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Dhiraj Kumar\OneDrive\Desktop\all models\"/>
    </mc:Choice>
  </mc:AlternateContent>
  <bookViews>
    <workbookView xWindow="0" yWindow="0" windowWidth="20490" windowHeight="7650" tabRatio="856"/>
  </bookViews>
  <sheets>
    <sheet name="Assumption" sheetId="8" r:id="rId1"/>
    <sheet name="Historical data" sheetId="1" r:id="rId2"/>
    <sheet name="Income  statement" sheetId="4" r:id="rId3"/>
    <sheet name="common size" sheetId="7" r:id="rId4"/>
    <sheet name="Revenue Build Up" sheetId="6" r:id="rId5"/>
    <sheet name="cost build up" sheetId="9" r:id="rId6"/>
    <sheet name="Working Capital Build Up" sheetId="10" r:id="rId7"/>
    <sheet name="FAS" sheetId="11" r:id="rId8"/>
    <sheet name="Income Statement" sheetId="13" r:id="rId9"/>
    <sheet name="Historical Balance sheet" sheetId="5" r:id="rId10"/>
    <sheet name="Balance Sheet " sheetId="14" r:id="rId11"/>
    <sheet name="cashflow statement" sheetId="15" r:id="rId12"/>
    <sheet name="FundFlow Statement" sheetId="16" r:id="rId13"/>
    <sheet name="Equity  beta" sheetId="18" r:id="rId14"/>
    <sheet name="Market Data" sheetId="19" r:id="rId15"/>
    <sheet name="DCF" sheetId="20" r:id="rId16"/>
    <sheet name="Ratios" sheetId="21" r:id="rId17"/>
    <sheet name="ratio interpretation" sheetId="22" r:id="rId18"/>
    <sheet name="charts" sheetId="23" r:id="rId1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9" i="23" l="1"/>
  <c r="P9" i="23"/>
  <c r="O9" i="23"/>
  <c r="N9" i="23"/>
  <c r="M9" i="23"/>
  <c r="L9" i="23"/>
  <c r="K9" i="23"/>
  <c r="J9" i="23"/>
  <c r="I9" i="23"/>
  <c r="H9" i="23"/>
  <c r="G9" i="23"/>
  <c r="F9" i="23"/>
  <c r="E9" i="23"/>
  <c r="D9" i="23"/>
  <c r="Q8" i="23"/>
  <c r="P8" i="23"/>
  <c r="O8" i="23"/>
  <c r="N8" i="23"/>
  <c r="M8" i="23"/>
  <c r="L8" i="23"/>
  <c r="K8" i="23"/>
  <c r="J8" i="23"/>
  <c r="I8" i="23"/>
  <c r="H8" i="23"/>
  <c r="G8" i="23"/>
  <c r="F8" i="23"/>
  <c r="E8" i="23"/>
  <c r="D8" i="23"/>
  <c r="Q7" i="23"/>
  <c r="P7" i="23"/>
  <c r="O7" i="23"/>
  <c r="N7" i="23"/>
  <c r="M7" i="23"/>
  <c r="L7" i="23"/>
  <c r="K7" i="23"/>
  <c r="J7" i="23"/>
  <c r="I7" i="23"/>
  <c r="H7" i="23"/>
  <c r="G7" i="23"/>
  <c r="F7" i="23"/>
  <c r="E7" i="23"/>
  <c r="D7" i="23"/>
  <c r="Q6" i="23"/>
  <c r="P6" i="23"/>
  <c r="O6" i="23"/>
  <c r="N6" i="23"/>
  <c r="M6" i="23"/>
  <c r="L6" i="23"/>
  <c r="K6" i="23"/>
  <c r="J6" i="23"/>
  <c r="I6" i="23"/>
  <c r="H6" i="23"/>
  <c r="G6" i="23"/>
  <c r="F6" i="23"/>
  <c r="E6" i="23"/>
  <c r="D6" i="23"/>
  <c r="Q5" i="23"/>
  <c r="P5" i="23"/>
  <c r="O5" i="23"/>
  <c r="N5" i="23"/>
  <c r="M5" i="23"/>
  <c r="L5" i="23"/>
  <c r="K5" i="23"/>
  <c r="J5" i="23"/>
  <c r="I5" i="23"/>
  <c r="H5" i="23"/>
  <c r="G5" i="23"/>
  <c r="F5" i="23"/>
  <c r="E5" i="23"/>
  <c r="D5" i="23"/>
  <c r="Q4" i="23"/>
  <c r="P4" i="23"/>
  <c r="O4" i="23"/>
  <c r="N4" i="23"/>
  <c r="M4" i="23"/>
  <c r="L4" i="23"/>
  <c r="K4" i="23"/>
  <c r="J4" i="23"/>
  <c r="I4" i="23"/>
  <c r="H4" i="23"/>
  <c r="G4" i="23"/>
  <c r="F4" i="23"/>
  <c r="E4" i="23"/>
  <c r="D4" i="23"/>
  <c r="C9" i="23"/>
  <c r="C8" i="23"/>
  <c r="C7" i="23"/>
  <c r="C6" i="23"/>
  <c r="C5" i="23"/>
  <c r="C4" i="23"/>
  <c r="D3" i="23"/>
  <c r="E3" i="23" s="1"/>
  <c r="F3" i="23" s="1"/>
  <c r="G3" i="23" s="1"/>
  <c r="H3" i="23" s="1"/>
  <c r="I3" i="23" s="1"/>
  <c r="J3" i="23" s="1"/>
  <c r="K3" i="23" s="1"/>
  <c r="L3" i="23" s="1"/>
  <c r="M3" i="23" s="1"/>
  <c r="N3" i="23" s="1"/>
  <c r="O3" i="23" s="1"/>
  <c r="P3" i="23" s="1"/>
  <c r="Q3" i="23" s="1"/>
  <c r="S64" i="21"/>
  <c r="S63" i="21"/>
  <c r="S62" i="21"/>
  <c r="S61" i="21"/>
  <c r="S58" i="21"/>
  <c r="S56" i="21"/>
  <c r="S54" i="21"/>
  <c r="S52" i="21"/>
  <c r="S48" i="21"/>
  <c r="S46" i="21"/>
  <c r="S44" i="21"/>
  <c r="S40" i="21"/>
  <c r="S38" i="21"/>
  <c r="S36" i="21"/>
  <c r="S34" i="21"/>
  <c r="S30" i="21"/>
  <c r="S28" i="21"/>
  <c r="S26" i="21"/>
  <c r="S22" i="21"/>
  <c r="S20" i="21"/>
  <c r="S18" i="21"/>
  <c r="S16" i="21"/>
  <c r="S14" i="21"/>
  <c r="S12" i="21"/>
  <c r="S10" i="21"/>
  <c r="S8" i="21"/>
  <c r="S6" i="21"/>
  <c r="Q63" i="21"/>
  <c r="P63" i="21"/>
  <c r="O63" i="21"/>
  <c r="N63" i="21"/>
  <c r="M63" i="21"/>
  <c r="L63" i="21"/>
  <c r="K63" i="21"/>
  <c r="J63" i="21"/>
  <c r="I63" i="21"/>
  <c r="H63" i="21"/>
  <c r="G63" i="21"/>
  <c r="F63" i="21"/>
  <c r="E63" i="21"/>
  <c r="D63" i="21"/>
  <c r="Q62" i="21"/>
  <c r="P62" i="21"/>
  <c r="O62" i="21"/>
  <c r="O64" i="21" s="1"/>
  <c r="N62" i="21"/>
  <c r="N64" i="21" s="1"/>
  <c r="M62" i="21"/>
  <c r="L62" i="21"/>
  <c r="K62" i="21"/>
  <c r="K64" i="21" s="1"/>
  <c r="J62" i="21"/>
  <c r="J64" i="21" s="1"/>
  <c r="I62" i="21"/>
  <c r="H62" i="21"/>
  <c r="G62" i="21"/>
  <c r="G64" i="21" s="1"/>
  <c r="F62" i="21"/>
  <c r="F64" i="21" s="1"/>
  <c r="E62" i="21"/>
  <c r="D62" i="21"/>
  <c r="Q61" i="21"/>
  <c r="Q64" i="21" s="1"/>
  <c r="P61" i="21"/>
  <c r="P64" i="21" s="1"/>
  <c r="O61" i="21"/>
  <c r="N61" i="21"/>
  <c r="M61" i="21"/>
  <c r="M64" i="21" s="1"/>
  <c r="L61" i="21"/>
  <c r="L64" i="21" s="1"/>
  <c r="K61" i="21"/>
  <c r="J61" i="21"/>
  <c r="I61" i="21"/>
  <c r="I64" i="21" s="1"/>
  <c r="H61" i="21"/>
  <c r="H64" i="21" s="1"/>
  <c r="G61" i="21"/>
  <c r="F61" i="21"/>
  <c r="E61" i="21"/>
  <c r="E64" i="21" s="1"/>
  <c r="D61" i="21"/>
  <c r="D64" i="21" s="1"/>
  <c r="C64" i="21"/>
  <c r="C63" i="21"/>
  <c r="C62" i="21"/>
  <c r="C61" i="21"/>
  <c r="Q54" i="21"/>
  <c r="P54" i="21"/>
  <c r="P58" i="21" s="1"/>
  <c r="O54" i="21"/>
  <c r="O58" i="21" s="1"/>
  <c r="N54" i="21"/>
  <c r="N58" i="21" s="1"/>
  <c r="M54" i="21"/>
  <c r="L54" i="21"/>
  <c r="L58" i="21" s="1"/>
  <c r="K54" i="21"/>
  <c r="K58" i="21" s="1"/>
  <c r="J54" i="21"/>
  <c r="J58" i="21" s="1"/>
  <c r="I54" i="21"/>
  <c r="H54" i="21"/>
  <c r="H58" i="21" s="1"/>
  <c r="G54" i="21"/>
  <c r="G58" i="21" s="1"/>
  <c r="F54" i="21"/>
  <c r="F58" i="21" s="1"/>
  <c r="E54" i="21"/>
  <c r="D54" i="21"/>
  <c r="D58" i="21" s="1"/>
  <c r="C54" i="21"/>
  <c r="Q58" i="21"/>
  <c r="M58" i="21"/>
  <c r="I58" i="21"/>
  <c r="E58" i="21"/>
  <c r="C58" i="21"/>
  <c r="Q56" i="21"/>
  <c r="P56" i="21"/>
  <c r="O56" i="21"/>
  <c r="N56" i="21"/>
  <c r="M56" i="21"/>
  <c r="L56" i="21"/>
  <c r="K56" i="21"/>
  <c r="J56" i="21"/>
  <c r="I56" i="21"/>
  <c r="H56" i="21"/>
  <c r="G56" i="21"/>
  <c r="F56" i="21"/>
  <c r="E56" i="21"/>
  <c r="D56" i="21"/>
  <c r="Q52" i="21"/>
  <c r="P52" i="21"/>
  <c r="O52" i="21"/>
  <c r="N52" i="21"/>
  <c r="M52" i="21"/>
  <c r="L52" i="21"/>
  <c r="K52" i="21"/>
  <c r="J52" i="21"/>
  <c r="I52" i="21"/>
  <c r="H52" i="21"/>
  <c r="G52" i="21"/>
  <c r="F52" i="21"/>
  <c r="E52" i="21"/>
  <c r="D52" i="21"/>
  <c r="C56" i="21"/>
  <c r="C52" i="21"/>
  <c r="Q48" i="21"/>
  <c r="P48" i="21"/>
  <c r="O48" i="21"/>
  <c r="N48" i="21"/>
  <c r="M48" i="21"/>
  <c r="L48" i="21"/>
  <c r="K48" i="21"/>
  <c r="J48" i="21"/>
  <c r="I48" i="21"/>
  <c r="H48" i="21"/>
  <c r="G48" i="21"/>
  <c r="F48" i="21"/>
  <c r="E48" i="21"/>
  <c r="D48" i="21"/>
  <c r="Q46" i="21"/>
  <c r="P46" i="21"/>
  <c r="O46" i="21"/>
  <c r="N46" i="21"/>
  <c r="M46" i="21"/>
  <c r="L46" i="21"/>
  <c r="K46" i="21"/>
  <c r="J46" i="21"/>
  <c r="I46" i="21"/>
  <c r="H46" i="21"/>
  <c r="G46" i="21"/>
  <c r="F46" i="21"/>
  <c r="E46" i="21"/>
  <c r="D46" i="21"/>
  <c r="Q44" i="21"/>
  <c r="P44" i="21"/>
  <c r="O44" i="21"/>
  <c r="N44" i="21"/>
  <c r="M44" i="21"/>
  <c r="L44" i="21"/>
  <c r="K44" i="21"/>
  <c r="J44" i="21"/>
  <c r="I44" i="21"/>
  <c r="H44" i="21"/>
  <c r="G44" i="21"/>
  <c r="F44" i="21"/>
  <c r="E44" i="21"/>
  <c r="D44" i="21"/>
  <c r="C48" i="21"/>
  <c r="C46" i="21"/>
  <c r="C44" i="21"/>
  <c r="Q40" i="21"/>
  <c r="P40" i="21"/>
  <c r="O40" i="21"/>
  <c r="N40" i="21"/>
  <c r="M40" i="21"/>
  <c r="L40" i="21"/>
  <c r="K40" i="21"/>
  <c r="J40" i="21"/>
  <c r="I40" i="21"/>
  <c r="H40" i="21"/>
  <c r="G40" i="21"/>
  <c r="F40" i="21"/>
  <c r="E40" i="21"/>
  <c r="D40" i="21"/>
  <c r="Q38" i="21"/>
  <c r="P38" i="21"/>
  <c r="O38" i="21"/>
  <c r="N38" i="21"/>
  <c r="M38" i="21"/>
  <c r="L38" i="21"/>
  <c r="K38" i="21"/>
  <c r="J38" i="21"/>
  <c r="I38" i="21"/>
  <c r="H38" i="21"/>
  <c r="G38" i="21"/>
  <c r="F38" i="21"/>
  <c r="E38" i="21"/>
  <c r="D38" i="21"/>
  <c r="Q36" i="21"/>
  <c r="P36" i="21"/>
  <c r="O36" i="21"/>
  <c r="N36" i="21"/>
  <c r="M36" i="21"/>
  <c r="L36" i="21"/>
  <c r="K36" i="21"/>
  <c r="J36" i="21"/>
  <c r="I36" i="21"/>
  <c r="H36" i="21"/>
  <c r="G36" i="21"/>
  <c r="F36" i="21"/>
  <c r="E36" i="21"/>
  <c r="D36" i="21"/>
  <c r="Q34" i="21"/>
  <c r="P34" i="21"/>
  <c r="O34" i="21"/>
  <c r="N34" i="21"/>
  <c r="M34" i="21"/>
  <c r="L34" i="21"/>
  <c r="K34" i="21"/>
  <c r="J34" i="21"/>
  <c r="I34" i="21"/>
  <c r="H34" i="21"/>
  <c r="G34" i="21"/>
  <c r="F34" i="21"/>
  <c r="E34" i="21"/>
  <c r="D34" i="21"/>
  <c r="C40" i="21"/>
  <c r="C38" i="21"/>
  <c r="C36" i="21"/>
  <c r="C34" i="21"/>
  <c r="Q30" i="21"/>
  <c r="P30" i="21"/>
  <c r="O30" i="21"/>
  <c r="N30" i="21"/>
  <c r="M30" i="21"/>
  <c r="L30" i="21"/>
  <c r="K30" i="21"/>
  <c r="J30" i="21"/>
  <c r="I30" i="21"/>
  <c r="H30" i="21"/>
  <c r="G30" i="21"/>
  <c r="F30" i="21"/>
  <c r="E30" i="21"/>
  <c r="D30" i="21"/>
  <c r="Q28" i="21"/>
  <c r="P28" i="21"/>
  <c r="O28" i="21"/>
  <c r="N28" i="21"/>
  <c r="M28" i="21"/>
  <c r="L28" i="21"/>
  <c r="K28" i="21"/>
  <c r="J28" i="21"/>
  <c r="I28" i="21"/>
  <c r="H28" i="21"/>
  <c r="G28" i="21"/>
  <c r="F28" i="21"/>
  <c r="E28" i="21"/>
  <c r="D28" i="21"/>
  <c r="Q26" i="21"/>
  <c r="P26" i="21"/>
  <c r="O26" i="21"/>
  <c r="N26" i="21"/>
  <c r="M26" i="21"/>
  <c r="L26" i="21"/>
  <c r="K26" i="21"/>
  <c r="J26" i="21"/>
  <c r="I26" i="21"/>
  <c r="H26" i="21"/>
  <c r="G26" i="21"/>
  <c r="F26" i="21"/>
  <c r="E26" i="21"/>
  <c r="D26" i="21"/>
  <c r="C30" i="21"/>
  <c r="C28" i="21"/>
  <c r="C26" i="21"/>
  <c r="Q22" i="21"/>
  <c r="P22" i="21"/>
  <c r="O22" i="21"/>
  <c r="N22" i="21"/>
  <c r="M22" i="21"/>
  <c r="L22" i="21"/>
  <c r="K22" i="21"/>
  <c r="J22" i="21"/>
  <c r="I22" i="21"/>
  <c r="H22" i="21"/>
  <c r="G22" i="21"/>
  <c r="F22" i="21"/>
  <c r="E22" i="21"/>
  <c r="D22" i="21"/>
  <c r="Q20" i="21"/>
  <c r="P20" i="21"/>
  <c r="O20" i="21"/>
  <c r="N20" i="21"/>
  <c r="M20" i="21"/>
  <c r="L20" i="21"/>
  <c r="K20" i="21"/>
  <c r="J20" i="21"/>
  <c r="I20" i="21"/>
  <c r="H20" i="21"/>
  <c r="G20" i="21"/>
  <c r="F20" i="21"/>
  <c r="E20" i="21"/>
  <c r="D20" i="21"/>
  <c r="Q18" i="21"/>
  <c r="P18" i="21"/>
  <c r="O18" i="21"/>
  <c r="N18" i="21"/>
  <c r="M18" i="21"/>
  <c r="L18" i="21"/>
  <c r="K18" i="21"/>
  <c r="J18" i="21"/>
  <c r="I18" i="21"/>
  <c r="H18" i="21"/>
  <c r="G18" i="21"/>
  <c r="F18" i="21"/>
  <c r="E18" i="21"/>
  <c r="D18" i="21"/>
  <c r="Q16" i="21"/>
  <c r="P16" i="21"/>
  <c r="O16" i="21"/>
  <c r="N16" i="21"/>
  <c r="M16" i="21"/>
  <c r="L16" i="21"/>
  <c r="K16" i="21"/>
  <c r="J16" i="21"/>
  <c r="I16" i="21"/>
  <c r="H16" i="21"/>
  <c r="G16" i="21"/>
  <c r="F16" i="21"/>
  <c r="E16" i="21"/>
  <c r="D16" i="21"/>
  <c r="Q14" i="21"/>
  <c r="P14" i="21"/>
  <c r="O14" i="21"/>
  <c r="N14" i="21"/>
  <c r="M14" i="21"/>
  <c r="L14" i="21"/>
  <c r="K14" i="21"/>
  <c r="J14" i="21"/>
  <c r="I14" i="21"/>
  <c r="H14" i="21"/>
  <c r="G14" i="21"/>
  <c r="F14" i="21"/>
  <c r="E14" i="21"/>
  <c r="D14" i="21"/>
  <c r="Q12" i="21"/>
  <c r="P12" i="21"/>
  <c r="O12" i="21"/>
  <c r="N12" i="21"/>
  <c r="M12" i="21"/>
  <c r="L12" i="21"/>
  <c r="K12" i="21"/>
  <c r="J12" i="21"/>
  <c r="I12" i="21"/>
  <c r="H12" i="21"/>
  <c r="G12" i="21"/>
  <c r="F12" i="21"/>
  <c r="E12" i="21"/>
  <c r="D12" i="21"/>
  <c r="Q10" i="21"/>
  <c r="P10" i="21"/>
  <c r="O10" i="21"/>
  <c r="N10" i="21"/>
  <c r="M10" i="21"/>
  <c r="L10" i="21"/>
  <c r="K10" i="21"/>
  <c r="J10" i="21"/>
  <c r="I10" i="21"/>
  <c r="H10" i="21"/>
  <c r="G10" i="21"/>
  <c r="F10" i="21"/>
  <c r="E10" i="21"/>
  <c r="D10" i="21"/>
  <c r="Q8" i="21"/>
  <c r="P8" i="21"/>
  <c r="O8" i="21"/>
  <c r="N8" i="21"/>
  <c r="M8" i="21"/>
  <c r="L8" i="21"/>
  <c r="K8" i="21"/>
  <c r="J8" i="21"/>
  <c r="I8" i="21"/>
  <c r="H8" i="21"/>
  <c r="G8" i="21"/>
  <c r="F8" i="21"/>
  <c r="E8" i="21"/>
  <c r="D8" i="21"/>
  <c r="C22" i="21"/>
  <c r="C20" i="21"/>
  <c r="C18" i="21"/>
  <c r="C16" i="21"/>
  <c r="C14" i="21"/>
  <c r="C12" i="21"/>
  <c r="C10" i="21"/>
  <c r="C8" i="21"/>
  <c r="Q6" i="21"/>
  <c r="P6" i="21"/>
  <c r="O6" i="21"/>
  <c r="N6" i="21"/>
  <c r="M6" i="21"/>
  <c r="L6" i="21"/>
  <c r="K6" i="21"/>
  <c r="J6" i="21"/>
  <c r="I6" i="21"/>
  <c r="H6" i="21"/>
  <c r="G6" i="21"/>
  <c r="F6" i="21"/>
  <c r="E6" i="21"/>
  <c r="D6" i="21"/>
  <c r="C6" i="21"/>
  <c r="E2" i="21" l="1"/>
  <c r="F2" i="21" s="1"/>
  <c r="G2" i="21" s="1"/>
  <c r="H2" i="21" s="1"/>
  <c r="I2" i="21" s="1"/>
  <c r="J2" i="21" s="1"/>
  <c r="K2" i="21" s="1"/>
  <c r="L2" i="21" s="1"/>
  <c r="M2" i="21" s="1"/>
  <c r="N2" i="21" s="1"/>
  <c r="O2" i="21" s="1"/>
  <c r="P2" i="21" s="1"/>
  <c r="Q2" i="21" s="1"/>
  <c r="D2" i="21"/>
  <c r="E18" i="20" l="1"/>
  <c r="E19" i="20"/>
  <c r="L92" i="1"/>
  <c r="K92" i="1"/>
  <c r="J92" i="1"/>
  <c r="I92" i="1"/>
  <c r="H92" i="1"/>
  <c r="L91" i="1"/>
  <c r="K91" i="1"/>
  <c r="J91" i="1"/>
  <c r="I91" i="1"/>
  <c r="H91" i="1"/>
  <c r="L90" i="1"/>
  <c r="K90" i="1"/>
  <c r="J90" i="1"/>
  <c r="I90" i="1"/>
  <c r="H90" i="1"/>
  <c r="L78" i="1"/>
  <c r="K78" i="1"/>
  <c r="J78" i="1"/>
  <c r="I78" i="1"/>
  <c r="H78" i="1"/>
  <c r="L69" i="1"/>
  <c r="K69" i="1"/>
  <c r="J69" i="1"/>
  <c r="I69" i="1"/>
  <c r="H69" i="1"/>
  <c r="L67" i="1"/>
  <c r="K67" i="1"/>
  <c r="J67" i="1"/>
  <c r="I67" i="1"/>
  <c r="H67" i="1"/>
  <c r="L62" i="1"/>
  <c r="K62" i="1"/>
  <c r="J62" i="1"/>
  <c r="I62" i="1"/>
  <c r="H62" i="1"/>
  <c r="L61" i="1"/>
  <c r="K61" i="1"/>
  <c r="J61" i="1"/>
  <c r="I61" i="1"/>
  <c r="H61" i="1"/>
  <c r="L48" i="1"/>
  <c r="K48" i="1"/>
  <c r="J48" i="1"/>
  <c r="I48" i="1"/>
  <c r="H48" i="1"/>
  <c r="L21" i="1"/>
  <c r="K21" i="1"/>
  <c r="J21" i="1"/>
  <c r="I21" i="1"/>
  <c r="H21" i="1"/>
  <c r="L24" i="11" l="1"/>
  <c r="L25" i="11"/>
  <c r="L95" i="11"/>
  <c r="G98" i="11"/>
  <c r="G88" i="11" l="1"/>
  <c r="L33" i="6"/>
  <c r="N56" i="6" l="1"/>
  <c r="O56" i="6" s="1"/>
  <c r="P56" i="6" s="1"/>
  <c r="Q56" i="6" s="1"/>
  <c r="R56" i="6" s="1"/>
  <c r="S56" i="6" s="1"/>
  <c r="T56" i="6" s="1"/>
  <c r="U56" i="6" s="1"/>
  <c r="N55" i="6"/>
  <c r="O55" i="6" s="1"/>
  <c r="P55" i="6" s="1"/>
  <c r="Q55" i="6" s="1"/>
  <c r="R55" i="6" s="1"/>
  <c r="S55" i="6" s="1"/>
  <c r="T55" i="6" s="1"/>
  <c r="U55" i="6" s="1"/>
  <c r="O54" i="6"/>
  <c r="P54" i="6" s="1"/>
  <c r="Q54" i="6" s="1"/>
  <c r="R54" i="6" s="1"/>
  <c r="S54" i="6" s="1"/>
  <c r="T54" i="6" s="1"/>
  <c r="U54" i="6" s="1"/>
  <c r="N54" i="6"/>
  <c r="N45" i="6"/>
  <c r="O45" i="6" s="1"/>
  <c r="P45" i="6" s="1"/>
  <c r="Q45" i="6" s="1"/>
  <c r="R45" i="6" s="1"/>
  <c r="S45" i="6" s="1"/>
  <c r="T45" i="6" s="1"/>
  <c r="U45" i="6" s="1"/>
  <c r="N44" i="6"/>
  <c r="O44" i="6" s="1"/>
  <c r="P44" i="6" s="1"/>
  <c r="Q44" i="6" s="1"/>
  <c r="R44" i="6" s="1"/>
  <c r="S44" i="6" s="1"/>
  <c r="T44" i="6" s="1"/>
  <c r="U44" i="6" s="1"/>
  <c r="O43" i="6"/>
  <c r="P43" i="6" s="1"/>
  <c r="Q43" i="6" s="1"/>
  <c r="R43" i="6" s="1"/>
  <c r="S43" i="6" s="1"/>
  <c r="T43" i="6" s="1"/>
  <c r="U43" i="6" s="1"/>
  <c r="N43" i="6"/>
  <c r="O34" i="6"/>
  <c r="P34" i="6" s="1"/>
  <c r="Q34" i="6" s="1"/>
  <c r="R34" i="6" s="1"/>
  <c r="S34" i="6" s="1"/>
  <c r="T34" i="6" s="1"/>
  <c r="U34" i="6" s="1"/>
  <c r="O33" i="6"/>
  <c r="P33" i="6" s="1"/>
  <c r="Q33" i="6" s="1"/>
  <c r="R33" i="6" s="1"/>
  <c r="S33" i="6" s="1"/>
  <c r="T33" i="6" s="1"/>
  <c r="U33" i="6" s="1"/>
  <c r="P32" i="6"/>
  <c r="Q32" i="6" s="1"/>
  <c r="R32" i="6" s="1"/>
  <c r="S32" i="6" s="1"/>
  <c r="T32" i="6" s="1"/>
  <c r="U32" i="6" s="1"/>
  <c r="O32" i="6"/>
  <c r="N34" i="6"/>
  <c r="N33" i="6"/>
  <c r="N32" i="6"/>
  <c r="M50" i="20"/>
  <c r="L50" i="20"/>
  <c r="J50" i="20"/>
  <c r="I50" i="20" s="1"/>
  <c r="E37" i="20"/>
  <c r="E38" i="20" s="1"/>
  <c r="E36" i="20"/>
  <c r="E35" i="20"/>
  <c r="E22" i="20"/>
  <c r="E21" i="20"/>
  <c r="E53" i="20" s="1"/>
  <c r="E20" i="20"/>
  <c r="E31" i="20" s="1"/>
  <c r="E17" i="20"/>
  <c r="M5" i="20"/>
  <c r="N5" i="20" s="1"/>
  <c r="O5" i="20" s="1"/>
  <c r="P5" i="20" s="1"/>
  <c r="H4" i="20"/>
  <c r="I4" i="20" s="1"/>
  <c r="J4" i="20" s="1"/>
  <c r="K4" i="20" s="1"/>
  <c r="L4" i="20" s="1"/>
  <c r="M4" i="20" s="1"/>
  <c r="N4" i="20" s="1"/>
  <c r="O4" i="20" s="1"/>
  <c r="P4" i="20" s="1"/>
  <c r="E7" i="19"/>
  <c r="E3" i="19"/>
  <c r="D251"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9" i="18"/>
  <c r="E168" i="18"/>
  <c r="E167" i="18"/>
  <c r="E166" i="18"/>
  <c r="E165" i="18"/>
  <c r="E164" i="18"/>
  <c r="E163" i="18"/>
  <c r="E162" i="18"/>
  <c r="E161" i="18"/>
  <c r="E160" i="18"/>
  <c r="E159" i="18"/>
  <c r="E158" i="18"/>
  <c r="E157" i="18"/>
  <c r="E156" i="18"/>
  <c r="E155" i="18"/>
  <c r="E154" i="18"/>
  <c r="E153" i="18"/>
  <c r="E152" i="18"/>
  <c r="E151" i="18"/>
  <c r="E150" i="18"/>
  <c r="E149" i="18"/>
  <c r="E148" i="18"/>
  <c r="E147" i="18"/>
  <c r="E146" i="18"/>
  <c r="E145" i="18"/>
  <c r="E144" i="18"/>
  <c r="E143" i="18"/>
  <c r="E142" i="18"/>
  <c r="E141" i="18"/>
  <c r="E140" i="18"/>
  <c r="E139" i="18"/>
  <c r="E138" i="18"/>
  <c r="E137" i="18"/>
  <c r="E136" i="18"/>
  <c r="E135" i="18"/>
  <c r="E134" i="18"/>
  <c r="E133" i="18"/>
  <c r="E132" i="18"/>
  <c r="E131" i="18"/>
  <c r="E130" i="18"/>
  <c r="E129" i="18"/>
  <c r="E128" i="18"/>
  <c r="E127" i="18"/>
  <c r="E126" i="18"/>
  <c r="E125" i="18"/>
  <c r="E124" i="18"/>
  <c r="E123" i="18"/>
  <c r="E122" i="18"/>
  <c r="E121" i="18"/>
  <c r="E120" i="18"/>
  <c r="E119" i="18"/>
  <c r="E118" i="18"/>
  <c r="E117" i="18"/>
  <c r="E116" i="18"/>
  <c r="E115" i="18"/>
  <c r="E114" i="18"/>
  <c r="E113" i="18"/>
  <c r="E112" i="18"/>
  <c r="E111" i="18"/>
  <c r="E110" i="18"/>
  <c r="E109" i="18"/>
  <c r="E108" i="18"/>
  <c r="E107" i="18"/>
  <c r="E106" i="18"/>
  <c r="E105" i="18"/>
  <c r="E104" i="18"/>
  <c r="E103" i="18"/>
  <c r="E102" i="18"/>
  <c r="E101" i="18"/>
  <c r="E100" i="18"/>
  <c r="E99" i="18"/>
  <c r="E98" i="18"/>
  <c r="E97" i="18"/>
  <c r="E96" i="18"/>
  <c r="E95" i="18"/>
  <c r="E94" i="18"/>
  <c r="E93" i="18"/>
  <c r="E92" i="18"/>
  <c r="E91" i="18"/>
  <c r="E90" i="18"/>
  <c r="E89" i="18"/>
  <c r="E88" i="18"/>
  <c r="E87" i="18"/>
  <c r="E86" i="18"/>
  <c r="E85" i="18"/>
  <c r="E84" i="18"/>
  <c r="E83" i="18"/>
  <c r="E82" i="18"/>
  <c r="E81" i="18"/>
  <c r="E80" i="18"/>
  <c r="E79" i="18"/>
  <c r="E78" i="18"/>
  <c r="E77" i="18"/>
  <c r="E76" i="18"/>
  <c r="E75" i="18"/>
  <c r="E74" i="18"/>
  <c r="E73" i="18"/>
  <c r="E72" i="18"/>
  <c r="E71" i="18"/>
  <c r="E70" i="18"/>
  <c r="E69" i="18"/>
  <c r="E68" i="18"/>
  <c r="E67" i="18"/>
  <c r="E66" i="18"/>
  <c r="E65" i="18"/>
  <c r="E64" i="18"/>
  <c r="E63" i="18"/>
  <c r="E62" i="18"/>
  <c r="E61" i="18"/>
  <c r="E60" i="18"/>
  <c r="E59" i="18"/>
  <c r="E58" i="18"/>
  <c r="E57" i="18"/>
  <c r="E56" i="18"/>
  <c r="E55" i="18"/>
  <c r="E54" i="18"/>
  <c r="E53" i="18"/>
  <c r="E52" i="18"/>
  <c r="E51" i="18"/>
  <c r="E50" i="18"/>
  <c r="E49" i="18"/>
  <c r="E48" i="18"/>
  <c r="E47" i="18"/>
  <c r="E46" i="18"/>
  <c r="E45" i="18"/>
  <c r="E44" i="18"/>
  <c r="E43" i="18"/>
  <c r="E42" i="18"/>
  <c r="E41" i="18"/>
  <c r="E40" i="18"/>
  <c r="E39" i="18"/>
  <c r="E38" i="18"/>
  <c r="E37" i="18"/>
  <c r="E36" i="18"/>
  <c r="E35" i="18"/>
  <c r="E34" i="18"/>
  <c r="E33" i="18"/>
  <c r="E32" i="18"/>
  <c r="E31" i="18"/>
  <c r="E30" i="18"/>
  <c r="E29" i="18"/>
  <c r="E28" i="18"/>
  <c r="E27" i="18"/>
  <c r="E26" i="18"/>
  <c r="E25" i="18"/>
  <c r="E24" i="18"/>
  <c r="E23" i="18"/>
  <c r="E22" i="18"/>
  <c r="E21" i="18"/>
  <c r="E20" i="18"/>
  <c r="E19" i="18"/>
  <c r="E18" i="18"/>
  <c r="E17" i="18"/>
  <c r="E16" i="18"/>
  <c r="E15" i="18"/>
  <c r="E14" i="18"/>
  <c r="E13" i="18"/>
  <c r="E12" i="18"/>
  <c r="E11" i="18"/>
  <c r="E10" i="18"/>
  <c r="E9" i="18"/>
  <c r="E8" i="18"/>
  <c r="E7" i="18"/>
  <c r="E6" i="18"/>
  <c r="E5" i="18"/>
  <c r="E4" i="18"/>
  <c r="E3" i="18"/>
  <c r="E247" i="18"/>
  <c r="D246" i="18"/>
  <c r="D245" i="18"/>
  <c r="D244" i="18"/>
  <c r="D243" i="18"/>
  <c r="D242" i="18"/>
  <c r="D241" i="18"/>
  <c r="D240" i="18"/>
  <c r="D239" i="18"/>
  <c r="D238" i="18"/>
  <c r="D237" i="18"/>
  <c r="D236" i="18"/>
  <c r="D235" i="18"/>
  <c r="D234" i="18"/>
  <c r="D233" i="18"/>
  <c r="D232" i="18"/>
  <c r="D231" i="18"/>
  <c r="D230" i="18"/>
  <c r="D229" i="18"/>
  <c r="D228" i="18"/>
  <c r="D227" i="18"/>
  <c r="D226" i="18"/>
  <c r="D225" i="18"/>
  <c r="D224" i="18"/>
  <c r="D223" i="18"/>
  <c r="D222" i="18"/>
  <c r="D221" i="18"/>
  <c r="D220" i="18"/>
  <c r="D219" i="18"/>
  <c r="D218" i="18"/>
  <c r="D217" i="18"/>
  <c r="D216" i="18"/>
  <c r="D215" i="18"/>
  <c r="D214" i="18"/>
  <c r="D213" i="18"/>
  <c r="D212" i="18"/>
  <c r="D211" i="18"/>
  <c r="D210" i="18"/>
  <c r="D209" i="18"/>
  <c r="D208" i="18"/>
  <c r="D207" i="18"/>
  <c r="D206" i="18"/>
  <c r="D205" i="18"/>
  <c r="D204" i="18"/>
  <c r="D203" i="18"/>
  <c r="D202" i="18"/>
  <c r="D201" i="18"/>
  <c r="D200" i="18"/>
  <c r="D199" i="18"/>
  <c r="D198" i="18"/>
  <c r="D197" i="18"/>
  <c r="D196" i="18"/>
  <c r="D195" i="18"/>
  <c r="D194" i="18"/>
  <c r="D193" i="18"/>
  <c r="D192" i="18"/>
  <c r="D191" i="18"/>
  <c r="D190" i="18"/>
  <c r="D189" i="18"/>
  <c r="D188" i="18"/>
  <c r="D187" i="18"/>
  <c r="D186" i="18"/>
  <c r="D185" i="18"/>
  <c r="D184" i="18"/>
  <c r="D183" i="18"/>
  <c r="D182" i="18"/>
  <c r="D181" i="18"/>
  <c r="D180" i="18"/>
  <c r="D179" i="18"/>
  <c r="D178" i="18"/>
  <c r="D177" i="18"/>
  <c r="D176" i="18"/>
  <c r="D175" i="18"/>
  <c r="D174" i="18"/>
  <c r="D173" i="18"/>
  <c r="D172" i="18"/>
  <c r="D171" i="18"/>
  <c r="D170" i="18"/>
  <c r="D169" i="18"/>
  <c r="D168" i="18"/>
  <c r="D167" i="18"/>
  <c r="D166" i="18"/>
  <c r="D165" i="18"/>
  <c r="D164" i="18"/>
  <c r="D163" i="18"/>
  <c r="D162" i="18"/>
  <c r="D161" i="18"/>
  <c r="D160" i="18"/>
  <c r="D159" i="18"/>
  <c r="D158" i="18"/>
  <c r="D157" i="18"/>
  <c r="D156" i="18"/>
  <c r="D155" i="18"/>
  <c r="D154" i="18"/>
  <c r="D153" i="18"/>
  <c r="D152" i="18"/>
  <c r="D151" i="18"/>
  <c r="D150" i="18"/>
  <c r="D149" i="18"/>
  <c r="D148" i="18"/>
  <c r="D147" i="18"/>
  <c r="D146" i="18"/>
  <c r="D145" i="18"/>
  <c r="D144" i="18"/>
  <c r="D143" i="18"/>
  <c r="D142" i="18"/>
  <c r="D141" i="18"/>
  <c r="D140" i="18"/>
  <c r="D139" i="18"/>
  <c r="D138" i="18"/>
  <c r="D137" i="18"/>
  <c r="D136" i="18"/>
  <c r="D135" i="18"/>
  <c r="D134" i="18"/>
  <c r="D133" i="18"/>
  <c r="D132" i="18"/>
  <c r="D131" i="18"/>
  <c r="D130" i="18"/>
  <c r="D129" i="18"/>
  <c r="D128" i="18"/>
  <c r="D127" i="18"/>
  <c r="D126" i="18"/>
  <c r="D125" i="18"/>
  <c r="D124" i="18"/>
  <c r="D123" i="18"/>
  <c r="D122" i="18"/>
  <c r="D121" i="18"/>
  <c r="D120" i="18"/>
  <c r="D119" i="18"/>
  <c r="D118" i="18"/>
  <c r="D117" i="18"/>
  <c r="D116" i="18"/>
  <c r="D115" i="18"/>
  <c r="D114" i="18"/>
  <c r="D113" i="18"/>
  <c r="D112" i="18"/>
  <c r="D111" i="18"/>
  <c r="D110" i="18"/>
  <c r="D109" i="18"/>
  <c r="D108" i="18"/>
  <c r="D107" i="18"/>
  <c r="D106" i="18"/>
  <c r="D105" i="18"/>
  <c r="D104" i="18"/>
  <c r="D103" i="18"/>
  <c r="D102" i="18"/>
  <c r="D101" i="18"/>
  <c r="D100" i="18"/>
  <c r="D99" i="18"/>
  <c r="D98" i="18"/>
  <c r="D97" i="18"/>
  <c r="D96" i="18"/>
  <c r="D95" i="18"/>
  <c r="D94" i="18"/>
  <c r="D93" i="18"/>
  <c r="D92" i="18"/>
  <c r="D91" i="18"/>
  <c r="D90" i="18"/>
  <c r="D89" i="18"/>
  <c r="D88" i="18"/>
  <c r="D87" i="18"/>
  <c r="D86" i="18"/>
  <c r="D85" i="18"/>
  <c r="D84" i="18"/>
  <c r="D83" i="18"/>
  <c r="D82" i="18"/>
  <c r="D81" i="18"/>
  <c r="D80" i="18"/>
  <c r="D79" i="18"/>
  <c r="D78" i="18"/>
  <c r="D77" i="18"/>
  <c r="D76" i="18"/>
  <c r="D75" i="18"/>
  <c r="D74" i="18"/>
  <c r="D73" i="18"/>
  <c r="D72" i="18"/>
  <c r="D71" i="18"/>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47" i="18"/>
  <c r="O5" i="16"/>
  <c r="P5" i="16" s="1"/>
  <c r="Q5" i="16" s="1"/>
  <c r="R5" i="16" s="1"/>
  <c r="S5" i="16" s="1"/>
  <c r="T5" i="16" s="1"/>
  <c r="U5" i="16" s="1"/>
  <c r="N5" i="16"/>
  <c r="M5" i="16"/>
  <c r="J5" i="16"/>
  <c r="K5" i="16" s="1"/>
  <c r="I5" i="16"/>
  <c r="H5" i="16"/>
  <c r="H4" i="16"/>
  <c r="I4" i="16" s="1"/>
  <c r="J4" i="16" s="1"/>
  <c r="K4" i="16" s="1"/>
  <c r="L4" i="16" s="1"/>
  <c r="M4" i="16" s="1"/>
  <c r="N4" i="16" s="1"/>
  <c r="O4" i="16" s="1"/>
  <c r="P4" i="16" s="1"/>
  <c r="Q4" i="16" s="1"/>
  <c r="R4" i="16" s="1"/>
  <c r="S4" i="16" s="1"/>
  <c r="T4" i="16" s="1"/>
  <c r="U4" i="16" s="1"/>
  <c r="E28" i="20" l="1"/>
  <c r="M5" i="15" l="1"/>
  <c r="N5" i="15" s="1"/>
  <c r="O5" i="15" s="1"/>
  <c r="P5" i="15" s="1"/>
  <c r="Q5" i="15" s="1"/>
  <c r="R5" i="15" s="1"/>
  <c r="S5" i="15" s="1"/>
  <c r="T5" i="15" s="1"/>
  <c r="U5" i="15" s="1"/>
  <c r="H5" i="15"/>
  <c r="I5" i="15" s="1"/>
  <c r="J5" i="15" s="1"/>
  <c r="K5" i="15" s="1"/>
  <c r="H4" i="15"/>
  <c r="I4" i="15" s="1"/>
  <c r="J4" i="15" s="1"/>
  <c r="K4" i="15" s="1"/>
  <c r="L4" i="15" s="1"/>
  <c r="M4" i="15" s="1"/>
  <c r="N4" i="15" s="1"/>
  <c r="O4" i="15" s="1"/>
  <c r="P4" i="15" s="1"/>
  <c r="Q4" i="15" s="1"/>
  <c r="R4" i="15" s="1"/>
  <c r="S4" i="15" s="1"/>
  <c r="T4" i="15" s="1"/>
  <c r="U4" i="15" s="1"/>
  <c r="N5" i="14" l="1"/>
  <c r="O5" i="14" s="1"/>
  <c r="P5" i="14" s="1"/>
  <c r="Q5" i="14" s="1"/>
  <c r="R5" i="14" s="1"/>
  <c r="S5" i="14" s="1"/>
  <c r="T5" i="14" s="1"/>
  <c r="U5" i="14" s="1"/>
  <c r="M5" i="14"/>
  <c r="H5" i="14"/>
  <c r="I5" i="14" s="1"/>
  <c r="J5" i="14" s="1"/>
  <c r="K5" i="14" s="1"/>
  <c r="H4" i="14"/>
  <c r="I4" i="14" s="1"/>
  <c r="J4" i="14" s="1"/>
  <c r="K4" i="14" s="1"/>
  <c r="L4" i="14" s="1"/>
  <c r="M4" i="14" s="1"/>
  <c r="N4" i="14" s="1"/>
  <c r="O4" i="14" s="1"/>
  <c r="P4" i="14" s="1"/>
  <c r="Q4" i="14" s="1"/>
  <c r="R4" i="14" s="1"/>
  <c r="S4" i="14" s="1"/>
  <c r="T4" i="14" s="1"/>
  <c r="U4" i="14" s="1"/>
  <c r="M5" i="13"/>
  <c r="N5" i="13" s="1"/>
  <c r="O5" i="13" s="1"/>
  <c r="P5" i="13" s="1"/>
  <c r="Q5" i="13" s="1"/>
  <c r="R5" i="13" s="1"/>
  <c r="S5" i="13" s="1"/>
  <c r="T5" i="13" s="1"/>
  <c r="U5" i="13" s="1"/>
  <c r="H5" i="13"/>
  <c r="I5" i="13" s="1"/>
  <c r="J5" i="13" s="1"/>
  <c r="K5" i="13" s="1"/>
  <c r="H4" i="13"/>
  <c r="I4" i="13" s="1"/>
  <c r="J4" i="13" s="1"/>
  <c r="K4" i="13" s="1"/>
  <c r="L4" i="13" s="1"/>
  <c r="M4" i="13" s="1"/>
  <c r="N4" i="13" s="1"/>
  <c r="O4" i="13" s="1"/>
  <c r="P4" i="13" s="1"/>
  <c r="Q4" i="13" s="1"/>
  <c r="R4" i="13" s="1"/>
  <c r="S4" i="13" s="1"/>
  <c r="T4" i="13" s="1"/>
  <c r="U4" i="13" s="1"/>
  <c r="I17" i="11"/>
  <c r="J17" i="11" s="1"/>
  <c r="K17" i="11" s="1"/>
  <c r="L17" i="11" s="1"/>
  <c r="M17" i="11" s="1"/>
  <c r="N17" i="11" s="1"/>
  <c r="O17" i="11" s="1"/>
  <c r="P17" i="11" s="1"/>
  <c r="Q17" i="11" s="1"/>
  <c r="R17" i="11" s="1"/>
  <c r="S17" i="11" s="1"/>
  <c r="T17" i="11" s="1"/>
  <c r="U17" i="11" s="1"/>
  <c r="I16" i="11"/>
  <c r="J16" i="11" s="1"/>
  <c r="J93" i="11" s="1"/>
  <c r="I15" i="11"/>
  <c r="J15" i="11" s="1"/>
  <c r="K15" i="11" s="1"/>
  <c r="I14" i="11"/>
  <c r="J14" i="11" s="1"/>
  <c r="J91" i="11" s="1"/>
  <c r="H91" i="11"/>
  <c r="L96" i="11"/>
  <c r="K96" i="11"/>
  <c r="J96" i="11"/>
  <c r="I96" i="11"/>
  <c r="H96" i="11"/>
  <c r="K95" i="11"/>
  <c r="K88" i="11" s="1"/>
  <c r="K100" i="11" s="1"/>
  <c r="H95" i="11"/>
  <c r="H88" i="11" s="1"/>
  <c r="H100" i="11" s="1"/>
  <c r="I94" i="11"/>
  <c r="H94" i="11"/>
  <c r="I93" i="11"/>
  <c r="H93" i="11"/>
  <c r="H92" i="11"/>
  <c r="I91" i="11"/>
  <c r="G96" i="11"/>
  <c r="G95" i="11"/>
  <c r="G100" i="11" s="1"/>
  <c r="G94" i="11"/>
  <c r="G93" i="11"/>
  <c r="G92" i="11"/>
  <c r="G91" i="11"/>
  <c r="M82" i="11"/>
  <c r="N82" i="11" s="1"/>
  <c r="O82" i="11" s="1"/>
  <c r="P82" i="11" s="1"/>
  <c r="Q82" i="11" s="1"/>
  <c r="R82" i="11" s="1"/>
  <c r="S82" i="11" s="1"/>
  <c r="T82" i="11" s="1"/>
  <c r="U82" i="11" s="1"/>
  <c r="L82" i="11"/>
  <c r="N86" i="11"/>
  <c r="O86" i="11" s="1"/>
  <c r="P86" i="11" s="1"/>
  <c r="Q86" i="11" s="1"/>
  <c r="R86" i="11" s="1"/>
  <c r="S86" i="11" s="1"/>
  <c r="T86" i="11" s="1"/>
  <c r="U86" i="11" s="1"/>
  <c r="U96" i="11" s="1"/>
  <c r="M86" i="11"/>
  <c r="M96" i="11" s="1"/>
  <c r="L84" i="11"/>
  <c r="K84" i="11"/>
  <c r="K94" i="11" s="1"/>
  <c r="K85" i="11"/>
  <c r="K83" i="11"/>
  <c r="L80" i="11" s="1"/>
  <c r="K81" i="11"/>
  <c r="K80" i="11"/>
  <c r="J85" i="11"/>
  <c r="J95" i="11" s="1"/>
  <c r="J88" i="11" s="1"/>
  <c r="J100" i="11" s="1"/>
  <c r="J84" i="11"/>
  <c r="J94" i="11" s="1"/>
  <c r="J83" i="11"/>
  <c r="J87" i="11" s="1"/>
  <c r="J81" i="11"/>
  <c r="J80" i="11"/>
  <c r="I85" i="11"/>
  <c r="I87" i="11" s="1"/>
  <c r="I83" i="11"/>
  <c r="I81" i="11"/>
  <c r="I92" i="11" s="1"/>
  <c r="H87" i="11"/>
  <c r="G87" i="11"/>
  <c r="L74" i="11"/>
  <c r="L70" i="11"/>
  <c r="L65" i="11"/>
  <c r="M64" i="11" s="1"/>
  <c r="L64" i="11"/>
  <c r="L60" i="11"/>
  <c r="L54" i="11"/>
  <c r="L50" i="11"/>
  <c r="K77" i="11"/>
  <c r="J77" i="11"/>
  <c r="L75" i="11" s="1"/>
  <c r="I77" i="11"/>
  <c r="H77" i="11"/>
  <c r="G77" i="11"/>
  <c r="K67" i="11"/>
  <c r="J67" i="11"/>
  <c r="I67" i="11"/>
  <c r="H67" i="11"/>
  <c r="G67" i="11"/>
  <c r="K57" i="11"/>
  <c r="J57" i="11"/>
  <c r="I57" i="11"/>
  <c r="H57" i="11"/>
  <c r="G57" i="11"/>
  <c r="L44" i="11"/>
  <c r="L40" i="11"/>
  <c r="K47" i="11"/>
  <c r="J47" i="11"/>
  <c r="L45" i="11" s="1"/>
  <c r="I47" i="11"/>
  <c r="H47" i="11"/>
  <c r="G47" i="11"/>
  <c r="L34" i="11"/>
  <c r="L30" i="11"/>
  <c r="K37" i="11"/>
  <c r="L35" i="11" s="1"/>
  <c r="M34" i="11" s="1"/>
  <c r="J37" i="11"/>
  <c r="L94" i="11"/>
  <c r="L20" i="11"/>
  <c r="K27" i="11"/>
  <c r="J27" i="11"/>
  <c r="J97" i="11" s="1"/>
  <c r="J98" i="11" s="1"/>
  <c r="I27" i="11"/>
  <c r="H27" i="11"/>
  <c r="H97" i="11" s="1"/>
  <c r="H98" i="11" s="1"/>
  <c r="H99" i="11" s="1"/>
  <c r="G27" i="11"/>
  <c r="G97" i="11" s="1"/>
  <c r="L8" i="11"/>
  <c r="M5" i="11"/>
  <c r="N5" i="11" s="1"/>
  <c r="O5" i="11" s="1"/>
  <c r="P5" i="11" s="1"/>
  <c r="Q5" i="11" s="1"/>
  <c r="R5" i="11" s="1"/>
  <c r="S5" i="11" s="1"/>
  <c r="T5" i="11" s="1"/>
  <c r="U5" i="11" s="1"/>
  <c r="H5" i="11"/>
  <c r="I5" i="11" s="1"/>
  <c r="J5" i="11" s="1"/>
  <c r="K5" i="11" s="1"/>
  <c r="H4" i="11"/>
  <c r="I4" i="11" s="1"/>
  <c r="J4" i="11" s="1"/>
  <c r="K4" i="11" s="1"/>
  <c r="L4" i="11" s="1"/>
  <c r="M4" i="11" s="1"/>
  <c r="N4" i="11" s="1"/>
  <c r="O4" i="11" s="1"/>
  <c r="P4" i="11" s="1"/>
  <c r="Q4" i="11" s="1"/>
  <c r="R4" i="11" s="1"/>
  <c r="S4" i="11" s="1"/>
  <c r="T4" i="11" s="1"/>
  <c r="U4" i="11" s="1"/>
  <c r="H6" i="10"/>
  <c r="I6" i="10" s="1"/>
  <c r="J6" i="10" s="1"/>
  <c r="K6" i="10" s="1"/>
  <c r="L6" i="10" s="1"/>
  <c r="M6" i="10" s="1"/>
  <c r="N6" i="10" s="1"/>
  <c r="O6" i="10" s="1"/>
  <c r="P6" i="10" s="1"/>
  <c r="Q6" i="10" s="1"/>
  <c r="R6" i="10" s="1"/>
  <c r="S6" i="10" s="1"/>
  <c r="T6" i="10" s="1"/>
  <c r="U6" i="10" s="1"/>
  <c r="M5" i="10"/>
  <c r="N5" i="10" s="1"/>
  <c r="O5" i="10" s="1"/>
  <c r="P5" i="10" s="1"/>
  <c r="Q5" i="10" s="1"/>
  <c r="R5" i="10" s="1"/>
  <c r="S5" i="10" s="1"/>
  <c r="T5" i="10" s="1"/>
  <c r="U5" i="10" s="1"/>
  <c r="H5" i="10"/>
  <c r="I5" i="10" s="1"/>
  <c r="J5" i="10" s="1"/>
  <c r="K5" i="10" s="1"/>
  <c r="H4" i="10"/>
  <c r="I4" i="10" s="1"/>
  <c r="J4" i="10" s="1"/>
  <c r="K4" i="10" s="1"/>
  <c r="L4" i="10" s="1"/>
  <c r="M4" i="10" s="1"/>
  <c r="N4" i="10" s="1"/>
  <c r="O4" i="10" s="1"/>
  <c r="P4" i="10" s="1"/>
  <c r="Q4" i="10" s="1"/>
  <c r="R4" i="10" s="1"/>
  <c r="S4" i="10" s="1"/>
  <c r="T4" i="10" s="1"/>
  <c r="U4" i="10" s="1"/>
  <c r="U6" i="9"/>
  <c r="T6" i="9"/>
  <c r="N5" i="9"/>
  <c r="O5" i="9" s="1"/>
  <c r="P5" i="9" s="1"/>
  <c r="Q5" i="9" s="1"/>
  <c r="R5" i="9" s="1"/>
  <c r="S5" i="9" s="1"/>
  <c r="T5" i="9" s="1"/>
  <c r="U5" i="9" s="1"/>
  <c r="M5" i="9"/>
  <c r="I5" i="9"/>
  <c r="J5" i="9" s="1"/>
  <c r="K5" i="9" s="1"/>
  <c r="H5" i="9"/>
  <c r="H6" i="9"/>
  <c r="I6" i="9" s="1"/>
  <c r="J6" i="9" s="1"/>
  <c r="K6" i="9" s="1"/>
  <c r="L6" i="9" s="1"/>
  <c r="M6" i="9" s="1"/>
  <c r="N6" i="9" s="1"/>
  <c r="O6" i="9" s="1"/>
  <c r="P6" i="9" s="1"/>
  <c r="Q6" i="9" s="1"/>
  <c r="R6" i="9" s="1"/>
  <c r="S6" i="9" s="1"/>
  <c r="H4" i="9"/>
  <c r="I4" i="9" s="1"/>
  <c r="J4" i="9" s="1"/>
  <c r="K4" i="9" s="1"/>
  <c r="L4" i="9" s="1"/>
  <c r="M4" i="9" s="1"/>
  <c r="N4" i="9" s="1"/>
  <c r="O4" i="9" s="1"/>
  <c r="P4" i="9" s="1"/>
  <c r="Q4" i="9" s="1"/>
  <c r="R4" i="9" s="1"/>
  <c r="S4" i="9" s="1"/>
  <c r="T4" i="9" s="1"/>
  <c r="U4" i="9" s="1"/>
  <c r="K13" i="6"/>
  <c r="J13" i="6"/>
  <c r="I13" i="6"/>
  <c r="H13" i="6"/>
  <c r="G13" i="6"/>
  <c r="K38" i="6"/>
  <c r="J38" i="6"/>
  <c r="I38" i="6"/>
  <c r="H38" i="6"/>
  <c r="K37" i="6"/>
  <c r="J37" i="6"/>
  <c r="I37" i="6"/>
  <c r="H37" i="6"/>
  <c r="G38" i="6"/>
  <c r="G37" i="6"/>
  <c r="K28" i="6"/>
  <c r="J28" i="6"/>
  <c r="J29" i="6" s="1"/>
  <c r="I28" i="6"/>
  <c r="I29" i="6" s="1"/>
  <c r="H28" i="6"/>
  <c r="H29" i="6" s="1"/>
  <c r="G28" i="6"/>
  <c r="E3" i="8"/>
  <c r="L29" i="6" s="1" a="1"/>
  <c r="L29" i="6" s="1"/>
  <c r="J99" i="11" l="1"/>
  <c r="J101" i="11" s="1"/>
  <c r="K97" i="11"/>
  <c r="K98" i="11" s="1"/>
  <c r="K99" i="11" s="1"/>
  <c r="H101" i="11"/>
  <c r="G99" i="11"/>
  <c r="G101" i="11" s="1"/>
  <c r="I97" i="11"/>
  <c r="I98" i="11" s="1"/>
  <c r="I99" i="11" s="1"/>
  <c r="R96" i="11"/>
  <c r="M44" i="11"/>
  <c r="L55" i="11"/>
  <c r="K87" i="11"/>
  <c r="L85" i="11" s="1"/>
  <c r="M84" i="11" s="1"/>
  <c r="O96" i="11"/>
  <c r="S96" i="11"/>
  <c r="N96" i="11"/>
  <c r="I95" i="11"/>
  <c r="I88" i="11" s="1"/>
  <c r="I100" i="11" s="1"/>
  <c r="I101" i="11" s="1"/>
  <c r="P96" i="11"/>
  <c r="T96" i="11"/>
  <c r="Q96" i="11"/>
  <c r="L15" i="11"/>
  <c r="K92" i="11"/>
  <c r="J92" i="11"/>
  <c r="K14" i="11"/>
  <c r="K16" i="11"/>
  <c r="M74" i="11"/>
  <c r="M54" i="11"/>
  <c r="M24" i="11"/>
  <c r="O29" i="6"/>
  <c r="R29" i="6"/>
  <c r="U29" i="6"/>
  <c r="Q29" i="6"/>
  <c r="M29" i="6"/>
  <c r="S29" i="6"/>
  <c r="N29" i="6"/>
  <c r="T29" i="6"/>
  <c r="P29" i="6"/>
  <c r="K29" i="6"/>
  <c r="M51" i="6"/>
  <c r="U51" i="6"/>
  <c r="N51" i="6"/>
  <c r="R51" i="6"/>
  <c r="P51" i="6"/>
  <c r="T51" i="6"/>
  <c r="Q51" i="6"/>
  <c r="O51" i="6"/>
  <c r="S51" i="6"/>
  <c r="H23" i="6"/>
  <c r="K22" i="6"/>
  <c r="J22" i="6"/>
  <c r="I22" i="6"/>
  <c r="H22" i="6"/>
  <c r="K21" i="6"/>
  <c r="J21" i="6"/>
  <c r="I21" i="6"/>
  <c r="H21" i="6"/>
  <c r="K9" i="6"/>
  <c r="K18" i="6"/>
  <c r="K39" i="6" s="1"/>
  <c r="J18" i="6"/>
  <c r="I18" i="6"/>
  <c r="I23" i="6" s="1"/>
  <c r="H18" i="6"/>
  <c r="H39" i="6" s="1"/>
  <c r="G18" i="6"/>
  <c r="G39" i="6" s="1"/>
  <c r="D37" i="8"/>
  <c r="D38" i="8" s="1"/>
  <c r="D39" i="8" s="1"/>
  <c r="D40" i="8" s="1"/>
  <c r="D30" i="8"/>
  <c r="D28" i="8"/>
  <c r="D29" i="8" s="1"/>
  <c r="D27" i="8"/>
  <c r="F18" i="8"/>
  <c r="F19" i="8"/>
  <c r="K101" i="11" l="1"/>
  <c r="L98" i="11"/>
  <c r="M98" i="11" s="1"/>
  <c r="N98" i="11" s="1"/>
  <c r="O98" i="11" s="1"/>
  <c r="P98" i="11" s="1"/>
  <c r="Q98" i="11" s="1"/>
  <c r="R98" i="11" s="1"/>
  <c r="S98" i="11" s="1"/>
  <c r="T98" i="11" s="1"/>
  <c r="U98" i="11" s="1"/>
  <c r="M94" i="11"/>
  <c r="L88" i="11"/>
  <c r="L14" i="11"/>
  <c r="K91" i="11"/>
  <c r="L16" i="11"/>
  <c r="K93" i="11"/>
  <c r="M15" i="11"/>
  <c r="J39" i="6"/>
  <c r="L34" i="6"/>
  <c r="J23" i="6"/>
  <c r="M33" i="6"/>
  <c r="M34" i="6" s="1"/>
  <c r="M32" i="6"/>
  <c r="I39" i="6"/>
  <c r="K23" i="6"/>
  <c r="L32" i="6"/>
  <c r="I6" i="6"/>
  <c r="J6" i="6" s="1"/>
  <c r="K6" i="6" s="1"/>
  <c r="L6" i="6" s="1"/>
  <c r="M6" i="6" s="1"/>
  <c r="N6" i="6" s="1"/>
  <c r="O6" i="6" s="1"/>
  <c r="P6" i="6" s="1"/>
  <c r="Q6" i="6" s="1"/>
  <c r="R6" i="6" s="1"/>
  <c r="S6" i="6" s="1"/>
  <c r="H6" i="6"/>
  <c r="I4" i="6"/>
  <c r="J4" i="6" s="1"/>
  <c r="K4" i="6" s="1"/>
  <c r="L4" i="6" s="1"/>
  <c r="M4" i="6" s="1"/>
  <c r="N4" i="6" s="1"/>
  <c r="O4" i="6" s="1"/>
  <c r="P4" i="6" s="1"/>
  <c r="Q4" i="6" s="1"/>
  <c r="R4" i="6" s="1"/>
  <c r="S4" i="6" s="1"/>
  <c r="T4" i="6" s="1"/>
  <c r="U4" i="6" s="1"/>
  <c r="H4" i="6"/>
  <c r="H30" i="7"/>
  <c r="I30" i="7" s="1"/>
  <c r="J30" i="7" s="1"/>
  <c r="K30" i="7" s="1"/>
  <c r="H6" i="7"/>
  <c r="I6" i="7" s="1"/>
  <c r="J6" i="7" s="1"/>
  <c r="K6" i="7" s="1"/>
  <c r="K32" i="5"/>
  <c r="J32" i="5"/>
  <c r="I32" i="5"/>
  <c r="H32" i="5"/>
  <c r="K31" i="5"/>
  <c r="J31" i="5"/>
  <c r="I31" i="5"/>
  <c r="H31" i="5"/>
  <c r="K30" i="5"/>
  <c r="J30" i="5"/>
  <c r="I30" i="5"/>
  <c r="H30" i="5"/>
  <c r="K29" i="5"/>
  <c r="J29" i="5"/>
  <c r="I29" i="5"/>
  <c r="H29" i="5"/>
  <c r="K28" i="5"/>
  <c r="K35" i="14" s="1"/>
  <c r="J28" i="5"/>
  <c r="J35" i="14" s="1"/>
  <c r="I28" i="5"/>
  <c r="I35" i="14" s="1"/>
  <c r="H28" i="5"/>
  <c r="H35" i="14" s="1"/>
  <c r="K27" i="5"/>
  <c r="K33" i="14" s="1"/>
  <c r="J27" i="5"/>
  <c r="J33" i="14" s="1"/>
  <c r="I27" i="5"/>
  <c r="I33" i="14" s="1"/>
  <c r="H27" i="5"/>
  <c r="H33" i="14" s="1"/>
  <c r="K26" i="5"/>
  <c r="J26" i="5"/>
  <c r="I26" i="5"/>
  <c r="H26" i="5"/>
  <c r="K25" i="5"/>
  <c r="J25" i="5"/>
  <c r="I25" i="5"/>
  <c r="H25" i="5"/>
  <c r="K24" i="5"/>
  <c r="J24" i="5"/>
  <c r="I24" i="5"/>
  <c r="H24" i="5"/>
  <c r="K23" i="5"/>
  <c r="J23" i="5"/>
  <c r="I23" i="5"/>
  <c r="H23" i="5"/>
  <c r="K22" i="5"/>
  <c r="J22" i="5"/>
  <c r="I22" i="5"/>
  <c r="H22" i="5"/>
  <c r="K19" i="5"/>
  <c r="J19" i="5"/>
  <c r="I19" i="5"/>
  <c r="H19" i="5"/>
  <c r="K18" i="5"/>
  <c r="K19" i="10" s="1"/>
  <c r="J18" i="5"/>
  <c r="J19" i="10" s="1"/>
  <c r="I18" i="5"/>
  <c r="I19" i="10" s="1"/>
  <c r="H18" i="5"/>
  <c r="H19" i="10" s="1"/>
  <c r="K17" i="5"/>
  <c r="J17" i="5"/>
  <c r="I17" i="5"/>
  <c r="H17" i="5"/>
  <c r="K16" i="5"/>
  <c r="J16" i="5"/>
  <c r="I16" i="5"/>
  <c r="H16" i="5"/>
  <c r="K15" i="5"/>
  <c r="K45" i="14" s="1"/>
  <c r="J15" i="5"/>
  <c r="J45" i="14" s="1"/>
  <c r="I15" i="5"/>
  <c r="I45" i="14" s="1"/>
  <c r="H15" i="5"/>
  <c r="H45" i="14" s="1"/>
  <c r="K14" i="5"/>
  <c r="J14" i="5"/>
  <c r="I14" i="5"/>
  <c r="H14" i="5"/>
  <c r="K13" i="5"/>
  <c r="K42" i="14" s="1"/>
  <c r="L42" i="15" s="1"/>
  <c r="J13" i="5"/>
  <c r="J42" i="14" s="1"/>
  <c r="K42" i="15" s="1"/>
  <c r="I13" i="5"/>
  <c r="I42" i="14" s="1"/>
  <c r="J42" i="15" s="1"/>
  <c r="H13" i="5"/>
  <c r="H42" i="14" s="1"/>
  <c r="I42" i="15" s="1"/>
  <c r="K12" i="5"/>
  <c r="J12" i="5"/>
  <c r="I12" i="5"/>
  <c r="H12" i="5"/>
  <c r="K11" i="5"/>
  <c r="K43" i="14" s="1"/>
  <c r="J11" i="5"/>
  <c r="J43" i="14" s="1"/>
  <c r="I11" i="5"/>
  <c r="I43" i="14" s="1"/>
  <c r="H11" i="5"/>
  <c r="H43" i="14" s="1"/>
  <c r="K10" i="5"/>
  <c r="J10" i="5"/>
  <c r="I10" i="5"/>
  <c r="H10" i="5"/>
  <c r="K9" i="5"/>
  <c r="K40" i="14" s="1"/>
  <c r="J9" i="5"/>
  <c r="J40" i="14" s="1"/>
  <c r="I9" i="5"/>
  <c r="I40" i="14" s="1"/>
  <c r="H9" i="5"/>
  <c r="H40" i="14" s="1"/>
  <c r="G32" i="5"/>
  <c r="G31" i="5"/>
  <c r="G30" i="5"/>
  <c r="G29" i="5"/>
  <c r="G28" i="5"/>
  <c r="G27" i="5"/>
  <c r="G33" i="14" s="1"/>
  <c r="G26" i="5"/>
  <c r="G25" i="5"/>
  <c r="G24" i="5"/>
  <c r="G23" i="5"/>
  <c r="G22" i="5"/>
  <c r="G19" i="5"/>
  <c r="G18" i="5"/>
  <c r="G19" i="10" s="1"/>
  <c r="G17" i="5"/>
  <c r="G16" i="5"/>
  <c r="G15" i="5"/>
  <c r="G14" i="5"/>
  <c r="G13" i="5"/>
  <c r="G12" i="5"/>
  <c r="G11" i="5"/>
  <c r="G43" i="14" s="1"/>
  <c r="G10" i="5"/>
  <c r="G9" i="5"/>
  <c r="K51" i="5"/>
  <c r="J51" i="5"/>
  <c r="I51" i="5"/>
  <c r="H51" i="5"/>
  <c r="K50" i="5"/>
  <c r="K17" i="14" s="1"/>
  <c r="L17" i="14" s="1"/>
  <c r="M17" i="14" s="1"/>
  <c r="N17" i="14" s="1"/>
  <c r="O17" i="14" s="1"/>
  <c r="P17" i="14" s="1"/>
  <c r="Q17" i="14" s="1"/>
  <c r="R17" i="14" s="1"/>
  <c r="S17" i="14" s="1"/>
  <c r="T17" i="14" s="1"/>
  <c r="U17" i="14" s="1"/>
  <c r="J50" i="5"/>
  <c r="J17" i="14" s="1"/>
  <c r="I50" i="5"/>
  <c r="I17" i="14" s="1"/>
  <c r="H50" i="5"/>
  <c r="H17" i="14" s="1"/>
  <c r="K49" i="5"/>
  <c r="K15" i="14" s="1"/>
  <c r="J49" i="5"/>
  <c r="J15" i="14" s="1"/>
  <c r="I49" i="5"/>
  <c r="I15" i="14" s="1"/>
  <c r="H49" i="5"/>
  <c r="H15" i="14" s="1"/>
  <c r="K48" i="5"/>
  <c r="J48" i="5"/>
  <c r="I48" i="5"/>
  <c r="H48" i="5"/>
  <c r="K47" i="5"/>
  <c r="J47" i="5"/>
  <c r="J14" i="14" s="1"/>
  <c r="I47" i="5"/>
  <c r="H47" i="5"/>
  <c r="K44" i="5"/>
  <c r="K23" i="10" s="1"/>
  <c r="J44" i="5"/>
  <c r="J23" i="10" s="1"/>
  <c r="I44" i="5"/>
  <c r="I23" i="10" s="1"/>
  <c r="H44" i="5"/>
  <c r="H23" i="10" s="1"/>
  <c r="K43" i="5"/>
  <c r="J43" i="5"/>
  <c r="I43" i="5"/>
  <c r="H43" i="5"/>
  <c r="K42" i="5"/>
  <c r="J42" i="5"/>
  <c r="I42" i="5"/>
  <c r="H42" i="5"/>
  <c r="K41" i="5"/>
  <c r="J41" i="5"/>
  <c r="I41" i="5"/>
  <c r="H41" i="5"/>
  <c r="K40" i="5"/>
  <c r="K25" i="14" s="1"/>
  <c r="J40" i="5"/>
  <c r="J25" i="14" s="1"/>
  <c r="I40" i="5"/>
  <c r="I25" i="14" s="1"/>
  <c r="H40" i="5"/>
  <c r="H25" i="14" s="1"/>
  <c r="K39" i="5"/>
  <c r="J39" i="5"/>
  <c r="I39" i="5"/>
  <c r="H39" i="5"/>
  <c r="G51" i="5"/>
  <c r="G50" i="5"/>
  <c r="G17" i="14" s="1"/>
  <c r="G49" i="5"/>
  <c r="G15" i="14" s="1"/>
  <c r="G48" i="5"/>
  <c r="G47" i="5"/>
  <c r="G14" i="14" s="1"/>
  <c r="G44" i="5"/>
  <c r="G23" i="10" s="1"/>
  <c r="G43" i="5"/>
  <c r="G42" i="5"/>
  <c r="G41" i="5"/>
  <c r="G40" i="5"/>
  <c r="G39" i="5"/>
  <c r="K38" i="5"/>
  <c r="J38" i="5"/>
  <c r="I38" i="5"/>
  <c r="H38" i="5"/>
  <c r="G38" i="5"/>
  <c r="K59" i="5"/>
  <c r="J59" i="5"/>
  <c r="I59" i="5"/>
  <c r="H59" i="5"/>
  <c r="K58" i="5"/>
  <c r="K10" i="14" s="1"/>
  <c r="J58" i="5"/>
  <c r="J10" i="14" s="1"/>
  <c r="I58" i="5"/>
  <c r="I10" i="14" s="1"/>
  <c r="I36" i="15" s="1"/>
  <c r="H58" i="5"/>
  <c r="H10" i="14" s="1"/>
  <c r="K57" i="5"/>
  <c r="J57" i="5"/>
  <c r="I57" i="5"/>
  <c r="H57" i="5"/>
  <c r="K56" i="5"/>
  <c r="K9" i="14" s="1"/>
  <c r="J56" i="5"/>
  <c r="J9" i="14" s="1"/>
  <c r="I56" i="5"/>
  <c r="I9" i="14" s="1"/>
  <c r="H56" i="5"/>
  <c r="H9" i="14" s="1"/>
  <c r="K55" i="5"/>
  <c r="K8" i="14" s="1"/>
  <c r="J55" i="5"/>
  <c r="J8" i="14" s="1"/>
  <c r="I55" i="5"/>
  <c r="I8" i="14" s="1"/>
  <c r="H55" i="5"/>
  <c r="H8" i="14" s="1"/>
  <c r="G59" i="5"/>
  <c r="G58" i="5"/>
  <c r="G10" i="14" s="1"/>
  <c r="G57" i="5"/>
  <c r="G56" i="5"/>
  <c r="G9" i="14" s="1"/>
  <c r="G55" i="5"/>
  <c r="G8" i="14" s="1"/>
  <c r="H6" i="5"/>
  <c r="I6" i="5" s="1"/>
  <c r="J6" i="5" s="1"/>
  <c r="K6" i="5" s="1"/>
  <c r="G18" i="14" l="1"/>
  <c r="L12" i="13"/>
  <c r="L100" i="11"/>
  <c r="G45" i="14"/>
  <c r="H18" i="15" s="1"/>
  <c r="I11" i="14"/>
  <c r="I22" i="16"/>
  <c r="I34" i="15"/>
  <c r="J36" i="15"/>
  <c r="H33" i="5"/>
  <c r="H32" i="14"/>
  <c r="I69" i="5"/>
  <c r="G25" i="14"/>
  <c r="H23" i="15" s="1"/>
  <c r="J23" i="15"/>
  <c r="I23" i="15"/>
  <c r="J11" i="14"/>
  <c r="J22" i="16"/>
  <c r="J34" i="15"/>
  <c r="J69" i="5"/>
  <c r="H17" i="15"/>
  <c r="H9" i="10"/>
  <c r="H41" i="14"/>
  <c r="K34" i="15"/>
  <c r="K22" i="16"/>
  <c r="L10" i="14"/>
  <c r="K36" i="15"/>
  <c r="K23" i="15"/>
  <c r="G9" i="10"/>
  <c r="G41" i="14"/>
  <c r="G32" i="14"/>
  <c r="I15" i="15"/>
  <c r="I17" i="15"/>
  <c r="I9" i="10"/>
  <c r="I41" i="14"/>
  <c r="I16" i="15" s="1"/>
  <c r="I18" i="15"/>
  <c r="I33" i="5"/>
  <c r="I32" i="14"/>
  <c r="I28" i="15"/>
  <c r="H11" i="14"/>
  <c r="H34" i="15"/>
  <c r="H22" i="16"/>
  <c r="H36" i="15"/>
  <c r="G8" i="10"/>
  <c r="G40" i="14"/>
  <c r="H15" i="15" s="1"/>
  <c r="G42" i="14"/>
  <c r="H42" i="15" s="1"/>
  <c r="J15" i="15"/>
  <c r="J17" i="15"/>
  <c r="J9" i="10"/>
  <c r="J41" i="14"/>
  <c r="J16" i="15" s="1"/>
  <c r="J18" i="15"/>
  <c r="J33" i="5"/>
  <c r="J32" i="14"/>
  <c r="J28" i="15"/>
  <c r="G20" i="5"/>
  <c r="G35" i="14"/>
  <c r="G37" i="14" s="1"/>
  <c r="K15" i="15"/>
  <c r="K17" i="15"/>
  <c r="L43" i="14"/>
  <c r="K9" i="10"/>
  <c r="K41" i="14"/>
  <c r="K18" i="15"/>
  <c r="K33" i="5"/>
  <c r="K32" i="14"/>
  <c r="K28" i="15"/>
  <c r="G20" i="14"/>
  <c r="K11" i="14"/>
  <c r="L8" i="14"/>
  <c r="K24" i="14"/>
  <c r="K21" i="10"/>
  <c r="K52" i="5"/>
  <c r="K14" i="14"/>
  <c r="K21" i="16" s="1"/>
  <c r="K18" i="14"/>
  <c r="G33" i="5"/>
  <c r="G34" i="5" s="1"/>
  <c r="G58" i="7" s="1"/>
  <c r="K20" i="5"/>
  <c r="K8" i="10"/>
  <c r="I23" i="14"/>
  <c r="I10" i="10"/>
  <c r="J24" i="14"/>
  <c r="J21" i="10"/>
  <c r="J18" i="14"/>
  <c r="J20" i="14" s="1"/>
  <c r="J23" i="14"/>
  <c r="J10" i="10"/>
  <c r="G23" i="14"/>
  <c r="G10" i="10"/>
  <c r="K10" i="10"/>
  <c r="K23" i="14"/>
  <c r="H24" i="14"/>
  <c r="H21" i="10"/>
  <c r="H52" i="5"/>
  <c r="H14" i="14"/>
  <c r="H21" i="16" s="1"/>
  <c r="H18" i="14"/>
  <c r="H20" i="5"/>
  <c r="H8" i="10"/>
  <c r="G69" i="5"/>
  <c r="K69" i="5"/>
  <c r="J20" i="5"/>
  <c r="J8" i="10"/>
  <c r="G11" i="14"/>
  <c r="H10" i="10"/>
  <c r="H23" i="14"/>
  <c r="G21" i="10"/>
  <c r="G24" i="14"/>
  <c r="I24" i="14"/>
  <c r="I21" i="10"/>
  <c r="I52" i="5"/>
  <c r="I14" i="14"/>
  <c r="I21" i="16" s="1"/>
  <c r="I18" i="14"/>
  <c r="I20" i="5"/>
  <c r="I66" i="5" s="1"/>
  <c r="I8" i="10"/>
  <c r="H69" i="5"/>
  <c r="M16" i="11"/>
  <c r="L93" i="11"/>
  <c r="N15" i="11"/>
  <c r="M14" i="11"/>
  <c r="L91" i="11"/>
  <c r="M44" i="6"/>
  <c r="L44" i="6"/>
  <c r="L45" i="6"/>
  <c r="M43" i="6"/>
  <c r="L43" i="6"/>
  <c r="M45" i="6"/>
  <c r="J52" i="5"/>
  <c r="G45" i="5"/>
  <c r="K45" i="5"/>
  <c r="H45" i="5"/>
  <c r="I45" i="5"/>
  <c r="I65" i="5" s="1"/>
  <c r="G52" i="5"/>
  <c r="J45" i="5"/>
  <c r="J53" i="5" s="1"/>
  <c r="J60" i="5" s="1"/>
  <c r="K34" i="5" l="1"/>
  <c r="L9" i="15"/>
  <c r="G10" i="20"/>
  <c r="L8" i="16"/>
  <c r="G66" i="5"/>
  <c r="I9" i="16"/>
  <c r="H53" i="5"/>
  <c r="H60" i="5" s="1"/>
  <c r="J34" i="5"/>
  <c r="J73" i="7" s="1"/>
  <c r="H22" i="15"/>
  <c r="H20" i="16"/>
  <c r="H23" i="16" s="1"/>
  <c r="H65" i="5"/>
  <c r="K37" i="14"/>
  <c r="L17" i="15"/>
  <c r="M43" i="14"/>
  <c r="H9" i="16"/>
  <c r="H16" i="15"/>
  <c r="H15" i="16"/>
  <c r="H21" i="15"/>
  <c r="H66" i="5"/>
  <c r="K21" i="15"/>
  <c r="K15" i="16"/>
  <c r="J20" i="16"/>
  <c r="J22" i="15"/>
  <c r="K20" i="16"/>
  <c r="K23" i="16" s="1"/>
  <c r="K22" i="15"/>
  <c r="K16" i="15"/>
  <c r="I37" i="14"/>
  <c r="H47" i="14"/>
  <c r="H37" i="14"/>
  <c r="I21" i="15"/>
  <c r="I15" i="16"/>
  <c r="J47" i="14"/>
  <c r="K9" i="16"/>
  <c r="J21" i="16"/>
  <c r="I20" i="16"/>
  <c r="I23" i="16" s="1"/>
  <c r="I22" i="15"/>
  <c r="J15" i="16"/>
  <c r="J21" i="15"/>
  <c r="L34" i="15"/>
  <c r="L22" i="16"/>
  <c r="K47" i="14"/>
  <c r="J37" i="14"/>
  <c r="G47" i="14"/>
  <c r="G52" i="14" s="1"/>
  <c r="I47" i="14"/>
  <c r="M10" i="14"/>
  <c r="L36" i="15"/>
  <c r="E50" i="20"/>
  <c r="H28" i="15"/>
  <c r="J9" i="16"/>
  <c r="G27" i="14"/>
  <c r="L14" i="14"/>
  <c r="K20" i="14"/>
  <c r="K37" i="15" s="1"/>
  <c r="I20" i="14"/>
  <c r="L24" i="14"/>
  <c r="H20" i="14"/>
  <c r="H37" i="15" s="1"/>
  <c r="M8" i="14"/>
  <c r="G65" i="5"/>
  <c r="J11" i="10"/>
  <c r="K11" i="10"/>
  <c r="K53" i="5"/>
  <c r="K60" i="5" s="1"/>
  <c r="K85" i="7" s="1"/>
  <c r="K65" i="5"/>
  <c r="I53" i="5"/>
  <c r="I60" i="5" s="1"/>
  <c r="J66" i="5"/>
  <c r="G11" i="10"/>
  <c r="K27" i="14"/>
  <c r="K50" i="14" s="1"/>
  <c r="K66" i="5"/>
  <c r="J65" i="5"/>
  <c r="H34" i="5"/>
  <c r="H67" i="7" s="1"/>
  <c r="I11" i="10"/>
  <c r="H11" i="10"/>
  <c r="H27" i="14"/>
  <c r="J27" i="14"/>
  <c r="I27" i="14"/>
  <c r="I34" i="5"/>
  <c r="G76" i="7"/>
  <c r="G72" i="7"/>
  <c r="G68" i="7"/>
  <c r="G64" i="7"/>
  <c r="G59" i="7"/>
  <c r="G55" i="7"/>
  <c r="G47" i="7"/>
  <c r="G42" i="7"/>
  <c r="G38" i="7"/>
  <c r="G34" i="7"/>
  <c r="G82" i="7"/>
  <c r="G73" i="7"/>
  <c r="G65" i="7"/>
  <c r="G52" i="7"/>
  <c r="G39" i="7"/>
  <c r="G35" i="7"/>
  <c r="G75" i="7"/>
  <c r="G71" i="7"/>
  <c r="G67" i="7"/>
  <c r="G63" i="7"/>
  <c r="G54" i="7"/>
  <c r="G50" i="7"/>
  <c r="G46" i="7"/>
  <c r="G41" i="7"/>
  <c r="G37" i="7"/>
  <c r="G33" i="7"/>
  <c r="G81" i="7"/>
  <c r="G69" i="7"/>
  <c r="G56" i="7"/>
  <c r="G48" i="7"/>
  <c r="G83" i="7"/>
  <c r="G74" i="7"/>
  <c r="G70" i="7"/>
  <c r="G66" i="7"/>
  <c r="G57" i="7"/>
  <c r="G53" i="7"/>
  <c r="G49" i="7"/>
  <c r="G44" i="7"/>
  <c r="G40" i="7"/>
  <c r="G36" i="7"/>
  <c r="G84" i="7"/>
  <c r="G80" i="7"/>
  <c r="G77" i="7"/>
  <c r="G43" i="7"/>
  <c r="K76" i="7"/>
  <c r="K72" i="7"/>
  <c r="K68" i="7"/>
  <c r="K64" i="7"/>
  <c r="K59" i="7"/>
  <c r="K55" i="7"/>
  <c r="K47" i="7"/>
  <c r="K42" i="7"/>
  <c r="K38" i="7"/>
  <c r="K34" i="7"/>
  <c r="K77" i="7"/>
  <c r="K69" i="7"/>
  <c r="K56" i="7"/>
  <c r="K75" i="7"/>
  <c r="K71" i="7"/>
  <c r="K67" i="7"/>
  <c r="K63" i="7"/>
  <c r="K54" i="7"/>
  <c r="K50" i="7"/>
  <c r="K46" i="7"/>
  <c r="K41" i="7"/>
  <c r="K37" i="7"/>
  <c r="K33" i="7"/>
  <c r="K73" i="7"/>
  <c r="K65" i="7"/>
  <c r="K52" i="7"/>
  <c r="K43" i="7"/>
  <c r="K74" i="7"/>
  <c r="K70" i="7"/>
  <c r="K66" i="7"/>
  <c r="K57" i="7"/>
  <c r="K53" i="7"/>
  <c r="K49" i="7"/>
  <c r="K44" i="7"/>
  <c r="K40" i="7"/>
  <c r="K36" i="7"/>
  <c r="K84" i="7"/>
  <c r="K83" i="7"/>
  <c r="K82" i="7"/>
  <c r="K81" i="7"/>
  <c r="K80" i="7"/>
  <c r="K48" i="7"/>
  <c r="K39" i="7"/>
  <c r="K35" i="7"/>
  <c r="K58" i="7"/>
  <c r="O15" i="11"/>
  <c r="N14" i="11"/>
  <c r="M93" i="11"/>
  <c r="N16" i="11"/>
  <c r="L39" i="6" a="1"/>
  <c r="L28" i="6"/>
  <c r="G53" i="5"/>
  <c r="G60" i="5" s="1"/>
  <c r="G85" i="7" s="1"/>
  <c r="J39" i="7" l="1"/>
  <c r="H36" i="7"/>
  <c r="J70" i="7"/>
  <c r="J34" i="7"/>
  <c r="J56" i="7"/>
  <c r="J41" i="7"/>
  <c r="J55" i="7"/>
  <c r="H50" i="7"/>
  <c r="J63" i="7"/>
  <c r="J72" i="7"/>
  <c r="J77" i="7"/>
  <c r="J82" i="7"/>
  <c r="J83" i="7"/>
  <c r="J44" i="7"/>
  <c r="H48" i="7"/>
  <c r="J53" i="7"/>
  <c r="J74" i="7"/>
  <c r="J67" i="7"/>
  <c r="J76" i="7"/>
  <c r="J43" i="7"/>
  <c r="H69" i="7"/>
  <c r="H75" i="7"/>
  <c r="J58" i="7"/>
  <c r="J57" i="7"/>
  <c r="J33" i="7"/>
  <c r="J50" i="7"/>
  <c r="J71" i="7"/>
  <c r="J40" i="7"/>
  <c r="J42" i="7"/>
  <c r="J64" i="7"/>
  <c r="J81" i="7"/>
  <c r="J85" i="7"/>
  <c r="J48" i="7"/>
  <c r="J69" i="7"/>
  <c r="H68" i="7"/>
  <c r="H34" i="7"/>
  <c r="H70" i="7"/>
  <c r="J46" i="7"/>
  <c r="J36" i="7"/>
  <c r="J38" i="7"/>
  <c r="J59" i="7"/>
  <c r="J49" i="7"/>
  <c r="J65" i="7"/>
  <c r="H59" i="7"/>
  <c r="H57" i="7"/>
  <c r="J80" i="7"/>
  <c r="J66" i="7"/>
  <c r="J37" i="7"/>
  <c r="J54" i="7"/>
  <c r="J75" i="7"/>
  <c r="J78" i="7"/>
  <c r="J47" i="7"/>
  <c r="J68" i="7"/>
  <c r="J84" i="7"/>
  <c r="J35" i="7"/>
  <c r="J52" i="7"/>
  <c r="H43" i="7"/>
  <c r="H82" i="7"/>
  <c r="H37" i="7"/>
  <c r="I37" i="15"/>
  <c r="K14" i="16"/>
  <c r="K16" i="16" s="1"/>
  <c r="K52" i="14"/>
  <c r="H14" i="16"/>
  <c r="H16" i="16" s="1"/>
  <c r="H52" i="14"/>
  <c r="J37" i="15"/>
  <c r="I52" i="14"/>
  <c r="I14" i="16"/>
  <c r="I16" i="16" s="1"/>
  <c r="M17" i="15"/>
  <c r="N43" i="14"/>
  <c r="H72" i="7"/>
  <c r="H38" i="7"/>
  <c r="H74" i="7"/>
  <c r="H54" i="7"/>
  <c r="I85" i="7"/>
  <c r="E32" i="20"/>
  <c r="L21" i="16"/>
  <c r="N10" i="14"/>
  <c r="M36" i="15"/>
  <c r="J52" i="14"/>
  <c r="J14" i="16"/>
  <c r="J16" i="16" s="1"/>
  <c r="J23" i="16"/>
  <c r="H52" i="7"/>
  <c r="H40" i="7"/>
  <c r="M22" i="16"/>
  <c r="M34" i="15"/>
  <c r="K78" i="7"/>
  <c r="H58" i="7"/>
  <c r="H55" i="7"/>
  <c r="H35" i="7"/>
  <c r="H65" i="7"/>
  <c r="H81" i="7"/>
  <c r="H53" i="7"/>
  <c r="H33" i="7"/>
  <c r="H71" i="7"/>
  <c r="L22" i="15"/>
  <c r="L20" i="16"/>
  <c r="L23" i="16" s="1"/>
  <c r="M24" i="14"/>
  <c r="M14" i="14"/>
  <c r="M21" i="16" s="1"/>
  <c r="N8" i="14"/>
  <c r="H50" i="14"/>
  <c r="H29" i="14"/>
  <c r="I29" i="14"/>
  <c r="I54" i="14" s="1"/>
  <c r="I50" i="14"/>
  <c r="K29" i="14"/>
  <c r="G29" i="14"/>
  <c r="G54" i="14" s="1"/>
  <c r="G50" i="14"/>
  <c r="J29" i="14"/>
  <c r="J54" i="14" s="1"/>
  <c r="J50" i="14"/>
  <c r="G78" i="7"/>
  <c r="H73" i="7"/>
  <c r="H76" i="7"/>
  <c r="H83" i="7"/>
  <c r="H44" i="7"/>
  <c r="H85" i="7"/>
  <c r="H78" i="7"/>
  <c r="H41" i="7"/>
  <c r="H63" i="7"/>
  <c r="I78" i="7"/>
  <c r="I47" i="7"/>
  <c r="I64" i="7"/>
  <c r="I50" i="7"/>
  <c r="I43" i="7"/>
  <c r="I65" i="7"/>
  <c r="I41" i="7"/>
  <c r="I83" i="7"/>
  <c r="I42" i="7"/>
  <c r="I71" i="7"/>
  <c r="I77" i="7"/>
  <c r="I57" i="7"/>
  <c r="I33" i="7"/>
  <c r="I34" i="7"/>
  <c r="I68" i="7"/>
  <c r="I58" i="7"/>
  <c r="I48" i="7"/>
  <c r="I69" i="7"/>
  <c r="I54" i="7"/>
  <c r="I80" i="7"/>
  <c r="I84" i="7"/>
  <c r="I49" i="7"/>
  <c r="I66" i="7"/>
  <c r="I76" i="7"/>
  <c r="I56" i="7"/>
  <c r="I75" i="7"/>
  <c r="I40" i="7"/>
  <c r="I37" i="7"/>
  <c r="I38" i="7"/>
  <c r="I55" i="7"/>
  <c r="I72" i="7"/>
  <c r="I63" i="7"/>
  <c r="I35" i="7"/>
  <c r="I52" i="7"/>
  <c r="I73" i="7"/>
  <c r="I67" i="7"/>
  <c r="I81" i="7"/>
  <c r="I36" i="7"/>
  <c r="I53" i="7"/>
  <c r="I46" i="7"/>
  <c r="I59" i="7"/>
  <c r="I39" i="7"/>
  <c r="I82" i="7"/>
  <c r="I74" i="7"/>
  <c r="I44" i="7"/>
  <c r="I70" i="7"/>
  <c r="H42" i="7"/>
  <c r="H64" i="7"/>
  <c r="H39" i="7"/>
  <c r="H56" i="7"/>
  <c r="H77" i="7"/>
  <c r="H80" i="7"/>
  <c r="H84" i="7"/>
  <c r="H49" i="7"/>
  <c r="H66" i="7"/>
  <c r="H47" i="7"/>
  <c r="H46" i="7"/>
  <c r="O14" i="11"/>
  <c r="N93" i="11"/>
  <c r="O16" i="11"/>
  <c r="P15" i="11"/>
  <c r="L39" i="6"/>
  <c r="Q39" i="6"/>
  <c r="N39" i="6"/>
  <c r="U39" i="6"/>
  <c r="R39" i="6"/>
  <c r="M39" i="6"/>
  <c r="T39" i="6"/>
  <c r="O39" i="6"/>
  <c r="S39" i="6"/>
  <c r="P39" i="6"/>
  <c r="M28" i="6"/>
  <c r="N28" i="6" s="1"/>
  <c r="O28" i="6" s="1"/>
  <c r="P28" i="6" s="1"/>
  <c r="Q28" i="6" s="1"/>
  <c r="R28" i="6" s="1"/>
  <c r="S28" i="6" s="1"/>
  <c r="T28" i="6" s="1"/>
  <c r="U28" i="6" s="1"/>
  <c r="L27" i="6"/>
  <c r="L26" i="6"/>
  <c r="K38" i="4"/>
  <c r="K68" i="5" s="1"/>
  <c r="J38" i="4"/>
  <c r="J68" i="5" s="1"/>
  <c r="I38" i="4"/>
  <c r="I68" i="5" s="1"/>
  <c r="H38" i="4"/>
  <c r="H68" i="5" s="1"/>
  <c r="G38" i="4"/>
  <c r="G68" i="5" s="1"/>
  <c r="K27" i="4"/>
  <c r="J27" i="4"/>
  <c r="I27" i="4"/>
  <c r="H27" i="4"/>
  <c r="G27" i="4"/>
  <c r="K25" i="4"/>
  <c r="J25" i="4"/>
  <c r="I25" i="4"/>
  <c r="H25" i="4"/>
  <c r="K23" i="4"/>
  <c r="J23" i="4"/>
  <c r="I23" i="4"/>
  <c r="H23" i="4"/>
  <c r="G25" i="4"/>
  <c r="K54" i="14" l="1"/>
  <c r="E48" i="20"/>
  <c r="F27" i="20"/>
  <c r="G17" i="13"/>
  <c r="K18" i="9"/>
  <c r="K14" i="13" s="1"/>
  <c r="K10" i="15" s="1"/>
  <c r="K33" i="15" s="1"/>
  <c r="K17" i="13"/>
  <c r="K24" i="15" s="1"/>
  <c r="J19" i="13"/>
  <c r="H18" i="9"/>
  <c r="H14" i="13" s="1"/>
  <c r="H10" i="15" s="1"/>
  <c r="H33" i="15" s="1"/>
  <c r="H17" i="13"/>
  <c r="H24" i="15" s="1"/>
  <c r="G19" i="13"/>
  <c r="K19" i="13"/>
  <c r="N34" i="15"/>
  <c r="N22" i="16"/>
  <c r="M20" i="16"/>
  <c r="M23" i="16" s="1"/>
  <c r="M22" i="15"/>
  <c r="I18" i="9"/>
  <c r="I14" i="13" s="1"/>
  <c r="I10" i="15" s="1"/>
  <c r="I33" i="15" s="1"/>
  <c r="I17" i="13"/>
  <c r="I24" i="15" s="1"/>
  <c r="H19" i="13"/>
  <c r="J18" i="9"/>
  <c r="J14" i="13" s="1"/>
  <c r="J10" i="15" s="1"/>
  <c r="J33" i="15" s="1"/>
  <c r="J17" i="13"/>
  <c r="J24" i="15" s="1"/>
  <c r="I19" i="13"/>
  <c r="H54" i="14"/>
  <c r="O10" i="14"/>
  <c r="N36" i="15"/>
  <c r="N17" i="15"/>
  <c r="O43" i="14"/>
  <c r="N14" i="14"/>
  <c r="N21" i="16" s="1"/>
  <c r="N24" i="14"/>
  <c r="O8" i="14"/>
  <c r="P16" i="11"/>
  <c r="O93" i="11"/>
  <c r="P14" i="11"/>
  <c r="Q15" i="11"/>
  <c r="M27" i="6"/>
  <c r="M26" i="6"/>
  <c r="L37" i="6"/>
  <c r="M37" i="6" s="1"/>
  <c r="N37" i="6" s="1"/>
  <c r="O37" i="6" s="1"/>
  <c r="P37" i="6" s="1"/>
  <c r="Q37" i="6" s="1"/>
  <c r="R37" i="6" s="1"/>
  <c r="S37" i="6" s="1"/>
  <c r="T37" i="6" s="1"/>
  <c r="U37" i="6" s="1"/>
  <c r="L38" i="6"/>
  <c r="M38" i="6" s="1"/>
  <c r="N38" i="6" s="1"/>
  <c r="O38" i="6" s="1"/>
  <c r="P38" i="6" s="1"/>
  <c r="Q38" i="6" s="1"/>
  <c r="R38" i="6" s="1"/>
  <c r="S38" i="6" s="1"/>
  <c r="T38" i="6" s="1"/>
  <c r="U38" i="6" s="1"/>
  <c r="G23" i="4"/>
  <c r="K21" i="4"/>
  <c r="J21" i="4"/>
  <c r="I21" i="4"/>
  <c r="H21" i="4"/>
  <c r="G21" i="4"/>
  <c r="K18" i="4"/>
  <c r="J18" i="4"/>
  <c r="I18" i="4"/>
  <c r="H18" i="4"/>
  <c r="K17" i="4"/>
  <c r="J17" i="4"/>
  <c r="I17" i="4"/>
  <c r="H17" i="4"/>
  <c r="K16" i="4"/>
  <c r="J16" i="4"/>
  <c r="I16" i="4"/>
  <c r="H16" i="4"/>
  <c r="K15" i="4"/>
  <c r="J15" i="4"/>
  <c r="I15" i="4"/>
  <c r="H15" i="4"/>
  <c r="K14" i="4"/>
  <c r="J14" i="4"/>
  <c r="I14" i="4"/>
  <c r="H14" i="4"/>
  <c r="K13" i="4"/>
  <c r="J13" i="4"/>
  <c r="I13" i="4"/>
  <c r="H13" i="4"/>
  <c r="G13" i="4"/>
  <c r="G14" i="4"/>
  <c r="G15" i="4"/>
  <c r="G16" i="4"/>
  <c r="G18" i="4"/>
  <c r="G17" i="4"/>
  <c r="K10" i="4"/>
  <c r="J10" i="4"/>
  <c r="I10" i="4"/>
  <c r="K9" i="4"/>
  <c r="J9" i="4"/>
  <c r="J27" i="7" s="1"/>
  <c r="I9" i="4"/>
  <c r="H10" i="4"/>
  <c r="H9" i="4"/>
  <c r="L11" i="1"/>
  <c r="K11" i="1"/>
  <c r="J11" i="1"/>
  <c r="I11" i="1"/>
  <c r="H11" i="1"/>
  <c r="G10" i="4"/>
  <c r="G9" i="4"/>
  <c r="G25" i="7" s="1"/>
  <c r="H6" i="4"/>
  <c r="I6" i="4" s="1"/>
  <c r="J6" i="4" s="1"/>
  <c r="K6" i="4" s="1"/>
  <c r="I6" i="1"/>
  <c r="J6" i="1" s="1"/>
  <c r="K6" i="1" s="1"/>
  <c r="L6" i="1" s="1"/>
  <c r="I14" i="7" l="1"/>
  <c r="I15" i="7"/>
  <c r="I17" i="7"/>
  <c r="G17" i="7"/>
  <c r="G14" i="7"/>
  <c r="J14" i="7"/>
  <c r="J18" i="7"/>
  <c r="J25" i="7"/>
  <c r="J15" i="7"/>
  <c r="J17" i="7"/>
  <c r="H48" i="6"/>
  <c r="H9" i="7"/>
  <c r="H37" i="4"/>
  <c r="K48" i="6"/>
  <c r="K9" i="7"/>
  <c r="K37" i="4"/>
  <c r="J19" i="4"/>
  <c r="J19" i="7" s="1"/>
  <c r="J13" i="9"/>
  <c r="J13" i="7"/>
  <c r="J10" i="13"/>
  <c r="J16" i="7"/>
  <c r="G48" i="6"/>
  <c r="G9" i="7"/>
  <c r="G37" i="4"/>
  <c r="H15" i="13"/>
  <c r="H11" i="15" s="1"/>
  <c r="H29" i="15" s="1"/>
  <c r="H10" i="7"/>
  <c r="H59" i="6" s="1"/>
  <c r="I15" i="13"/>
  <c r="I11" i="15" s="1"/>
  <c r="I29" i="15" s="1"/>
  <c r="I10" i="7"/>
  <c r="I59" i="6" s="1"/>
  <c r="G13" i="9"/>
  <c r="G13" i="7"/>
  <c r="K19" i="4"/>
  <c r="K19" i="7" s="1"/>
  <c r="K13" i="9"/>
  <c r="K13" i="7"/>
  <c r="K15" i="7"/>
  <c r="K17" i="7"/>
  <c r="K18" i="7"/>
  <c r="J12" i="13"/>
  <c r="J21" i="7"/>
  <c r="O17" i="15"/>
  <c r="P43" i="14"/>
  <c r="H27" i="7"/>
  <c r="G15" i="13"/>
  <c r="G10" i="7"/>
  <c r="G59" i="6" s="1"/>
  <c r="I48" i="6"/>
  <c r="I9" i="7"/>
  <c r="I37" i="4"/>
  <c r="J15" i="13"/>
  <c r="J11" i="15" s="1"/>
  <c r="J29" i="15" s="1"/>
  <c r="J10" i="7"/>
  <c r="J59" i="6" s="1"/>
  <c r="G10" i="13"/>
  <c r="G16" i="7"/>
  <c r="H13" i="9"/>
  <c r="H13" i="7"/>
  <c r="H14" i="7"/>
  <c r="H15" i="7"/>
  <c r="H10" i="13"/>
  <c r="H16" i="7"/>
  <c r="H17" i="7"/>
  <c r="H18" i="7"/>
  <c r="G12" i="13"/>
  <c r="G21" i="7"/>
  <c r="K12" i="13"/>
  <c r="K21" i="7"/>
  <c r="O22" i="16"/>
  <c r="O34" i="15"/>
  <c r="N20" i="16"/>
  <c r="N23" i="16" s="1"/>
  <c r="N22" i="15"/>
  <c r="I27" i="7"/>
  <c r="I23" i="7"/>
  <c r="G27" i="7"/>
  <c r="K23" i="7"/>
  <c r="I12" i="13"/>
  <c r="I21" i="7"/>
  <c r="P10" i="14"/>
  <c r="O36" i="15"/>
  <c r="K27" i="7"/>
  <c r="H25" i="7"/>
  <c r="G18" i="7"/>
  <c r="K14" i="7"/>
  <c r="K10" i="13"/>
  <c r="K16" i="7"/>
  <c r="K16" i="9" s="1"/>
  <c r="J48" i="6"/>
  <c r="J9" i="7"/>
  <c r="J37" i="4"/>
  <c r="K15" i="13"/>
  <c r="K11" i="15" s="1"/>
  <c r="K29" i="15" s="1"/>
  <c r="K10" i="7"/>
  <c r="K59" i="6" s="1"/>
  <c r="G15" i="7"/>
  <c r="I19" i="4"/>
  <c r="I19" i="7" s="1"/>
  <c r="I13" i="9"/>
  <c r="I13" i="7"/>
  <c r="I10" i="13"/>
  <c r="I16" i="7"/>
  <c r="I18" i="7"/>
  <c r="H12" i="13"/>
  <c r="H21" i="7"/>
  <c r="G18" i="9"/>
  <c r="L18" i="9" s="1"/>
  <c r="G23" i="7"/>
  <c r="J23" i="7"/>
  <c r="I25" i="7"/>
  <c r="H23" i="7"/>
  <c r="K25" i="7"/>
  <c r="G27" i="20"/>
  <c r="F28" i="20"/>
  <c r="G28" i="20" s="1"/>
  <c r="O14" i="14"/>
  <c r="O21" i="16" s="1"/>
  <c r="O24" i="14"/>
  <c r="P8" i="14"/>
  <c r="Q14" i="11"/>
  <c r="R15" i="11"/>
  <c r="Q16" i="11"/>
  <c r="P93" i="11"/>
  <c r="N27" i="6"/>
  <c r="M17" i="6"/>
  <c r="L17" i="6"/>
  <c r="L22" i="6" s="1"/>
  <c r="N26" i="6"/>
  <c r="M16" i="6"/>
  <c r="L16" i="6"/>
  <c r="H19" i="4"/>
  <c r="H19" i="7" s="1"/>
  <c r="K32" i="4"/>
  <c r="K11" i="9" s="1"/>
  <c r="K12" i="9" s="1"/>
  <c r="K31" i="4"/>
  <c r="G11" i="4"/>
  <c r="G32" i="4"/>
  <c r="G11" i="9" s="1"/>
  <c r="I31" i="4"/>
  <c r="I32" i="4"/>
  <c r="I11" i="9" s="1"/>
  <c r="I12" i="9" s="1"/>
  <c r="H11" i="4"/>
  <c r="H32" i="4"/>
  <c r="H11" i="9" s="1"/>
  <c r="H12" i="9" s="1"/>
  <c r="H31" i="4"/>
  <c r="J11" i="4"/>
  <c r="J31" i="4"/>
  <c r="J32" i="4"/>
  <c r="J11" i="9" s="1"/>
  <c r="J12" i="9" s="1"/>
  <c r="K11" i="4"/>
  <c r="G19" i="4"/>
  <c r="G19" i="7" s="1"/>
  <c r="I11" i="4"/>
  <c r="I20" i="4" s="1"/>
  <c r="I20" i="7" s="1"/>
  <c r="J16" i="9" l="1"/>
  <c r="H16" i="9"/>
  <c r="G16" i="9"/>
  <c r="L11" i="9"/>
  <c r="G12" i="9"/>
  <c r="J8" i="13"/>
  <c r="J14" i="10"/>
  <c r="J16" i="10"/>
  <c r="G29" i="20"/>
  <c r="G14" i="13"/>
  <c r="I8" i="13"/>
  <c r="I16" i="10"/>
  <c r="I14" i="10"/>
  <c r="P17" i="15"/>
  <c r="Q43" i="14"/>
  <c r="I16" i="9"/>
  <c r="I8" i="16"/>
  <c r="I9" i="15"/>
  <c r="I27" i="15" s="1"/>
  <c r="R59" i="6"/>
  <c r="N59" i="6"/>
  <c r="T59" i="6"/>
  <c r="S59" i="6"/>
  <c r="U59" i="6"/>
  <c r="Q59" i="6"/>
  <c r="M59" i="6"/>
  <c r="P59" i="6"/>
  <c r="L59" i="6"/>
  <c r="O59" i="6"/>
  <c r="J20" i="4"/>
  <c r="J20" i="7" s="1"/>
  <c r="I49" i="6"/>
  <c r="I10" i="9"/>
  <c r="I50" i="6"/>
  <c r="K8" i="13"/>
  <c r="K16" i="10"/>
  <c r="K14" i="10"/>
  <c r="K10" i="9"/>
  <c r="K49" i="6"/>
  <c r="K50" i="6"/>
  <c r="P22" i="16"/>
  <c r="P34" i="15"/>
  <c r="H8" i="13"/>
  <c r="H14" i="10"/>
  <c r="H16" i="10"/>
  <c r="L16" i="9"/>
  <c r="M16" i="9" s="1"/>
  <c r="N16" i="9" s="1"/>
  <c r="O16" i="9" s="1"/>
  <c r="P16" i="9" s="1"/>
  <c r="Q16" i="9" s="1"/>
  <c r="R16" i="9" s="1"/>
  <c r="S16" i="9" s="1"/>
  <c r="T16" i="9" s="1"/>
  <c r="U16" i="9" s="1"/>
  <c r="G10" i="9"/>
  <c r="G50" i="6"/>
  <c r="K20" i="4"/>
  <c r="K20" i="7" s="1"/>
  <c r="O20" i="16"/>
  <c r="O23" i="16" s="1"/>
  <c r="O22" i="15"/>
  <c r="H8" i="16"/>
  <c r="H9" i="15"/>
  <c r="H27" i="15" s="1"/>
  <c r="J49" i="6"/>
  <c r="J10" i="9"/>
  <c r="J50" i="6"/>
  <c r="Q10" i="14"/>
  <c r="P36" i="15"/>
  <c r="K9" i="15"/>
  <c r="K27" i="15" s="1"/>
  <c r="K8" i="16"/>
  <c r="J9" i="15"/>
  <c r="J27" i="15" s="1"/>
  <c r="J8" i="16"/>
  <c r="G8" i="13"/>
  <c r="G14" i="10"/>
  <c r="G16" i="10"/>
  <c r="H10" i="9"/>
  <c r="H49" i="6"/>
  <c r="H50" i="6"/>
  <c r="H51" i="6" s="1"/>
  <c r="P24" i="14"/>
  <c r="P14" i="14"/>
  <c r="P21" i="16" s="1"/>
  <c r="Q8" i="14"/>
  <c r="S15" i="11"/>
  <c r="Q93" i="11"/>
  <c r="R16" i="11"/>
  <c r="R14" i="11"/>
  <c r="M22" i="6"/>
  <c r="L18" i="6"/>
  <c r="L21" i="6"/>
  <c r="M21" i="6"/>
  <c r="M18" i="6"/>
  <c r="O27" i="6"/>
  <c r="N17" i="6"/>
  <c r="N22" i="6" s="1"/>
  <c r="O26" i="6"/>
  <c r="N16" i="6"/>
  <c r="H20" i="4"/>
  <c r="H20" i="7" s="1"/>
  <c r="G20" i="4"/>
  <c r="I22" i="4"/>
  <c r="I33" i="4"/>
  <c r="K33" i="4"/>
  <c r="K22" i="4"/>
  <c r="J51" i="6" l="1"/>
  <c r="L14" i="10"/>
  <c r="Q22" i="16"/>
  <c r="Q34" i="15"/>
  <c r="L14" i="13"/>
  <c r="L10" i="15" s="1"/>
  <c r="L33" i="15" s="1"/>
  <c r="M18" i="9"/>
  <c r="P22" i="15"/>
  <c r="P20" i="16"/>
  <c r="P23" i="16" s="1"/>
  <c r="K7" i="13"/>
  <c r="K9" i="13" s="1"/>
  <c r="K11" i="13" s="1"/>
  <c r="K13" i="13" s="1"/>
  <c r="K16" i="13" s="1"/>
  <c r="K15" i="9"/>
  <c r="K20" i="10"/>
  <c r="K24" i="10"/>
  <c r="K34" i="14"/>
  <c r="K15" i="10"/>
  <c r="K17" i="10" s="1"/>
  <c r="K22" i="10"/>
  <c r="I51" i="6"/>
  <c r="K70" i="5"/>
  <c r="K22" i="7"/>
  <c r="G22" i="4"/>
  <c r="G34" i="4" s="1"/>
  <c r="G20" i="7"/>
  <c r="K51" i="6"/>
  <c r="I31" i="15"/>
  <c r="I11" i="16"/>
  <c r="I70" i="5"/>
  <c r="I22" i="7"/>
  <c r="K11" i="16"/>
  <c r="K31" i="15"/>
  <c r="J15" i="9"/>
  <c r="J7" i="13"/>
  <c r="J34" i="14"/>
  <c r="J24" i="10"/>
  <c r="J20" i="10"/>
  <c r="J22" i="10"/>
  <c r="J15" i="10"/>
  <c r="J17" i="10" s="1"/>
  <c r="G7" i="13"/>
  <c r="G15" i="9"/>
  <c r="G20" i="10"/>
  <c r="G24" i="10"/>
  <c r="G34" i="14"/>
  <c r="G15" i="10"/>
  <c r="G22" i="10"/>
  <c r="H33" i="4"/>
  <c r="J33" i="4"/>
  <c r="H15" i="9"/>
  <c r="H7" i="13"/>
  <c r="H9" i="13" s="1"/>
  <c r="H11" i="13" s="1"/>
  <c r="H13" i="13" s="1"/>
  <c r="H16" i="13" s="1"/>
  <c r="H24" i="10"/>
  <c r="H20" i="10"/>
  <c r="H34" i="14"/>
  <c r="H22" i="10"/>
  <c r="H15" i="10"/>
  <c r="H17" i="10" s="1"/>
  <c r="H22" i="4"/>
  <c r="H34" i="4" s="1"/>
  <c r="J22" i="4"/>
  <c r="J24" i="4" s="1"/>
  <c r="L16" i="10"/>
  <c r="M16" i="10" s="1"/>
  <c r="N16" i="10" s="1"/>
  <c r="O16" i="10" s="1"/>
  <c r="P16" i="10" s="1"/>
  <c r="Q16" i="10" s="1"/>
  <c r="R16" i="10" s="1"/>
  <c r="J11" i="16"/>
  <c r="J31" i="15"/>
  <c r="R10" i="14"/>
  <c r="Q36" i="15"/>
  <c r="H31" i="15"/>
  <c r="H11" i="16"/>
  <c r="I7" i="13"/>
  <c r="I15" i="9"/>
  <c r="I24" i="10"/>
  <c r="I20" i="10"/>
  <c r="I34" i="14"/>
  <c r="I22" i="10"/>
  <c r="I15" i="10"/>
  <c r="I17" i="10" s="1"/>
  <c r="Q17" i="15"/>
  <c r="R43" i="14"/>
  <c r="M11" i="9"/>
  <c r="L12" i="9"/>
  <c r="L11" i="6"/>
  <c r="Q14" i="14"/>
  <c r="Q21" i="16" s="1"/>
  <c r="Q24" i="14"/>
  <c r="R8" i="14"/>
  <c r="R93" i="11"/>
  <c r="S16" i="11"/>
  <c r="S14" i="11"/>
  <c r="T15" i="11"/>
  <c r="N18" i="6"/>
  <c r="N21" i="6"/>
  <c r="M23" i="6"/>
  <c r="L23" i="6"/>
  <c r="P26" i="6"/>
  <c r="O16" i="6"/>
  <c r="O21" i="6" s="1"/>
  <c r="P27" i="6"/>
  <c r="O17" i="6"/>
  <c r="G33" i="4"/>
  <c r="K24" i="4"/>
  <c r="K34" i="4"/>
  <c r="H24" i="4"/>
  <c r="I24" i="4"/>
  <c r="I34" i="4"/>
  <c r="J34" i="4" l="1"/>
  <c r="L55" i="6"/>
  <c r="L20" i="10"/>
  <c r="H18" i="13"/>
  <c r="H21" i="13" s="1"/>
  <c r="H8" i="15"/>
  <c r="H25" i="15" s="1"/>
  <c r="L51" i="6"/>
  <c r="L50" i="6" s="1"/>
  <c r="L56" i="6"/>
  <c r="K18" i="13"/>
  <c r="K8" i="15"/>
  <c r="K25" i="15" s="1"/>
  <c r="R17" i="15"/>
  <c r="S43" i="14"/>
  <c r="I26" i="14"/>
  <c r="I36" i="14"/>
  <c r="I16" i="14"/>
  <c r="I44" i="14"/>
  <c r="I46" i="14"/>
  <c r="I19" i="14"/>
  <c r="G70" i="5"/>
  <c r="G22" i="7"/>
  <c r="R34" i="15"/>
  <c r="R22" i="16"/>
  <c r="S10" i="14"/>
  <c r="R36" i="15"/>
  <c r="J70" i="5"/>
  <c r="J22" i="7"/>
  <c r="L15" i="10"/>
  <c r="M15" i="10" s="1"/>
  <c r="N15" i="10" s="1"/>
  <c r="O15" i="10" s="1"/>
  <c r="P15" i="10" s="1"/>
  <c r="Q15" i="10" s="1"/>
  <c r="R15" i="10" s="1"/>
  <c r="L22" i="10"/>
  <c r="M22" i="10" s="1"/>
  <c r="N22" i="10" s="1"/>
  <c r="O22" i="10" s="1"/>
  <c r="P22" i="10" s="1"/>
  <c r="Q22" i="10" s="1"/>
  <c r="R22" i="10" s="1"/>
  <c r="J9" i="13"/>
  <c r="J11" i="13" s="1"/>
  <c r="J13" i="13" s="1"/>
  <c r="J16" i="13" s="1"/>
  <c r="J36" i="14"/>
  <c r="J26" i="14"/>
  <c r="J44" i="14"/>
  <c r="J46" i="14"/>
  <c r="J16" i="14"/>
  <c r="J19" i="14"/>
  <c r="H26" i="4"/>
  <c r="H26" i="7" s="1"/>
  <c r="H24" i="7"/>
  <c r="H20" i="9"/>
  <c r="M12" i="9"/>
  <c r="N11" i="9"/>
  <c r="H70" i="5"/>
  <c r="H22" i="7"/>
  <c r="M20" i="10"/>
  <c r="N20" i="10" s="1"/>
  <c r="L34" i="14"/>
  <c r="M34" i="14" s="1"/>
  <c r="N34" i="14" s="1"/>
  <c r="O34" i="14" s="1"/>
  <c r="P34" i="14" s="1"/>
  <c r="Q34" i="14" s="1"/>
  <c r="R34" i="14" s="1"/>
  <c r="S34" i="14" s="1"/>
  <c r="G9" i="13"/>
  <c r="G11" i="13" s="1"/>
  <c r="G13" i="13" s="1"/>
  <c r="G16" i="13" s="1"/>
  <c r="G18" i="13" s="1"/>
  <c r="G21" i="13" s="1"/>
  <c r="G44" i="14"/>
  <c r="G16" i="14"/>
  <c r="G46" i="14"/>
  <c r="G19" i="14"/>
  <c r="G36" i="14"/>
  <c r="G26" i="14"/>
  <c r="K36" i="14"/>
  <c r="K44" i="14"/>
  <c r="K16" i="14"/>
  <c r="K26" i="14"/>
  <c r="K46" i="14"/>
  <c r="K19" i="14"/>
  <c r="N18" i="9"/>
  <c r="M14" i="13"/>
  <c r="M10" i="15" s="1"/>
  <c r="M33" i="15" s="1"/>
  <c r="M14" i="10"/>
  <c r="L17" i="10"/>
  <c r="H44" i="14"/>
  <c r="H16" i="14"/>
  <c r="H46" i="14"/>
  <c r="H36" i="14"/>
  <c r="H26" i="14"/>
  <c r="H19" i="14"/>
  <c r="G24" i="4"/>
  <c r="I26" i="4"/>
  <c r="I26" i="7" s="1"/>
  <c r="I24" i="7"/>
  <c r="I20" i="9"/>
  <c r="J26" i="4"/>
  <c r="J26" i="7" s="1"/>
  <c r="J24" i="7"/>
  <c r="J20" i="9"/>
  <c r="K26" i="4"/>
  <c r="K26" i="7" s="1"/>
  <c r="K24" i="7"/>
  <c r="K20" i="9"/>
  <c r="Q20" i="16"/>
  <c r="Q23" i="16" s="1"/>
  <c r="Q22" i="15"/>
  <c r="I9" i="13"/>
  <c r="I11" i="13" s="1"/>
  <c r="I13" i="13" s="1"/>
  <c r="I16" i="13" s="1"/>
  <c r="L24" i="10"/>
  <c r="M24" i="10" s="1"/>
  <c r="N24" i="10" s="1"/>
  <c r="O24" i="10" s="1"/>
  <c r="P24" i="10" s="1"/>
  <c r="Q24" i="10" s="1"/>
  <c r="R24" i="10" s="1"/>
  <c r="S24" i="10" s="1"/>
  <c r="T24" i="10" s="1"/>
  <c r="L54" i="6"/>
  <c r="G17" i="10"/>
  <c r="L9" i="6"/>
  <c r="L99" i="11"/>
  <c r="L101" i="11" s="1"/>
  <c r="L9" i="11" s="1"/>
  <c r="R24" i="14"/>
  <c r="R14" i="14"/>
  <c r="R21" i="16" s="1"/>
  <c r="S8" i="14"/>
  <c r="S15" i="10"/>
  <c r="S16" i="10"/>
  <c r="T16" i="11"/>
  <c r="S93" i="11"/>
  <c r="U15" i="11"/>
  <c r="T14" i="11"/>
  <c r="O18" i="6"/>
  <c r="O22" i="6"/>
  <c r="N23" i="6"/>
  <c r="Q27" i="6"/>
  <c r="P17" i="6"/>
  <c r="P22" i="6" s="1"/>
  <c r="Q26" i="6"/>
  <c r="P16" i="6"/>
  <c r="P21" i="6" s="1"/>
  <c r="J36" i="4" l="1"/>
  <c r="K21" i="13"/>
  <c r="I36" i="4"/>
  <c r="I35" i="4"/>
  <c r="I39" i="4" s="1"/>
  <c r="I18" i="13"/>
  <c r="I21" i="13" s="1"/>
  <c r="I8" i="15"/>
  <c r="I25" i="15" s="1"/>
  <c r="G26" i="4"/>
  <c r="G36" i="4" s="1"/>
  <c r="G24" i="7"/>
  <c r="G20" i="9"/>
  <c r="L20" i="9" s="1"/>
  <c r="M20" i="9" s="1"/>
  <c r="N20" i="9" s="1"/>
  <c r="O20" i="9" s="1"/>
  <c r="P20" i="9" s="1"/>
  <c r="Q20" i="9" s="1"/>
  <c r="R20" i="9" s="1"/>
  <c r="S20" i="9" s="1"/>
  <c r="T20" i="9" s="1"/>
  <c r="U20" i="9" s="1"/>
  <c r="M17" i="10"/>
  <c r="N14" i="10"/>
  <c r="L46" i="14"/>
  <c r="M46" i="14" s="1"/>
  <c r="N46" i="14" s="1"/>
  <c r="O46" i="14" s="1"/>
  <c r="P46" i="14" s="1"/>
  <c r="Q46" i="14" s="1"/>
  <c r="R46" i="14" s="1"/>
  <c r="S46" i="14" s="1"/>
  <c r="T46" i="14" s="1"/>
  <c r="U46" i="14" s="1"/>
  <c r="O11" i="9"/>
  <c r="N12" i="9"/>
  <c r="J18" i="13"/>
  <c r="J21" i="13" s="1"/>
  <c r="J8" i="15"/>
  <c r="J25" i="15" s="1"/>
  <c r="S17" i="15"/>
  <c r="T43" i="14"/>
  <c r="R20" i="16"/>
  <c r="R23" i="16" s="1"/>
  <c r="R22" i="15"/>
  <c r="L26" i="14"/>
  <c r="M26" i="14" s="1"/>
  <c r="N26" i="14" s="1"/>
  <c r="O26" i="14" s="1"/>
  <c r="P26" i="14" s="1"/>
  <c r="Q26" i="14" s="1"/>
  <c r="R26" i="14" s="1"/>
  <c r="S26" i="14" s="1"/>
  <c r="T26" i="14" s="1"/>
  <c r="M50" i="6"/>
  <c r="L48" i="6"/>
  <c r="K36" i="4"/>
  <c r="H36" i="4"/>
  <c r="O18" i="9"/>
  <c r="N14" i="13"/>
  <c r="N10" i="15" s="1"/>
  <c r="N33" i="15" s="1"/>
  <c r="L36" i="14"/>
  <c r="M36" i="14" s="1"/>
  <c r="N36" i="14" s="1"/>
  <c r="O36" i="14" s="1"/>
  <c r="P36" i="14" s="1"/>
  <c r="Q36" i="14" s="1"/>
  <c r="R36" i="14" s="1"/>
  <c r="S36" i="14" s="1"/>
  <c r="T36" i="14" s="1"/>
  <c r="U36" i="14" s="1"/>
  <c r="L19" i="14"/>
  <c r="M19" i="14" s="1"/>
  <c r="N19" i="14" s="1"/>
  <c r="O19" i="14" s="1"/>
  <c r="P19" i="14" s="1"/>
  <c r="Q19" i="14" s="1"/>
  <c r="R19" i="14" s="1"/>
  <c r="S19" i="14" s="1"/>
  <c r="O20" i="10"/>
  <c r="P20" i="10" s="1"/>
  <c r="S34" i="15"/>
  <c r="S22" i="16"/>
  <c r="J35" i="4"/>
  <c r="J39" i="4" s="1"/>
  <c r="L16" i="14"/>
  <c r="M16" i="14" s="1"/>
  <c r="N16" i="14" s="1"/>
  <c r="O16" i="14" s="1"/>
  <c r="P16" i="14" s="1"/>
  <c r="Q16" i="14" s="1"/>
  <c r="R16" i="14" s="1"/>
  <c r="S16" i="14" s="1"/>
  <c r="T16" i="14" s="1"/>
  <c r="U16" i="14" s="1"/>
  <c r="K35" i="4"/>
  <c r="K39" i="4" s="1"/>
  <c r="H35" i="4"/>
  <c r="H39" i="4" s="1"/>
  <c r="L44" i="14"/>
  <c r="M44" i="14" s="1"/>
  <c r="N44" i="14" s="1"/>
  <c r="O44" i="14" s="1"/>
  <c r="P44" i="14" s="1"/>
  <c r="Q44" i="14" s="1"/>
  <c r="R44" i="14" s="1"/>
  <c r="S44" i="14" s="1"/>
  <c r="T44" i="14" s="1"/>
  <c r="U44" i="14" s="1"/>
  <c r="T10" i="14"/>
  <c r="S36" i="15"/>
  <c r="K7" i="16"/>
  <c r="K20" i="13"/>
  <c r="K35" i="15"/>
  <c r="H20" i="13"/>
  <c r="H7" i="16"/>
  <c r="H35" i="15"/>
  <c r="L13" i="6"/>
  <c r="M11" i="6"/>
  <c r="M99" i="11" s="1"/>
  <c r="L51" i="11"/>
  <c r="L53" i="11" s="1"/>
  <c r="L31" i="11"/>
  <c r="L33" i="11" s="1"/>
  <c r="L21" i="11"/>
  <c r="L23" i="11" s="1"/>
  <c r="L81" i="11"/>
  <c r="L83" i="11" s="1"/>
  <c r="L41" i="11"/>
  <c r="L43" i="11" s="1"/>
  <c r="L71" i="11"/>
  <c r="L73" i="11" s="1"/>
  <c r="L61" i="11"/>
  <c r="L63" i="11" s="1"/>
  <c r="U26" i="14"/>
  <c r="T34" i="14"/>
  <c r="S14" i="14"/>
  <c r="S21" i="16" s="1"/>
  <c r="S24" i="14"/>
  <c r="T8" i="14"/>
  <c r="T16" i="10"/>
  <c r="S22" i="10"/>
  <c r="T15" i="10"/>
  <c r="U24" i="10"/>
  <c r="U14" i="11"/>
  <c r="U16" i="11"/>
  <c r="U93" i="11" s="1"/>
  <c r="T93" i="11"/>
  <c r="O23" i="6"/>
  <c r="R27" i="6"/>
  <c r="Q17" i="6"/>
  <c r="Q22" i="6" s="1"/>
  <c r="P18" i="6"/>
  <c r="R26" i="6"/>
  <c r="Q16" i="6"/>
  <c r="Q21" i="6" s="1"/>
  <c r="T34" i="15" l="1"/>
  <c r="T22" i="16"/>
  <c r="K10" i="16"/>
  <c r="K12" i="16" s="1"/>
  <c r="K18" i="16" s="1"/>
  <c r="K39" i="15"/>
  <c r="K41" i="15" s="1"/>
  <c r="K43" i="15" s="1"/>
  <c r="U10" i="14"/>
  <c r="U36" i="15" s="1"/>
  <c r="T36" i="15"/>
  <c r="J20" i="13"/>
  <c r="J7" i="16"/>
  <c r="J35" i="15"/>
  <c r="G26" i="7"/>
  <c r="G35" i="4"/>
  <c r="G39" i="4" s="1"/>
  <c r="H10" i="16"/>
  <c r="H12" i="16" s="1"/>
  <c r="H18" i="16" s="1"/>
  <c r="H39" i="15"/>
  <c r="H41" i="15" s="1"/>
  <c r="H43" i="15" s="1"/>
  <c r="G20" i="13"/>
  <c r="P18" i="9"/>
  <c r="O14" i="13"/>
  <c r="O10" i="15" s="1"/>
  <c r="O33" i="15" s="1"/>
  <c r="N50" i="6"/>
  <c r="M48" i="6"/>
  <c r="L10" i="9"/>
  <c r="L49" i="6"/>
  <c r="T17" i="15"/>
  <c r="U43" i="14"/>
  <c r="U17" i="15" s="1"/>
  <c r="O14" i="10"/>
  <c r="N17" i="10"/>
  <c r="S20" i="16"/>
  <c r="S23" i="16" s="1"/>
  <c r="S22" i="15"/>
  <c r="Q20" i="10"/>
  <c r="P11" i="9"/>
  <c r="O12" i="9"/>
  <c r="I20" i="13"/>
  <c r="I7" i="16"/>
  <c r="I35" i="15"/>
  <c r="L77" i="11"/>
  <c r="M75" i="11" s="1"/>
  <c r="N74" i="11" s="1"/>
  <c r="M70" i="11"/>
  <c r="L11" i="11"/>
  <c r="M8" i="11" s="1"/>
  <c r="L92" i="11"/>
  <c r="L87" i="11"/>
  <c r="M85" i="11" s="1"/>
  <c r="N84" i="11" s="1"/>
  <c r="M80" i="11"/>
  <c r="L57" i="11"/>
  <c r="M55" i="11" s="1"/>
  <c r="N54" i="11" s="1"/>
  <c r="M50" i="11"/>
  <c r="L37" i="11"/>
  <c r="M35" i="11" s="1"/>
  <c r="N34" i="11" s="1"/>
  <c r="M30" i="11"/>
  <c r="L47" i="11"/>
  <c r="M45" i="11" s="1"/>
  <c r="N44" i="11" s="1"/>
  <c r="M40" i="11"/>
  <c r="L67" i="11"/>
  <c r="M65" i="11" s="1"/>
  <c r="N64" i="11" s="1"/>
  <c r="M60" i="11"/>
  <c r="M20" i="11"/>
  <c r="L27" i="11"/>
  <c r="M9" i="6"/>
  <c r="T24" i="14"/>
  <c r="U34" i="14"/>
  <c r="T14" i="14"/>
  <c r="T21" i="16" s="1"/>
  <c r="T19" i="14"/>
  <c r="U8" i="14"/>
  <c r="U15" i="10"/>
  <c r="T22" i="10"/>
  <c r="U16" i="10"/>
  <c r="P23" i="6"/>
  <c r="S26" i="6"/>
  <c r="R16" i="6"/>
  <c r="Q18" i="6"/>
  <c r="S27" i="6"/>
  <c r="R17" i="6"/>
  <c r="R22" i="6" s="1"/>
  <c r="U22" i="16" l="1"/>
  <c r="U34" i="15"/>
  <c r="T22" i="15"/>
  <c r="T20" i="16"/>
  <c r="T23" i="16" s="1"/>
  <c r="O50" i="6"/>
  <c r="N48" i="6"/>
  <c r="I10" i="16"/>
  <c r="I12" i="16" s="1"/>
  <c r="I18" i="16" s="1"/>
  <c r="I39" i="15"/>
  <c r="I41" i="15" s="1"/>
  <c r="I43" i="15" s="1"/>
  <c r="Q11" i="9"/>
  <c r="P12" i="9"/>
  <c r="O17" i="10"/>
  <c r="P14" i="10"/>
  <c r="L15" i="9"/>
  <c r="L9" i="10"/>
  <c r="L41" i="14" s="1"/>
  <c r="L16" i="15" s="1"/>
  <c r="L23" i="10"/>
  <c r="L19" i="10"/>
  <c r="L13" i="9"/>
  <c r="L21" i="10"/>
  <c r="L7" i="13"/>
  <c r="Q18" i="9"/>
  <c r="P14" i="13"/>
  <c r="P10" i="15" s="1"/>
  <c r="P33" i="15" s="1"/>
  <c r="J10" i="16"/>
  <c r="J12" i="16" s="1"/>
  <c r="J18" i="16" s="1"/>
  <c r="J39" i="15"/>
  <c r="J41" i="15" s="1"/>
  <c r="J43" i="15" s="1"/>
  <c r="M10" i="9"/>
  <c r="M49" i="6"/>
  <c r="R20" i="10"/>
  <c r="L97" i="11"/>
  <c r="L32" i="14" s="1"/>
  <c r="L27" i="15" s="1"/>
  <c r="M25" i="11"/>
  <c r="M13" i="6"/>
  <c r="N11" i="6"/>
  <c r="N99" i="11" s="1"/>
  <c r="M91" i="11"/>
  <c r="U14" i="14"/>
  <c r="U21" i="16" s="1"/>
  <c r="U24" i="14"/>
  <c r="U19" i="14"/>
  <c r="U22" i="10"/>
  <c r="Q23" i="6"/>
  <c r="R18" i="6"/>
  <c r="R21" i="6"/>
  <c r="T26" i="6"/>
  <c r="S16" i="6"/>
  <c r="S21" i="6" s="1"/>
  <c r="T27" i="6"/>
  <c r="S17" i="6"/>
  <c r="M7" i="13" l="1"/>
  <c r="M9" i="10"/>
  <c r="M41" i="14" s="1"/>
  <c r="M16" i="15" s="1"/>
  <c r="M13" i="9"/>
  <c r="M21" i="10"/>
  <c r="M23" i="10"/>
  <c r="M15" i="9"/>
  <c r="M19" i="10"/>
  <c r="N49" i="6"/>
  <c r="N10" i="9"/>
  <c r="U20" i="16"/>
  <c r="U23" i="16" s="1"/>
  <c r="U22" i="15"/>
  <c r="S20" i="10"/>
  <c r="T20" i="10" s="1"/>
  <c r="L8" i="10"/>
  <c r="L8" i="13"/>
  <c r="L9" i="13" s="1"/>
  <c r="L10" i="10"/>
  <c r="L23" i="14" s="1"/>
  <c r="R11" i="9"/>
  <c r="Q12" i="9"/>
  <c r="P50" i="6"/>
  <c r="O48" i="6"/>
  <c r="L35" i="14"/>
  <c r="L25" i="14"/>
  <c r="L23" i="15" s="1"/>
  <c r="L10" i="13"/>
  <c r="L33" i="14"/>
  <c r="L15" i="13"/>
  <c r="L11" i="15" s="1"/>
  <c r="L29" i="15" s="1"/>
  <c r="L18" i="14"/>
  <c r="L45" i="14"/>
  <c r="L18" i="15" s="1"/>
  <c r="L15" i="14"/>
  <c r="R18" i="9"/>
  <c r="Q14" i="13"/>
  <c r="Q10" i="15" s="1"/>
  <c r="Q33" i="15" s="1"/>
  <c r="P17" i="10"/>
  <c r="Q14" i="10"/>
  <c r="N9" i="6"/>
  <c r="N13" i="6"/>
  <c r="O11" i="6"/>
  <c r="G11" i="20"/>
  <c r="M95" i="11"/>
  <c r="M88" i="11" s="1"/>
  <c r="N24" i="11"/>
  <c r="R23" i="6"/>
  <c r="S18" i="6"/>
  <c r="S22" i="6"/>
  <c r="U27" i="6"/>
  <c r="U17" i="6" s="1"/>
  <c r="T17" i="6"/>
  <c r="T22" i="6" s="1"/>
  <c r="U26" i="6"/>
  <c r="U16" i="6" s="1"/>
  <c r="T16" i="6"/>
  <c r="L28" i="15" l="1"/>
  <c r="L31" i="15" s="1"/>
  <c r="U20" i="10"/>
  <c r="L9" i="16"/>
  <c r="L20" i="14"/>
  <c r="L37" i="15" s="1"/>
  <c r="O10" i="9"/>
  <c r="O49" i="6"/>
  <c r="Q50" i="6"/>
  <c r="P48" i="6"/>
  <c r="L11" i="13"/>
  <c r="L13" i="13" s="1"/>
  <c r="L21" i="15"/>
  <c r="L15" i="16"/>
  <c r="L27" i="14"/>
  <c r="M8" i="10"/>
  <c r="M8" i="13"/>
  <c r="M9" i="13" s="1"/>
  <c r="M10" i="10"/>
  <c r="M23" i="14" s="1"/>
  <c r="S18" i="9"/>
  <c r="R14" i="13"/>
  <c r="R10" i="15" s="1"/>
  <c r="R33" i="15" s="1"/>
  <c r="L40" i="14"/>
  <c r="L15" i="15" s="1"/>
  <c r="G12" i="20" s="1"/>
  <c r="L11" i="10"/>
  <c r="N7" i="13"/>
  <c r="N9" i="10"/>
  <c r="N41" i="14" s="1"/>
  <c r="N16" i="15" s="1"/>
  <c r="N13" i="9"/>
  <c r="N21" i="10"/>
  <c r="N19" i="10"/>
  <c r="N15" i="9"/>
  <c r="N23" i="10"/>
  <c r="M10" i="13"/>
  <c r="M45" i="14"/>
  <c r="M18" i="15" s="1"/>
  <c r="M15" i="14"/>
  <c r="M35" i="14"/>
  <c r="M25" i="14"/>
  <c r="M23" i="15" s="1"/>
  <c r="M15" i="13"/>
  <c r="M11" i="15" s="1"/>
  <c r="M29" i="15" s="1"/>
  <c r="M33" i="14"/>
  <c r="M18" i="14"/>
  <c r="L37" i="14"/>
  <c r="Q17" i="10"/>
  <c r="R14" i="10"/>
  <c r="R12" i="9"/>
  <c r="S11" i="9"/>
  <c r="M100" i="11"/>
  <c r="M101" i="11" s="1"/>
  <c r="M9" i="11" s="1"/>
  <c r="M12" i="13"/>
  <c r="O9" i="6"/>
  <c r="O99" i="11"/>
  <c r="N94" i="11"/>
  <c r="T18" i="6"/>
  <c r="T21" i="6"/>
  <c r="U18" i="6"/>
  <c r="U21" i="6"/>
  <c r="S23" i="6"/>
  <c r="U22" i="6"/>
  <c r="L11" i="16" l="1"/>
  <c r="N15" i="13"/>
  <c r="N11" i="15" s="1"/>
  <c r="N29" i="15" s="1"/>
  <c r="N18" i="14"/>
  <c r="N45" i="14"/>
  <c r="N18" i="15" s="1"/>
  <c r="N35" i="14"/>
  <c r="N10" i="13"/>
  <c r="N15" i="14"/>
  <c r="N25" i="14"/>
  <c r="N23" i="15" s="1"/>
  <c r="N33" i="14"/>
  <c r="N28" i="15" s="1"/>
  <c r="P10" i="9"/>
  <c r="P49" i="6"/>
  <c r="N8" i="13"/>
  <c r="N9" i="13" s="1"/>
  <c r="N10" i="10"/>
  <c r="N23" i="14" s="1"/>
  <c r="N8" i="10"/>
  <c r="M11" i="13"/>
  <c r="M13" i="13" s="1"/>
  <c r="R50" i="6"/>
  <c r="Q48" i="6"/>
  <c r="T18" i="9"/>
  <c r="S14" i="13"/>
  <c r="S10" i="15" s="1"/>
  <c r="S33" i="15" s="1"/>
  <c r="L16" i="13"/>
  <c r="G8" i="20"/>
  <c r="T11" i="9"/>
  <c r="S12" i="9"/>
  <c r="M15" i="16"/>
  <c r="M27" i="14"/>
  <c r="M21" i="15"/>
  <c r="O19" i="10"/>
  <c r="O7" i="13"/>
  <c r="O23" i="10"/>
  <c r="O9" i="10"/>
  <c r="O41" i="14" s="1"/>
  <c r="O16" i="15" s="1"/>
  <c r="O15" i="9"/>
  <c r="O13" i="9"/>
  <c r="O21" i="10"/>
  <c r="S14" i="10"/>
  <c r="R17" i="10"/>
  <c r="M28" i="15"/>
  <c r="M20" i="14"/>
  <c r="M37" i="15" s="1"/>
  <c r="M9" i="16"/>
  <c r="M11" i="10"/>
  <c r="M40" i="14"/>
  <c r="M15" i="15" s="1"/>
  <c r="M41" i="11"/>
  <c r="M43" i="11" s="1"/>
  <c r="M51" i="11"/>
  <c r="M53" i="11" s="1"/>
  <c r="M71" i="11"/>
  <c r="M73" i="11" s="1"/>
  <c r="M81" i="11"/>
  <c r="M83" i="11" s="1"/>
  <c r="M21" i="11"/>
  <c r="M23" i="11" s="1"/>
  <c r="M61" i="11"/>
  <c r="M63" i="11" s="1"/>
  <c r="M31" i="11"/>
  <c r="M33" i="11" s="1"/>
  <c r="O13" i="6"/>
  <c r="P11" i="6"/>
  <c r="M8" i="16"/>
  <c r="H10" i="20"/>
  <c r="M9" i="15"/>
  <c r="U23" i="6"/>
  <c r="T23" i="6"/>
  <c r="H12" i="20" l="1"/>
  <c r="N11" i="13"/>
  <c r="G9" i="20"/>
  <c r="G13" i="20" s="1"/>
  <c r="N27" i="14"/>
  <c r="N15" i="16"/>
  <c r="N21" i="15"/>
  <c r="Q10" i="9"/>
  <c r="Q49" i="6"/>
  <c r="O10" i="10"/>
  <c r="O23" i="14" s="1"/>
  <c r="O8" i="10"/>
  <c r="O8" i="13"/>
  <c r="O9" i="13" s="1"/>
  <c r="O45" i="14"/>
  <c r="O18" i="15" s="1"/>
  <c r="O15" i="14"/>
  <c r="O35" i="14"/>
  <c r="O25" i="14"/>
  <c r="O23" i="15" s="1"/>
  <c r="O18" i="14"/>
  <c r="O10" i="13"/>
  <c r="O33" i="14"/>
  <c r="O28" i="15" s="1"/>
  <c r="O15" i="13"/>
  <c r="O11" i="15" s="1"/>
  <c r="O29" i="15" s="1"/>
  <c r="L8" i="15"/>
  <c r="L17" i="13"/>
  <c r="L24" i="15" s="1"/>
  <c r="S50" i="6"/>
  <c r="R48" i="6"/>
  <c r="N9" i="16"/>
  <c r="N20" i="14"/>
  <c r="N37" i="15" s="1"/>
  <c r="T14" i="10"/>
  <c r="S17" i="10"/>
  <c r="U11" i="9"/>
  <c r="U12" i="9" s="1"/>
  <c r="T12" i="9"/>
  <c r="U18" i="9"/>
  <c r="U14" i="13" s="1"/>
  <c r="U10" i="15" s="1"/>
  <c r="U33" i="15" s="1"/>
  <c r="T14" i="13"/>
  <c r="T10" i="15" s="1"/>
  <c r="T33" i="15" s="1"/>
  <c r="N40" i="14"/>
  <c r="N15" i="15" s="1"/>
  <c r="I12" i="20" s="1"/>
  <c r="N11" i="10"/>
  <c r="P13" i="9"/>
  <c r="P19" i="10"/>
  <c r="P15" i="9"/>
  <c r="P9" i="10"/>
  <c r="P41" i="14" s="1"/>
  <c r="P16" i="15" s="1"/>
  <c r="P7" i="13"/>
  <c r="P21" i="10"/>
  <c r="P23" i="10"/>
  <c r="M57" i="11"/>
  <c r="N55" i="11" s="1"/>
  <c r="O54" i="11" s="1"/>
  <c r="N50" i="11"/>
  <c r="M16" i="13"/>
  <c r="H8" i="20"/>
  <c r="M47" i="11"/>
  <c r="N45" i="11" s="1"/>
  <c r="O44" i="11" s="1"/>
  <c r="N40" i="11"/>
  <c r="M37" i="11"/>
  <c r="N35" i="11" s="1"/>
  <c r="O34" i="11" s="1"/>
  <c r="N30" i="11"/>
  <c r="M11" i="11"/>
  <c r="N8" i="11" s="1"/>
  <c r="M92" i="11"/>
  <c r="M27" i="11"/>
  <c r="N20" i="11"/>
  <c r="M87" i="11"/>
  <c r="N85" i="11" s="1"/>
  <c r="O84" i="11" s="1"/>
  <c r="N80" i="11"/>
  <c r="P9" i="6"/>
  <c r="P99" i="11"/>
  <c r="N60" i="11"/>
  <c r="M67" i="11"/>
  <c r="N65" i="11" s="1"/>
  <c r="O64" i="11" s="1"/>
  <c r="M77" i="11"/>
  <c r="N75" i="11" s="1"/>
  <c r="O74" i="11" s="1"/>
  <c r="N70" i="11"/>
  <c r="L25" i="15" l="1"/>
  <c r="O9" i="16"/>
  <c r="O20" i="14"/>
  <c r="O37" i="15" s="1"/>
  <c r="O15" i="16"/>
  <c r="O27" i="14"/>
  <c r="O21" i="15"/>
  <c r="R49" i="6"/>
  <c r="R10" i="9"/>
  <c r="P45" i="14"/>
  <c r="P18" i="15" s="1"/>
  <c r="P15" i="14"/>
  <c r="P25" i="14"/>
  <c r="P23" i="15" s="1"/>
  <c r="P15" i="13"/>
  <c r="P11" i="15" s="1"/>
  <c r="P29" i="15" s="1"/>
  <c r="P33" i="14"/>
  <c r="P18" i="14"/>
  <c r="P35" i="14"/>
  <c r="P10" i="13"/>
  <c r="P8" i="10"/>
  <c r="P8" i="13"/>
  <c r="P9" i="13" s="1"/>
  <c r="P10" i="10"/>
  <c r="P23" i="14" s="1"/>
  <c r="U14" i="10"/>
  <c r="U17" i="10" s="1"/>
  <c r="T17" i="10"/>
  <c r="T50" i="6"/>
  <c r="S48" i="6"/>
  <c r="O11" i="13"/>
  <c r="Q23" i="10"/>
  <c r="Q15" i="9"/>
  <c r="Q19" i="10"/>
  <c r="Q7" i="13"/>
  <c r="Q21" i="10"/>
  <c r="Q9" i="10"/>
  <c r="Q41" i="14" s="1"/>
  <c r="Q16" i="15" s="1"/>
  <c r="Q13" i="9"/>
  <c r="L18" i="13"/>
  <c r="O11" i="10"/>
  <c r="O40" i="14"/>
  <c r="O15" i="15" s="1"/>
  <c r="J12" i="20" s="1"/>
  <c r="N91" i="11"/>
  <c r="M8" i="15"/>
  <c r="M17" i="13"/>
  <c r="P13" i="6"/>
  <c r="Q11" i="6"/>
  <c r="M97" i="11"/>
  <c r="M32" i="14" s="1"/>
  <c r="N25" i="11"/>
  <c r="H9" i="20"/>
  <c r="P28" i="15" l="1"/>
  <c r="L19" i="13"/>
  <c r="L21" i="13" s="1"/>
  <c r="Q15" i="13"/>
  <c r="Q11" i="15" s="1"/>
  <c r="Q29" i="15" s="1"/>
  <c r="Q33" i="14"/>
  <c r="Q10" i="13"/>
  <c r="Q18" i="14"/>
  <c r="Q45" i="14"/>
  <c r="Q18" i="15" s="1"/>
  <c r="Q15" i="14"/>
  <c r="Q35" i="14"/>
  <c r="Q25" i="14"/>
  <c r="Q23" i="15" s="1"/>
  <c r="Q10" i="10"/>
  <c r="Q23" i="14" s="1"/>
  <c r="Q8" i="10"/>
  <c r="Q8" i="13"/>
  <c r="Q9" i="13" s="1"/>
  <c r="Q11" i="13" s="1"/>
  <c r="S49" i="6"/>
  <c r="S10" i="9"/>
  <c r="P15" i="16"/>
  <c r="P27" i="14"/>
  <c r="P21" i="15"/>
  <c r="P11" i="10"/>
  <c r="P40" i="14"/>
  <c r="P15" i="15" s="1"/>
  <c r="L7" i="16"/>
  <c r="R7" i="13"/>
  <c r="R9" i="10"/>
  <c r="R41" i="14" s="1"/>
  <c r="R16" i="15" s="1"/>
  <c r="R13" i="9"/>
  <c r="R21" i="10"/>
  <c r="R19" i="10"/>
  <c r="R23" i="10"/>
  <c r="R15" i="9"/>
  <c r="U50" i="6"/>
  <c r="U48" i="6" s="1"/>
  <c r="T48" i="6"/>
  <c r="P11" i="13"/>
  <c r="P9" i="16"/>
  <c r="P20" i="14"/>
  <c r="P37" i="15" s="1"/>
  <c r="M18" i="13"/>
  <c r="M24" i="15"/>
  <c r="M25" i="15" s="1"/>
  <c r="N95" i="11"/>
  <c r="N88" i="11" s="1"/>
  <c r="O24" i="11"/>
  <c r="M27" i="15"/>
  <c r="M37" i="14"/>
  <c r="Q9" i="6"/>
  <c r="Q99" i="11"/>
  <c r="L9" i="14" l="1"/>
  <c r="L11" i="14" s="1"/>
  <c r="L29" i="14" s="1"/>
  <c r="L42" i="14" s="1"/>
  <c r="L35" i="15"/>
  <c r="T10" i="9"/>
  <c r="T49" i="6"/>
  <c r="R15" i="13"/>
  <c r="R11" i="15" s="1"/>
  <c r="R29" i="15" s="1"/>
  <c r="R33" i="14"/>
  <c r="R10" i="13"/>
  <c r="R18" i="14"/>
  <c r="R35" i="14"/>
  <c r="R25" i="14"/>
  <c r="R23" i="15" s="1"/>
  <c r="R45" i="14"/>
  <c r="R18" i="15" s="1"/>
  <c r="R15" i="14"/>
  <c r="K12" i="20"/>
  <c r="Q11" i="10"/>
  <c r="Q40" i="14"/>
  <c r="Q15" i="15" s="1"/>
  <c r="Q9" i="16"/>
  <c r="Q20" i="14"/>
  <c r="Q37" i="15" s="1"/>
  <c r="Q28" i="15"/>
  <c r="R8" i="10"/>
  <c r="R10" i="10"/>
  <c r="R23" i="14" s="1"/>
  <c r="R8" i="13"/>
  <c r="R9" i="13" s="1"/>
  <c r="U10" i="9"/>
  <c r="U49" i="6"/>
  <c r="S15" i="9"/>
  <c r="S21" i="10"/>
  <c r="S23" i="10"/>
  <c r="S13" i="9"/>
  <c r="S9" i="10"/>
  <c r="S41" i="14" s="1"/>
  <c r="S16" i="15" s="1"/>
  <c r="S7" i="13"/>
  <c r="S19" i="10"/>
  <c r="Q15" i="16"/>
  <c r="Q21" i="15"/>
  <c r="Q27" i="14"/>
  <c r="H11" i="20"/>
  <c r="H13" i="20" s="1"/>
  <c r="M11" i="16"/>
  <c r="M31" i="15"/>
  <c r="O94" i="11"/>
  <c r="M7" i="16"/>
  <c r="M19" i="13"/>
  <c r="M21" i="13" s="1"/>
  <c r="Q13" i="6"/>
  <c r="R11" i="6"/>
  <c r="N100" i="11"/>
  <c r="N101" i="11" s="1"/>
  <c r="N9" i="11" s="1"/>
  <c r="N12" i="13"/>
  <c r="R28" i="15" l="1"/>
  <c r="R27" i="14"/>
  <c r="R15" i="16"/>
  <c r="R21" i="15"/>
  <c r="R20" i="14"/>
  <c r="R37" i="15" s="1"/>
  <c r="R9" i="16"/>
  <c r="R40" i="14"/>
  <c r="R15" i="15" s="1"/>
  <c r="R11" i="10"/>
  <c r="U23" i="10"/>
  <c r="U15" i="9"/>
  <c r="U19" i="10"/>
  <c r="U13" i="9"/>
  <c r="U7" i="13"/>
  <c r="U9" i="10"/>
  <c r="U41" i="14" s="1"/>
  <c r="U21" i="10"/>
  <c r="L10" i="16"/>
  <c r="L12" i="16" s="1"/>
  <c r="L39" i="15"/>
  <c r="L41" i="15" s="1"/>
  <c r="L43" i="15" s="1"/>
  <c r="S8" i="10"/>
  <c r="S8" i="13"/>
  <c r="S9" i="13" s="1"/>
  <c r="S10" i="10"/>
  <c r="S23" i="14" s="1"/>
  <c r="L12" i="20"/>
  <c r="T19" i="10"/>
  <c r="T7" i="13"/>
  <c r="T9" i="10"/>
  <c r="T41" i="14" s="1"/>
  <c r="T16" i="15" s="1"/>
  <c r="T13" i="9"/>
  <c r="T21" i="10"/>
  <c r="T15" i="9"/>
  <c r="T23" i="10"/>
  <c r="S15" i="13"/>
  <c r="S11" i="15" s="1"/>
  <c r="S29" i="15" s="1"/>
  <c r="S18" i="14"/>
  <c r="S35" i="14"/>
  <c r="S15" i="14"/>
  <c r="S10" i="13"/>
  <c r="S33" i="14"/>
  <c r="S45" i="14"/>
  <c r="S18" i="15" s="1"/>
  <c r="S25" i="14"/>
  <c r="S23" i="15" s="1"/>
  <c r="R11" i="13"/>
  <c r="E47" i="20"/>
  <c r="M42" i="15"/>
  <c r="I10" i="20"/>
  <c r="N8" i="16"/>
  <c r="N9" i="15"/>
  <c r="N13" i="13"/>
  <c r="N81" i="11"/>
  <c r="N83" i="11" s="1"/>
  <c r="N61" i="11"/>
  <c r="N63" i="11" s="1"/>
  <c r="N21" i="11"/>
  <c r="N23" i="11" s="1"/>
  <c r="N31" i="11"/>
  <c r="N33" i="11" s="1"/>
  <c r="N71" i="11"/>
  <c r="N73" i="11" s="1"/>
  <c r="N41" i="11"/>
  <c r="N43" i="11" s="1"/>
  <c r="N51" i="11"/>
  <c r="N53" i="11" s="1"/>
  <c r="R9" i="6"/>
  <c r="R99" i="11"/>
  <c r="M9" i="14"/>
  <c r="M12" i="20" l="1"/>
  <c r="U10" i="13"/>
  <c r="U18" i="14"/>
  <c r="U25" i="14"/>
  <c r="U15" i="13"/>
  <c r="U11" i="15" s="1"/>
  <c r="U29" i="15" s="1"/>
  <c r="U33" i="14"/>
  <c r="U45" i="14"/>
  <c r="U15" i="14"/>
  <c r="U20" i="14" s="1"/>
  <c r="U35" i="14"/>
  <c r="S15" i="16"/>
  <c r="S27" i="14"/>
  <c r="S21" i="15"/>
  <c r="U8" i="13"/>
  <c r="U9" i="13" s="1"/>
  <c r="U8" i="10"/>
  <c r="U10" i="10"/>
  <c r="U23" i="14" s="1"/>
  <c r="T10" i="10"/>
  <c r="T23" i="14" s="1"/>
  <c r="T8" i="10"/>
  <c r="T8" i="13"/>
  <c r="T9" i="13" s="1"/>
  <c r="S9" i="16"/>
  <c r="S20" i="14"/>
  <c r="S37" i="15" s="1"/>
  <c r="T45" i="14"/>
  <c r="T18" i="15" s="1"/>
  <c r="T15" i="14"/>
  <c r="T35" i="14"/>
  <c r="T25" i="14"/>
  <c r="T23" i="15" s="1"/>
  <c r="T15" i="13"/>
  <c r="T11" i="15" s="1"/>
  <c r="T29" i="15" s="1"/>
  <c r="T18" i="14"/>
  <c r="T10" i="13"/>
  <c r="T33" i="14"/>
  <c r="S11" i="13"/>
  <c r="S28" i="15"/>
  <c r="S40" i="14"/>
  <c r="S15" i="15" s="1"/>
  <c r="S11" i="10"/>
  <c r="U16" i="15"/>
  <c r="N27" i="11"/>
  <c r="O20" i="11"/>
  <c r="M35" i="15"/>
  <c r="M11" i="14"/>
  <c r="M29" i="14" s="1"/>
  <c r="M42" i="14" s="1"/>
  <c r="N42" i="15" s="1"/>
  <c r="O40" i="11"/>
  <c r="N47" i="11"/>
  <c r="O45" i="11" s="1"/>
  <c r="P44" i="11" s="1"/>
  <c r="N16" i="13"/>
  <c r="I8" i="20"/>
  <c r="N92" i="11"/>
  <c r="N11" i="11"/>
  <c r="O8" i="11" s="1"/>
  <c r="O60" i="11"/>
  <c r="N67" i="11"/>
  <c r="O65" i="11" s="1"/>
  <c r="P64" i="11" s="1"/>
  <c r="N77" i="11"/>
  <c r="O75" i="11" s="1"/>
  <c r="P74" i="11" s="1"/>
  <c r="O70" i="11"/>
  <c r="N87" i="11"/>
  <c r="O85" i="11" s="1"/>
  <c r="P84" i="11" s="1"/>
  <c r="O80" i="11"/>
  <c r="R13" i="6"/>
  <c r="S11" i="6"/>
  <c r="N57" i="11"/>
  <c r="O55" i="11" s="1"/>
  <c r="P54" i="11" s="1"/>
  <c r="O50" i="11"/>
  <c r="O30" i="11"/>
  <c r="N37" i="11"/>
  <c r="O35" i="11" s="1"/>
  <c r="P34" i="11" s="1"/>
  <c r="U11" i="13" l="1"/>
  <c r="U15" i="16"/>
  <c r="T27" i="14"/>
  <c r="T15" i="16"/>
  <c r="T21" i="15"/>
  <c r="U23" i="15"/>
  <c r="U27" i="14"/>
  <c r="U21" i="15"/>
  <c r="U18" i="15"/>
  <c r="T11" i="10"/>
  <c r="T40" i="14"/>
  <c r="T15" i="15" s="1"/>
  <c r="U28" i="15"/>
  <c r="T28" i="15"/>
  <c r="N12" i="20"/>
  <c r="U9" i="16"/>
  <c r="T9" i="16"/>
  <c r="T20" i="14"/>
  <c r="T37" i="15" s="1"/>
  <c r="T11" i="13"/>
  <c r="U40" i="14"/>
  <c r="U15" i="15" s="1"/>
  <c r="U11" i="10"/>
  <c r="S9" i="6"/>
  <c r="S99" i="11"/>
  <c r="O91" i="11"/>
  <c r="I9" i="20"/>
  <c r="N8" i="15"/>
  <c r="N17" i="13"/>
  <c r="N24" i="15" s="1"/>
  <c r="M10" i="16"/>
  <c r="M12" i="16" s="1"/>
  <c r="M39" i="15"/>
  <c r="M41" i="15" s="1"/>
  <c r="M43" i="15" s="1"/>
  <c r="N97" i="11"/>
  <c r="N32" i="14" s="1"/>
  <c r="O25" i="11"/>
  <c r="P12" i="20" l="1"/>
  <c r="O12" i="20"/>
  <c r="U37" i="15"/>
  <c r="N18" i="13"/>
  <c r="N19" i="13" s="1"/>
  <c r="N25" i="15"/>
  <c r="O95" i="11"/>
  <c r="O88" i="11" s="1"/>
  <c r="P24" i="11"/>
  <c r="N27" i="15"/>
  <c r="N37" i="14"/>
  <c r="S13" i="6"/>
  <c r="T11" i="6"/>
  <c r="N7" i="16" l="1"/>
  <c r="N9" i="14"/>
  <c r="N21" i="13"/>
  <c r="N35" i="15"/>
  <c r="N11" i="14"/>
  <c r="N29" i="14" s="1"/>
  <c r="N42" i="14" s="1"/>
  <c r="O42" i="15" s="1"/>
  <c r="N11" i="16"/>
  <c r="I11" i="20"/>
  <c r="I13" i="20" s="1"/>
  <c r="N31" i="15"/>
  <c r="T9" i="6"/>
  <c r="T99" i="11"/>
  <c r="P94" i="11"/>
  <c r="O100" i="11"/>
  <c r="O101" i="11" s="1"/>
  <c r="O9" i="11" s="1"/>
  <c r="O12" i="13"/>
  <c r="O71" i="11" l="1"/>
  <c r="O73" i="11" s="1"/>
  <c r="O61" i="11"/>
  <c r="O63" i="11" s="1"/>
  <c r="O21" i="11"/>
  <c r="O23" i="11" s="1"/>
  <c r="O51" i="11"/>
  <c r="O53" i="11" s="1"/>
  <c r="O81" i="11"/>
  <c r="O83" i="11" s="1"/>
  <c r="O31" i="11"/>
  <c r="O33" i="11" s="1"/>
  <c r="O41" i="11"/>
  <c r="O43" i="11" s="1"/>
  <c r="N10" i="16"/>
  <c r="N12" i="16" s="1"/>
  <c r="N39" i="15"/>
  <c r="N41" i="15" s="1"/>
  <c r="N43" i="15" s="1"/>
  <c r="T13" i="6"/>
  <c r="U11" i="6"/>
  <c r="O9" i="15"/>
  <c r="J10" i="20"/>
  <c r="O8" i="16"/>
  <c r="O13" i="13"/>
  <c r="U9" i="6" l="1"/>
  <c r="U13" i="6" s="1"/>
  <c r="U99" i="11"/>
  <c r="O92" i="11"/>
  <c r="O11" i="11"/>
  <c r="P8" i="11" s="1"/>
  <c r="O47" i="11"/>
  <c r="P45" i="11" s="1"/>
  <c r="Q44" i="11" s="1"/>
  <c r="P40" i="11"/>
  <c r="P30" i="11"/>
  <c r="O37" i="11"/>
  <c r="P35" i="11" s="1"/>
  <c r="Q34" i="11" s="1"/>
  <c r="O67" i="11"/>
  <c r="P65" i="11" s="1"/>
  <c r="Q64" i="11" s="1"/>
  <c r="P60" i="11"/>
  <c r="O16" i="13"/>
  <c r="J8" i="20"/>
  <c r="P50" i="11"/>
  <c r="O57" i="11"/>
  <c r="P55" i="11" s="1"/>
  <c r="Q54" i="11" s="1"/>
  <c r="O27" i="11"/>
  <c r="P20" i="11"/>
  <c r="P80" i="11"/>
  <c r="O87" i="11"/>
  <c r="P85" i="11" s="1"/>
  <c r="Q84" i="11" s="1"/>
  <c r="P70" i="11"/>
  <c r="O77" i="11"/>
  <c r="P75" i="11" s="1"/>
  <c r="Q74" i="11" s="1"/>
  <c r="O8" i="15" l="1"/>
  <c r="O17" i="13"/>
  <c r="O24" i="15" s="1"/>
  <c r="J9" i="20"/>
  <c r="P91" i="11"/>
  <c r="O97" i="11"/>
  <c r="O32" i="14" s="1"/>
  <c r="P25" i="11"/>
  <c r="O18" i="13" l="1"/>
  <c r="O7" i="16" s="1"/>
  <c r="O27" i="15"/>
  <c r="O37" i="14"/>
  <c r="O19" i="13"/>
  <c r="O21" i="13" s="1"/>
  <c r="P95" i="11"/>
  <c r="P88" i="11" s="1"/>
  <c r="Q24" i="11"/>
  <c r="O25" i="15"/>
  <c r="P100" i="11" l="1"/>
  <c r="P101" i="11" s="1"/>
  <c r="P9" i="11" s="1"/>
  <c r="P12" i="13"/>
  <c r="O31" i="15"/>
  <c r="J11" i="20"/>
  <c r="J13" i="20" s="1"/>
  <c r="O11" i="16"/>
  <c r="Q94" i="11"/>
  <c r="O9" i="14"/>
  <c r="O35" i="15" l="1"/>
  <c r="O11" i="14"/>
  <c r="O29" i="14" s="1"/>
  <c r="O42" i="14" s="1"/>
  <c r="P42" i="15" s="1"/>
  <c r="P41" i="11"/>
  <c r="P43" i="11" s="1"/>
  <c r="P71" i="11"/>
  <c r="P73" i="11" s="1"/>
  <c r="P21" i="11"/>
  <c r="P23" i="11" s="1"/>
  <c r="P81" i="11"/>
  <c r="P83" i="11" s="1"/>
  <c r="P31" i="11"/>
  <c r="P33" i="11" s="1"/>
  <c r="P51" i="11"/>
  <c r="P53" i="11" s="1"/>
  <c r="P61" i="11"/>
  <c r="P63" i="11" s="1"/>
  <c r="P9" i="15"/>
  <c r="K10" i="20"/>
  <c r="P8" i="16"/>
  <c r="P13" i="13"/>
  <c r="P47" i="11" l="1"/>
  <c r="Q45" i="11" s="1"/>
  <c r="R44" i="11" s="1"/>
  <c r="Q40" i="11"/>
  <c r="P27" i="11"/>
  <c r="Q20" i="11"/>
  <c r="P37" i="11"/>
  <c r="Q35" i="11" s="1"/>
  <c r="R34" i="11" s="1"/>
  <c r="Q30" i="11"/>
  <c r="P16" i="13"/>
  <c r="K8" i="20"/>
  <c r="P92" i="11"/>
  <c r="P11" i="11"/>
  <c r="Q8" i="11" s="1"/>
  <c r="P87" i="11"/>
  <c r="Q85" i="11" s="1"/>
  <c r="R84" i="11" s="1"/>
  <c r="Q80" i="11"/>
  <c r="Q60" i="11"/>
  <c r="P67" i="11"/>
  <c r="Q65" i="11" s="1"/>
  <c r="R64" i="11" s="1"/>
  <c r="O10" i="16"/>
  <c r="O12" i="16" s="1"/>
  <c r="O39" i="15"/>
  <c r="O41" i="15" s="1"/>
  <c r="O43" i="15" s="1"/>
  <c r="Q50" i="11"/>
  <c r="P57" i="11"/>
  <c r="Q55" i="11" s="1"/>
  <c r="R54" i="11" s="1"/>
  <c r="Q70" i="11"/>
  <c r="P77" i="11"/>
  <c r="Q75" i="11" s="1"/>
  <c r="R74" i="11" s="1"/>
  <c r="K9" i="20" l="1"/>
  <c r="P8" i="15"/>
  <c r="P17" i="13"/>
  <c r="P97" i="11"/>
  <c r="P32" i="14" s="1"/>
  <c r="Q25" i="11"/>
  <c r="Q91" i="11"/>
  <c r="Q95" i="11" l="1"/>
  <c r="Q88" i="11" s="1"/>
  <c r="R24" i="11"/>
  <c r="P27" i="15"/>
  <c r="P37" i="14"/>
  <c r="P18" i="13"/>
  <c r="P24" i="15"/>
  <c r="P25" i="15" s="1"/>
  <c r="P7" i="16" l="1"/>
  <c r="P19" i="13"/>
  <c r="R94" i="11"/>
  <c r="K11" i="20"/>
  <c r="K13" i="20" s="1"/>
  <c r="P31" i="15"/>
  <c r="P11" i="16"/>
  <c r="Q100" i="11"/>
  <c r="Q101" i="11" s="1"/>
  <c r="Q9" i="11" s="1"/>
  <c r="Q12" i="13"/>
  <c r="L47" i="14"/>
  <c r="N47" i="14"/>
  <c r="O47" i="14"/>
  <c r="M47" i="14"/>
  <c r="P9" i="14" l="1"/>
  <c r="P21" i="13"/>
  <c r="Q8" i="16"/>
  <c r="L10" i="20"/>
  <c r="Q9" i="15"/>
  <c r="Q13" i="13"/>
  <c r="O50" i="14"/>
  <c r="O14" i="16"/>
  <c r="O16" i="16" s="1"/>
  <c r="O18" i="16" s="1"/>
  <c r="P35" i="15"/>
  <c r="P11" i="14"/>
  <c r="P29" i="14" s="1"/>
  <c r="P42" i="14" s="1"/>
  <c r="M52" i="14"/>
  <c r="M54" i="14" s="1"/>
  <c r="M14" i="16"/>
  <c r="M16" i="16" s="1"/>
  <c r="M18" i="16" s="1"/>
  <c r="L50" i="14"/>
  <c r="L14" i="16"/>
  <c r="L16" i="16" s="1"/>
  <c r="L18" i="16" s="1"/>
  <c r="N50" i="14"/>
  <c r="N14" i="16"/>
  <c r="N16" i="16" s="1"/>
  <c r="N18" i="16" s="1"/>
  <c r="Q21" i="11"/>
  <c r="Q23" i="11" s="1"/>
  <c r="Q71" i="11"/>
  <c r="Q73" i="11" s="1"/>
  <c r="Q41" i="11"/>
  <c r="Q43" i="11" s="1"/>
  <c r="Q61" i="11"/>
  <c r="Q63" i="11" s="1"/>
  <c r="Q31" i="11"/>
  <c r="Q33" i="11" s="1"/>
  <c r="Q51" i="11"/>
  <c r="Q53" i="11" s="1"/>
  <c r="Q81" i="11"/>
  <c r="Q83" i="11" s="1"/>
  <c r="O52" i="14"/>
  <c r="O54" i="14" s="1"/>
  <c r="M50" i="14"/>
  <c r="L52" i="14"/>
  <c r="L54" i="14" s="1"/>
  <c r="N52" i="14"/>
  <c r="N54" i="14" s="1"/>
  <c r="R40" i="11" l="1"/>
  <c r="Q47" i="11"/>
  <c r="R45" i="11" s="1"/>
  <c r="S44" i="11" s="1"/>
  <c r="P10" i="16"/>
  <c r="P12" i="16" s="1"/>
  <c r="P39" i="15"/>
  <c r="P41" i="15" s="1"/>
  <c r="P43" i="15" s="1"/>
  <c r="Q57" i="11"/>
  <c r="R55" i="11" s="1"/>
  <c r="S54" i="11" s="1"/>
  <c r="R50" i="11"/>
  <c r="R80" i="11"/>
  <c r="Q87" i="11"/>
  <c r="R85" i="11" s="1"/>
  <c r="S84" i="11" s="1"/>
  <c r="Q16" i="13"/>
  <c r="L8" i="20"/>
  <c r="Q77" i="11"/>
  <c r="R75" i="11" s="1"/>
  <c r="S74" i="11" s="1"/>
  <c r="R70" i="11"/>
  <c r="R30" i="11"/>
  <c r="Q37" i="11"/>
  <c r="R35" i="11" s="1"/>
  <c r="S34" i="11" s="1"/>
  <c r="Q92" i="11"/>
  <c r="Q11" i="11"/>
  <c r="R8" i="11" s="1"/>
  <c r="R60" i="11"/>
  <c r="Q67" i="11"/>
  <c r="R65" i="11" s="1"/>
  <c r="S64" i="11" s="1"/>
  <c r="R20" i="11"/>
  <c r="Q27" i="11"/>
  <c r="Q42" i="15"/>
  <c r="P47" i="14"/>
  <c r="Q97" i="11" l="1"/>
  <c r="Q32" i="14" s="1"/>
  <c r="R25" i="11"/>
  <c r="R91" i="11"/>
  <c r="P50" i="14"/>
  <c r="P14" i="16"/>
  <c r="P16" i="16" s="1"/>
  <c r="P18" i="16" s="1"/>
  <c r="P52" i="14"/>
  <c r="P54" i="14" s="1"/>
  <c r="L9" i="20"/>
  <c r="Q8" i="15"/>
  <c r="Q17" i="13"/>
  <c r="Q18" i="13" l="1"/>
  <c r="Q24" i="15"/>
  <c r="Q25" i="15" s="1"/>
  <c r="R95" i="11"/>
  <c r="R88" i="11" s="1"/>
  <c r="S24" i="11"/>
  <c r="Q27" i="15"/>
  <c r="Q37" i="14"/>
  <c r="R100" i="11" l="1"/>
  <c r="R101" i="11" s="1"/>
  <c r="R9" i="11" s="1"/>
  <c r="R12" i="13"/>
  <c r="L11" i="20"/>
  <c r="L13" i="20" s="1"/>
  <c r="Q31" i="15"/>
  <c r="Q11" i="16"/>
  <c r="S94" i="11"/>
  <c r="Q7" i="16"/>
  <c r="Q19" i="13"/>
  <c r="Q21" i="13" s="1"/>
  <c r="M10" i="20" l="1"/>
  <c r="R8" i="16"/>
  <c r="R9" i="15"/>
  <c r="R13" i="13"/>
  <c r="Q9" i="14"/>
  <c r="R31" i="11"/>
  <c r="R33" i="11" s="1"/>
  <c r="R21" i="11"/>
  <c r="R23" i="11" s="1"/>
  <c r="R41" i="11"/>
  <c r="R43" i="11" s="1"/>
  <c r="R81" i="11"/>
  <c r="R83" i="11" s="1"/>
  <c r="R61" i="11"/>
  <c r="R63" i="11" s="1"/>
  <c r="R71" i="11"/>
  <c r="R73" i="11" s="1"/>
  <c r="R51" i="11"/>
  <c r="R53" i="11" s="1"/>
  <c r="S70" i="11" l="1"/>
  <c r="R77" i="11"/>
  <c r="S75" i="11" s="1"/>
  <c r="T74" i="11" s="1"/>
  <c r="R27" i="11"/>
  <c r="S20" i="11"/>
  <c r="S60" i="11"/>
  <c r="R67" i="11"/>
  <c r="S65" i="11" s="1"/>
  <c r="T64" i="11" s="1"/>
  <c r="S30" i="11"/>
  <c r="R37" i="11"/>
  <c r="S35" i="11" s="1"/>
  <c r="T34" i="11" s="1"/>
  <c r="R92" i="11"/>
  <c r="R11" i="11"/>
  <c r="S8" i="11" s="1"/>
  <c r="R87" i="11"/>
  <c r="S85" i="11" s="1"/>
  <c r="T84" i="11" s="1"/>
  <c r="S80" i="11"/>
  <c r="Q35" i="15"/>
  <c r="Q11" i="14"/>
  <c r="Q29" i="14" s="1"/>
  <c r="Q42" i="14" s="1"/>
  <c r="S50" i="11"/>
  <c r="R57" i="11"/>
  <c r="S55" i="11" s="1"/>
  <c r="T54" i="11" s="1"/>
  <c r="R47" i="11"/>
  <c r="S45" i="11" s="1"/>
  <c r="T44" i="11" s="1"/>
  <c r="S40" i="11"/>
  <c r="R16" i="13"/>
  <c r="M8" i="20"/>
  <c r="S91" i="11" l="1"/>
  <c r="R42" i="15"/>
  <c r="Q47" i="14"/>
  <c r="Q10" i="16"/>
  <c r="Q12" i="16" s="1"/>
  <c r="Q39" i="15"/>
  <c r="Q41" i="15" s="1"/>
  <c r="Q43" i="15" s="1"/>
  <c r="R97" i="11"/>
  <c r="R32" i="14" s="1"/>
  <c r="S25" i="11"/>
  <c r="M9" i="20"/>
  <c r="R8" i="15"/>
  <c r="R17" i="13"/>
  <c r="R24" i="15" s="1"/>
  <c r="R25" i="15" l="1"/>
  <c r="Q50" i="14"/>
  <c r="Q14" i="16"/>
  <c r="Q16" i="16" s="1"/>
  <c r="Q18" i="16" s="1"/>
  <c r="Q52" i="14"/>
  <c r="Q54" i="14" s="1"/>
  <c r="S95" i="11"/>
  <c r="S88" i="11" s="1"/>
  <c r="T24" i="11"/>
  <c r="R27" i="15"/>
  <c r="R37" i="14"/>
  <c r="R18" i="13"/>
  <c r="S100" i="11" l="1"/>
  <c r="S101" i="11" s="1"/>
  <c r="S9" i="11" s="1"/>
  <c r="S12" i="13"/>
  <c r="R11" i="16"/>
  <c r="M11" i="20"/>
  <c r="M13" i="20" s="1"/>
  <c r="R31" i="15"/>
  <c r="T94" i="11"/>
  <c r="R7" i="16"/>
  <c r="R19" i="13"/>
  <c r="R9" i="14" l="1"/>
  <c r="R35" i="15" s="1"/>
  <c r="R21" i="13"/>
  <c r="R11" i="14"/>
  <c r="R29" i="14" s="1"/>
  <c r="R42" i="14" s="1"/>
  <c r="S41" i="11"/>
  <c r="S43" i="11" s="1"/>
  <c r="S51" i="11"/>
  <c r="S53" i="11" s="1"/>
  <c r="S81" i="11"/>
  <c r="S83" i="11" s="1"/>
  <c r="S61" i="11"/>
  <c r="S63" i="11" s="1"/>
  <c r="S31" i="11"/>
  <c r="S33" i="11" s="1"/>
  <c r="S71" i="11"/>
  <c r="S73" i="11" s="1"/>
  <c r="S21" i="11"/>
  <c r="S23" i="11" s="1"/>
  <c r="S8" i="16"/>
  <c r="S9" i="15"/>
  <c r="N10" i="20"/>
  <c r="S13" i="13"/>
  <c r="S16" i="13" l="1"/>
  <c r="N8" i="20"/>
  <c r="S67" i="11"/>
  <c r="T65" i="11" s="1"/>
  <c r="U64" i="11" s="1"/>
  <c r="T60" i="11"/>
  <c r="T80" i="11"/>
  <c r="S87" i="11"/>
  <c r="T85" i="11" s="1"/>
  <c r="U84" i="11" s="1"/>
  <c r="S57" i="11"/>
  <c r="T55" i="11" s="1"/>
  <c r="U54" i="11" s="1"/>
  <c r="T50" i="11"/>
  <c r="T20" i="11"/>
  <c r="S27" i="11"/>
  <c r="S92" i="11"/>
  <c r="S11" i="11"/>
  <c r="T8" i="11" s="1"/>
  <c r="S42" i="15"/>
  <c r="R47" i="14"/>
  <c r="T70" i="11"/>
  <c r="S77" i="11"/>
  <c r="T75" i="11" s="1"/>
  <c r="U74" i="11" s="1"/>
  <c r="R10" i="16"/>
  <c r="R12" i="16" s="1"/>
  <c r="R39" i="15"/>
  <c r="R41" i="15" s="1"/>
  <c r="R43" i="15" s="1"/>
  <c r="T30" i="11"/>
  <c r="S37" i="11"/>
  <c r="T35" i="11" s="1"/>
  <c r="U34" i="11" s="1"/>
  <c r="T40" i="11"/>
  <c r="S47" i="11"/>
  <c r="T45" i="11" s="1"/>
  <c r="U44" i="11" s="1"/>
  <c r="T91" i="11" l="1"/>
  <c r="R52" i="14"/>
  <c r="R54" i="14" s="1"/>
  <c r="R14" i="16"/>
  <c r="R16" i="16" s="1"/>
  <c r="R18" i="16" s="1"/>
  <c r="R50" i="14"/>
  <c r="S97" i="11"/>
  <c r="S32" i="14" s="1"/>
  <c r="T25" i="11"/>
  <c r="N9" i="20"/>
  <c r="S8" i="15"/>
  <c r="S17" i="13"/>
  <c r="S24" i="15" s="1"/>
  <c r="S25" i="15" l="1"/>
  <c r="T95" i="11"/>
  <c r="T88" i="11" s="1"/>
  <c r="U24" i="11"/>
  <c r="U94" i="11" s="1"/>
  <c r="S27" i="15"/>
  <c r="S37" i="14"/>
  <c r="S18" i="13"/>
  <c r="S7" i="16" l="1"/>
  <c r="S19" i="13"/>
  <c r="S21" i="13" s="1"/>
  <c r="S31" i="15"/>
  <c r="S11" i="16"/>
  <c r="N11" i="20"/>
  <c r="N13" i="20" s="1"/>
  <c r="T100" i="11"/>
  <c r="T101" i="11" s="1"/>
  <c r="T9" i="11" s="1"/>
  <c r="T12" i="13"/>
  <c r="T81" i="11" l="1"/>
  <c r="T83" i="11" s="1"/>
  <c r="T61" i="11"/>
  <c r="T63" i="11" s="1"/>
  <c r="T31" i="11"/>
  <c r="T33" i="11" s="1"/>
  <c r="T41" i="11"/>
  <c r="T43" i="11" s="1"/>
  <c r="T71" i="11"/>
  <c r="T73" i="11" s="1"/>
  <c r="T51" i="11"/>
  <c r="T53" i="11" s="1"/>
  <c r="T21" i="11"/>
  <c r="T23" i="11" s="1"/>
  <c r="S9" i="14"/>
  <c r="T9" i="15"/>
  <c r="O10" i="20"/>
  <c r="T8" i="16"/>
  <c r="T13" i="13"/>
  <c r="U20" i="11" l="1"/>
  <c r="T27" i="11"/>
  <c r="S35" i="15"/>
  <c r="S11" i="14"/>
  <c r="S29" i="14" s="1"/>
  <c r="S42" i="14" s="1"/>
  <c r="T37" i="11"/>
  <c r="U35" i="11" s="1"/>
  <c r="U30" i="11"/>
  <c r="U50" i="11"/>
  <c r="T57" i="11"/>
  <c r="U55" i="11" s="1"/>
  <c r="T92" i="11"/>
  <c r="T11" i="11"/>
  <c r="U8" i="11" s="1"/>
  <c r="T16" i="13"/>
  <c r="O8" i="20"/>
  <c r="T77" i="11"/>
  <c r="U75" i="11" s="1"/>
  <c r="U70" i="11"/>
  <c r="U60" i="11"/>
  <c r="T67" i="11"/>
  <c r="U65" i="11" s="1"/>
  <c r="T47" i="11"/>
  <c r="U45" i="11" s="1"/>
  <c r="U40" i="11"/>
  <c r="T87" i="11"/>
  <c r="U85" i="11" s="1"/>
  <c r="U80" i="11"/>
  <c r="S10" i="16" l="1"/>
  <c r="S12" i="16" s="1"/>
  <c r="S39" i="15"/>
  <c r="S41" i="15" s="1"/>
  <c r="S43" i="15" s="1"/>
  <c r="T97" i="11"/>
  <c r="T32" i="14" s="1"/>
  <c r="U25" i="11"/>
  <c r="U95" i="11" s="1"/>
  <c r="U88" i="11" s="1"/>
  <c r="T8" i="15"/>
  <c r="T17" i="13"/>
  <c r="T24" i="15" s="1"/>
  <c r="U91" i="11"/>
  <c r="O9" i="20"/>
  <c r="T42" i="15"/>
  <c r="S47" i="14"/>
  <c r="U100" i="11" l="1"/>
  <c r="U101" i="11" s="1"/>
  <c r="U9" i="11" s="1"/>
  <c r="U12" i="13"/>
  <c r="T27" i="15"/>
  <c r="T37" i="14"/>
  <c r="T18" i="13"/>
  <c r="S50" i="14"/>
  <c r="S14" i="16"/>
  <c r="S16" i="16" s="1"/>
  <c r="S18" i="16" s="1"/>
  <c r="S52" i="14"/>
  <c r="S54" i="14" s="1"/>
  <c r="T25" i="15"/>
  <c r="O11" i="20" l="1"/>
  <c r="O13" i="20" s="1"/>
  <c r="T11" i="16"/>
  <c r="T31" i="15"/>
  <c r="U8" i="16"/>
  <c r="P10" i="20"/>
  <c r="U9" i="15"/>
  <c r="U13" i="13"/>
  <c r="T7" i="16"/>
  <c r="T19" i="13"/>
  <c r="U71" i="11"/>
  <c r="U73" i="11" s="1"/>
  <c r="U77" i="11" s="1"/>
  <c r="U31" i="11"/>
  <c r="U33" i="11" s="1"/>
  <c r="U37" i="11" s="1"/>
  <c r="U81" i="11"/>
  <c r="U83" i="11" s="1"/>
  <c r="U87" i="11" s="1"/>
  <c r="U41" i="11"/>
  <c r="U43" i="11" s="1"/>
  <c r="U47" i="11" s="1"/>
  <c r="U51" i="11"/>
  <c r="U53" i="11" s="1"/>
  <c r="U57" i="11" s="1"/>
  <c r="U61" i="11"/>
  <c r="U63" i="11" s="1"/>
  <c r="U67" i="11" s="1"/>
  <c r="U21" i="11"/>
  <c r="U23" i="11" s="1"/>
  <c r="U27" i="11" s="1"/>
  <c r="T9" i="14" l="1"/>
  <c r="T11" i="14" s="1"/>
  <c r="T29" i="14" s="1"/>
  <c r="T42" i="14" s="1"/>
  <c r="T21" i="13"/>
  <c r="U92" i="11"/>
  <c r="U11" i="11"/>
  <c r="U97" i="11"/>
  <c r="U32" i="14" s="1"/>
  <c r="U16" i="13"/>
  <c r="P8" i="20"/>
  <c r="T35" i="15" l="1"/>
  <c r="U8" i="15"/>
  <c r="U17" i="13"/>
  <c r="T10" i="16"/>
  <c r="T12" i="16" s="1"/>
  <c r="T39" i="15"/>
  <c r="T41" i="15" s="1"/>
  <c r="T43" i="15" s="1"/>
  <c r="U27" i="15"/>
  <c r="U37" i="14"/>
  <c r="P9" i="20"/>
  <c r="U42" i="15"/>
  <c r="T47" i="14"/>
  <c r="T52" i="14" l="1"/>
  <c r="T54" i="14" s="1"/>
  <c r="T14" i="16"/>
  <c r="T16" i="16" s="1"/>
  <c r="T18" i="16" s="1"/>
  <c r="T50" i="14"/>
  <c r="U18" i="13"/>
  <c r="U24" i="15"/>
  <c r="U25" i="15" s="1"/>
  <c r="P11" i="20"/>
  <c r="P13" i="20" s="1"/>
  <c r="U31" i="15"/>
  <c r="U11" i="16"/>
  <c r="E41" i="20" l="1"/>
  <c r="E45" i="20" s="1"/>
  <c r="E44" i="20"/>
  <c r="U7" i="16"/>
  <c r="U19" i="13"/>
  <c r="U9" i="14" l="1"/>
  <c r="U35" i="15" s="1"/>
  <c r="U21" i="13"/>
  <c r="E46" i="20"/>
  <c r="E51" i="20" s="1"/>
  <c r="E54" i="20" s="1"/>
  <c r="H50" i="20" s="1"/>
  <c r="U11" i="14" l="1"/>
  <c r="U29" i="14" s="1"/>
  <c r="U42" i="14" s="1"/>
  <c r="U47" i="14" s="1"/>
  <c r="U52" i="14" s="1"/>
  <c r="U54" i="14" s="1"/>
  <c r="E56" i="20"/>
  <c r="U10" i="16"/>
  <c r="U12" i="16" s="1"/>
  <c r="U39" i="15"/>
  <c r="U41" i="15" s="1"/>
  <c r="U43" i="15" s="1"/>
  <c r="U50" i="14" l="1"/>
  <c r="U14" i="16"/>
  <c r="U16" i="16" s="1"/>
  <c r="U18" i="16" s="1"/>
</calcChain>
</file>

<file path=xl/sharedStrings.xml><?xml version="1.0" encoding="utf-8"?>
<sst xmlns="http://schemas.openxmlformats.org/spreadsheetml/2006/main" count="782" uniqueCount="422">
  <si>
    <t>Income</t>
  </si>
  <si>
    <t>Revenue from operations</t>
  </si>
  <si>
    <t>Cost of materials consumed</t>
  </si>
  <si>
    <t>Purchases of stock-in-trade</t>
  </si>
  <si>
    <t>Changes in inventories of finished goods, work-in-progress and stock-in-trade</t>
  </si>
  <si>
    <t>Employee benefits expenses</t>
  </si>
  <si>
    <t>Finance costs</t>
  </si>
  <si>
    <t>Depreciation and amortisation expenses</t>
  </si>
  <si>
    <t>Other expenses</t>
  </si>
  <si>
    <t>Vehicles / dies for own use</t>
  </si>
  <si>
    <t>Total expenses (IV)</t>
  </si>
  <si>
    <t>V Share of profit of associates</t>
  </si>
  <si>
    <t>VI Share of profit of joint ventures</t>
  </si>
  <si>
    <t>VII Profit before tax (III - IV + V + VI)</t>
  </si>
  <si>
    <t>VIII Tax expense</t>
  </si>
  <si>
    <t>Current tax</t>
  </si>
  <si>
    <t>Deferred tax</t>
  </si>
  <si>
    <t>IX Profit for the year (VII - VIII)</t>
  </si>
  <si>
    <t>Other income</t>
  </si>
  <si>
    <t>Total Income (I+II)</t>
  </si>
  <si>
    <t>Expenses</t>
  </si>
  <si>
    <t>Particulars</t>
  </si>
  <si>
    <t>Revenue</t>
  </si>
  <si>
    <t>Other Income</t>
  </si>
  <si>
    <t xml:space="preserve">     </t>
  </si>
  <si>
    <t>Total Income</t>
  </si>
  <si>
    <t>Total Expenses</t>
  </si>
  <si>
    <t>EBITDA</t>
  </si>
  <si>
    <t>Dep &amp; Amotization</t>
  </si>
  <si>
    <t>EBIT</t>
  </si>
  <si>
    <t>Interest Expenses</t>
  </si>
  <si>
    <t>EBT</t>
  </si>
  <si>
    <t>Taxes</t>
  </si>
  <si>
    <t>Profit</t>
  </si>
  <si>
    <t>Dividend</t>
  </si>
  <si>
    <t>KPIs</t>
  </si>
  <si>
    <t>Revenue % YOY</t>
  </si>
  <si>
    <t>NA</t>
  </si>
  <si>
    <t>Gross Profit %</t>
  </si>
  <si>
    <t>EBITDA%</t>
  </si>
  <si>
    <t>EBIT%</t>
  </si>
  <si>
    <t>NP%</t>
  </si>
  <si>
    <t>ROA</t>
  </si>
  <si>
    <t xml:space="preserve">Asset Turnover </t>
  </si>
  <si>
    <t>Asset / Equity</t>
  </si>
  <si>
    <t>ROE</t>
  </si>
  <si>
    <t>ASSETS</t>
  </si>
  <si>
    <t>Non-current assets</t>
  </si>
  <si>
    <t>Property, plant and equipment</t>
  </si>
  <si>
    <t>Capital work-in-progress</t>
  </si>
  <si>
    <t>Intangible assets</t>
  </si>
  <si>
    <t>Right-of-use Assets</t>
  </si>
  <si>
    <t>Financial assets</t>
  </si>
  <si>
    <t>Investments</t>
  </si>
  <si>
    <t>Loans</t>
  </si>
  <si>
    <t>Other financial assets</t>
  </si>
  <si>
    <t>Other non-current assets</t>
  </si>
  <si>
    <t>Total non-current assets</t>
  </si>
  <si>
    <t>Current assets</t>
  </si>
  <si>
    <t>Inventories</t>
  </si>
  <si>
    <t>Trade receivables</t>
  </si>
  <si>
    <t>Cash and bank balances</t>
  </si>
  <si>
    <t>Current tax assets (Net)</t>
  </si>
  <si>
    <t>Other current assets</t>
  </si>
  <si>
    <t>Total current assets</t>
  </si>
  <si>
    <t>Total Assets</t>
  </si>
  <si>
    <t>EQUITY AND LIABILITIES</t>
  </si>
  <si>
    <t>Equity</t>
  </si>
  <si>
    <t>Equity share capital</t>
  </si>
  <si>
    <t>Other equity</t>
  </si>
  <si>
    <t>Equity attributable to owners of the Company</t>
  </si>
  <si>
    <t>Non controlling interest</t>
  </si>
  <si>
    <t>Total equity</t>
  </si>
  <si>
    <t>Liabilities</t>
  </si>
  <si>
    <t>Non-current liabilities</t>
  </si>
  <si>
    <t>Financial liabilities</t>
  </si>
  <si>
    <t>Borrowings</t>
  </si>
  <si>
    <t>Lease liabilities</t>
  </si>
  <si>
    <t>Provisions</t>
  </si>
  <si>
    <t>Deferred tax liabilities (Net)</t>
  </si>
  <si>
    <t>Other non-current liabilities</t>
  </si>
  <si>
    <t>Total non-current liabilities</t>
  </si>
  <si>
    <t>Current liabilities</t>
  </si>
  <si>
    <t>Trade payables</t>
  </si>
  <si>
    <t>Total outstanding dues of micro and small enterprises</t>
  </si>
  <si>
    <t>Total outstanding dues of creditors other than micro and small enterprises</t>
  </si>
  <si>
    <t>Other financial liabilities</t>
  </si>
  <si>
    <t>Current tax liabilities (Net)</t>
  </si>
  <si>
    <t>Other current liabilities</t>
  </si>
  <si>
    <t>Total current liabilities</t>
  </si>
  <si>
    <t>Total liabilities</t>
  </si>
  <si>
    <t>Total Equity and Liabilities</t>
  </si>
  <si>
    <t>Balance Sheet</t>
  </si>
  <si>
    <t>Intangible assets under development</t>
  </si>
  <si>
    <t>Deferred tax Assets</t>
  </si>
  <si>
    <t>Non-current Taxes assets (Net)</t>
  </si>
  <si>
    <t>Other Banks Balance</t>
  </si>
  <si>
    <t>Assets classified as held for sale</t>
  </si>
  <si>
    <t>Assets</t>
  </si>
  <si>
    <t>Current Liabilities</t>
  </si>
  <si>
    <t>Account Payables</t>
  </si>
  <si>
    <t>Non-Current Liabilities</t>
  </si>
  <si>
    <t>Total Liabilities</t>
  </si>
  <si>
    <t>Shareholders Equity</t>
  </si>
  <si>
    <t>Equity Capital</t>
  </si>
  <si>
    <t>Retained earning</t>
  </si>
  <si>
    <t>Shareholder's Equity</t>
  </si>
  <si>
    <t>Non-controlling Interest</t>
  </si>
  <si>
    <t>Total Equity</t>
  </si>
  <si>
    <t>Total Current laibilities</t>
  </si>
  <si>
    <t>Ratios</t>
  </si>
  <si>
    <t>Liquidity Ratios</t>
  </si>
  <si>
    <t>Quick Ratio</t>
  </si>
  <si>
    <t>Solvency Ratios</t>
  </si>
  <si>
    <t>Debt Ratio</t>
  </si>
  <si>
    <t>Debt- Equity Ratio</t>
  </si>
  <si>
    <t>Interest coverage ratio</t>
  </si>
  <si>
    <t>Current Rati0</t>
  </si>
  <si>
    <t>Total liability and Equity</t>
  </si>
  <si>
    <t>Total Liabilities and equity</t>
  </si>
  <si>
    <t>Month of operation</t>
  </si>
  <si>
    <t>Installed Capacity</t>
  </si>
  <si>
    <t>Annual Production</t>
  </si>
  <si>
    <t>Capacity</t>
  </si>
  <si>
    <t>Capacity Enhancement</t>
  </si>
  <si>
    <t>Capacity Utilisation</t>
  </si>
  <si>
    <t>Sales</t>
  </si>
  <si>
    <t>Domestic</t>
  </si>
  <si>
    <t>Exports</t>
  </si>
  <si>
    <t>Total</t>
  </si>
  <si>
    <t>Sales Growth</t>
  </si>
  <si>
    <t>Growth in Domestic Sales</t>
  </si>
  <si>
    <t>Growth in Export sales</t>
  </si>
  <si>
    <t>Growth in Total sales</t>
  </si>
  <si>
    <t>UOM</t>
  </si>
  <si>
    <t>Sales Forcast</t>
  </si>
  <si>
    <t>Colour Code</t>
  </si>
  <si>
    <t>Blue colour</t>
  </si>
  <si>
    <t>Black colour</t>
  </si>
  <si>
    <t>Yellow Cell Fill</t>
  </si>
  <si>
    <t>Assumption</t>
  </si>
  <si>
    <t>Hardcoded Figures</t>
  </si>
  <si>
    <t>Calculated Figures</t>
  </si>
  <si>
    <t>Assumptions</t>
  </si>
  <si>
    <t>Increase in industry Growth Rate</t>
  </si>
  <si>
    <t>Tax Rate</t>
  </si>
  <si>
    <t>Perpetual Growth Rate</t>
  </si>
  <si>
    <t>10 Year bond Yield</t>
  </si>
  <si>
    <t>Market Cap</t>
  </si>
  <si>
    <t>share outstanding</t>
  </si>
  <si>
    <t>Current Market Price</t>
  </si>
  <si>
    <t>Increase in Revenue Growth Rate</t>
  </si>
  <si>
    <t>Increase in Market share Growth Rate</t>
  </si>
  <si>
    <t>Interest Rate</t>
  </si>
  <si>
    <t>%</t>
  </si>
  <si>
    <t>INR Mn</t>
  </si>
  <si>
    <t>No in Mn</t>
  </si>
  <si>
    <t>INR</t>
  </si>
  <si>
    <t>Company sales Data</t>
  </si>
  <si>
    <t>Nos</t>
  </si>
  <si>
    <t>Industry sales Data</t>
  </si>
  <si>
    <t>Industry Data</t>
  </si>
  <si>
    <t>Domestic Sales</t>
  </si>
  <si>
    <t>Growth In industry Data</t>
  </si>
  <si>
    <t>Scenario:-</t>
  </si>
  <si>
    <t>Best Case</t>
  </si>
  <si>
    <t>Worst Case</t>
  </si>
  <si>
    <t>Market Share</t>
  </si>
  <si>
    <t xml:space="preserve">Domestic </t>
  </si>
  <si>
    <t>Case No</t>
  </si>
  <si>
    <t>Base Case</t>
  </si>
  <si>
    <t>Export</t>
  </si>
  <si>
    <t>Total Revenue</t>
  </si>
  <si>
    <t xml:space="preserve"> </t>
  </si>
  <si>
    <t>%change</t>
  </si>
  <si>
    <t>Revenue Per car</t>
  </si>
  <si>
    <t>Growth</t>
  </si>
  <si>
    <t>INR mn</t>
  </si>
  <si>
    <t>Other Income as % of the Revenue</t>
  </si>
  <si>
    <t>COGS</t>
  </si>
  <si>
    <t>GP%</t>
  </si>
  <si>
    <t>COGS%</t>
  </si>
  <si>
    <t>Opex</t>
  </si>
  <si>
    <t>Opex as % of Revenue</t>
  </si>
  <si>
    <t>Interest</t>
  </si>
  <si>
    <t xml:space="preserve">Effective Tax rate </t>
  </si>
  <si>
    <t>Projected</t>
  </si>
  <si>
    <t>Aduited</t>
  </si>
  <si>
    <t>Inventores</t>
  </si>
  <si>
    <t>Recievables</t>
  </si>
  <si>
    <t>New Working Capital</t>
  </si>
  <si>
    <t>DIO</t>
  </si>
  <si>
    <t>DSO</t>
  </si>
  <si>
    <t>DPO</t>
  </si>
  <si>
    <t>Net Trade Cycle</t>
  </si>
  <si>
    <t>Other Current Assets</t>
  </si>
  <si>
    <t>Short Term Borrowings</t>
  </si>
  <si>
    <t>Other current laibilities</t>
  </si>
  <si>
    <t>Days of operation</t>
  </si>
  <si>
    <t>FreeHold Land</t>
  </si>
  <si>
    <t>Opening Gross Block</t>
  </si>
  <si>
    <t>Addition</t>
  </si>
  <si>
    <t>Disposal/Adjustment</t>
  </si>
  <si>
    <t>Closing Gross Block</t>
  </si>
  <si>
    <t>Leasehold land</t>
  </si>
  <si>
    <t>Buildings</t>
  </si>
  <si>
    <t>Accumulated Dep</t>
  </si>
  <si>
    <t>Reversal</t>
  </si>
  <si>
    <t>Dep for the Year</t>
  </si>
  <si>
    <t>Net Block</t>
  </si>
  <si>
    <t>Plants and Machinery</t>
  </si>
  <si>
    <t>Equipment</t>
  </si>
  <si>
    <t>Furnitures, Fixtures, &amp; Office Appliances</t>
  </si>
  <si>
    <t>Vechiles</t>
  </si>
  <si>
    <t>#</t>
  </si>
  <si>
    <t>Railways Siding</t>
  </si>
  <si>
    <t>Intangibls Assets</t>
  </si>
  <si>
    <t>Total Gross Block</t>
  </si>
  <si>
    <t>Total Additions</t>
  </si>
  <si>
    <t>Total Disposal</t>
  </si>
  <si>
    <t>Total Accumulated Dep</t>
  </si>
  <si>
    <t>Total dep for Year</t>
  </si>
  <si>
    <t>Total Reversal</t>
  </si>
  <si>
    <t>Total Net Block</t>
  </si>
  <si>
    <t>New Capacity</t>
  </si>
  <si>
    <t>Total Dep for the Year</t>
  </si>
  <si>
    <t>Normal Wear &amp; Tear</t>
  </si>
  <si>
    <t>Assets Per Car</t>
  </si>
  <si>
    <t>Additions During the Year</t>
  </si>
  <si>
    <t>Gross Profit</t>
  </si>
  <si>
    <t>Operating Expenses</t>
  </si>
  <si>
    <t>Dep.</t>
  </si>
  <si>
    <t xml:space="preserve">Interest </t>
  </si>
  <si>
    <t>Net Income</t>
  </si>
  <si>
    <t>Check</t>
  </si>
  <si>
    <t>Income Statement</t>
  </si>
  <si>
    <t>Fixed Assets Schedule</t>
  </si>
  <si>
    <t>Cost Build Up</t>
  </si>
  <si>
    <t>Revenue Biuld Up</t>
  </si>
  <si>
    <t>INR In Millions</t>
  </si>
  <si>
    <t>Shareholder's  Equity</t>
  </si>
  <si>
    <t>Non- Current Liabilities</t>
  </si>
  <si>
    <t>Other Liabilities</t>
  </si>
  <si>
    <t>Total Liabilities &amp; Equity</t>
  </si>
  <si>
    <t>as a % of Revenue</t>
  </si>
  <si>
    <t>Total Non- Current Liabilities</t>
  </si>
  <si>
    <t>Total Current Liabilities</t>
  </si>
  <si>
    <t>Non-Current Assets</t>
  </si>
  <si>
    <t>Non-Current Investment</t>
  </si>
  <si>
    <t>Others</t>
  </si>
  <si>
    <t>Current Assets</t>
  </si>
  <si>
    <t>Working Capital</t>
  </si>
  <si>
    <t>Total Non-Current Assets</t>
  </si>
  <si>
    <t>Total Current Assets</t>
  </si>
  <si>
    <t>as a % of revenue</t>
  </si>
  <si>
    <t>Cashflow statement</t>
  </si>
  <si>
    <t>Profit Before Tax</t>
  </si>
  <si>
    <t>Add- Dep &amp; Amotization</t>
  </si>
  <si>
    <t>Add- finance Cost</t>
  </si>
  <si>
    <t>Less- Income on Investment</t>
  </si>
  <si>
    <t>Changes In working Capital</t>
  </si>
  <si>
    <t>Adjustment for (increase)/decrease In current Assets</t>
  </si>
  <si>
    <t>Adjustment for (increase)/decrease In current Liabilities</t>
  </si>
  <si>
    <t>Short term Borrowings</t>
  </si>
  <si>
    <t>less-incom tax paid</t>
  </si>
  <si>
    <t>Net cash Flow from operting Activities</t>
  </si>
  <si>
    <t>Capital Expenditure on PP&amp;E and Intangibles Assets</t>
  </si>
  <si>
    <t>Sale/purchase of investments</t>
  </si>
  <si>
    <t>Income on Investments</t>
  </si>
  <si>
    <t>CashFlow From investing activities</t>
  </si>
  <si>
    <t>Interest Paid</t>
  </si>
  <si>
    <t>Proceeds from issue of equity share capital</t>
  </si>
  <si>
    <t>changes in other equity</t>
  </si>
  <si>
    <t>additions to NCI</t>
  </si>
  <si>
    <t>increase/decrease in Non Current Liabilities</t>
  </si>
  <si>
    <t>Cashflow From Financing Activities</t>
  </si>
  <si>
    <t>Increase/Decrease In cash And Cash Equivalent</t>
  </si>
  <si>
    <t>Cash And Cash Equivalent  at the Beginning of the year</t>
  </si>
  <si>
    <t>Cash And Cash Equivalent  at the end of the year</t>
  </si>
  <si>
    <t>Fund Flow Statement</t>
  </si>
  <si>
    <t>INR in million</t>
  </si>
  <si>
    <t>PAT</t>
  </si>
  <si>
    <t>Add- Dep</t>
  </si>
  <si>
    <t>Increase/Decrese in Non-current Liab</t>
  </si>
  <si>
    <t>Increase/Decrese in Equity</t>
  </si>
  <si>
    <t>Increase/Decrese in Capex/Investments</t>
  </si>
  <si>
    <t>Long Term Surplus/Deficit</t>
  </si>
  <si>
    <t>Increase/Decrease in CA</t>
  </si>
  <si>
    <t>Increase/Decrease in CL</t>
  </si>
  <si>
    <t>Increase/Decrease in W. Cap gap</t>
  </si>
  <si>
    <t>Net Surplus/Deficit</t>
  </si>
  <si>
    <t>Long Term Loans</t>
  </si>
  <si>
    <t>Date</t>
  </si>
  <si>
    <t>Maruti</t>
  </si>
  <si>
    <t>Nifty</t>
  </si>
  <si>
    <t>Maruti%</t>
  </si>
  <si>
    <t>Nifty%</t>
  </si>
  <si>
    <t xml:space="preserve">Date </t>
  </si>
  <si>
    <t>Close</t>
  </si>
  <si>
    <t>Beta</t>
  </si>
  <si>
    <t>RRI</t>
  </si>
  <si>
    <t>Less-Taxes on EBIT</t>
  </si>
  <si>
    <t>ADD-Dep</t>
  </si>
  <si>
    <t>Less-Capex</t>
  </si>
  <si>
    <t>Change in Working Capital</t>
  </si>
  <si>
    <t>Unlevered FCFF</t>
  </si>
  <si>
    <t>Inputs</t>
  </si>
  <si>
    <t>Discount Rate</t>
  </si>
  <si>
    <t>CMP</t>
  </si>
  <si>
    <t>Weighted Average Cost of Capital</t>
  </si>
  <si>
    <t>Market Cap (INR in MN)</t>
  </si>
  <si>
    <t>share outstandings (MN)</t>
  </si>
  <si>
    <t>Debt (After-tax)</t>
  </si>
  <si>
    <t>WACC</t>
  </si>
  <si>
    <t>Market Value of the debt</t>
  </si>
  <si>
    <t>Cost Of Equity</t>
  </si>
  <si>
    <t>Rf</t>
  </si>
  <si>
    <t>Rm</t>
  </si>
  <si>
    <t>Equity risk premium</t>
  </si>
  <si>
    <t>Cost Of Capital</t>
  </si>
  <si>
    <t>proportion of Market</t>
  </si>
  <si>
    <t>Terminal Value</t>
  </si>
  <si>
    <t>Intrinsic Value</t>
  </si>
  <si>
    <t>Sum of PV of CashFlows</t>
  </si>
  <si>
    <t>Add-PV of Terminal Value</t>
  </si>
  <si>
    <t>Enterprise Value</t>
  </si>
  <si>
    <t>Plus- Cash &amp; Cash Equivalent</t>
  </si>
  <si>
    <t>Less- Debt</t>
  </si>
  <si>
    <t>Less- Pref. stocks</t>
  </si>
  <si>
    <t>Less- Noncontrolling Interest</t>
  </si>
  <si>
    <t>Equity Value</t>
  </si>
  <si>
    <t>Equity value/Share</t>
  </si>
  <si>
    <t>Upside Potentail</t>
  </si>
  <si>
    <t>Sensitivity analysis</t>
  </si>
  <si>
    <t>Terminal Growth Rate</t>
  </si>
  <si>
    <t>Perpetual Growth rate</t>
  </si>
  <si>
    <t>Year</t>
  </si>
  <si>
    <t>Outstanding Shares (MN)</t>
  </si>
  <si>
    <t>Market Capitalization (Mn)</t>
  </si>
  <si>
    <t>Maruti Suzuki lndia Ltd</t>
  </si>
  <si>
    <t>Maruti Suzuki India Ltd</t>
  </si>
  <si>
    <t>Dividend Payout Ratios</t>
  </si>
  <si>
    <t>Gross Margin</t>
  </si>
  <si>
    <t>EBITDA Margin</t>
  </si>
  <si>
    <t>Operating Margin</t>
  </si>
  <si>
    <t>Pretax Margin</t>
  </si>
  <si>
    <t>Effective Tax Rate</t>
  </si>
  <si>
    <t>Net Margin</t>
  </si>
  <si>
    <t>Return on Equity</t>
  </si>
  <si>
    <t>Return on Capital Employed</t>
  </si>
  <si>
    <t>Return on Assets</t>
  </si>
  <si>
    <t>Current Ratio</t>
  </si>
  <si>
    <t>Cash Cycle Days</t>
  </si>
  <si>
    <t>Asset/ Equity</t>
  </si>
  <si>
    <t>Debt/ Equity</t>
  </si>
  <si>
    <t>Interest Coverage</t>
  </si>
  <si>
    <t>Fixed Asset Turnover Ratio</t>
  </si>
  <si>
    <t>Total Asset Turnover Ratio</t>
  </si>
  <si>
    <t>Inventory Turnover</t>
  </si>
  <si>
    <t>Net Profit Margin</t>
  </si>
  <si>
    <t>Asset Turnover Ratio</t>
  </si>
  <si>
    <t>Financial Leverege</t>
  </si>
  <si>
    <t>Profitability Ratios</t>
  </si>
  <si>
    <t>Liquidity Ratio</t>
  </si>
  <si>
    <t>Solvency Ratio</t>
  </si>
  <si>
    <t>Efficiency Ratio</t>
  </si>
  <si>
    <t xml:space="preserve">ROE Dupont Analysis </t>
  </si>
  <si>
    <t>Debtor Days</t>
  </si>
  <si>
    <t>Payable Days</t>
  </si>
  <si>
    <t>Inventory Days</t>
  </si>
  <si>
    <t>Cash Conversion Cycle</t>
  </si>
  <si>
    <t>Trend</t>
  </si>
  <si>
    <t>Mean</t>
  </si>
  <si>
    <t>Observations</t>
  </si>
  <si>
    <t>Interpretation &amp; Insights</t>
  </si>
  <si>
    <t>Gross Margin declined from 30% to 25% during the historical period (first 5 years), then recovered to 30%. From 2025 onward (forecasted), it stabilizes at 28% annually.</t>
  </si>
  <si>
    <t>Maruti Suzuki's EBITDA Margin showed volatility in the historical period, dipping from 10% to 6%, then rising to 13%. From 2025 onward (forecasted), it stabilizes at 9% annually.</t>
  </si>
  <si>
    <t>Maruti Suzuki's Operating Margin improved from 5% to 9% in the historical period, showing recovery after an initial dip. From 2025 onward (forecasted), it remains stable around 6–7%.</t>
  </si>
  <si>
    <t>Maruti Suzuki's Pretax Margin recovered from a dip (5%) to 12% in the historical period. From 2025 onward (forecasted), it stabilizes between 9% and 10%.</t>
  </si>
  <si>
    <t>Maruti Suzuki’s Effective Tax Rate increased from 18% to 23% in the historical period. From 2025 onward (forecasted), it remains steady at 20%.</t>
  </si>
  <si>
    <t>Maruti Suzuki’s Net Margin dipped to 4% and then recovered to 9% in the historical period. From 2025 onward (forecasted), it stabilizes around 7–8%.</t>
  </si>
  <si>
    <t>Maruti Suzuki’s Return on Equity rose from a low of 7% to 15% in the historical period. From 2025 onward (forecasted), it shows a steady upward trend, reaching 21% by the final year.</t>
  </si>
  <si>
    <t xml:space="preserve"> Maruti Suzuki’s Return on Capital Employed improved significantly from 4% to 15% in the historical period. From 2025 onward (forecasted), it continues to rise gradually, reaching 17% by the final year.</t>
  </si>
  <si>
    <t>Maruti Suzuki’s Return on Assets increased from 5% to 11% in the historical period. From 2025 onward (forecasted), it gradually improves further, reaching 13% by the final year.</t>
  </si>
  <si>
    <t>Maruti Suzuki’s Current Ratio fluctuated in the historical period, peaking at 1.44x. From 2025 onward (forecasted), it shows a consistent decline, stabilizing at a low 0.53x, indicating tightening short-term liquidity.</t>
  </si>
  <si>
    <t>Maruti Suzuki’s Quick Ratio rose to 1.22x during the historical period but then steadily declined in the forecasted years, settling around 0.30–0.31x, indicating reduced immediate liquidity.</t>
  </si>
  <si>
    <t>Maruti Suzuki maintained a negative cash cycle throughout, indicating efficient cash conversion. After some fluctuations in the historical period, it stabilizes at around -29 days in the forecasted years.</t>
  </si>
  <si>
    <t>Maruti Suzuki’s Asset-to-Equity ratio remained stable around 1.35X in the historical period and gradually increased from 1.40X to 1.56X in the forecasted years, indicating a modest rise in leverage.</t>
  </si>
  <si>
    <t>Maruti Suzuki’s Debt-to-Equity ratio remained very low throughout, fluctuating close to zero, indicating minimal reliance on debt financing.</t>
  </si>
  <si>
    <t>Maruti Suzuki’s Debt Ratio stayed consistently near zero throughout both historical and forecasted periods, reflecting negligible debt levels in its capital structure.</t>
  </si>
  <si>
    <t>Maruti Suzuki’s Interest Coverage Ratio improved significantly over time, rising from around 23X in the historical period to an exceptionally high 406X in the forecasted years, indicating strong ability to cover interest expenses.</t>
  </si>
  <si>
    <t xml:space="preserve">Maruti Suzuki’s Fixed Asset Turnover Ratio fluctuated during the historical period but showed a strong upward trend in the forecasted years, improving from 9.7X to 10.29X, indicating increasing efficiency in using fixed assets to generate sales.
</t>
  </si>
  <si>
    <t xml:space="preserve"> Maruti Suzuki’s Total Asset Turnover Ratio showed slight fluctuations in the historical period but steadily increased from 1.28X to 1.68X in the forecasted years, reflecting improved overall asset efficiency.</t>
  </si>
  <si>
    <t>Maruti Suzuki’s Inventory Turnover remained high and stable, averaging around 17X throughout, indicating efficient inventory management with consistent sales velocity.</t>
  </si>
  <si>
    <t>Maruti Suzuki’s Financial Leverage remained stable around 1.35X during the historical period and gradually increased to 1.56X in the forecasted years, indicating a slight rise in reliance on debt or borrowed funds relative to equity.</t>
  </si>
  <si>
    <t>The gross margin showed some volatility in the historical years, dipping as low as 25% before bouncing back to 30%. From 2025 onwards, it stabilizes at a consistent 28%, suggesting Maruti Suzuki has achieved a steady level of production and cost efficiency that supports sustainable profitability.</t>
  </si>
  <si>
    <t>EBITDA margin fluctuated notably during the historical period, reflecting operational challenges and possibly changing cost structures, reaching a high of 13%. Forecasts predict a steadier 9%, indicating a normalized operating profitability after accounting for costs like SG&amp;A and R&amp;D, reflecting consistent business performance.</t>
  </si>
  <si>
    <t>Operating margin improved from a low 3% to a peak of 9% historically, suggesting enhanced operational efficiency and better cost control. The forecasted stable margin around 6-7% indicates that Maruti Suzuki expects to maintain a healthy level of profitability from core operations despite market or cost pressures.</t>
  </si>
  <si>
    <t>After dipping to 5%, pretax margin recovered to 12%, showing the company’s ability to manage expenses and improve profitability before taxes. The forecasted stable range of 9-10% suggests a sustainable earnings profile, balancing revenue growth and cost management.</t>
  </si>
  <si>
    <t>The tax rate rose from 18% to 23% in historical years, reflecting changes in tax regulations or company tax strategy. Forecasts hold it steady at 20%, indicating stable tax obligations which help in forecasting consistent net profitability.</t>
  </si>
  <si>
    <t>Net margin saw a dip to 4% but recovered to 9%, reflecting operational improvements and better expense management. Forecasts indicate a steady net margin of 7-8%, signifying Maruti Suzuki expects to maintain a solid bottom line and shareholder returns.</t>
  </si>
  <si>
    <t>ROE grew strongly from 7% to 15% historically, illustrating efficient use of shareholder equity to generate profits. The forecasted rise to 21% shows confidence in improving profitability and capital management, benefiting shareholders.</t>
  </si>
  <si>
    <t>ROCE rose sharply historically, indicating effective deployment of both debt and equity capital in the business. The forecasted gradual increase to 17% highlights ongoing improvements in operational efficiency and capital utilization.</t>
  </si>
  <si>
    <t>ROA climbed from 5% to 11%, reflecting better asset utilization in generating earnings. The further increase to 13% in forecasts signals ongoing efficiency gains in asset management.</t>
  </si>
  <si>
    <t>Current ratio fluctuated in historical years, peaking at 1.44x but declining steadily to about 0.53x forecasted, suggesting tightening liquidity. This could mean more efficient working capital management but also requires careful monitoring of short-term obligations.</t>
  </si>
  <si>
    <t>Similar trend as current ratio, peaking historically but dropping to ~0.30x forecasted, indicating reduced immediate liquidity, which may raise concerns about the ability to cover very short-term liabilities without selling inventory.</t>
  </si>
  <si>
    <t>Maintained negative cash cycle consistently, which is a positive sign of cash-efficient operations where the company collects from customers before paying suppliers, helping working capital and cash flow management.</t>
  </si>
  <si>
    <t>Stable historically around 1.35x but gradually increasing to 1.56x, indicating a modest increase in leverage or asset financing through debt, though still relatively conservative.</t>
  </si>
  <si>
    <t>Remains almost zero throughout, reflecting minimal debt and a very conservative capital structure, minimizing financial risk.</t>
  </si>
  <si>
    <t>Consistently near zero, reaffirming the company’s low reliance on debt and solid balance sheet health.</t>
  </si>
  <si>
    <t xml:space="preserve">Interest coverage increased dramatically, from around 23x to over 400x, showing the company’s strong earnings relative to interest expense and its excellent ability to service debt comfortably.
</t>
  </si>
  <si>
    <t>Increased from fluctuating historical levels to over 10x forecasted, indicating improved efficiency in generating revenue from fixed assets like plants and machinery, suggesting effective capacity utilization.</t>
  </si>
  <si>
    <t>Improved gradually, indicating better overall use of company assets to generate sales, which points to operational efficiency improvements.</t>
  </si>
  <si>
    <t>Consistently high around 17x, reflecting strong inventory management with rapid sales cycles and minimal excess stock, a key factor in maintaining liquidity.</t>
  </si>
  <si>
    <t>Financial leverage slightly increased from 1.35x to 1.56x, indicating a modest rise in the use of debt or other liabilities relative to equity, but remains at a prudent level, balancing growth and risk.</t>
  </si>
  <si>
    <t>Ratios Observation and Interpretations</t>
  </si>
  <si>
    <t>Return On Equity</t>
  </si>
  <si>
    <t>Financial Leverage</t>
  </si>
  <si>
    <t>Revenues (Mn)</t>
  </si>
  <si>
    <t>Revenue (Mn)</t>
  </si>
  <si>
    <t>Net Profit (Mn)</t>
  </si>
  <si>
    <t>Total Assets (Mn)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</si>
</sst>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8" formatCode="&quot;₹&quot;\ #,##0.00;[Red]&quot;₹&quot;\ \-#,##0.00"/>
    <numFmt numFmtId="164" formatCode="0.0%"/>
    <numFmt numFmtId="165" formatCode="#,##0;\(#,##0\);\-"/>
    <numFmt numFmtId="166" formatCode="0.00&quot;x&quot;"/>
    <numFmt numFmtId="167" formatCode="0.0"/>
    <numFmt numFmtId="168" formatCode="0.000%"/>
    <numFmt numFmtId="169" formatCode="0.000000"/>
    <numFmt numFmtId="170" formatCode="#,##0.00;\(#,##0.00\);\-"/>
    <numFmt numFmtId="171" formatCode="0;\(0\);\-"/>
    <numFmt numFmtId="172" formatCode="0&quot;A&quot;"/>
    <numFmt numFmtId="173" formatCode="0&quot;F&quot;"/>
    <numFmt numFmtId="174" formatCode="0.00&quot;X&quot;"/>
    <numFmt numFmtId="175" formatCode="0.0&quot;x&quot;"/>
  </numFmts>
  <fonts count="2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Times New Roman"/>
      <family val="1"/>
    </font>
    <font>
      <b/>
      <sz val="12"/>
      <color theme="1"/>
      <name val="Times New Roman"/>
      <family val="1"/>
    </font>
    <font>
      <sz val="11"/>
      <color rgb="FF0070C0"/>
      <name val="Calibri"/>
      <family val="2"/>
      <scheme val="minor"/>
    </font>
    <font>
      <sz val="11"/>
      <color theme="0"/>
      <name val="Calibri"/>
      <family val="2"/>
      <scheme val="minor"/>
    </font>
    <font>
      <i/>
      <sz val="11"/>
      <color theme="1"/>
      <name val="Calibri"/>
      <family val="2"/>
      <scheme val="minor"/>
    </font>
    <font>
      <b/>
      <u/>
      <sz val="14"/>
      <color theme="0"/>
      <name val="Calibri"/>
      <family val="2"/>
      <scheme val="minor"/>
    </font>
    <font>
      <i/>
      <sz val="11"/>
      <color theme="4" tint="-0.249977111117893"/>
      <name val="Calibri"/>
      <family val="2"/>
      <scheme val="minor"/>
    </font>
    <font>
      <i/>
      <sz val="11"/>
      <color theme="5" tint="-0.249977111117893"/>
      <name val="Calibri"/>
      <family val="2"/>
      <scheme val="minor"/>
    </font>
    <font>
      <sz val="11"/>
      <color theme="4" tint="-0.249977111117893"/>
      <name val="Calibri"/>
      <family val="2"/>
      <scheme val="minor"/>
    </font>
    <font>
      <b/>
      <u/>
      <sz val="11"/>
      <color theme="1"/>
      <name val="Calibri"/>
      <family val="2"/>
      <scheme val="minor"/>
    </font>
    <font>
      <b/>
      <sz val="12"/>
      <color theme="1"/>
      <name val="Calibri"/>
      <family val="2"/>
      <scheme val="minor"/>
    </font>
    <font>
      <b/>
      <sz val="11"/>
      <color rgb="FF22222F"/>
      <name val="Arial"/>
      <family val="2"/>
    </font>
    <font>
      <b/>
      <sz val="11"/>
      <color theme="3"/>
      <name val="Calibri"/>
      <family val="2"/>
      <scheme val="minor"/>
    </font>
    <font>
      <b/>
      <sz val="36"/>
      <color rgb="FF002060"/>
      <name val="Calibri"/>
      <family val="2"/>
      <scheme val="minor"/>
    </font>
    <font>
      <b/>
      <sz val="11"/>
      <color rgb="FF0070C0"/>
      <name val="Calibri"/>
      <family val="2"/>
      <scheme val="minor"/>
    </font>
    <font>
      <b/>
      <sz val="11"/>
      <color theme="0"/>
      <name val="Calibri"/>
      <family val="2"/>
      <scheme val="minor"/>
    </font>
    <font>
      <sz val="11"/>
      <color rgb="FF00B0F0"/>
      <name val="Calibri"/>
      <family val="2"/>
      <scheme val="minor"/>
    </font>
    <font>
      <b/>
      <sz val="11"/>
      <color rgb="FF00B0F0"/>
      <name val="Calibri"/>
      <family val="2"/>
      <scheme val="minor"/>
    </font>
    <font>
      <b/>
      <i/>
      <sz val="11"/>
      <color theme="1"/>
      <name val="Calibri"/>
      <family val="2"/>
      <scheme val="minor"/>
    </font>
    <font>
      <b/>
      <i/>
      <u/>
      <sz val="11"/>
      <color theme="1"/>
      <name val="Calibri"/>
      <family val="2"/>
      <scheme val="minor"/>
    </font>
    <font>
      <i/>
      <u/>
      <sz val="11"/>
      <color theme="1"/>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F0"/>
        <bgColor indexed="64"/>
      </patternFill>
    </fill>
    <fill>
      <patternFill patternType="solid">
        <fgColor theme="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7" tint="0.39997558519241921"/>
        <bgColor indexed="64"/>
      </patternFill>
    </fill>
  </fills>
  <borders count="22">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dotted">
        <color auto="1"/>
      </top>
      <bottom style="dotted">
        <color auto="1"/>
      </bottom>
      <diagonal/>
    </border>
    <border>
      <left/>
      <right/>
      <top style="dashed">
        <color auto="1"/>
      </top>
      <bottom style="dashed">
        <color auto="1"/>
      </bottom>
      <diagonal/>
    </border>
    <border>
      <left/>
      <right/>
      <top style="dashed">
        <color auto="1"/>
      </top>
      <bottom style="thin">
        <color indexed="64"/>
      </bottom>
      <diagonal/>
    </border>
    <border>
      <left/>
      <right/>
      <top style="thin">
        <color indexed="64"/>
      </top>
      <bottom style="medium">
        <color indexed="64"/>
      </bottom>
      <diagonal/>
    </border>
    <border>
      <left style="dashed">
        <color auto="1"/>
      </left>
      <right style="dashed">
        <color auto="1"/>
      </right>
      <top/>
      <bottom/>
      <diagonal/>
    </border>
    <border>
      <left style="dashed">
        <color auto="1"/>
      </left>
      <right style="dashed">
        <color auto="1"/>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23">
    <xf numFmtId="0" fontId="0" fillId="0" borderId="0" xfId="0"/>
    <xf numFmtId="3" fontId="0" fillId="0" borderId="0" xfId="0" applyNumberFormat="1"/>
    <xf numFmtId="0" fontId="2" fillId="0" borderId="0" xfId="0" applyFont="1"/>
    <xf numFmtId="3" fontId="2" fillId="0" borderId="0" xfId="0" applyNumberFormat="1" applyFont="1"/>
    <xf numFmtId="0" fontId="0" fillId="0" borderId="1" xfId="0" applyBorder="1"/>
    <xf numFmtId="0" fontId="2" fillId="0" borderId="1" xfId="0" applyFont="1" applyBorder="1"/>
    <xf numFmtId="164" fontId="0" fillId="0" borderId="0" xfId="1" applyNumberFormat="1" applyFont="1"/>
    <xf numFmtId="0" fontId="0" fillId="2" borderId="0" xfId="0" applyFill="1"/>
    <xf numFmtId="0" fontId="3" fillId="0" borderId="0" xfId="0" applyFont="1"/>
    <xf numFmtId="0" fontId="4" fillId="0" borderId="0" xfId="0" applyFont="1" applyBorder="1"/>
    <xf numFmtId="0" fontId="2" fillId="0" borderId="2" xfId="0" applyFont="1" applyBorder="1"/>
    <xf numFmtId="0" fontId="2" fillId="0" borderId="0" xfId="0" applyFont="1" applyBorder="1"/>
    <xf numFmtId="0" fontId="0" fillId="0" borderId="0" xfId="0" applyBorder="1"/>
    <xf numFmtId="0" fontId="0" fillId="0" borderId="0" xfId="0" applyFont="1" applyBorder="1"/>
    <xf numFmtId="0" fontId="2" fillId="2" borderId="0" xfId="0" applyFont="1" applyFill="1"/>
    <xf numFmtId="0" fontId="0" fillId="2" borderId="0" xfId="0" applyFont="1" applyFill="1"/>
    <xf numFmtId="165" fontId="0" fillId="0" borderId="0" xfId="0" applyNumberFormat="1"/>
    <xf numFmtId="0" fontId="0" fillId="0" borderId="0" xfId="0" applyAlignment="1">
      <alignment horizontal="left" indent="1"/>
    </xf>
    <xf numFmtId="0" fontId="0" fillId="0" borderId="0" xfId="0" applyAlignment="1">
      <alignment horizontal="left" wrapText="1" indent="1"/>
    </xf>
    <xf numFmtId="165" fontId="2" fillId="0" borderId="2" xfId="0" applyNumberFormat="1" applyFont="1" applyBorder="1"/>
    <xf numFmtId="0" fontId="0" fillId="0" borderId="2" xfId="0" applyBorder="1"/>
    <xf numFmtId="0" fontId="3" fillId="0" borderId="2" xfId="0" applyFont="1" applyBorder="1"/>
    <xf numFmtId="3" fontId="2" fillId="0" borderId="2" xfId="0" applyNumberFormat="1" applyFont="1" applyBorder="1"/>
    <xf numFmtId="9" fontId="0" fillId="0" borderId="0" xfId="0" applyNumberFormat="1"/>
    <xf numFmtId="10" fontId="0" fillId="0" borderId="0" xfId="0" applyNumberFormat="1"/>
    <xf numFmtId="8" fontId="0" fillId="0" borderId="0" xfId="0" applyNumberFormat="1"/>
    <xf numFmtId="10" fontId="0" fillId="0" borderId="0" xfId="1" applyNumberFormat="1" applyFont="1"/>
    <xf numFmtId="0" fontId="0" fillId="0" borderId="3" xfId="0" applyBorder="1"/>
    <xf numFmtId="10" fontId="0" fillId="0" borderId="3" xfId="1" applyNumberFormat="1" applyFont="1" applyBorder="1"/>
    <xf numFmtId="10" fontId="0" fillId="0" borderId="1" xfId="1" applyNumberFormat="1" applyFont="1" applyBorder="1"/>
    <xf numFmtId="10" fontId="0" fillId="0" borderId="2" xfId="1" applyNumberFormat="1" applyFont="1" applyBorder="1"/>
    <xf numFmtId="0" fontId="0" fillId="0" borderId="0" xfId="0" applyFont="1" applyFill="1" applyBorder="1"/>
    <xf numFmtId="0" fontId="2" fillId="0" borderId="2" xfId="0" applyFont="1" applyFill="1" applyBorder="1"/>
    <xf numFmtId="10" fontId="2" fillId="0" borderId="2" xfId="1" applyNumberFormat="1" applyFont="1" applyBorder="1"/>
    <xf numFmtId="9" fontId="2" fillId="0" borderId="0" xfId="0" applyNumberFormat="1" applyFont="1"/>
    <xf numFmtId="3" fontId="5" fillId="0" borderId="0" xfId="0" applyNumberFormat="1" applyFont="1"/>
    <xf numFmtId="0" fontId="5" fillId="0" borderId="0" xfId="0" applyFont="1"/>
    <xf numFmtId="9" fontId="0" fillId="0" borderId="0" xfId="1" applyFont="1"/>
    <xf numFmtId="0" fontId="7" fillId="0" borderId="0" xfId="0" applyFont="1"/>
    <xf numFmtId="9" fontId="7" fillId="0" borderId="0" xfId="1" applyFont="1"/>
    <xf numFmtId="2" fontId="0" fillId="0" borderId="0" xfId="0" applyNumberFormat="1"/>
    <xf numFmtId="1" fontId="0" fillId="0" borderId="0" xfId="0" applyNumberFormat="1"/>
    <xf numFmtId="1" fontId="2" fillId="0" borderId="0" xfId="0" applyNumberFormat="1" applyFont="1"/>
    <xf numFmtId="164" fontId="2" fillId="0" borderId="1" xfId="1" applyNumberFormat="1" applyFont="1" applyBorder="1"/>
    <xf numFmtId="10" fontId="2" fillId="0" borderId="1" xfId="1" applyNumberFormat="1" applyFont="1" applyBorder="1"/>
    <xf numFmtId="3" fontId="2" fillId="0" borderId="1" xfId="0" applyNumberFormat="1" applyFont="1" applyBorder="1"/>
    <xf numFmtId="0" fontId="0" fillId="6" borderId="0" xfId="0" applyFill="1"/>
    <xf numFmtId="164" fontId="0" fillId="7" borderId="4" xfId="1" applyNumberFormat="1" applyFont="1" applyFill="1" applyBorder="1"/>
    <xf numFmtId="164" fontId="0" fillId="7" borderId="4" xfId="0" applyNumberFormat="1" applyFill="1" applyBorder="1"/>
    <xf numFmtId="0" fontId="0" fillId="0" borderId="0" xfId="0" applyFont="1"/>
    <xf numFmtId="10" fontId="2" fillId="0" borderId="0" xfId="0" applyNumberFormat="1" applyFont="1"/>
    <xf numFmtId="10" fontId="2" fillId="0" borderId="1" xfId="0" applyNumberFormat="1" applyFont="1" applyBorder="1"/>
    <xf numFmtId="0" fontId="0" fillId="8" borderId="0" xfId="0" applyFill="1"/>
    <xf numFmtId="0" fontId="0" fillId="9" borderId="0" xfId="0" applyFill="1"/>
    <xf numFmtId="10" fontId="2" fillId="9" borderId="1" xfId="0" applyNumberFormat="1" applyFont="1" applyFill="1" applyBorder="1"/>
    <xf numFmtId="1" fontId="0" fillId="9" borderId="0" xfId="0" applyNumberFormat="1" applyFill="1"/>
    <xf numFmtId="3" fontId="2" fillId="9" borderId="1" xfId="0" applyNumberFormat="1" applyFont="1" applyFill="1" applyBorder="1"/>
    <xf numFmtId="164" fontId="0" fillId="9" borderId="0" xfId="1" applyNumberFormat="1" applyFont="1" applyFill="1"/>
    <xf numFmtId="10" fontId="0" fillId="9" borderId="0" xfId="1" applyNumberFormat="1" applyFont="1" applyFill="1"/>
    <xf numFmtId="10" fontId="2" fillId="9" borderId="1" xfId="1" applyNumberFormat="1" applyFont="1" applyFill="1" applyBorder="1"/>
    <xf numFmtId="1" fontId="2" fillId="9" borderId="1" xfId="0" applyNumberFormat="1" applyFont="1" applyFill="1" applyBorder="1"/>
    <xf numFmtId="164" fontId="0" fillId="9" borderId="0" xfId="0" applyNumberFormat="1" applyFill="1"/>
    <xf numFmtId="164" fontId="2" fillId="9" borderId="1" xfId="1" applyNumberFormat="1" applyFont="1" applyFill="1" applyBorder="1"/>
    <xf numFmtId="1" fontId="2" fillId="9" borderId="0" xfId="0" applyNumberFormat="1" applyFont="1" applyFill="1"/>
    <xf numFmtId="10" fontId="2" fillId="9" borderId="0" xfId="0" applyNumberFormat="1" applyFont="1" applyFill="1"/>
    <xf numFmtId="10" fontId="2" fillId="6" borderId="1" xfId="1" applyNumberFormat="1" applyFont="1" applyFill="1" applyBorder="1"/>
    <xf numFmtId="0" fontId="9" fillId="0" borderId="0" xfId="0" applyFont="1"/>
    <xf numFmtId="0" fontId="10" fillId="0" borderId="0" xfId="0" applyFont="1"/>
    <xf numFmtId="0" fontId="0" fillId="11" borderId="0" xfId="0" applyFill="1"/>
    <xf numFmtId="0" fontId="2" fillId="7" borderId="4" xfId="0" applyFont="1" applyFill="1" applyBorder="1"/>
    <xf numFmtId="9" fontId="0" fillId="7" borderId="4" xfId="0" applyNumberFormat="1" applyFill="1" applyBorder="1"/>
    <xf numFmtId="2" fontId="0" fillId="7" borderId="4" xfId="0" applyNumberFormat="1" applyFill="1" applyBorder="1"/>
    <xf numFmtId="167" fontId="0" fillId="12" borderId="4" xfId="0" applyNumberFormat="1" applyFill="1" applyBorder="1"/>
    <xf numFmtId="168" fontId="0" fillId="0" borderId="0" xfId="1" applyNumberFormat="1" applyFont="1"/>
    <xf numFmtId="164" fontId="0" fillId="12" borderId="0" xfId="0" applyNumberFormat="1" applyFill="1"/>
    <xf numFmtId="1" fontId="0" fillId="2" borderId="0" xfId="0" applyNumberFormat="1" applyFill="1"/>
    <xf numFmtId="167" fontId="0" fillId="2" borderId="0" xfId="0" applyNumberFormat="1" applyFill="1"/>
    <xf numFmtId="165" fontId="2" fillId="0" borderId="1" xfId="0" applyNumberFormat="1" applyFont="1" applyBorder="1"/>
    <xf numFmtId="165" fontId="2" fillId="2" borderId="1" xfId="0" applyNumberFormat="1" applyFont="1" applyFill="1" applyBorder="1"/>
    <xf numFmtId="167" fontId="0" fillId="12" borderId="5" xfId="0" applyNumberFormat="1" applyFill="1" applyBorder="1"/>
    <xf numFmtId="0" fontId="2" fillId="2" borderId="1" xfId="0" applyFont="1" applyFill="1" applyBorder="1"/>
    <xf numFmtId="1" fontId="2" fillId="2" borderId="1" xfId="0" applyNumberFormat="1" applyFont="1" applyFill="1" applyBorder="1"/>
    <xf numFmtId="164" fontId="0" fillId="12" borderId="6" xfId="0" applyNumberFormat="1" applyFill="1" applyBorder="1"/>
    <xf numFmtId="1" fontId="2" fillId="2" borderId="6" xfId="0" applyNumberFormat="1" applyFont="1" applyFill="1" applyBorder="1"/>
    <xf numFmtId="0" fontId="11" fillId="0" borderId="0" xfId="0" applyFont="1"/>
    <xf numFmtId="0" fontId="12" fillId="0" borderId="0" xfId="0" applyFont="1"/>
    <xf numFmtId="169" fontId="0" fillId="0" borderId="0" xfId="0" applyNumberFormat="1"/>
    <xf numFmtId="0" fontId="0" fillId="0" borderId="7" xfId="0" applyBorder="1"/>
    <xf numFmtId="170" fontId="0" fillId="0" borderId="0" xfId="0" applyNumberFormat="1"/>
    <xf numFmtId="0" fontId="2" fillId="5" borderId="0" xfId="0" applyFont="1" applyFill="1"/>
    <xf numFmtId="0" fontId="2" fillId="5" borderId="2" xfId="0" applyFont="1" applyFill="1" applyBorder="1"/>
    <xf numFmtId="0" fontId="2" fillId="5" borderId="0" xfId="0" applyFont="1" applyFill="1" applyBorder="1"/>
    <xf numFmtId="0" fontId="2" fillId="5" borderId="3" xfId="0" applyFont="1" applyFill="1" applyBorder="1"/>
    <xf numFmtId="15" fontId="0" fillId="0" borderId="0" xfId="0" applyNumberFormat="1"/>
    <xf numFmtId="2" fontId="2" fillId="5" borderId="0" xfId="1" applyNumberFormat="1" applyFont="1" applyFill="1"/>
    <xf numFmtId="9" fontId="2" fillId="5" borderId="0" xfId="1" applyFont="1" applyFill="1"/>
    <xf numFmtId="171" fontId="0" fillId="0" borderId="0" xfId="0" applyNumberFormat="1"/>
    <xf numFmtId="171" fontId="2" fillId="0" borderId="1" xfId="0" applyNumberFormat="1" applyFont="1" applyBorder="1"/>
    <xf numFmtId="0" fontId="2" fillId="4" borderId="7" xfId="0" applyFont="1" applyFill="1" applyBorder="1" applyAlignment="1">
      <alignment horizontal="center"/>
    </xf>
    <xf numFmtId="8" fontId="2" fillId="0" borderId="1" xfId="0" applyNumberFormat="1" applyFont="1" applyBorder="1"/>
    <xf numFmtId="0" fontId="2" fillId="6" borderId="1" xfId="0" applyFont="1" applyFill="1" applyBorder="1"/>
    <xf numFmtId="8" fontId="2" fillId="6" borderId="1" xfId="0" applyNumberFormat="1" applyFont="1" applyFill="1" applyBorder="1"/>
    <xf numFmtId="0" fontId="2" fillId="9" borderId="1" xfId="0" applyFont="1" applyFill="1" applyBorder="1"/>
    <xf numFmtId="8" fontId="0" fillId="0" borderId="1" xfId="0" applyNumberFormat="1" applyBorder="1"/>
    <xf numFmtId="0" fontId="0" fillId="6" borderId="1" xfId="0" applyFill="1" applyBorder="1"/>
    <xf numFmtId="10" fontId="0" fillId="0" borderId="2" xfId="0" applyNumberFormat="1" applyBorder="1"/>
    <xf numFmtId="10" fontId="0" fillId="0" borderId="0" xfId="0" applyNumberFormat="1" applyBorder="1"/>
    <xf numFmtId="1" fontId="0" fillId="0" borderId="0" xfId="0" applyNumberFormat="1" applyBorder="1"/>
    <xf numFmtId="1" fontId="0" fillId="0" borderId="3" xfId="0" applyNumberFormat="1" applyBorder="1"/>
    <xf numFmtId="9" fontId="2" fillId="10" borderId="7" xfId="0" applyNumberFormat="1" applyFont="1" applyFill="1" applyBorder="1"/>
    <xf numFmtId="10" fontId="1" fillId="10" borderId="7" xfId="1" applyNumberFormat="1" applyFont="1" applyFill="1" applyBorder="1"/>
    <xf numFmtId="0" fontId="0" fillId="13" borderId="7" xfId="0" applyFill="1" applyBorder="1"/>
    <xf numFmtId="0" fontId="2" fillId="14" borderId="7" xfId="0" applyFont="1" applyFill="1" applyBorder="1"/>
    <xf numFmtId="8" fontId="6" fillId="10" borderId="8" xfId="0" applyNumberFormat="1" applyFont="1" applyFill="1" applyBorder="1"/>
    <xf numFmtId="9" fontId="2" fillId="10" borderId="8" xfId="0" applyNumberFormat="1" applyFont="1" applyFill="1" applyBorder="1"/>
    <xf numFmtId="0" fontId="17" fillId="15" borderId="0" xfId="0" applyFont="1" applyFill="1" applyBorder="1"/>
    <xf numFmtId="0" fontId="2" fillId="15" borderId="0" xfId="0" applyFont="1" applyFill="1" applyBorder="1"/>
    <xf numFmtId="0" fontId="15" fillId="16" borderId="3" xfId="0" applyFont="1" applyFill="1" applyBorder="1"/>
    <xf numFmtId="0" fontId="2" fillId="15" borderId="3" xfId="0" applyFont="1" applyFill="1" applyBorder="1"/>
    <xf numFmtId="0" fontId="2" fillId="9" borderId="0" xfId="0" applyFont="1" applyFill="1"/>
    <xf numFmtId="0" fontId="14" fillId="9" borderId="0" xfId="0" applyFont="1" applyFill="1"/>
    <xf numFmtId="0" fontId="0" fillId="9" borderId="7" xfId="0" applyFill="1" applyBorder="1"/>
    <xf numFmtId="0" fontId="2" fillId="9" borderId="7" xfId="0" applyFont="1" applyFill="1" applyBorder="1"/>
    <xf numFmtId="0" fontId="2" fillId="9" borderId="7" xfId="0" applyFont="1" applyFill="1" applyBorder="1" applyAlignment="1">
      <alignment horizontal="center"/>
    </xf>
    <xf numFmtId="0" fontId="0" fillId="9" borderId="7" xfId="0" applyFill="1" applyBorder="1" applyAlignment="1">
      <alignment horizontal="center"/>
    </xf>
    <xf numFmtId="3" fontId="0" fillId="9" borderId="7" xfId="0" applyNumberFormat="1" applyFill="1" applyBorder="1"/>
    <xf numFmtId="0" fontId="2" fillId="2" borderId="9" xfId="0" applyFont="1" applyFill="1" applyBorder="1"/>
    <xf numFmtId="0" fontId="0" fillId="2" borderId="9" xfId="0" applyFont="1" applyFill="1" applyBorder="1"/>
    <xf numFmtId="164" fontId="1" fillId="2" borderId="9" xfId="1" applyNumberFormat="1" applyFont="1" applyFill="1" applyBorder="1"/>
    <xf numFmtId="166" fontId="0" fillId="2" borderId="9" xfId="0" applyNumberFormat="1" applyFill="1" applyBorder="1"/>
    <xf numFmtId="3" fontId="17" fillId="0" borderId="0" xfId="0" applyNumberFormat="1" applyFont="1"/>
    <xf numFmtId="0" fontId="17" fillId="0" borderId="0" xfId="0" applyFont="1"/>
    <xf numFmtId="0" fontId="0" fillId="0" borderId="10" xfId="0" applyBorder="1"/>
    <xf numFmtId="3" fontId="0" fillId="0" borderId="10" xfId="0" applyNumberFormat="1" applyBorder="1"/>
    <xf numFmtId="0" fontId="0" fillId="0" borderId="10" xfId="0" applyFill="1" applyBorder="1"/>
    <xf numFmtId="3" fontId="0" fillId="0" borderId="10" xfId="0" applyNumberFormat="1" applyFill="1" applyBorder="1"/>
    <xf numFmtId="1" fontId="0" fillId="0" borderId="10" xfId="0" applyNumberFormat="1" applyBorder="1"/>
    <xf numFmtId="0" fontId="2" fillId="2" borderId="10" xfId="0" applyFont="1" applyFill="1" applyBorder="1"/>
    <xf numFmtId="0" fontId="0" fillId="2" borderId="10" xfId="0" applyFill="1" applyBorder="1"/>
    <xf numFmtId="166" fontId="0" fillId="2" borderId="10" xfId="0" applyNumberFormat="1" applyFill="1" applyBorder="1"/>
    <xf numFmtId="0" fontId="0" fillId="5" borderId="10" xfId="0" applyFont="1" applyFill="1" applyBorder="1"/>
    <xf numFmtId="0" fontId="0" fillId="5" borderId="10" xfId="0" applyFill="1" applyBorder="1"/>
    <xf numFmtId="0" fontId="2" fillId="0" borderId="11" xfId="0" applyFont="1" applyBorder="1"/>
    <xf numFmtId="0" fontId="2" fillId="0" borderId="12" xfId="0" applyFont="1" applyBorder="1"/>
    <xf numFmtId="0" fontId="2" fillId="5" borderId="12" xfId="0" applyFont="1" applyFill="1" applyBorder="1"/>
    <xf numFmtId="0" fontId="0" fillId="5" borderId="12" xfId="0" applyFill="1" applyBorder="1"/>
    <xf numFmtId="3" fontId="0" fillId="11" borderId="0" xfId="0" applyNumberFormat="1" applyFill="1"/>
    <xf numFmtId="171" fontId="2" fillId="0" borderId="0" xfId="0" applyNumberFormat="1" applyFont="1"/>
    <xf numFmtId="171" fontId="2" fillId="5" borderId="12" xfId="0" applyNumberFormat="1" applyFont="1" applyFill="1" applyBorder="1"/>
    <xf numFmtId="171" fontId="2" fillId="5" borderId="2" xfId="0" applyNumberFormat="1" applyFont="1" applyFill="1" applyBorder="1"/>
    <xf numFmtId="171" fontId="2" fillId="5" borderId="0" xfId="0" applyNumberFormat="1" applyFont="1" applyFill="1" applyBorder="1"/>
    <xf numFmtId="171" fontId="2" fillId="5" borderId="3" xfId="0" applyNumberFormat="1" applyFont="1" applyFill="1" applyBorder="1"/>
    <xf numFmtId="171" fontId="2" fillId="0" borderId="2" xfId="0" applyNumberFormat="1" applyFont="1" applyBorder="1"/>
    <xf numFmtId="171" fontId="2" fillId="0" borderId="11" xfId="0" applyNumberFormat="1" applyFont="1" applyBorder="1"/>
    <xf numFmtId="171" fontId="2" fillId="0" borderId="12" xfId="0" applyNumberFormat="1" applyFont="1" applyBorder="1"/>
    <xf numFmtId="164" fontId="0" fillId="5" borderId="10" xfId="1" applyNumberFormat="1" applyFont="1" applyFill="1" applyBorder="1"/>
    <xf numFmtId="171" fontId="0" fillId="0" borderId="0" xfId="0" applyNumberFormat="1" applyFont="1"/>
    <xf numFmtId="171" fontId="0" fillId="0" borderId="1" xfId="0" applyNumberFormat="1" applyBorder="1"/>
    <xf numFmtId="0" fontId="2" fillId="16" borderId="0" xfId="0" applyFont="1" applyFill="1"/>
    <xf numFmtId="0" fontId="0" fillId="0" borderId="13" xfId="0" applyBorder="1"/>
    <xf numFmtId="15" fontId="0" fillId="0" borderId="13" xfId="0" applyNumberFormat="1" applyBorder="1"/>
    <xf numFmtId="4" fontId="0" fillId="0" borderId="13" xfId="0" applyNumberFormat="1" applyBorder="1"/>
    <xf numFmtId="10" fontId="0" fillId="0" borderId="13" xfId="1" applyNumberFormat="1" applyFont="1" applyBorder="1"/>
    <xf numFmtId="1" fontId="0" fillId="0" borderId="13" xfId="0" applyNumberFormat="1" applyBorder="1"/>
    <xf numFmtId="0" fontId="2" fillId="7" borderId="0" xfId="0" applyFont="1" applyFill="1"/>
    <xf numFmtId="1" fontId="2" fillId="7" borderId="0" xfId="0" applyNumberFormat="1" applyFont="1" applyFill="1"/>
    <xf numFmtId="9" fontId="2" fillId="0" borderId="0" xfId="1" applyFont="1"/>
    <xf numFmtId="10" fontId="2" fillId="4" borderId="0" xfId="0" applyNumberFormat="1" applyFont="1" applyFill="1"/>
    <xf numFmtId="3" fontId="19" fillId="0" borderId="0" xfId="0" applyNumberFormat="1" applyFont="1"/>
    <xf numFmtId="0" fontId="19" fillId="0" borderId="0" xfId="0" applyFont="1"/>
    <xf numFmtId="3" fontId="20" fillId="0" borderId="1" xfId="0" applyNumberFormat="1" applyFont="1" applyBorder="1"/>
    <xf numFmtId="0" fontId="2" fillId="17" borderId="0" xfId="0" applyFont="1" applyFill="1"/>
    <xf numFmtId="0" fontId="0" fillId="17" borderId="0" xfId="0" applyFill="1"/>
    <xf numFmtId="0" fontId="2" fillId="17" borderId="1" xfId="0" applyFont="1" applyFill="1" applyBorder="1"/>
    <xf numFmtId="0" fontId="0" fillId="17" borderId="1" xfId="0" applyFill="1" applyBorder="1"/>
    <xf numFmtId="0" fontId="0" fillId="7" borderId="1" xfId="0" applyFill="1" applyBorder="1"/>
    <xf numFmtId="0" fontId="2" fillId="7" borderId="1" xfId="0" applyFont="1" applyFill="1" applyBorder="1"/>
    <xf numFmtId="172" fontId="2" fillId="0" borderId="0" xfId="0" applyNumberFormat="1" applyFont="1"/>
    <xf numFmtId="173" fontId="2" fillId="0" borderId="0" xfId="0" applyNumberFormat="1" applyFont="1"/>
    <xf numFmtId="0" fontId="0" fillId="7" borderId="14" xfId="0" applyFill="1" applyBorder="1"/>
    <xf numFmtId="0" fontId="2" fillId="18" borderId="0" xfId="0" applyFont="1" applyFill="1"/>
    <xf numFmtId="0" fontId="21" fillId="9" borderId="0" xfId="0" applyFont="1" applyFill="1"/>
    <xf numFmtId="174" fontId="0" fillId="0" borderId="0" xfId="0" applyNumberFormat="1"/>
    <xf numFmtId="9" fontId="0" fillId="0" borderId="0" xfId="1" applyNumberFormat="1" applyFont="1"/>
    <xf numFmtId="1" fontId="0" fillId="0" borderId="2" xfId="0" applyNumberFormat="1" applyBorder="1"/>
    <xf numFmtId="0" fontId="2" fillId="0" borderId="3" xfId="0" applyFont="1" applyBorder="1"/>
    <xf numFmtId="1" fontId="2" fillId="0" borderId="3" xfId="0" applyNumberFormat="1" applyFont="1" applyBorder="1"/>
    <xf numFmtId="0" fontId="23" fillId="7" borderId="0" xfId="0" applyFont="1" applyFill="1"/>
    <xf numFmtId="174" fontId="7" fillId="0" borderId="0" xfId="0" applyNumberFormat="1" applyFont="1"/>
    <xf numFmtId="1" fontId="7" fillId="0" borderId="0" xfId="0" applyNumberFormat="1" applyFont="1"/>
    <xf numFmtId="9" fontId="7" fillId="0" borderId="0" xfId="1" applyNumberFormat="1" applyFont="1"/>
    <xf numFmtId="0" fontId="6" fillId="0" borderId="0" xfId="0" applyFont="1"/>
    <xf numFmtId="172" fontId="18" fillId="0" borderId="0" xfId="0" applyNumberFormat="1" applyFont="1"/>
    <xf numFmtId="173" fontId="18" fillId="0" borderId="0" xfId="0" applyNumberFormat="1" applyFont="1"/>
    <xf numFmtId="9" fontId="6" fillId="0" borderId="0" xfId="0" applyNumberFormat="1" applyFont="1"/>
    <xf numFmtId="175" fontId="6" fillId="0" borderId="0" xfId="0" applyNumberFormat="1" applyFont="1"/>
    <xf numFmtId="0" fontId="2" fillId="4" borderId="3" xfId="0" applyFont="1" applyFill="1" applyBorder="1" applyAlignment="1">
      <alignment horizontal="center"/>
    </xf>
    <xf numFmtId="0" fontId="2" fillId="9" borderId="7" xfId="0" applyFont="1" applyFill="1" applyBorder="1" applyAlignment="1">
      <alignment horizontal="center"/>
    </xf>
    <xf numFmtId="0" fontId="2" fillId="4" borderId="0" xfId="0" applyFont="1" applyFill="1" applyAlignment="1">
      <alignment horizontal="center"/>
    </xf>
    <xf numFmtId="0" fontId="16" fillId="15" borderId="0" xfId="0" applyFont="1" applyFill="1" applyAlignment="1">
      <alignment horizontal="left"/>
    </xf>
    <xf numFmtId="0" fontId="2" fillId="2" borderId="0" xfId="0" applyFont="1" applyFill="1" applyAlignment="1">
      <alignment horizontal="center"/>
    </xf>
    <xf numFmtId="0" fontId="8" fillId="3" borderId="0" xfId="0" applyFont="1" applyFill="1" applyAlignment="1">
      <alignment horizontal="center"/>
    </xf>
    <xf numFmtId="0" fontId="0" fillId="2" borderId="10" xfId="0" applyFill="1" applyBorder="1" applyAlignment="1">
      <alignment horizontal="center"/>
    </xf>
    <xf numFmtId="0" fontId="2" fillId="0" borderId="0" xfId="0" applyFont="1" applyAlignment="1">
      <alignment horizontal="center"/>
    </xf>
    <xf numFmtId="0" fontId="13" fillId="0" borderId="7" xfId="0" applyFont="1" applyBorder="1" applyAlignment="1">
      <alignment horizontal="center" textRotation="90" wrapText="1"/>
    </xf>
    <xf numFmtId="0" fontId="2" fillId="0" borderId="7" xfId="0" applyFont="1" applyBorder="1" applyAlignment="1">
      <alignment horizontal="center"/>
    </xf>
    <xf numFmtId="0" fontId="2" fillId="5" borderId="1" xfId="0" applyFont="1" applyFill="1" applyBorder="1" applyAlignment="1">
      <alignment horizontal="center"/>
    </xf>
    <xf numFmtId="0" fontId="2" fillId="6" borderId="0" xfId="0" applyFont="1" applyFill="1" applyAlignment="1">
      <alignment horizontal="center"/>
    </xf>
    <xf numFmtId="0" fontId="2" fillId="6" borderId="1" xfId="0" applyFont="1" applyFill="1" applyBorder="1" applyAlignment="1">
      <alignment horizontal="center"/>
    </xf>
    <xf numFmtId="0" fontId="2" fillId="7" borderId="3" xfId="0" applyFont="1" applyFill="1" applyBorder="1" applyAlignment="1">
      <alignment horizontal="center"/>
    </xf>
    <xf numFmtId="0" fontId="0" fillId="0" borderId="16" xfId="0" applyBorder="1" applyAlignment="1">
      <alignment horizontal="center" vertical="top" wrapText="1"/>
    </xf>
    <xf numFmtId="0" fontId="0" fillId="0" borderId="2"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0"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3" xfId="0" applyBorder="1" applyAlignment="1">
      <alignment horizontal="center" vertical="top" wrapText="1"/>
    </xf>
    <xf numFmtId="0" fontId="0" fillId="0" borderId="21" xfId="0" applyBorder="1" applyAlignment="1">
      <alignment horizontal="center" vertical="top" wrapText="1"/>
    </xf>
    <xf numFmtId="0" fontId="22" fillId="6" borderId="0" xfId="0" applyFont="1" applyFill="1" applyAlignment="1">
      <alignment horizontal="center"/>
    </xf>
    <xf numFmtId="0" fontId="22" fillId="7" borderId="0" xfId="0" applyFont="1" applyFill="1" applyAlignment="1">
      <alignment horizontal="center"/>
    </xf>
    <xf numFmtId="0" fontId="2" fillId="0" borderId="15" xfId="0" applyFont="1" applyBorder="1" applyAlignment="1">
      <alignment horizontal="center" vertical="center"/>
    </xf>
    <xf numFmtId="0" fontId="2" fillId="0" borderId="8"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254991716057186"/>
          <c:y val="0.10689814814814817"/>
          <c:w val="0.78117387170421482"/>
          <c:h val="0.71457203266258373"/>
        </c:manualLayout>
      </c:layout>
      <c:barChart>
        <c:barDir val="col"/>
        <c:grouping val="clustered"/>
        <c:varyColors val="0"/>
        <c:ser>
          <c:idx val="0"/>
          <c:order val="0"/>
          <c:tx>
            <c:strRef>
              <c:f>charts!$B$4</c:f>
              <c:strCache>
                <c:ptCount val="1"/>
                <c:pt idx="0">
                  <c:v>Revenue (Mn)</c:v>
                </c:pt>
              </c:strCache>
            </c:strRef>
          </c:tx>
          <c:spPr>
            <a:solidFill>
              <a:schemeClr val="accent6"/>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6-C4CE-4E6E-8713-AF614E41A50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5-C4CE-4E6E-8713-AF614E41A50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C4CE-4E6E-8713-AF614E41A500}"/>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C4CE-4E6E-8713-AF614E41A500}"/>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2-C4CE-4E6E-8713-AF614E41A500}"/>
              </c:ext>
            </c:extLst>
          </c:dPt>
          <c:cat>
            <c:numRef>
              <c:f>charts!$C$3:$Q$3</c:f>
              <c:numCache>
                <c:formatCode>0"A"</c:formatCode>
                <c:ptCount val="15"/>
                <c:pt idx="0">
                  <c:v>2020</c:v>
                </c:pt>
                <c:pt idx="1">
                  <c:v>2021</c:v>
                </c:pt>
                <c:pt idx="2">
                  <c:v>2022</c:v>
                </c:pt>
                <c:pt idx="3">
                  <c:v>2023</c:v>
                </c:pt>
                <c:pt idx="4">
                  <c:v>2024</c:v>
                </c:pt>
                <c:pt idx="5" formatCode="0&quot;F&quot;">
                  <c:v>2025</c:v>
                </c:pt>
                <c:pt idx="6" formatCode="0&quot;F&quot;">
                  <c:v>2026</c:v>
                </c:pt>
                <c:pt idx="7" formatCode="0&quot;F&quot;">
                  <c:v>2027</c:v>
                </c:pt>
                <c:pt idx="8" formatCode="0&quot;F&quot;">
                  <c:v>2028</c:v>
                </c:pt>
                <c:pt idx="9" formatCode="0&quot;F&quot;">
                  <c:v>2029</c:v>
                </c:pt>
                <c:pt idx="10" formatCode="0&quot;F&quot;">
                  <c:v>2030</c:v>
                </c:pt>
                <c:pt idx="11" formatCode="0&quot;F&quot;">
                  <c:v>2031</c:v>
                </c:pt>
                <c:pt idx="12" formatCode="0&quot;F&quot;">
                  <c:v>2032</c:v>
                </c:pt>
                <c:pt idx="13" formatCode="0&quot;F&quot;">
                  <c:v>2033</c:v>
                </c:pt>
                <c:pt idx="14" formatCode="0&quot;F&quot;">
                  <c:v>2034</c:v>
                </c:pt>
              </c:numCache>
            </c:numRef>
          </c:cat>
          <c:val>
            <c:numRef>
              <c:f>charts!$C$4:$Q$4</c:f>
              <c:numCache>
                <c:formatCode>General</c:formatCode>
                <c:ptCount val="15"/>
                <c:pt idx="0">
                  <c:v>756600</c:v>
                </c:pt>
                <c:pt idx="1">
                  <c:v>703720</c:v>
                </c:pt>
                <c:pt idx="2">
                  <c:v>883298</c:v>
                </c:pt>
                <c:pt idx="3">
                  <c:v>1184099</c:v>
                </c:pt>
                <c:pt idx="4">
                  <c:v>1418582</c:v>
                </c:pt>
                <c:pt idx="5">
                  <c:v>1739932.2916607843</c:v>
                </c:pt>
                <c:pt idx="6">
                  <c:v>2074612.0045164351</c:v>
                </c:pt>
                <c:pt idx="7">
                  <c:v>2493093.0441195928</c:v>
                </c:pt>
                <c:pt idx="8">
                  <c:v>3002687.6476078797</c:v>
                </c:pt>
                <c:pt idx="9">
                  <c:v>3624514.3394547957</c:v>
                </c:pt>
                <c:pt idx="10">
                  <c:v>4384856.7902768031</c:v>
                </c:pt>
                <c:pt idx="11">
                  <c:v>5316488.4157547094</c:v>
                </c:pt>
                <c:pt idx="12">
                  <c:v>6460351.4372370392</c:v>
                </c:pt>
                <c:pt idx="13">
                  <c:v>7867689.0030510891</c:v>
                </c:pt>
                <c:pt idx="14">
                  <c:v>9602757.390331611</c:v>
                </c:pt>
              </c:numCache>
            </c:numRef>
          </c:val>
          <c:extLst>
            <c:ext xmlns:c16="http://schemas.microsoft.com/office/drawing/2014/chart" uri="{C3380CC4-5D6E-409C-BE32-E72D297353CC}">
              <c16:uniqueId val="{00000000-C4CE-4E6E-8713-AF614E41A500}"/>
            </c:ext>
          </c:extLst>
        </c:ser>
        <c:dLbls>
          <c:showLegendKey val="0"/>
          <c:showVal val="0"/>
          <c:showCatName val="0"/>
          <c:showSerName val="0"/>
          <c:showPercent val="0"/>
          <c:showBubbleSize val="0"/>
        </c:dLbls>
        <c:gapWidth val="219"/>
        <c:overlap val="-27"/>
        <c:axId val="739053208"/>
        <c:axId val="739053536"/>
      </c:barChart>
      <c:catAx>
        <c:axId val="739053208"/>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053536"/>
        <c:crosses val="autoZero"/>
        <c:auto val="1"/>
        <c:lblAlgn val="ctr"/>
        <c:lblOffset val="100"/>
        <c:noMultiLvlLbl val="0"/>
      </c:catAx>
      <c:valAx>
        <c:axId val="739053536"/>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05320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charts!$B$5</c:f>
              <c:strCache>
                <c:ptCount val="1"/>
                <c:pt idx="0">
                  <c:v>Net Profit (Mn)</c:v>
                </c:pt>
              </c:strCache>
            </c:strRef>
          </c:tx>
          <c:spPr>
            <a:solidFill>
              <a:srgbClr val="92D050"/>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6-2BA9-47DE-A9D8-B1021786A604}"/>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5-2BA9-47DE-A9D8-B1021786A604}"/>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2BA9-47DE-A9D8-B1021786A604}"/>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2BA9-47DE-A9D8-B1021786A604}"/>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2-2BA9-47DE-A9D8-B1021786A604}"/>
              </c:ext>
            </c:extLst>
          </c:dPt>
          <c:cat>
            <c:numRef>
              <c:f>charts!$C$3:$Q$3</c:f>
              <c:numCache>
                <c:formatCode>0"A"</c:formatCode>
                <c:ptCount val="15"/>
                <c:pt idx="0">
                  <c:v>2020</c:v>
                </c:pt>
                <c:pt idx="1">
                  <c:v>2021</c:v>
                </c:pt>
                <c:pt idx="2">
                  <c:v>2022</c:v>
                </c:pt>
                <c:pt idx="3">
                  <c:v>2023</c:v>
                </c:pt>
                <c:pt idx="4">
                  <c:v>2024</c:v>
                </c:pt>
                <c:pt idx="5" formatCode="0&quot;F&quot;">
                  <c:v>2025</c:v>
                </c:pt>
                <c:pt idx="6" formatCode="0&quot;F&quot;">
                  <c:v>2026</c:v>
                </c:pt>
                <c:pt idx="7" formatCode="0&quot;F&quot;">
                  <c:v>2027</c:v>
                </c:pt>
                <c:pt idx="8" formatCode="0&quot;F&quot;">
                  <c:v>2028</c:v>
                </c:pt>
                <c:pt idx="9" formatCode="0&quot;F&quot;">
                  <c:v>2029</c:v>
                </c:pt>
                <c:pt idx="10" formatCode="0&quot;F&quot;">
                  <c:v>2030</c:v>
                </c:pt>
                <c:pt idx="11" formatCode="0&quot;F&quot;">
                  <c:v>2031</c:v>
                </c:pt>
                <c:pt idx="12" formatCode="0&quot;F&quot;">
                  <c:v>2032</c:v>
                </c:pt>
                <c:pt idx="13" formatCode="0&quot;F&quot;">
                  <c:v>2033</c:v>
                </c:pt>
                <c:pt idx="14" formatCode="0&quot;F&quot;">
                  <c:v>2034</c:v>
                </c:pt>
              </c:numCache>
            </c:numRef>
          </c:cat>
          <c:val>
            <c:numRef>
              <c:f>charts!$C$5:$Q$5</c:f>
              <c:numCache>
                <c:formatCode>General</c:formatCode>
                <c:ptCount val="15"/>
                <c:pt idx="0">
                  <c:v>55592</c:v>
                </c:pt>
                <c:pt idx="1">
                  <c:v>42201</c:v>
                </c:pt>
                <c:pt idx="2">
                  <c:v>37176</c:v>
                </c:pt>
                <c:pt idx="3">
                  <c:v>80863</c:v>
                </c:pt>
                <c:pt idx="4">
                  <c:v>132341</c:v>
                </c:pt>
                <c:pt idx="5">
                  <c:v>145138.72835017965</c:v>
                </c:pt>
                <c:pt idx="6">
                  <c:v>162886.26579990654</c:v>
                </c:pt>
                <c:pt idx="7">
                  <c:v>186991.19932367661</c:v>
                </c:pt>
                <c:pt idx="8">
                  <c:v>219879.15934923722</c:v>
                </c:pt>
                <c:pt idx="9">
                  <c:v>263661.59739713836</c:v>
                </c:pt>
                <c:pt idx="10">
                  <c:v>320813.84798250935</c:v>
                </c:pt>
                <c:pt idx="11">
                  <c:v>394456.30792362307</c:v>
                </c:pt>
                <c:pt idx="12">
                  <c:v>488504.21075499285</c:v>
                </c:pt>
                <c:pt idx="13">
                  <c:v>607872.80496626161</c:v>
                </c:pt>
                <c:pt idx="14">
                  <c:v>758741.00305795309</c:v>
                </c:pt>
              </c:numCache>
            </c:numRef>
          </c:val>
          <c:extLst>
            <c:ext xmlns:c16="http://schemas.microsoft.com/office/drawing/2014/chart" uri="{C3380CC4-5D6E-409C-BE32-E72D297353CC}">
              <c16:uniqueId val="{00000000-2BA9-47DE-A9D8-B1021786A604}"/>
            </c:ext>
          </c:extLst>
        </c:ser>
        <c:dLbls>
          <c:showLegendKey val="0"/>
          <c:showVal val="0"/>
          <c:showCatName val="0"/>
          <c:showSerName val="0"/>
          <c:showPercent val="0"/>
          <c:showBubbleSize val="0"/>
        </c:dLbls>
        <c:gapWidth val="219"/>
        <c:overlap val="-27"/>
        <c:axId val="439348064"/>
        <c:axId val="439349048"/>
      </c:barChart>
      <c:catAx>
        <c:axId val="439348064"/>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9048"/>
        <c:crosses val="autoZero"/>
        <c:auto val="1"/>
        <c:lblAlgn val="ctr"/>
        <c:lblOffset val="100"/>
        <c:noMultiLvlLbl val="0"/>
      </c:catAx>
      <c:valAx>
        <c:axId val="439349048"/>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8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Total Assets (Mn)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077906613280144"/>
          <c:y val="0.17171296296296298"/>
          <c:w val="0.82645470828433776"/>
          <c:h val="0.65901647710702826"/>
        </c:manualLayout>
      </c:layout>
      <c:barChart>
        <c:barDir val="col"/>
        <c:grouping val="clustered"/>
        <c:varyColors val="0"/>
        <c:ser>
          <c:idx val="0"/>
          <c:order val="0"/>
          <c:tx>
            <c:strRef>
              <c:f>charts!$B$6</c:f>
              <c:strCache>
                <c:ptCount val="1"/>
                <c:pt idx="0">
                  <c:v>Total Assets (Mn)</c:v>
                </c:pt>
              </c:strCache>
            </c:strRef>
          </c:tx>
          <c:spPr>
            <a:solidFill>
              <a:srgbClr val="92D050"/>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E-2292-4D24-95BF-6C9D5D8AF184}"/>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F-2292-4D24-95BF-6C9D5D8AF184}"/>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D-2292-4D24-95BF-6C9D5D8AF184}"/>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C-2292-4D24-95BF-6C9D5D8AF184}"/>
              </c:ext>
            </c:extLst>
          </c:dPt>
          <c:cat>
            <c:numRef>
              <c:extLst>
                <c:ext xmlns:c15="http://schemas.microsoft.com/office/drawing/2012/chart" uri="{02D57815-91ED-43cb-92C2-25804820EDAC}">
                  <c15:fullRef>
                    <c15:sqref>charts!$C$3:$Q$3</c15:sqref>
                  </c15:fullRef>
                </c:ext>
              </c:extLst>
              <c:f>charts!$D$3:$Q$3</c:f>
              <c:numCache>
                <c:formatCode>0"A"</c:formatCode>
                <c:ptCount val="14"/>
                <c:pt idx="0">
                  <c:v>2021</c:v>
                </c:pt>
                <c:pt idx="1">
                  <c:v>2022</c:v>
                </c:pt>
                <c:pt idx="2">
                  <c:v>2023</c:v>
                </c:pt>
                <c:pt idx="3">
                  <c:v>2024</c:v>
                </c:pt>
                <c:pt idx="4" formatCode="0&quot;F&quot;">
                  <c:v>2025</c:v>
                </c:pt>
                <c:pt idx="5" formatCode="0&quot;F&quot;">
                  <c:v>2026</c:v>
                </c:pt>
                <c:pt idx="6" formatCode="0&quot;F&quot;">
                  <c:v>2027</c:v>
                </c:pt>
                <c:pt idx="7" formatCode="0&quot;F&quot;">
                  <c:v>2028</c:v>
                </c:pt>
                <c:pt idx="8" formatCode="0&quot;F&quot;">
                  <c:v>2029</c:v>
                </c:pt>
                <c:pt idx="9" formatCode="0&quot;F&quot;">
                  <c:v>2030</c:v>
                </c:pt>
                <c:pt idx="10" formatCode="0&quot;F&quot;">
                  <c:v>2031</c:v>
                </c:pt>
                <c:pt idx="11" formatCode="0&quot;F&quot;">
                  <c:v>2032</c:v>
                </c:pt>
                <c:pt idx="12" formatCode="0&quot;F&quot;">
                  <c:v>2033</c:v>
                </c:pt>
                <c:pt idx="13" formatCode="0&quot;F&quot;">
                  <c:v>2034</c:v>
                </c:pt>
              </c:numCache>
            </c:numRef>
          </c:cat>
          <c:val>
            <c:numRef>
              <c:extLst>
                <c:ext xmlns:c15="http://schemas.microsoft.com/office/drawing/2012/chart" uri="{02D57815-91ED-43cb-92C2-25804820EDAC}">
                  <c15:fullRef>
                    <c15:sqref>charts!$C$6:$Q$6</c15:sqref>
                  </c15:fullRef>
                </c:ext>
              </c:extLst>
              <c:f>charts!$D$6:$Q$6</c:f>
              <c:numCache>
                <c:formatCode>General</c:formatCode>
                <c:ptCount val="14"/>
                <c:pt idx="0">
                  <c:v>713761</c:v>
                </c:pt>
                <c:pt idx="1">
                  <c:v>746555</c:v>
                </c:pt>
                <c:pt idx="2">
                  <c:v>1003854</c:v>
                </c:pt>
                <c:pt idx="3">
                  <c:v>1153508</c:v>
                </c:pt>
                <c:pt idx="4">
                  <c:v>1355951.2783815628</c:v>
                </c:pt>
                <c:pt idx="5">
                  <c:v>1556203.9957034208</c:v>
                </c:pt>
                <c:pt idx="6">
                  <c:v>1793344.6459103064</c:v>
                </c:pt>
                <c:pt idx="7">
                  <c:v>2075899.4377013412</c:v>
                </c:pt>
                <c:pt idx="8">
                  <c:v>2416994.1032236451</c:v>
                </c:pt>
                <c:pt idx="9">
                  <c:v>2832814.2997059645</c:v>
                </c:pt>
                <c:pt idx="10">
                  <c:v>3343398.4811237734</c:v>
                </c:pt>
                <c:pt idx="11">
                  <c:v>3973624.7907820344</c:v>
                </c:pt>
                <c:pt idx="12">
                  <c:v>4754456.863508069</c:v>
                </c:pt>
                <c:pt idx="13">
                  <c:v>5724521.8777842764</c:v>
                </c:pt>
              </c:numCache>
            </c:numRef>
          </c:val>
          <c:extLst>
            <c:ext xmlns:c16="http://schemas.microsoft.com/office/drawing/2014/chart" uri="{C3380CC4-5D6E-409C-BE32-E72D297353CC}">
              <c16:uniqueId val="{0000000B-2292-4D24-95BF-6C9D5D8AF184}"/>
            </c:ext>
          </c:extLst>
        </c:ser>
        <c:dLbls>
          <c:showLegendKey val="0"/>
          <c:showVal val="0"/>
          <c:showCatName val="0"/>
          <c:showSerName val="0"/>
          <c:showPercent val="0"/>
          <c:showBubbleSize val="0"/>
        </c:dLbls>
        <c:gapWidth val="219"/>
        <c:overlap val="-27"/>
        <c:axId val="439348064"/>
        <c:axId val="439349048"/>
      </c:barChart>
      <c:catAx>
        <c:axId val="439348064"/>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9048"/>
        <c:crosses val="autoZero"/>
        <c:auto val="1"/>
        <c:lblAlgn val="ctr"/>
        <c:lblOffset val="100"/>
        <c:noMultiLvlLbl val="0"/>
      </c:catAx>
      <c:valAx>
        <c:axId val="439349048"/>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8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Return On Equity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charts!$B$7</c:f>
              <c:strCache>
                <c:ptCount val="1"/>
                <c:pt idx="0">
                  <c:v>Return On Equity</c:v>
                </c:pt>
              </c:strCache>
            </c:strRef>
          </c:tx>
          <c:spPr>
            <a:solidFill>
              <a:srgbClr val="92D050"/>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DB44-4F94-9559-7027D06C0D2D}"/>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DB44-4F94-9559-7027D06C0D2D}"/>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DB44-4F94-9559-7027D06C0D2D}"/>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DB44-4F94-9559-7027D06C0D2D}"/>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9-DB44-4F94-9559-7027D06C0D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charts!$C$3:$Q$3</c:f>
              <c:numCache>
                <c:formatCode>0"A"</c:formatCode>
                <c:ptCount val="15"/>
                <c:pt idx="0">
                  <c:v>2020</c:v>
                </c:pt>
                <c:pt idx="1">
                  <c:v>2021</c:v>
                </c:pt>
                <c:pt idx="2">
                  <c:v>2022</c:v>
                </c:pt>
                <c:pt idx="3">
                  <c:v>2023</c:v>
                </c:pt>
                <c:pt idx="4">
                  <c:v>2024</c:v>
                </c:pt>
                <c:pt idx="5" formatCode="0&quot;F&quot;">
                  <c:v>2025</c:v>
                </c:pt>
                <c:pt idx="6" formatCode="0&quot;F&quot;">
                  <c:v>2026</c:v>
                </c:pt>
                <c:pt idx="7" formatCode="0&quot;F&quot;">
                  <c:v>2027</c:v>
                </c:pt>
                <c:pt idx="8" formatCode="0&quot;F&quot;">
                  <c:v>2028</c:v>
                </c:pt>
                <c:pt idx="9" formatCode="0&quot;F&quot;">
                  <c:v>2029</c:v>
                </c:pt>
                <c:pt idx="10" formatCode="0&quot;F&quot;">
                  <c:v>2030</c:v>
                </c:pt>
                <c:pt idx="11" formatCode="0&quot;F&quot;">
                  <c:v>2031</c:v>
                </c:pt>
                <c:pt idx="12" formatCode="0&quot;F&quot;">
                  <c:v>2032</c:v>
                </c:pt>
                <c:pt idx="13" formatCode="0&quot;F&quot;">
                  <c:v>2033</c:v>
                </c:pt>
                <c:pt idx="14" formatCode="0&quot;F&quot;">
                  <c:v>2034</c:v>
                </c:pt>
              </c:numCache>
            </c:numRef>
          </c:cat>
          <c:val>
            <c:numRef>
              <c:f>charts!$C$7:$Q$7</c:f>
              <c:numCache>
                <c:formatCode>0%</c:formatCode>
                <c:ptCount val="15"/>
                <c:pt idx="0">
                  <c:v>0.11246110834638151</c:v>
                </c:pt>
                <c:pt idx="1">
                  <c:v>8.0381938492131516E-2</c:v>
                </c:pt>
                <c:pt idx="2">
                  <c:v>6.718533980319337E-2</c:v>
                </c:pt>
                <c:pt idx="3">
                  <c:v>0.10839515175562532</c:v>
                </c:pt>
                <c:pt idx="4">
                  <c:v>0.15453897893409313</c:v>
                </c:pt>
                <c:pt idx="5">
                  <c:v>0.14936844343642519</c:v>
                </c:pt>
                <c:pt idx="6">
                  <c:v>0.14792955506195113</c:v>
                </c:pt>
                <c:pt idx="7">
                  <c:v>0.14963074873349877</c:v>
                </c:pt>
                <c:pt idx="8">
                  <c:v>0.15436687784694936</c:v>
                </c:pt>
                <c:pt idx="9">
                  <c:v>0.16137041053948642</c:v>
                </c:pt>
                <c:pt idx="10">
                  <c:v>0.16985068980534512</c:v>
                </c:pt>
                <c:pt idx="11">
                  <c:v>0.17911743005077557</c:v>
                </c:pt>
                <c:pt idx="12">
                  <c:v>0.18858458624479207</c:v>
                </c:pt>
                <c:pt idx="13">
                  <c:v>0.19778715161674687</c:v>
                </c:pt>
                <c:pt idx="14">
                  <c:v>0.20639048212396999</c:v>
                </c:pt>
              </c:numCache>
            </c:numRef>
          </c:val>
          <c:extLst>
            <c:ext xmlns:c16="http://schemas.microsoft.com/office/drawing/2014/chart" uri="{C3380CC4-5D6E-409C-BE32-E72D297353CC}">
              <c16:uniqueId val="{0000000A-DB44-4F94-9559-7027D06C0D2D}"/>
            </c:ext>
          </c:extLst>
        </c:ser>
        <c:dLbls>
          <c:dLblPos val="outEnd"/>
          <c:showLegendKey val="0"/>
          <c:showVal val="1"/>
          <c:showCatName val="0"/>
          <c:showSerName val="0"/>
          <c:showPercent val="0"/>
          <c:showBubbleSize val="0"/>
        </c:dLbls>
        <c:gapWidth val="219"/>
        <c:overlap val="-27"/>
        <c:axId val="439348064"/>
        <c:axId val="439349048"/>
      </c:barChart>
      <c:catAx>
        <c:axId val="439348064"/>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9048"/>
        <c:crosses val="autoZero"/>
        <c:auto val="1"/>
        <c:lblAlgn val="ctr"/>
        <c:lblOffset val="100"/>
        <c:noMultiLvlLbl val="0"/>
      </c:catAx>
      <c:valAx>
        <c:axId val="439349048"/>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48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609599</xdr:colOff>
      <xdr:row>2</xdr:row>
      <xdr:rowOff>123825</xdr:rowOff>
    </xdr:from>
    <xdr:to>
      <xdr:col>17</xdr:col>
      <xdr:colOff>39054</xdr:colOff>
      <xdr:row>20</xdr:row>
      <xdr:rowOff>19050</xdr:rowOff>
    </xdr:to>
    <xdr:pic>
      <xdr:nvPicPr>
        <xdr:cNvPr id="3" name="Picture 2"/>
        <xdr:cNvPicPr>
          <a:picLocks noChangeAspect="1"/>
        </xdr:cNvPicPr>
      </xdr:nvPicPr>
      <xdr:blipFill>
        <a:blip xmlns:r="http://schemas.openxmlformats.org/officeDocument/2006/relationships" r:embed="rId1"/>
        <a:stretch>
          <a:fillRect/>
        </a:stretch>
      </xdr:blipFill>
      <xdr:spPr>
        <a:xfrm>
          <a:off x="5505449" y="504825"/>
          <a:ext cx="4915855" cy="3324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49</xdr:row>
      <xdr:rowOff>28575</xdr:rowOff>
    </xdr:from>
    <xdr:to>
      <xdr:col>5</xdr:col>
      <xdr:colOff>657225</xdr:colOff>
      <xdr:row>55</xdr:row>
      <xdr:rowOff>161925</xdr:rowOff>
    </xdr:to>
    <xdr:sp macro="" textlink="">
      <xdr:nvSpPr>
        <xdr:cNvPr id="2" name="Left Brace 1"/>
        <xdr:cNvSpPr/>
      </xdr:nvSpPr>
      <xdr:spPr>
        <a:xfrm>
          <a:off x="3457575" y="9410700"/>
          <a:ext cx="228600" cy="1276350"/>
        </a:xfrm>
        <a:prstGeom prst="leftBrace">
          <a:avLst/>
        </a:prstGeom>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10</xdr:col>
      <xdr:colOff>504825</xdr:colOff>
      <xdr:row>48</xdr:row>
      <xdr:rowOff>66675</xdr:rowOff>
    </xdr:from>
    <xdr:to>
      <xdr:col>12</xdr:col>
      <xdr:colOff>381000</xdr:colOff>
      <xdr:row>48</xdr:row>
      <xdr:rowOff>114300</xdr:rowOff>
    </xdr:to>
    <xdr:sp macro="" textlink="">
      <xdr:nvSpPr>
        <xdr:cNvPr id="3" name="Right Arrow 2"/>
        <xdr:cNvSpPr/>
      </xdr:nvSpPr>
      <xdr:spPr>
        <a:xfrm>
          <a:off x="7258050" y="9258300"/>
          <a:ext cx="12858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200025</xdr:colOff>
      <xdr:row>48</xdr:row>
      <xdr:rowOff>68581</xdr:rowOff>
    </xdr:from>
    <xdr:to>
      <xdr:col>9</xdr:col>
      <xdr:colOff>295275</xdr:colOff>
      <xdr:row>48</xdr:row>
      <xdr:rowOff>114300</xdr:rowOff>
    </xdr:to>
    <xdr:sp macro="" textlink="">
      <xdr:nvSpPr>
        <xdr:cNvPr id="4" name="Left Arrow 3"/>
        <xdr:cNvSpPr/>
      </xdr:nvSpPr>
      <xdr:spPr>
        <a:xfrm>
          <a:off x="4781550" y="9260206"/>
          <a:ext cx="1419225" cy="4571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9</xdr:col>
      <xdr:colOff>457200</xdr:colOff>
      <xdr:row>9</xdr:row>
      <xdr:rowOff>123825</xdr:rowOff>
    </xdr:from>
    <xdr:ext cx="65" cy="172227"/>
    <xdr:sp macro="" textlink="">
      <xdr:nvSpPr>
        <xdr:cNvPr id="2" name="TextBox 1"/>
        <xdr:cNvSpPr txBox="1"/>
      </xdr:nvSpPr>
      <xdr:spPr>
        <a:xfrm>
          <a:off x="5943600" y="1838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xdr:from>
      <xdr:col>0</xdr:col>
      <xdr:colOff>552449</xdr:colOff>
      <xdr:row>9</xdr:row>
      <xdr:rowOff>76200</xdr:rowOff>
    </xdr:from>
    <xdr:to>
      <xdr:col>7</xdr:col>
      <xdr:colOff>581025</xdr:colOff>
      <xdr:row>23</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347661</xdr:colOff>
      <xdr:row>9</xdr:row>
      <xdr:rowOff>38100</xdr:rowOff>
    </xdr:from>
    <xdr:to>
      <xdr:col>16</xdr:col>
      <xdr:colOff>504824</xdr:colOff>
      <xdr:row>23</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25</xdr:row>
      <xdr:rowOff>0</xdr:rowOff>
    </xdr:from>
    <xdr:to>
      <xdr:col>8</xdr:col>
      <xdr:colOff>209550</xdr:colOff>
      <xdr:row>39</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26</xdr:row>
      <xdr:rowOff>0</xdr:rowOff>
    </xdr:from>
    <xdr:to>
      <xdr:col>17</xdr:col>
      <xdr:colOff>314325</xdr:colOff>
      <xdr:row>40</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D2:F40"/>
  <sheetViews>
    <sheetView showGridLines="0" tabSelected="1" topLeftCell="A38" workbookViewId="0">
      <selection activeCell="H60" sqref="H60"/>
    </sheetView>
  </sheetViews>
  <sheetFormatPr defaultRowHeight="15" x14ac:dyDescent="0.25"/>
  <cols>
    <col min="1" max="1" width="1.5703125" customWidth="1"/>
    <col min="2" max="2" width="1.42578125" customWidth="1"/>
    <col min="3" max="3" width="1.7109375" customWidth="1"/>
    <col min="4" max="4" width="36.140625" customWidth="1"/>
    <col min="5" max="5" width="13.140625" customWidth="1"/>
    <col min="6" max="6" width="17.7109375" bestFit="1" customWidth="1"/>
  </cols>
  <sheetData>
    <row r="2" spans="4:6" x14ac:dyDescent="0.25">
      <c r="D2" s="98" t="s">
        <v>140</v>
      </c>
      <c r="E2" s="98" t="s">
        <v>169</v>
      </c>
      <c r="F2" t="s">
        <v>339</v>
      </c>
    </row>
    <row r="3" spans="4:6" x14ac:dyDescent="0.25">
      <c r="D3" s="98" t="s">
        <v>170</v>
      </c>
      <c r="E3" s="98">
        <f>IF(D3="Best Case",1,IF(D3="Base Case",2,3))</f>
        <v>2</v>
      </c>
    </row>
    <row r="5" spans="4:6" x14ac:dyDescent="0.25">
      <c r="D5" s="198" t="s">
        <v>136</v>
      </c>
      <c r="E5" s="198"/>
      <c r="F5" s="198"/>
    </row>
    <row r="6" spans="4:6" x14ac:dyDescent="0.25">
      <c r="D6" s="115" t="s">
        <v>137</v>
      </c>
      <c r="E6" s="116"/>
      <c r="F6" s="116" t="s">
        <v>141</v>
      </c>
    </row>
    <row r="7" spans="4:6" x14ac:dyDescent="0.25">
      <c r="D7" s="116" t="s">
        <v>138</v>
      </c>
      <c r="E7" s="116"/>
      <c r="F7" s="116" t="s">
        <v>142</v>
      </c>
    </row>
    <row r="8" spans="4:6" x14ac:dyDescent="0.25">
      <c r="D8" s="117" t="s">
        <v>139</v>
      </c>
      <c r="E8" s="118"/>
      <c r="F8" s="118" t="s">
        <v>140</v>
      </c>
    </row>
    <row r="10" spans="4:6" x14ac:dyDescent="0.25">
      <c r="D10" s="196" t="s">
        <v>143</v>
      </c>
      <c r="E10" s="196"/>
      <c r="F10" s="196"/>
    </row>
    <row r="11" spans="4:6" x14ac:dyDescent="0.25">
      <c r="D11" s="119" t="s">
        <v>144</v>
      </c>
      <c r="E11" s="119" t="s">
        <v>154</v>
      </c>
      <c r="F11" s="167">
        <v>2.5000000000000001E-3</v>
      </c>
    </row>
    <row r="12" spans="4:6" x14ac:dyDescent="0.25">
      <c r="D12" s="119" t="s">
        <v>151</v>
      </c>
      <c r="E12" s="119" t="s">
        <v>154</v>
      </c>
      <c r="F12" s="167">
        <v>2.5000000000000001E-3</v>
      </c>
    </row>
    <row r="13" spans="4:6" x14ac:dyDescent="0.25">
      <c r="D13" s="119" t="s">
        <v>152</v>
      </c>
      <c r="E13" s="119" t="s">
        <v>154</v>
      </c>
      <c r="F13" s="167">
        <v>2.5000000000000001E-3</v>
      </c>
    </row>
    <row r="14" spans="4:6" x14ac:dyDescent="0.25">
      <c r="D14" s="119" t="s">
        <v>145</v>
      </c>
      <c r="E14" s="119" t="s">
        <v>154</v>
      </c>
      <c r="F14" s="167">
        <v>0.3</v>
      </c>
    </row>
    <row r="15" spans="4:6" x14ac:dyDescent="0.25">
      <c r="D15" s="119" t="s">
        <v>153</v>
      </c>
      <c r="E15" s="119" t="s">
        <v>154</v>
      </c>
      <c r="F15" s="64">
        <v>8.09E-2</v>
      </c>
    </row>
    <row r="16" spans="4:6" x14ac:dyDescent="0.25">
      <c r="D16" s="119" t="s">
        <v>146</v>
      </c>
      <c r="E16" s="119" t="s">
        <v>154</v>
      </c>
      <c r="F16" s="167">
        <v>0.05</v>
      </c>
    </row>
    <row r="17" spans="4:6" x14ac:dyDescent="0.25">
      <c r="D17" s="119" t="s">
        <v>147</v>
      </c>
      <c r="E17" s="119" t="s">
        <v>154</v>
      </c>
      <c r="F17" s="64">
        <v>6.4549999999999996E-2</v>
      </c>
    </row>
    <row r="18" spans="4:6" x14ac:dyDescent="0.25">
      <c r="D18" s="119" t="s">
        <v>148</v>
      </c>
      <c r="E18" s="119" t="s">
        <v>155</v>
      </c>
      <c r="F18" s="119">
        <f>F19*F20</f>
        <v>3900446.4000000004</v>
      </c>
    </row>
    <row r="19" spans="4:6" x14ac:dyDescent="0.25">
      <c r="D19" s="119" t="s">
        <v>149</v>
      </c>
      <c r="E19" s="119" t="s">
        <v>156</v>
      </c>
      <c r="F19" s="120">
        <f>31.44*10</f>
        <v>314.40000000000003</v>
      </c>
    </row>
    <row r="20" spans="4:6" x14ac:dyDescent="0.25">
      <c r="D20" s="119" t="s">
        <v>150</v>
      </c>
      <c r="E20" s="119" t="s">
        <v>157</v>
      </c>
      <c r="F20" s="119">
        <v>12406</v>
      </c>
    </row>
    <row r="23" spans="4:6" x14ac:dyDescent="0.25">
      <c r="D23" s="197" t="s">
        <v>158</v>
      </c>
      <c r="E23" s="197"/>
      <c r="F23" s="197"/>
    </row>
    <row r="24" spans="4:6" x14ac:dyDescent="0.25">
      <c r="D24" s="121"/>
      <c r="E24" s="122" t="s">
        <v>127</v>
      </c>
      <c r="F24" s="122" t="s">
        <v>128</v>
      </c>
    </row>
    <row r="25" spans="4:6" x14ac:dyDescent="0.25">
      <c r="D25" s="123" t="s">
        <v>336</v>
      </c>
      <c r="E25" s="123" t="s">
        <v>159</v>
      </c>
      <c r="F25" s="123" t="s">
        <v>159</v>
      </c>
    </row>
    <row r="26" spans="4:6" x14ac:dyDescent="0.25">
      <c r="D26" s="124">
        <v>2020</v>
      </c>
      <c r="E26" s="125">
        <v>1461126</v>
      </c>
      <c r="F26" s="125">
        <v>102171</v>
      </c>
    </row>
    <row r="27" spans="4:6" x14ac:dyDescent="0.25">
      <c r="D27" s="124">
        <f>D26+1</f>
        <v>2021</v>
      </c>
      <c r="E27" s="125">
        <v>1361722</v>
      </c>
      <c r="F27" s="125">
        <v>96139</v>
      </c>
    </row>
    <row r="28" spans="4:6" x14ac:dyDescent="0.25">
      <c r="D28" s="124">
        <f t="shared" ref="D28:D29" si="0">D27+1</f>
        <v>2022</v>
      </c>
      <c r="E28" s="125">
        <v>1414277</v>
      </c>
      <c r="F28" s="125">
        <v>238376</v>
      </c>
    </row>
    <row r="29" spans="4:6" x14ac:dyDescent="0.25">
      <c r="D29" s="124">
        <f t="shared" si="0"/>
        <v>2023</v>
      </c>
      <c r="E29" s="125">
        <v>1706831</v>
      </c>
      <c r="F29" s="125">
        <v>259333</v>
      </c>
    </row>
    <row r="30" spans="4:6" x14ac:dyDescent="0.25">
      <c r="D30" s="124">
        <f>D29+1</f>
        <v>2024</v>
      </c>
      <c r="E30" s="125">
        <v>1852256</v>
      </c>
      <c r="F30" s="125">
        <v>283067</v>
      </c>
    </row>
    <row r="33" spans="4:6" x14ac:dyDescent="0.25">
      <c r="D33" s="197" t="s">
        <v>160</v>
      </c>
      <c r="E33" s="197"/>
      <c r="F33" s="197"/>
    </row>
    <row r="34" spans="4:6" x14ac:dyDescent="0.25">
      <c r="D34" s="122"/>
      <c r="E34" s="122" t="s">
        <v>127</v>
      </c>
      <c r="F34" s="122" t="s">
        <v>128</v>
      </c>
    </row>
    <row r="35" spans="4:6" x14ac:dyDescent="0.25">
      <c r="D35" s="123" t="s">
        <v>336</v>
      </c>
      <c r="E35" s="123" t="s">
        <v>159</v>
      </c>
      <c r="F35" s="123" t="s">
        <v>159</v>
      </c>
    </row>
    <row r="36" spans="4:6" x14ac:dyDescent="0.25">
      <c r="D36" s="123">
        <v>2020</v>
      </c>
      <c r="E36" s="122">
        <v>2770000</v>
      </c>
      <c r="F36" s="122">
        <v>662120</v>
      </c>
    </row>
    <row r="37" spans="4:6" x14ac:dyDescent="0.25">
      <c r="D37" s="123">
        <f>D36+1</f>
        <v>2021</v>
      </c>
      <c r="E37" s="122">
        <v>2710000</v>
      </c>
      <c r="F37" s="122">
        <v>404400</v>
      </c>
    </row>
    <row r="38" spans="4:6" x14ac:dyDescent="0.25">
      <c r="D38" s="123">
        <f t="shared" ref="D38:D39" si="1">D37+1</f>
        <v>2022</v>
      </c>
      <c r="E38" s="122">
        <v>3070000</v>
      </c>
      <c r="F38" s="122">
        <v>577880</v>
      </c>
    </row>
    <row r="39" spans="4:6" x14ac:dyDescent="0.25">
      <c r="D39" s="123">
        <f t="shared" si="1"/>
        <v>2023</v>
      </c>
      <c r="E39" s="122">
        <v>3890000</v>
      </c>
      <c r="F39" s="122">
        <v>662890</v>
      </c>
    </row>
    <row r="40" spans="4:6" x14ac:dyDescent="0.25">
      <c r="D40" s="123">
        <f>D39+1</f>
        <v>2024</v>
      </c>
      <c r="E40" s="122">
        <v>4220000</v>
      </c>
      <c r="F40" s="122">
        <v>672110</v>
      </c>
    </row>
  </sheetData>
  <mergeCells count="4">
    <mergeCell ref="D10:F10"/>
    <mergeCell ref="D23:F23"/>
    <mergeCell ref="D33:F33"/>
    <mergeCell ref="D5:F5"/>
  </mergeCells>
  <dataValidations count="1">
    <dataValidation type="list" allowBlank="1" showInputMessage="1" showErrorMessage="1" sqref="D3">
      <formula1>"Best Case, Base Case, Worst Case"</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95"/>
  <sheetViews>
    <sheetView showGridLines="0" workbookViewId="0">
      <pane ySplit="6" topLeftCell="A7" activePane="bottomLeft" state="frozen"/>
      <selection pane="bottomLeft" activeCell="C8" sqref="C8"/>
    </sheetView>
  </sheetViews>
  <sheetFormatPr defaultRowHeight="15" x14ac:dyDescent="0.25"/>
  <cols>
    <col min="1" max="1" width="1.28515625" customWidth="1"/>
    <col min="2" max="2" width="0.140625" customWidth="1"/>
    <col min="3" max="3" width="2.28515625" customWidth="1"/>
    <col min="4" max="4" width="58.42578125" customWidth="1"/>
    <col min="5" max="5" width="2" customWidth="1"/>
    <col min="6" max="6" width="2.140625" customWidth="1"/>
  </cols>
  <sheetData>
    <row r="1" spans="1:12" x14ac:dyDescent="0.25">
      <c r="A1" s="199" t="s">
        <v>340</v>
      </c>
      <c r="B1" s="199"/>
      <c r="C1" s="199"/>
      <c r="D1" s="199"/>
      <c r="E1" s="199"/>
      <c r="F1" s="199"/>
      <c r="G1" s="199"/>
      <c r="H1" s="199"/>
      <c r="I1" s="199"/>
      <c r="J1" s="199"/>
      <c r="K1" s="199"/>
      <c r="L1" s="199"/>
    </row>
    <row r="2" spans="1:12" x14ac:dyDescent="0.25">
      <c r="A2" s="199"/>
      <c r="B2" s="199"/>
      <c r="C2" s="199"/>
      <c r="D2" s="199"/>
      <c r="E2" s="199"/>
      <c r="F2" s="199"/>
      <c r="G2" s="199"/>
      <c r="H2" s="199"/>
      <c r="I2" s="199"/>
      <c r="J2" s="199"/>
      <c r="K2" s="199"/>
      <c r="L2" s="199"/>
    </row>
    <row r="3" spans="1:12" x14ac:dyDescent="0.25">
      <c r="A3" s="199"/>
      <c r="B3" s="199"/>
      <c r="C3" s="199"/>
      <c r="D3" s="199"/>
      <c r="E3" s="199"/>
      <c r="F3" s="199"/>
      <c r="G3" s="199"/>
      <c r="H3" s="199"/>
      <c r="I3" s="199"/>
      <c r="J3" s="199"/>
      <c r="K3" s="199"/>
      <c r="L3" s="199"/>
    </row>
    <row r="5" spans="1:12" ht="7.5" customHeight="1" x14ac:dyDescent="0.25"/>
    <row r="6" spans="1:12" x14ac:dyDescent="0.25">
      <c r="D6" s="164" t="s">
        <v>21</v>
      </c>
      <c r="E6" s="164"/>
      <c r="F6" s="164"/>
      <c r="G6" s="164"/>
      <c r="H6" s="164">
        <v>2020</v>
      </c>
      <c r="I6" s="164">
        <f t="shared" ref="I6:L6" si="0">H6+1</f>
        <v>2021</v>
      </c>
      <c r="J6" s="164">
        <f t="shared" si="0"/>
        <v>2022</v>
      </c>
      <c r="K6" s="164">
        <f t="shared" si="0"/>
        <v>2023</v>
      </c>
      <c r="L6" s="164">
        <f t="shared" si="0"/>
        <v>2024</v>
      </c>
    </row>
    <row r="7" spans="1:12" x14ac:dyDescent="0.25">
      <c r="C7" t="s">
        <v>214</v>
      </c>
      <c r="D7" s="171" t="s">
        <v>235</v>
      </c>
      <c r="E7" s="172"/>
      <c r="F7" s="172"/>
      <c r="G7" s="172"/>
      <c r="H7" s="172"/>
      <c r="I7" s="172"/>
      <c r="J7" s="172"/>
      <c r="K7" s="172"/>
      <c r="L7" s="172"/>
    </row>
    <row r="8" spans="1:12" x14ac:dyDescent="0.25">
      <c r="D8" s="2" t="s">
        <v>0</v>
      </c>
    </row>
    <row r="9" spans="1:12" x14ac:dyDescent="0.25">
      <c r="D9" t="s">
        <v>1</v>
      </c>
      <c r="H9" s="168">
        <v>756600</v>
      </c>
      <c r="I9" s="168">
        <v>703720</v>
      </c>
      <c r="J9" s="168">
        <v>883298</v>
      </c>
      <c r="K9" s="168">
        <v>1184099</v>
      </c>
      <c r="L9" s="168">
        <v>1418582</v>
      </c>
    </row>
    <row r="10" spans="1:12" x14ac:dyDescent="0.25">
      <c r="D10" t="s">
        <v>18</v>
      </c>
      <c r="H10" s="168">
        <v>33344</v>
      </c>
      <c r="I10" s="168">
        <v>29363</v>
      </c>
      <c r="J10" s="168">
        <v>17447</v>
      </c>
      <c r="K10" s="168">
        <v>22647</v>
      </c>
      <c r="L10" s="168">
        <v>40935</v>
      </c>
    </row>
    <row r="11" spans="1:12" x14ac:dyDescent="0.25">
      <c r="D11" s="10" t="s">
        <v>19</v>
      </c>
      <c r="E11" s="10"/>
      <c r="F11" s="10"/>
      <c r="G11" s="10"/>
      <c r="H11" s="22">
        <f>SUM(H9:H10)</f>
        <v>789944</v>
      </c>
      <c r="I11" s="22">
        <f t="shared" ref="I11:L11" si="1">SUM(I9:I10)</f>
        <v>733083</v>
      </c>
      <c r="J11" s="22">
        <f t="shared" si="1"/>
        <v>900745</v>
      </c>
      <c r="K11" s="22">
        <f t="shared" si="1"/>
        <v>1206746</v>
      </c>
      <c r="L11" s="22">
        <f t="shared" si="1"/>
        <v>1459517</v>
      </c>
    </row>
    <row r="12" spans="1:12" x14ac:dyDescent="0.25">
      <c r="D12" t="s">
        <v>20</v>
      </c>
      <c r="H12" s="1"/>
    </row>
    <row r="13" spans="1:12" x14ac:dyDescent="0.25">
      <c r="D13" t="s">
        <v>2</v>
      </c>
      <c r="H13" s="168">
        <v>346348</v>
      </c>
      <c r="I13" s="168">
        <v>332964</v>
      </c>
      <c r="J13" s="168">
        <v>397396</v>
      </c>
      <c r="K13" s="168">
        <v>733522</v>
      </c>
      <c r="L13" s="168">
        <v>789153</v>
      </c>
    </row>
    <row r="14" spans="1:12" x14ac:dyDescent="0.25">
      <c r="D14" t="s">
        <v>3</v>
      </c>
      <c r="H14" s="168">
        <v>187672</v>
      </c>
      <c r="I14" s="168">
        <v>172541</v>
      </c>
      <c r="J14" s="168">
        <v>263975</v>
      </c>
      <c r="K14" s="168">
        <v>127147</v>
      </c>
      <c r="L14" s="168">
        <v>212042</v>
      </c>
    </row>
    <row r="15" spans="1:12" x14ac:dyDescent="0.25">
      <c r="D15" t="s">
        <v>4</v>
      </c>
      <c r="H15" s="168">
        <v>-2387</v>
      </c>
      <c r="I15" s="168">
        <v>2736</v>
      </c>
      <c r="J15" s="169">
        <v>-931</v>
      </c>
      <c r="K15" s="168">
        <v>-5805</v>
      </c>
      <c r="L15" s="168">
        <v>-3786</v>
      </c>
    </row>
    <row r="16" spans="1:12" x14ac:dyDescent="0.25">
      <c r="D16" t="s">
        <v>5</v>
      </c>
      <c r="H16" s="168">
        <v>34162</v>
      </c>
      <c r="I16" s="168">
        <v>34316</v>
      </c>
      <c r="J16" s="168">
        <v>40514</v>
      </c>
      <c r="K16" s="168">
        <v>53085</v>
      </c>
      <c r="L16" s="168">
        <v>63016</v>
      </c>
    </row>
    <row r="17" spans="1:12" x14ac:dyDescent="0.25">
      <c r="D17" t="s">
        <v>6</v>
      </c>
      <c r="H17" s="168">
        <v>1342</v>
      </c>
      <c r="I17" s="168">
        <v>1018</v>
      </c>
      <c r="J17" s="168">
        <v>1266</v>
      </c>
      <c r="K17" s="168">
        <v>2523</v>
      </c>
      <c r="L17" s="168">
        <v>1936</v>
      </c>
    </row>
    <row r="18" spans="1:12" x14ac:dyDescent="0.25">
      <c r="D18" t="s">
        <v>7</v>
      </c>
      <c r="H18" s="168">
        <v>35284</v>
      </c>
      <c r="I18" s="168">
        <v>30341</v>
      </c>
      <c r="J18" s="168">
        <v>27890</v>
      </c>
      <c r="K18" s="168">
        <v>48460</v>
      </c>
      <c r="L18" s="168">
        <v>52558</v>
      </c>
    </row>
    <row r="19" spans="1:12" x14ac:dyDescent="0.25">
      <c r="D19" t="s">
        <v>8</v>
      </c>
      <c r="H19" s="168">
        <v>118896</v>
      </c>
      <c r="I19" s="168">
        <v>108375</v>
      </c>
      <c r="J19" s="168">
        <v>126727</v>
      </c>
      <c r="K19" s="168">
        <v>146771</v>
      </c>
      <c r="L19" s="168">
        <v>175501</v>
      </c>
    </row>
    <row r="20" spans="1:12" x14ac:dyDescent="0.25">
      <c r="D20" t="s">
        <v>9</v>
      </c>
      <c r="H20" s="168">
        <v>-1217</v>
      </c>
      <c r="I20" s="169">
        <v>-728</v>
      </c>
      <c r="J20" s="168">
        <v>-1445</v>
      </c>
      <c r="K20" s="168">
        <v>-1565</v>
      </c>
      <c r="L20" s="168">
        <v>-2607</v>
      </c>
    </row>
    <row r="21" spans="1:12" x14ac:dyDescent="0.25">
      <c r="A21" s="2"/>
      <c r="B21" s="2"/>
      <c r="C21" s="2"/>
      <c r="D21" s="10" t="s">
        <v>10</v>
      </c>
      <c r="E21" s="10"/>
      <c r="F21" s="10"/>
      <c r="G21" s="10"/>
      <c r="H21" s="22">
        <f>SUM(H13:H20)</f>
        <v>720100</v>
      </c>
      <c r="I21" s="22">
        <f t="shared" ref="I21:L21" si="2">SUM(I13:I20)</f>
        <v>681563</v>
      </c>
      <c r="J21" s="22">
        <f t="shared" si="2"/>
        <v>855392</v>
      </c>
      <c r="K21" s="22">
        <f t="shared" si="2"/>
        <v>1104138</v>
      </c>
      <c r="L21" s="22">
        <f t="shared" si="2"/>
        <v>1287813</v>
      </c>
    </row>
    <row r="22" spans="1:12" x14ac:dyDescent="0.25">
      <c r="D22" t="s">
        <v>11</v>
      </c>
      <c r="H22" s="168">
        <v>1175</v>
      </c>
      <c r="I22" s="168">
        <v>1464</v>
      </c>
      <c r="J22" s="168">
        <v>1588</v>
      </c>
      <c r="K22" s="168">
        <v>1558</v>
      </c>
      <c r="L22" s="168">
        <v>2263</v>
      </c>
    </row>
    <row r="23" spans="1:12" x14ac:dyDescent="0.25">
      <c r="D23" t="s">
        <v>12</v>
      </c>
      <c r="H23" s="169">
        <v>9</v>
      </c>
      <c r="I23" s="169">
        <v>155</v>
      </c>
      <c r="J23" s="169">
        <v>102</v>
      </c>
      <c r="K23" s="169">
        <v>216</v>
      </c>
      <c r="L23" s="169">
        <v>278</v>
      </c>
    </row>
    <row r="24" spans="1:12" x14ac:dyDescent="0.25">
      <c r="D24" t="s">
        <v>13</v>
      </c>
      <c r="H24" s="168">
        <v>71028</v>
      </c>
      <c r="I24" s="168">
        <v>46972</v>
      </c>
      <c r="J24" s="168">
        <v>53210</v>
      </c>
      <c r="K24" s="168">
        <v>104382</v>
      </c>
      <c r="L24" s="168">
        <v>174245</v>
      </c>
    </row>
    <row r="25" spans="1:12" x14ac:dyDescent="0.25">
      <c r="H25" s="169"/>
      <c r="I25" s="169"/>
      <c r="J25" s="169"/>
      <c r="K25" s="169"/>
      <c r="L25" s="169"/>
    </row>
    <row r="26" spans="1:12" x14ac:dyDescent="0.25">
      <c r="D26" t="s">
        <v>14</v>
      </c>
      <c r="H26" s="168">
        <v>13765</v>
      </c>
      <c r="I26" s="168">
        <v>11562</v>
      </c>
      <c r="J26" s="168">
        <v>14310</v>
      </c>
      <c r="K26" s="168">
        <v>22702</v>
      </c>
      <c r="L26" s="168">
        <v>36633</v>
      </c>
    </row>
    <row r="27" spans="1:12" x14ac:dyDescent="0.25">
      <c r="D27" t="s">
        <v>15</v>
      </c>
      <c r="H27" s="169">
        <v>487</v>
      </c>
      <c r="I27" s="168">
        <v>-2243</v>
      </c>
      <c r="J27" s="168">
        <v>-6133</v>
      </c>
      <c r="K27" s="169">
        <v>-957</v>
      </c>
      <c r="L27" s="168">
        <v>2730</v>
      </c>
    </row>
    <row r="28" spans="1:12" x14ac:dyDescent="0.25">
      <c r="D28" t="s">
        <v>16</v>
      </c>
      <c r="H28" s="168">
        <v>14252</v>
      </c>
      <c r="I28" s="168">
        <v>9319</v>
      </c>
      <c r="J28" s="168">
        <v>8177</v>
      </c>
      <c r="K28" s="168">
        <v>21745</v>
      </c>
      <c r="L28" s="168">
        <v>39363</v>
      </c>
    </row>
    <row r="29" spans="1:12" x14ac:dyDescent="0.25">
      <c r="D29" s="5" t="s">
        <v>17</v>
      </c>
      <c r="E29" s="5"/>
      <c r="F29" s="5"/>
      <c r="G29" s="5"/>
      <c r="H29" s="170">
        <v>56776</v>
      </c>
      <c r="I29" s="170">
        <v>43891</v>
      </c>
      <c r="J29" s="170">
        <v>38795</v>
      </c>
      <c r="K29" s="170">
        <v>82637</v>
      </c>
      <c r="L29" s="170">
        <v>134882</v>
      </c>
    </row>
    <row r="30" spans="1:12" x14ac:dyDescent="0.25">
      <c r="D30" t="s">
        <v>34</v>
      </c>
      <c r="H30" s="168">
        <v>-24166</v>
      </c>
      <c r="I30" s="168">
        <v>-18125</v>
      </c>
      <c r="J30" s="168">
        <v>-13594</v>
      </c>
      <c r="K30" s="168">
        <v>-18125</v>
      </c>
      <c r="L30" s="168">
        <v>-27187</v>
      </c>
    </row>
    <row r="31" spans="1:12" x14ac:dyDescent="0.25">
      <c r="H31" s="1"/>
      <c r="I31" s="1"/>
      <c r="J31" s="1"/>
      <c r="K31" s="1"/>
      <c r="L31" s="1"/>
    </row>
    <row r="33" spans="3:12" x14ac:dyDescent="0.25">
      <c r="C33" t="s">
        <v>214</v>
      </c>
      <c r="D33" s="173" t="s">
        <v>92</v>
      </c>
      <c r="E33" s="174"/>
      <c r="F33" s="174"/>
      <c r="G33" s="174"/>
      <c r="H33" s="174"/>
      <c r="I33" s="174"/>
      <c r="J33" s="174"/>
      <c r="K33" s="174"/>
      <c r="L33" s="174"/>
    </row>
    <row r="34" spans="3:12" x14ac:dyDescent="0.25">
      <c r="D34" s="2" t="s">
        <v>46</v>
      </c>
    </row>
    <row r="35" spans="3:12" x14ac:dyDescent="0.25">
      <c r="D35" s="2" t="s">
        <v>47</v>
      </c>
    </row>
    <row r="36" spans="3:12" x14ac:dyDescent="0.25">
      <c r="D36" t="s">
        <v>48</v>
      </c>
      <c r="H36" s="168">
        <v>147905</v>
      </c>
      <c r="I36" s="168">
        <v>141785</v>
      </c>
      <c r="J36" s="168">
        <v>128261</v>
      </c>
      <c r="K36" s="168">
        <v>268028</v>
      </c>
      <c r="L36" s="168">
        <v>267982</v>
      </c>
    </row>
    <row r="37" spans="3:12" x14ac:dyDescent="0.25">
      <c r="D37" t="s">
        <v>49</v>
      </c>
      <c r="H37" s="168">
        <v>13443</v>
      </c>
      <c r="I37" s="168">
        <v>11993</v>
      </c>
      <c r="J37" s="168">
        <v>26462</v>
      </c>
      <c r="K37" s="168">
        <v>5907</v>
      </c>
      <c r="L37" s="168">
        <v>6129</v>
      </c>
    </row>
    <row r="38" spans="3:12" x14ac:dyDescent="0.25">
      <c r="D38" t="s">
        <v>50</v>
      </c>
      <c r="H38" s="168">
        <v>4067</v>
      </c>
      <c r="I38" s="168">
        <v>2242</v>
      </c>
      <c r="J38" s="168">
        <v>3499</v>
      </c>
      <c r="K38" s="168">
        <v>40541</v>
      </c>
      <c r="L38" s="168">
        <v>75043</v>
      </c>
    </row>
    <row r="39" spans="3:12" x14ac:dyDescent="0.25">
      <c r="D39" t="s">
        <v>93</v>
      </c>
      <c r="H39" s="168">
        <v>0</v>
      </c>
      <c r="I39" s="168">
        <v>2975</v>
      </c>
      <c r="J39" s="168">
        <v>2903</v>
      </c>
      <c r="K39" s="168">
        <v>5479</v>
      </c>
      <c r="L39" s="168">
        <v>4537</v>
      </c>
    </row>
    <row r="40" spans="3:12" x14ac:dyDescent="0.25">
      <c r="D40" t="s">
        <v>51</v>
      </c>
      <c r="H40" s="168">
        <v>6181</v>
      </c>
      <c r="I40" s="168">
        <v>5860</v>
      </c>
      <c r="J40" s="168">
        <v>5712</v>
      </c>
      <c r="K40" s="169">
        <v>889</v>
      </c>
      <c r="L40" s="168">
        <v>2305</v>
      </c>
    </row>
    <row r="41" spans="3:12" x14ac:dyDescent="0.25">
      <c r="D41" t="s">
        <v>52</v>
      </c>
      <c r="H41" s="169"/>
      <c r="I41" s="169"/>
      <c r="J41" s="169"/>
      <c r="K41" s="169"/>
      <c r="L41" s="169"/>
    </row>
    <row r="42" spans="3:12" x14ac:dyDescent="0.25">
      <c r="D42" t="s">
        <v>53</v>
      </c>
      <c r="H42" s="168">
        <v>362692</v>
      </c>
      <c r="I42" s="168">
        <v>345291</v>
      </c>
      <c r="J42" s="168">
        <v>379346</v>
      </c>
      <c r="K42" s="168">
        <v>491843</v>
      </c>
      <c r="L42" s="168">
        <v>533838</v>
      </c>
    </row>
    <row r="43" spans="3:12" x14ac:dyDescent="0.25">
      <c r="D43" t="s">
        <v>54</v>
      </c>
      <c r="H43" s="169">
        <v>2</v>
      </c>
      <c r="I43" s="169">
        <v>2</v>
      </c>
      <c r="J43" s="169">
        <v>2</v>
      </c>
      <c r="K43" s="168">
        <v>2</v>
      </c>
      <c r="L43" s="169">
        <v>1</v>
      </c>
    </row>
    <row r="44" spans="3:12" x14ac:dyDescent="0.25">
      <c r="D44" t="s">
        <v>55</v>
      </c>
      <c r="H44" s="169">
        <v>365</v>
      </c>
      <c r="I44" s="169">
        <v>369</v>
      </c>
      <c r="J44" s="169">
        <v>375</v>
      </c>
      <c r="K44" s="168">
        <v>2398</v>
      </c>
      <c r="L44" s="168">
        <v>2981</v>
      </c>
    </row>
    <row r="45" spans="3:12" x14ac:dyDescent="0.25">
      <c r="D45" t="s">
        <v>95</v>
      </c>
      <c r="H45" s="169">
        <v>0</v>
      </c>
      <c r="I45" s="168">
        <v>5407</v>
      </c>
      <c r="J45" s="168">
        <v>5446</v>
      </c>
      <c r="K45" s="168">
        <v>6055</v>
      </c>
      <c r="L45" s="168">
        <v>5838</v>
      </c>
    </row>
    <row r="46" spans="3:12" x14ac:dyDescent="0.25">
      <c r="D46" t="s">
        <v>94</v>
      </c>
      <c r="H46" s="169">
        <v>0</v>
      </c>
      <c r="I46" s="169">
        <v>0</v>
      </c>
      <c r="J46" s="168">
        <v>1411</v>
      </c>
      <c r="K46" s="168">
        <v>2794</v>
      </c>
      <c r="L46" s="169">
        <v>467</v>
      </c>
    </row>
    <row r="47" spans="3:12" x14ac:dyDescent="0.25">
      <c r="D47" t="s">
        <v>56</v>
      </c>
      <c r="H47" s="168">
        <v>17216</v>
      </c>
      <c r="I47" s="168">
        <v>16867</v>
      </c>
      <c r="J47" s="168">
        <v>25204</v>
      </c>
      <c r="K47" s="168">
        <v>23226</v>
      </c>
      <c r="L47" s="168">
        <v>28049</v>
      </c>
    </row>
    <row r="48" spans="3:12" x14ac:dyDescent="0.25">
      <c r="D48" s="10" t="s">
        <v>57</v>
      </c>
      <c r="E48" s="20"/>
      <c r="F48" s="20"/>
      <c r="G48" s="20"/>
      <c r="H48" s="22">
        <f>SUM(H36:H47)</f>
        <v>551871</v>
      </c>
      <c r="I48" s="22">
        <f t="shared" ref="I48:L48" si="3">SUM(I36:I47)</f>
        <v>532791</v>
      </c>
      <c r="J48" s="22">
        <f t="shared" si="3"/>
        <v>578621</v>
      </c>
      <c r="K48" s="22">
        <f t="shared" si="3"/>
        <v>847162</v>
      </c>
      <c r="L48" s="22">
        <f t="shared" si="3"/>
        <v>927170</v>
      </c>
    </row>
    <row r="49" spans="4:12" x14ac:dyDescent="0.25">
      <c r="D49" s="2" t="s">
        <v>58</v>
      </c>
      <c r="H49" s="1"/>
    </row>
    <row r="50" spans="4:12" x14ac:dyDescent="0.25">
      <c r="D50" t="s">
        <v>59</v>
      </c>
      <c r="H50" s="168">
        <v>32139</v>
      </c>
      <c r="I50" s="168">
        <v>30490</v>
      </c>
      <c r="J50" s="168">
        <v>35323</v>
      </c>
      <c r="K50" s="168">
        <v>54435</v>
      </c>
      <c r="L50" s="168">
        <v>53181</v>
      </c>
    </row>
    <row r="51" spans="4:12" x14ac:dyDescent="0.25">
      <c r="D51" t="s">
        <v>52</v>
      </c>
      <c r="H51" s="169"/>
      <c r="I51" s="169"/>
      <c r="J51" s="169"/>
      <c r="K51" s="169"/>
      <c r="L51" s="169"/>
    </row>
    <row r="52" spans="4:12" x14ac:dyDescent="0.25">
      <c r="D52" t="s">
        <v>53</v>
      </c>
      <c r="H52" s="168">
        <v>12188</v>
      </c>
      <c r="I52" s="168">
        <v>84157</v>
      </c>
      <c r="J52" s="168">
        <v>41001</v>
      </c>
      <c r="K52" s="168">
        <v>0</v>
      </c>
      <c r="L52" s="168">
        <v>39122</v>
      </c>
    </row>
    <row r="53" spans="4:12" x14ac:dyDescent="0.25">
      <c r="D53" t="s">
        <v>60</v>
      </c>
      <c r="H53" s="168">
        <v>21298</v>
      </c>
      <c r="I53" s="168">
        <v>12799</v>
      </c>
      <c r="J53" s="168">
        <v>20345</v>
      </c>
      <c r="K53" s="168">
        <v>32848</v>
      </c>
      <c r="L53" s="168">
        <v>45968</v>
      </c>
    </row>
    <row r="54" spans="4:12" x14ac:dyDescent="0.25">
      <c r="D54" t="s">
        <v>61</v>
      </c>
      <c r="H54" s="169">
        <v>290</v>
      </c>
      <c r="I54" s="169">
        <v>408</v>
      </c>
      <c r="J54" s="169">
        <v>351</v>
      </c>
      <c r="K54" s="168">
        <v>17852</v>
      </c>
      <c r="L54" s="168">
        <v>26595</v>
      </c>
    </row>
    <row r="55" spans="4:12" x14ac:dyDescent="0.25">
      <c r="D55" t="s">
        <v>96</v>
      </c>
      <c r="H55" s="168">
        <v>0</v>
      </c>
      <c r="I55" s="168">
        <v>30063</v>
      </c>
      <c r="J55" s="168">
        <v>30071</v>
      </c>
      <c r="K55" s="168">
        <v>9633</v>
      </c>
      <c r="L55" s="168">
        <v>1679</v>
      </c>
    </row>
    <row r="56" spans="4:12" x14ac:dyDescent="0.25">
      <c r="D56" t="s">
        <v>54</v>
      </c>
      <c r="H56" s="169">
        <v>170</v>
      </c>
      <c r="I56" s="169">
        <v>230</v>
      </c>
      <c r="J56" s="169">
        <v>305</v>
      </c>
      <c r="K56" s="169">
        <v>297</v>
      </c>
      <c r="L56" s="169">
        <v>327</v>
      </c>
    </row>
    <row r="57" spans="4:12" x14ac:dyDescent="0.25">
      <c r="D57" t="s">
        <v>55</v>
      </c>
      <c r="H57" s="168">
        <v>5075</v>
      </c>
      <c r="I57" s="168">
        <v>13242</v>
      </c>
      <c r="J57" s="168">
        <v>25930</v>
      </c>
      <c r="K57" s="168">
        <v>26025</v>
      </c>
      <c r="L57" s="168">
        <v>34186</v>
      </c>
    </row>
    <row r="58" spans="4:12" x14ac:dyDescent="0.25">
      <c r="D58" t="s">
        <v>62</v>
      </c>
      <c r="H58" s="168">
        <v>5272</v>
      </c>
      <c r="I58" s="169">
        <v>0</v>
      </c>
      <c r="J58" s="169">
        <v>0</v>
      </c>
      <c r="K58" s="168">
        <v>0</v>
      </c>
      <c r="L58" s="168">
        <v>0</v>
      </c>
    </row>
    <row r="59" spans="4:12" x14ac:dyDescent="0.25">
      <c r="D59" t="s">
        <v>63</v>
      </c>
      <c r="H59" s="168">
        <v>7974</v>
      </c>
      <c r="I59" s="168">
        <v>9581</v>
      </c>
      <c r="J59" s="168">
        <v>14608</v>
      </c>
      <c r="K59" s="168">
        <v>15602</v>
      </c>
      <c r="L59" s="168">
        <v>25077</v>
      </c>
    </row>
    <row r="60" spans="4:12" x14ac:dyDescent="0.25">
      <c r="D60" t="s">
        <v>97</v>
      </c>
      <c r="H60" s="168">
        <v>0</v>
      </c>
      <c r="I60" s="168">
        <v>0</v>
      </c>
      <c r="J60" s="168">
        <v>0</v>
      </c>
      <c r="K60" s="168">
        <v>0</v>
      </c>
      <c r="L60" s="169">
        <v>203</v>
      </c>
    </row>
    <row r="61" spans="4:12" x14ac:dyDescent="0.25">
      <c r="D61" s="10" t="s">
        <v>64</v>
      </c>
      <c r="E61" s="20"/>
      <c r="F61" s="20"/>
      <c r="G61" s="20"/>
      <c r="H61" s="22">
        <f>SUM(H50:H60)</f>
        <v>84406</v>
      </c>
      <c r="I61" s="22">
        <f t="shared" ref="I61:L61" si="4">SUM(I50:I60)</f>
        <v>180970</v>
      </c>
      <c r="J61" s="22">
        <f t="shared" si="4"/>
        <v>167934</v>
      </c>
      <c r="K61" s="22">
        <f t="shared" si="4"/>
        <v>156692</v>
      </c>
      <c r="L61" s="22">
        <f t="shared" si="4"/>
        <v>226338</v>
      </c>
    </row>
    <row r="62" spans="4:12" x14ac:dyDescent="0.25">
      <c r="D62" s="5" t="s">
        <v>65</v>
      </c>
      <c r="E62" s="4"/>
      <c r="F62" s="4"/>
      <c r="G62" s="4"/>
      <c r="H62" s="45">
        <f>H61+H48</f>
        <v>636277</v>
      </c>
      <c r="I62" s="45">
        <f t="shared" ref="I62:L62" si="5">I61+I48</f>
        <v>713761</v>
      </c>
      <c r="J62" s="45">
        <f t="shared" si="5"/>
        <v>746555</v>
      </c>
      <c r="K62" s="45">
        <f t="shared" si="5"/>
        <v>1003854</v>
      </c>
      <c r="L62" s="45">
        <f t="shared" si="5"/>
        <v>1153508</v>
      </c>
    </row>
    <row r="63" spans="4:12" x14ac:dyDescent="0.25">
      <c r="D63" s="2" t="s">
        <v>66</v>
      </c>
      <c r="K63" s="1"/>
    </row>
    <row r="64" spans="4:12" x14ac:dyDescent="0.25">
      <c r="D64" s="2" t="s">
        <v>67</v>
      </c>
    </row>
    <row r="65" spans="1:13" x14ac:dyDescent="0.25">
      <c r="D65" t="s">
        <v>68</v>
      </c>
      <c r="H65" s="168">
        <v>1510</v>
      </c>
      <c r="I65" s="168">
        <v>1510</v>
      </c>
      <c r="J65" s="168">
        <v>1510</v>
      </c>
      <c r="K65" s="168">
        <v>1572</v>
      </c>
      <c r="L65" s="168">
        <v>1572</v>
      </c>
    </row>
    <row r="66" spans="1:13" x14ac:dyDescent="0.25">
      <c r="D66" t="s">
        <v>69</v>
      </c>
      <c r="H66" s="168">
        <v>492620</v>
      </c>
      <c r="I66" s="168">
        <v>523496</v>
      </c>
      <c r="J66" s="168">
        <v>551825</v>
      </c>
      <c r="K66" s="168">
        <v>744430</v>
      </c>
      <c r="L66" s="168">
        <v>854788</v>
      </c>
    </row>
    <row r="67" spans="1:13" x14ac:dyDescent="0.25">
      <c r="D67" s="2" t="s">
        <v>70</v>
      </c>
      <c r="E67" s="2"/>
      <c r="F67" s="2"/>
      <c r="G67" s="2"/>
      <c r="H67" s="3">
        <f>SUM(H65:H66)</f>
        <v>494130</v>
      </c>
      <c r="I67" s="3">
        <f t="shared" ref="I67:L67" si="6">SUM(I65:I66)</f>
        <v>525006</v>
      </c>
      <c r="J67" s="3">
        <f t="shared" si="6"/>
        <v>553335</v>
      </c>
      <c r="K67" s="3">
        <f t="shared" si="6"/>
        <v>746002</v>
      </c>
      <c r="L67" s="3">
        <f t="shared" si="6"/>
        <v>856360</v>
      </c>
    </row>
    <row r="68" spans="1:13" x14ac:dyDescent="0.25">
      <c r="D68" t="s">
        <v>71</v>
      </c>
      <c r="H68" s="169">
        <v>192</v>
      </c>
      <c r="I68" s="168">
        <v>0</v>
      </c>
      <c r="J68" s="169">
        <v>0</v>
      </c>
      <c r="K68" s="168">
        <v>0</v>
      </c>
      <c r="L68" s="168">
        <v>0</v>
      </c>
    </row>
    <row r="69" spans="1:13" x14ac:dyDescent="0.25">
      <c r="A69" s="2"/>
      <c r="B69" s="2"/>
      <c r="C69" s="2"/>
      <c r="D69" s="10" t="s">
        <v>72</v>
      </c>
      <c r="E69" s="10"/>
      <c r="F69" s="10"/>
      <c r="G69" s="10"/>
      <c r="H69" s="22">
        <f>SUM(H67:H68)</f>
        <v>494322</v>
      </c>
      <c r="I69" s="22">
        <f t="shared" ref="I69:L69" si="7">SUM(I67:I68)</f>
        <v>525006</v>
      </c>
      <c r="J69" s="22">
        <f t="shared" si="7"/>
        <v>553335</v>
      </c>
      <c r="K69" s="22">
        <f t="shared" si="7"/>
        <v>746002</v>
      </c>
      <c r="L69" s="22">
        <f t="shared" si="7"/>
        <v>856360</v>
      </c>
    </row>
    <row r="70" spans="1:13" x14ac:dyDescent="0.25">
      <c r="D70" s="2" t="s">
        <v>73</v>
      </c>
    </row>
    <row r="71" spans="1:13" x14ac:dyDescent="0.25">
      <c r="D71" s="2" t="s">
        <v>74</v>
      </c>
    </row>
    <row r="72" spans="1:13" x14ac:dyDescent="0.25">
      <c r="D72" t="s">
        <v>75</v>
      </c>
    </row>
    <row r="73" spans="1:13" x14ac:dyDescent="0.25">
      <c r="D73" t="s">
        <v>76</v>
      </c>
      <c r="H73" s="36">
        <v>54</v>
      </c>
      <c r="I73" s="36">
        <v>28</v>
      </c>
      <c r="J73" s="36">
        <v>0</v>
      </c>
      <c r="K73" s="36">
        <v>0</v>
      </c>
      <c r="L73" s="36">
        <v>0</v>
      </c>
    </row>
    <row r="74" spans="1:13" x14ac:dyDescent="0.25">
      <c r="D74" t="s">
        <v>77</v>
      </c>
      <c r="H74" s="36">
        <v>598</v>
      </c>
      <c r="I74" s="36">
        <v>392</v>
      </c>
      <c r="J74" s="36">
        <v>329</v>
      </c>
      <c r="K74" s="36">
        <v>250</v>
      </c>
      <c r="L74" s="36">
        <v>677</v>
      </c>
    </row>
    <row r="75" spans="1:13" x14ac:dyDescent="0.25">
      <c r="D75" t="s">
        <v>78</v>
      </c>
      <c r="H75" s="36">
        <v>516</v>
      </c>
      <c r="I75" s="36">
        <v>447</v>
      </c>
      <c r="J75" s="36">
        <v>844</v>
      </c>
      <c r="K75" s="36">
        <v>875</v>
      </c>
      <c r="L75" s="35">
        <v>1448</v>
      </c>
    </row>
    <row r="76" spans="1:13" x14ac:dyDescent="0.25">
      <c r="D76" t="s">
        <v>79</v>
      </c>
      <c r="H76" s="35">
        <v>6575</v>
      </c>
      <c r="I76" s="35">
        <v>4454</v>
      </c>
      <c r="J76" s="36">
        <v>0</v>
      </c>
      <c r="K76" s="35">
        <v>3210</v>
      </c>
      <c r="L76" s="35">
        <v>3888</v>
      </c>
      <c r="M76" s="1"/>
    </row>
    <row r="77" spans="1:13" x14ac:dyDescent="0.25">
      <c r="D77" t="s">
        <v>80</v>
      </c>
      <c r="H77" s="35">
        <v>21158</v>
      </c>
      <c r="I77" s="35">
        <v>21295</v>
      </c>
      <c r="J77" s="35">
        <v>21812</v>
      </c>
      <c r="K77" s="35">
        <v>25850</v>
      </c>
      <c r="L77" s="35">
        <v>31617</v>
      </c>
      <c r="M77" s="1"/>
    </row>
    <row r="78" spans="1:13" x14ac:dyDescent="0.25">
      <c r="D78" s="10" t="s">
        <v>81</v>
      </c>
      <c r="E78" s="20"/>
      <c r="F78" s="20"/>
      <c r="G78" s="20"/>
      <c r="H78" s="22">
        <f>SUM(H73:H77)</f>
        <v>28901</v>
      </c>
      <c r="I78" s="22">
        <f t="shared" ref="I78:L78" si="8">SUM(I73:I77)</f>
        <v>26616</v>
      </c>
      <c r="J78" s="22">
        <f t="shared" si="8"/>
        <v>22985</v>
      </c>
      <c r="K78" s="22">
        <f t="shared" si="8"/>
        <v>30185</v>
      </c>
      <c r="L78" s="22">
        <f t="shared" si="8"/>
        <v>37630</v>
      </c>
      <c r="M78" s="3"/>
    </row>
    <row r="79" spans="1:13" x14ac:dyDescent="0.25">
      <c r="D79" s="2" t="s">
        <v>82</v>
      </c>
    </row>
    <row r="80" spans="1:13" x14ac:dyDescent="0.25">
      <c r="D80" t="s">
        <v>75</v>
      </c>
    </row>
    <row r="81" spans="4:12" x14ac:dyDescent="0.25">
      <c r="D81" t="s">
        <v>76</v>
      </c>
      <c r="H81" s="35">
        <v>1063</v>
      </c>
      <c r="I81" s="35">
        <v>4888</v>
      </c>
      <c r="J81" s="35">
        <v>3819</v>
      </c>
      <c r="K81" s="35">
        <v>12158</v>
      </c>
      <c r="L81" s="36">
        <v>331</v>
      </c>
    </row>
    <row r="82" spans="4:12" x14ac:dyDescent="0.25">
      <c r="D82" t="s">
        <v>83</v>
      </c>
      <c r="H82" s="36"/>
      <c r="I82" s="36"/>
      <c r="J82" s="36"/>
      <c r="K82" s="36"/>
      <c r="L82" s="36"/>
    </row>
    <row r="83" spans="4:12" x14ac:dyDescent="0.25">
      <c r="D83" t="s">
        <v>84</v>
      </c>
      <c r="H83" s="36">
        <v>481</v>
      </c>
      <c r="I83" s="36">
        <v>698</v>
      </c>
      <c r="J83" s="35">
        <v>1087</v>
      </c>
      <c r="K83" s="35">
        <v>1947</v>
      </c>
      <c r="L83" s="35">
        <v>2070</v>
      </c>
    </row>
    <row r="84" spans="4:12" x14ac:dyDescent="0.25">
      <c r="D84" t="s">
        <v>85</v>
      </c>
      <c r="H84" s="35">
        <v>74507</v>
      </c>
      <c r="I84" s="35">
        <v>100983</v>
      </c>
      <c r="J84" s="35">
        <v>96565</v>
      </c>
      <c r="K84" s="35">
        <v>134808</v>
      </c>
      <c r="L84" s="35">
        <v>167814</v>
      </c>
    </row>
    <row r="85" spans="4:12" x14ac:dyDescent="0.25">
      <c r="D85" t="s">
        <v>77</v>
      </c>
      <c r="H85" s="36">
        <v>103</v>
      </c>
      <c r="I85" s="36">
        <v>74</v>
      </c>
      <c r="J85" s="36">
        <v>80</v>
      </c>
      <c r="K85" s="36">
        <v>68</v>
      </c>
      <c r="L85" s="36">
        <v>178</v>
      </c>
    </row>
    <row r="86" spans="4:12" x14ac:dyDescent="0.25">
      <c r="D86" t="s">
        <v>86</v>
      </c>
      <c r="H86" s="35">
        <v>9040</v>
      </c>
      <c r="I86" s="35">
        <v>12720</v>
      </c>
      <c r="J86" s="35">
        <v>20272</v>
      </c>
      <c r="K86" s="35">
        <v>22900</v>
      </c>
      <c r="L86" s="35">
        <v>22237</v>
      </c>
    </row>
    <row r="87" spans="4:12" x14ac:dyDescent="0.25">
      <c r="D87" t="s">
        <v>78</v>
      </c>
      <c r="H87" s="35">
        <v>6807</v>
      </c>
      <c r="I87" s="35">
        <v>7428</v>
      </c>
      <c r="J87" s="35">
        <v>8613</v>
      </c>
      <c r="K87" s="35">
        <v>10830</v>
      </c>
      <c r="L87" s="35">
        <v>13119</v>
      </c>
    </row>
    <row r="88" spans="4:12" x14ac:dyDescent="0.25">
      <c r="D88" t="s">
        <v>87</v>
      </c>
      <c r="H88" s="35">
        <v>6962</v>
      </c>
      <c r="I88" s="35">
        <v>8547</v>
      </c>
      <c r="J88" s="35">
        <v>11113</v>
      </c>
      <c r="K88" s="35">
        <v>11584</v>
      </c>
      <c r="L88" s="35">
        <v>12030</v>
      </c>
    </row>
    <row r="89" spans="4:12" x14ac:dyDescent="0.25">
      <c r="D89" t="s">
        <v>88</v>
      </c>
      <c r="H89" s="35">
        <v>14091</v>
      </c>
      <c r="I89" s="35">
        <v>26801</v>
      </c>
      <c r="J89" s="35">
        <v>28686</v>
      </c>
      <c r="K89" s="35">
        <v>33372</v>
      </c>
      <c r="L89" s="35">
        <v>41739</v>
      </c>
    </row>
    <row r="90" spans="4:12" x14ac:dyDescent="0.25">
      <c r="D90" s="5" t="s">
        <v>89</v>
      </c>
      <c r="E90" s="4"/>
      <c r="F90" s="4"/>
      <c r="G90" s="4"/>
      <c r="H90" s="45">
        <f>SUM(H81:H89)</f>
        <v>113054</v>
      </c>
      <c r="I90" s="45">
        <f t="shared" ref="I90:L90" si="9">SUM(I81:I89)</f>
        <v>162139</v>
      </c>
      <c r="J90" s="45">
        <f t="shared" si="9"/>
        <v>170235</v>
      </c>
      <c r="K90" s="45">
        <f t="shared" si="9"/>
        <v>227667</v>
      </c>
      <c r="L90" s="45">
        <f t="shared" si="9"/>
        <v>259518</v>
      </c>
    </row>
    <row r="91" spans="4:12" x14ac:dyDescent="0.25">
      <c r="D91" s="5" t="s">
        <v>90</v>
      </c>
      <c r="E91" s="4"/>
      <c r="F91" s="4"/>
      <c r="G91" s="4"/>
      <c r="H91" s="45">
        <f>H90+H78</f>
        <v>141955</v>
      </c>
      <c r="I91" s="45">
        <f t="shared" ref="I91:L91" si="10">I90+I78</f>
        <v>188755</v>
      </c>
      <c r="J91" s="45">
        <f t="shared" si="10"/>
        <v>193220</v>
      </c>
      <c r="K91" s="45">
        <f t="shared" si="10"/>
        <v>257852</v>
      </c>
      <c r="L91" s="45">
        <f t="shared" si="10"/>
        <v>297148</v>
      </c>
    </row>
    <row r="92" spans="4:12" x14ac:dyDescent="0.25">
      <c r="D92" s="5" t="s">
        <v>91</v>
      </c>
      <c r="E92" s="4"/>
      <c r="F92" s="4"/>
      <c r="G92" s="4"/>
      <c r="H92" s="45">
        <f>H91+H69</f>
        <v>636277</v>
      </c>
      <c r="I92" s="45">
        <f t="shared" ref="I92:L92" si="11">I91+I69</f>
        <v>713761</v>
      </c>
      <c r="J92" s="45">
        <f t="shared" si="11"/>
        <v>746555</v>
      </c>
      <c r="K92" s="45">
        <f t="shared" si="11"/>
        <v>1003854</v>
      </c>
      <c r="L92" s="45">
        <f t="shared" si="11"/>
        <v>1153508</v>
      </c>
    </row>
    <row r="95" spans="4:12" x14ac:dyDescent="0.25">
      <c r="D95" s="2"/>
    </row>
  </sheetData>
  <mergeCells count="1">
    <mergeCell ref="A1: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39"/>
  <sheetViews>
    <sheetView showGridLines="0" workbookViewId="0">
      <pane ySplit="6" topLeftCell="A7" activePane="bottomLeft" state="frozen"/>
      <selection pane="bottomLeft" activeCell="F44" sqref="F44"/>
    </sheetView>
  </sheetViews>
  <sheetFormatPr defaultRowHeight="15" x14ac:dyDescent="0.25"/>
  <cols>
    <col min="1" max="3" width="1.28515625" customWidth="1"/>
    <col min="4" max="4" width="54.5703125" customWidth="1"/>
    <col min="5" max="5" width="1.42578125" customWidth="1"/>
    <col min="6" max="6" width="2.7109375" customWidth="1"/>
  </cols>
  <sheetData>
    <row r="1" spans="1:12" x14ac:dyDescent="0.25">
      <c r="A1" s="199" t="s">
        <v>340</v>
      </c>
      <c r="B1" s="199"/>
      <c r="C1" s="199"/>
      <c r="D1" s="199"/>
      <c r="E1" s="199"/>
      <c r="F1" s="199"/>
      <c r="G1" s="199"/>
      <c r="H1" s="199"/>
      <c r="I1" s="199"/>
      <c r="J1" s="199"/>
      <c r="K1" s="199"/>
      <c r="L1" s="199"/>
    </row>
    <row r="2" spans="1:12" x14ac:dyDescent="0.25">
      <c r="A2" s="199"/>
      <c r="B2" s="199"/>
      <c r="C2" s="199"/>
      <c r="D2" s="199"/>
      <c r="E2" s="199"/>
      <c r="F2" s="199"/>
      <c r="G2" s="199"/>
      <c r="H2" s="199"/>
      <c r="I2" s="199"/>
      <c r="J2" s="199"/>
      <c r="K2" s="199"/>
      <c r="L2" s="199"/>
    </row>
    <row r="3" spans="1:12" x14ac:dyDescent="0.25">
      <c r="A3" s="199"/>
      <c r="B3" s="199"/>
      <c r="C3" s="199"/>
      <c r="D3" s="199"/>
      <c r="E3" s="199"/>
      <c r="F3" s="199"/>
      <c r="G3" s="199"/>
      <c r="H3" s="199"/>
      <c r="I3" s="199"/>
      <c r="J3" s="199"/>
      <c r="K3" s="199"/>
      <c r="L3" s="199"/>
    </row>
    <row r="6" spans="1:12" x14ac:dyDescent="0.25">
      <c r="A6" s="175"/>
      <c r="B6" s="175"/>
      <c r="C6" s="175"/>
      <c r="D6" s="176" t="s">
        <v>21</v>
      </c>
      <c r="E6" s="176"/>
      <c r="F6" s="176"/>
      <c r="G6" s="176">
        <v>2020</v>
      </c>
      <c r="H6" s="176">
        <f>G6+1</f>
        <v>2021</v>
      </c>
      <c r="I6" s="176">
        <f t="shared" ref="I6:K6" si="0">H6+1</f>
        <v>2022</v>
      </c>
      <c r="J6" s="176">
        <f t="shared" si="0"/>
        <v>2023</v>
      </c>
      <c r="K6" s="176">
        <f t="shared" si="0"/>
        <v>2024</v>
      </c>
      <c r="L6" s="4"/>
    </row>
    <row r="8" spans="1:12" x14ac:dyDescent="0.25">
      <c r="D8" s="2" t="s">
        <v>0</v>
      </c>
    </row>
    <row r="9" spans="1:12" x14ac:dyDescent="0.25">
      <c r="D9" t="s">
        <v>22</v>
      </c>
      <c r="E9" t="s">
        <v>24</v>
      </c>
      <c r="G9" s="16">
        <f>'Historical data'!H9</f>
        <v>756600</v>
      </c>
      <c r="H9" s="16">
        <f>'Historical data'!I9</f>
        <v>703720</v>
      </c>
      <c r="I9" s="16">
        <f>'Historical data'!J9</f>
        <v>883298</v>
      </c>
      <c r="J9" s="16">
        <f>'Historical data'!K9</f>
        <v>1184099</v>
      </c>
      <c r="K9" s="16">
        <f>'Historical data'!L9</f>
        <v>1418582</v>
      </c>
    </row>
    <row r="10" spans="1:12" x14ac:dyDescent="0.25">
      <c r="D10" t="s">
        <v>23</v>
      </c>
      <c r="G10" s="16">
        <f>'Historical data'!H10</f>
        <v>33344</v>
      </c>
      <c r="H10" s="16">
        <f>'Historical data'!I10</f>
        <v>29363</v>
      </c>
      <c r="I10" s="16">
        <f>'Historical data'!J10</f>
        <v>17447</v>
      </c>
      <c r="J10" s="16">
        <f>'Historical data'!K10</f>
        <v>22647</v>
      </c>
      <c r="K10" s="16">
        <f>'Historical data'!L10</f>
        <v>40935</v>
      </c>
    </row>
    <row r="11" spans="1:12" x14ac:dyDescent="0.25">
      <c r="D11" s="10" t="s">
        <v>25</v>
      </c>
      <c r="E11" s="10"/>
      <c r="F11" s="10"/>
      <c r="G11" s="19">
        <f>SUM(G9:G10)</f>
        <v>789944</v>
      </c>
      <c r="H11" s="19">
        <f>SUM(H9:H10)</f>
        <v>733083</v>
      </c>
      <c r="I11" s="19">
        <f>SUM(I9:I10)</f>
        <v>900745</v>
      </c>
      <c r="J11" s="19">
        <f>SUM(J9:J10)</f>
        <v>1206746</v>
      </c>
      <c r="K11" s="19">
        <f>SUM(K9:K10)</f>
        <v>1459517</v>
      </c>
    </row>
    <row r="12" spans="1:12" x14ac:dyDescent="0.25">
      <c r="D12" s="2" t="s">
        <v>20</v>
      </c>
      <c r="G12" s="16"/>
      <c r="H12" s="16"/>
      <c r="I12" s="16"/>
      <c r="J12" s="16"/>
      <c r="K12" s="16"/>
    </row>
    <row r="13" spans="1:12" x14ac:dyDescent="0.25">
      <c r="D13" s="17" t="s">
        <v>2</v>
      </c>
      <c r="G13" s="16">
        <f>'Historical data'!H13</f>
        <v>346348</v>
      </c>
      <c r="H13" s="16">
        <f>'Historical data'!I13</f>
        <v>332964</v>
      </c>
      <c r="I13" s="16">
        <f>'Historical data'!J13</f>
        <v>397396</v>
      </c>
      <c r="J13" s="16">
        <f>'Historical data'!K13</f>
        <v>733522</v>
      </c>
      <c r="K13" s="16">
        <f>'Historical data'!L13</f>
        <v>789153</v>
      </c>
    </row>
    <row r="14" spans="1:12" x14ac:dyDescent="0.25">
      <c r="D14" s="17" t="s">
        <v>3</v>
      </c>
      <c r="G14" s="16">
        <f>'Historical data'!H14</f>
        <v>187672</v>
      </c>
      <c r="H14" s="16">
        <f>'Historical data'!I14</f>
        <v>172541</v>
      </c>
      <c r="I14" s="16">
        <f>'Historical data'!J14</f>
        <v>263975</v>
      </c>
      <c r="J14" s="16">
        <f>'Historical data'!K14</f>
        <v>127147</v>
      </c>
      <c r="K14" s="16">
        <f>'Historical data'!L14</f>
        <v>212042</v>
      </c>
    </row>
    <row r="15" spans="1:12" ht="30" x14ac:dyDescent="0.25">
      <c r="D15" s="18" t="s">
        <v>4</v>
      </c>
      <c r="G15" s="16">
        <f>'Historical data'!H15</f>
        <v>-2387</v>
      </c>
      <c r="H15" s="16">
        <f>'Historical data'!I15</f>
        <v>2736</v>
      </c>
      <c r="I15" s="16">
        <f>'Historical data'!J15</f>
        <v>-931</v>
      </c>
      <c r="J15" s="16">
        <f>'Historical data'!K15</f>
        <v>-5805</v>
      </c>
      <c r="K15" s="16">
        <f>'Historical data'!L15</f>
        <v>-3786</v>
      </c>
    </row>
    <row r="16" spans="1:12" x14ac:dyDescent="0.25">
      <c r="D16" s="17" t="s">
        <v>5</v>
      </c>
      <c r="G16" s="16">
        <f>'Historical data'!H16</f>
        <v>34162</v>
      </c>
      <c r="H16" s="16">
        <f>'Historical data'!I16</f>
        <v>34316</v>
      </c>
      <c r="I16" s="16">
        <f>'Historical data'!J16</f>
        <v>40514</v>
      </c>
      <c r="J16" s="16">
        <f>'Historical data'!K16</f>
        <v>53085</v>
      </c>
      <c r="K16" s="16">
        <f>'Historical data'!L16</f>
        <v>63016</v>
      </c>
    </row>
    <row r="17" spans="4:13" x14ac:dyDescent="0.25">
      <c r="D17" s="17" t="s">
        <v>8</v>
      </c>
      <c r="G17" s="16">
        <f>'Historical data'!H19</f>
        <v>118896</v>
      </c>
      <c r="H17" s="16">
        <f>'Historical data'!I19</f>
        <v>108375</v>
      </c>
      <c r="I17" s="16">
        <f>'Historical data'!J19</f>
        <v>126727</v>
      </c>
      <c r="J17" s="16">
        <f>'Historical data'!K19</f>
        <v>146771</v>
      </c>
      <c r="K17" s="16">
        <f>'Historical data'!L19</f>
        <v>175501</v>
      </c>
      <c r="M17" s="16"/>
    </row>
    <row r="18" spans="4:13" x14ac:dyDescent="0.25">
      <c r="D18" s="17" t="s">
        <v>9</v>
      </c>
      <c r="G18" s="16">
        <f>'Historical data'!H20</f>
        <v>-1217</v>
      </c>
      <c r="H18" s="16">
        <f>'Historical data'!I20</f>
        <v>-728</v>
      </c>
      <c r="I18" s="16">
        <f>'Historical data'!J20</f>
        <v>-1445</v>
      </c>
      <c r="J18" s="16">
        <f>'Historical data'!K20</f>
        <v>-1565</v>
      </c>
      <c r="K18" s="16">
        <f>'Historical data'!L20</f>
        <v>-2607</v>
      </c>
    </row>
    <row r="19" spans="4:13" x14ac:dyDescent="0.25">
      <c r="D19" s="10" t="s">
        <v>26</v>
      </c>
      <c r="E19" s="10"/>
      <c r="F19" s="10"/>
      <c r="G19" s="19">
        <f>SUM(G13:G18)</f>
        <v>683474</v>
      </c>
      <c r="H19" s="19">
        <f t="shared" ref="H19:K19" si="1">SUM(H13:H18)</f>
        <v>650204</v>
      </c>
      <c r="I19" s="19">
        <f t="shared" si="1"/>
        <v>826236</v>
      </c>
      <c r="J19" s="19">
        <f t="shared" si="1"/>
        <v>1053155</v>
      </c>
      <c r="K19" s="19">
        <f t="shared" si="1"/>
        <v>1233319</v>
      </c>
    </row>
    <row r="20" spans="4:13" x14ac:dyDescent="0.25">
      <c r="D20" s="10" t="s">
        <v>27</v>
      </c>
      <c r="E20" s="10"/>
      <c r="F20" s="10"/>
      <c r="G20" s="19">
        <f>G11-G19</f>
        <v>106470</v>
      </c>
      <c r="H20" s="19">
        <f t="shared" ref="H20:K20" si="2">H11-H19</f>
        <v>82879</v>
      </c>
      <c r="I20" s="19">
        <f t="shared" si="2"/>
        <v>74509</v>
      </c>
      <c r="J20" s="19">
        <f t="shared" si="2"/>
        <v>153591</v>
      </c>
      <c r="K20" s="19">
        <f t="shared" si="2"/>
        <v>226198</v>
      </c>
    </row>
    <row r="21" spans="4:13" x14ac:dyDescent="0.25">
      <c r="D21" t="s">
        <v>28</v>
      </c>
      <c r="G21" s="16">
        <f>-'Historical data'!H18</f>
        <v>-35284</v>
      </c>
      <c r="H21" s="16">
        <f>-'Historical data'!I18</f>
        <v>-30341</v>
      </c>
      <c r="I21" s="16">
        <f>-'Historical data'!J18</f>
        <v>-27890</v>
      </c>
      <c r="J21" s="16">
        <f>-'Historical data'!K18</f>
        <v>-48460</v>
      </c>
      <c r="K21" s="16">
        <f>-'Historical data'!L18</f>
        <v>-52558</v>
      </c>
    </row>
    <row r="22" spans="4:13" x14ac:dyDescent="0.25">
      <c r="D22" s="10" t="s">
        <v>29</v>
      </c>
      <c r="E22" s="10"/>
      <c r="F22" s="10"/>
      <c r="G22" s="19">
        <f>SUM(G20:G21)</f>
        <v>71186</v>
      </c>
      <c r="H22" s="19">
        <f t="shared" ref="H22:K22" si="3">SUM(H20:H21)</f>
        <v>52538</v>
      </c>
      <c r="I22" s="19">
        <f t="shared" si="3"/>
        <v>46619</v>
      </c>
      <c r="J22" s="19">
        <f t="shared" si="3"/>
        <v>105131</v>
      </c>
      <c r="K22" s="19">
        <f t="shared" si="3"/>
        <v>173640</v>
      </c>
    </row>
    <row r="23" spans="4:13" x14ac:dyDescent="0.25">
      <c r="D23" t="s">
        <v>30</v>
      </c>
      <c r="G23" s="16">
        <f>-'Historical data'!H17</f>
        <v>-1342</v>
      </c>
      <c r="H23" s="16">
        <f>-'Historical data'!I17</f>
        <v>-1018</v>
      </c>
      <c r="I23" s="16">
        <f>-'Historical data'!J17</f>
        <v>-1266</v>
      </c>
      <c r="J23" s="16">
        <f>-'Historical data'!K17</f>
        <v>-2523</v>
      </c>
      <c r="K23" s="16">
        <f>-'Historical data'!L17</f>
        <v>-1936</v>
      </c>
    </row>
    <row r="24" spans="4:13" x14ac:dyDescent="0.25">
      <c r="D24" s="10" t="s">
        <v>31</v>
      </c>
      <c r="E24" s="10"/>
      <c r="F24" s="10"/>
      <c r="G24" s="19">
        <f>SUM(G22:G23)</f>
        <v>69844</v>
      </c>
      <c r="H24" s="19">
        <f t="shared" ref="H24:K24" si="4">SUM(H22:H23)</f>
        <v>51520</v>
      </c>
      <c r="I24" s="19">
        <f t="shared" si="4"/>
        <v>45353</v>
      </c>
      <c r="J24" s="19">
        <f t="shared" si="4"/>
        <v>102608</v>
      </c>
      <c r="K24" s="19">
        <f t="shared" si="4"/>
        <v>171704</v>
      </c>
    </row>
    <row r="25" spans="4:13" x14ac:dyDescent="0.25">
      <c r="D25" t="s">
        <v>32</v>
      </c>
      <c r="G25" s="16">
        <f>-'Historical data'!H28</f>
        <v>-14252</v>
      </c>
      <c r="H25" s="16">
        <f>-'Historical data'!I28</f>
        <v>-9319</v>
      </c>
      <c r="I25" s="16">
        <f>-'Historical data'!J28</f>
        <v>-8177</v>
      </c>
      <c r="J25" s="16">
        <f>-'Historical data'!K28</f>
        <v>-21745</v>
      </c>
      <c r="K25" s="16">
        <f>-'Historical data'!L28</f>
        <v>-39363</v>
      </c>
    </row>
    <row r="26" spans="4:13" x14ac:dyDescent="0.25">
      <c r="D26" s="10" t="s">
        <v>33</v>
      </c>
      <c r="E26" s="10"/>
      <c r="F26" s="10"/>
      <c r="G26" s="19">
        <f>SUM(G24:G25)</f>
        <v>55592</v>
      </c>
      <c r="H26" s="19">
        <f t="shared" ref="H26:K26" si="5">SUM(H24:H25)</f>
        <v>42201</v>
      </c>
      <c r="I26" s="19">
        <f t="shared" si="5"/>
        <v>37176</v>
      </c>
      <c r="J26" s="19">
        <f t="shared" si="5"/>
        <v>80863</v>
      </c>
      <c r="K26" s="19">
        <f t="shared" si="5"/>
        <v>132341</v>
      </c>
    </row>
    <row r="27" spans="4:13" x14ac:dyDescent="0.25">
      <c r="D27" t="s">
        <v>34</v>
      </c>
      <c r="G27" s="16">
        <f>'Historical data'!H30</f>
        <v>-24166</v>
      </c>
      <c r="H27" s="16">
        <f>'Historical data'!I30</f>
        <v>-18125</v>
      </c>
      <c r="I27" s="16">
        <f>'Historical data'!J30</f>
        <v>-13594</v>
      </c>
      <c r="J27" s="16">
        <f>'Historical data'!K30</f>
        <v>-18125</v>
      </c>
      <c r="K27" s="16">
        <f>'Historical data'!L30</f>
        <v>-27187</v>
      </c>
    </row>
    <row r="30" spans="4:13" x14ac:dyDescent="0.25">
      <c r="D30" s="200" t="s">
        <v>35</v>
      </c>
      <c r="E30" s="200"/>
      <c r="F30" s="200"/>
      <c r="G30" s="200"/>
      <c r="H30" s="200"/>
      <c r="I30" s="200"/>
      <c r="J30" s="200"/>
      <c r="K30" s="200"/>
    </row>
    <row r="31" spans="4:13" x14ac:dyDescent="0.25">
      <c r="D31" s="126" t="s">
        <v>36</v>
      </c>
      <c r="E31" s="126"/>
      <c r="F31" s="126"/>
      <c r="G31" s="127" t="s">
        <v>37</v>
      </c>
      <c r="H31" s="128">
        <f>H9/G9-1</f>
        <v>-6.9891620407084298E-2</v>
      </c>
      <c r="I31" s="128">
        <f t="shared" ref="I31:K31" si="6">I9/H9-1</f>
        <v>0.25518387995225367</v>
      </c>
      <c r="J31" s="128">
        <f t="shared" si="6"/>
        <v>0.3405430556844915</v>
      </c>
      <c r="K31" s="128">
        <f t="shared" si="6"/>
        <v>0.19802651636391899</v>
      </c>
    </row>
    <row r="32" spans="4:13" x14ac:dyDescent="0.25">
      <c r="D32" s="126" t="s">
        <v>38</v>
      </c>
      <c r="E32" s="126"/>
      <c r="F32" s="126"/>
      <c r="G32" s="128">
        <f>(G9-G13-G14-G15)/G9</f>
        <v>0.29733941316415541</v>
      </c>
      <c r="H32" s="128">
        <f t="shared" ref="H32:K32" si="7">(H9-H13-H14-H15)/H9</f>
        <v>0.27777951457966238</v>
      </c>
      <c r="I32" s="128">
        <f t="shared" si="7"/>
        <v>0.25230216755840046</v>
      </c>
      <c r="J32" s="128">
        <f t="shared" si="7"/>
        <v>0.27804685250135336</v>
      </c>
      <c r="K32" s="128">
        <f t="shared" si="7"/>
        <v>0.29689718324354886</v>
      </c>
    </row>
    <row r="33" spans="4:11" x14ac:dyDescent="0.25">
      <c r="D33" s="126" t="s">
        <v>39</v>
      </c>
      <c r="E33" s="126"/>
      <c r="F33" s="126"/>
      <c r="G33" s="128">
        <f>G20/G9</f>
        <v>0.14072164948453608</v>
      </c>
      <c r="H33" s="128">
        <f t="shared" ref="H33:K33" si="8">H20/H9</f>
        <v>0.11777269368498834</v>
      </c>
      <c r="I33" s="128">
        <f t="shared" si="8"/>
        <v>8.4353185448172649E-2</v>
      </c>
      <c r="J33" s="128">
        <f t="shared" si="8"/>
        <v>0.12971128258701342</v>
      </c>
      <c r="K33" s="128">
        <f t="shared" si="8"/>
        <v>0.15945359520986449</v>
      </c>
    </row>
    <row r="34" spans="4:11" x14ac:dyDescent="0.25">
      <c r="D34" s="126" t="s">
        <v>40</v>
      </c>
      <c r="E34" s="126"/>
      <c r="F34" s="126"/>
      <c r="G34" s="128">
        <f>G22/G9</f>
        <v>9.4086703674332542E-2</v>
      </c>
      <c r="H34" s="128">
        <f t="shared" ref="H34:K34" si="9">H22/H9</f>
        <v>7.4657534246575341E-2</v>
      </c>
      <c r="I34" s="128">
        <f t="shared" si="9"/>
        <v>5.2778337548596281E-2</v>
      </c>
      <c r="J34" s="128">
        <f t="shared" si="9"/>
        <v>8.8785650524153811E-2</v>
      </c>
      <c r="K34" s="128">
        <f t="shared" si="9"/>
        <v>0.12240392166261803</v>
      </c>
    </row>
    <row r="35" spans="4:11" x14ac:dyDescent="0.25">
      <c r="D35" s="126" t="s">
        <v>41</v>
      </c>
      <c r="E35" s="126"/>
      <c r="F35" s="126"/>
      <c r="G35" s="128">
        <f>G26/G9</f>
        <v>7.3476077187417388E-2</v>
      </c>
      <c r="H35" s="128">
        <f t="shared" ref="H35:K35" si="10">H26/H9</f>
        <v>5.9968453362132669E-2</v>
      </c>
      <c r="I35" s="128">
        <f t="shared" si="10"/>
        <v>4.2087721244698846E-2</v>
      </c>
      <c r="J35" s="128">
        <f t="shared" si="10"/>
        <v>6.8290742581490232E-2</v>
      </c>
      <c r="K35" s="128">
        <f t="shared" si="10"/>
        <v>9.3291046975077924E-2</v>
      </c>
    </row>
    <row r="36" spans="4:11" x14ac:dyDescent="0.25">
      <c r="D36" s="126" t="s">
        <v>42</v>
      </c>
      <c r="E36" s="126"/>
      <c r="F36" s="126"/>
      <c r="G36" s="128">
        <f>G26/'Historical data'!H62</f>
        <v>8.7370752046671496E-2</v>
      </c>
      <c r="H36" s="128">
        <f>H26/'Historical data'!I62</f>
        <v>5.9124833102397023E-2</v>
      </c>
      <c r="I36" s="128">
        <f>I26/'Historical data'!J62</f>
        <v>4.9796732993550377E-2</v>
      </c>
      <c r="J36" s="128">
        <f>J26/'Historical data'!K62</f>
        <v>8.0552550470486747E-2</v>
      </c>
      <c r="K36" s="128">
        <f>K26/'Historical data'!L62</f>
        <v>0.11472915662483485</v>
      </c>
    </row>
    <row r="37" spans="4:11" x14ac:dyDescent="0.25">
      <c r="D37" s="126" t="s">
        <v>43</v>
      </c>
      <c r="E37" s="126"/>
      <c r="F37" s="126"/>
      <c r="G37" s="129">
        <f>G9/'Historical data'!H62</f>
        <v>1.189104745260319</v>
      </c>
      <c r="H37" s="129">
        <f>H9/'Historical data'!I62</f>
        <v>0.98593226584248794</v>
      </c>
      <c r="I37" s="129">
        <f>I9/'Historical data'!J62</f>
        <v>1.1831653394592494</v>
      </c>
      <c r="J37" s="129">
        <f>J9/'Historical data'!K62</f>
        <v>1.1795530027274883</v>
      </c>
      <c r="K37" s="129">
        <f>K9/'Historical data'!L62</f>
        <v>1.2297981461767062</v>
      </c>
    </row>
    <row r="38" spans="4:11" x14ac:dyDescent="0.25">
      <c r="D38" s="126" t="s">
        <v>44</v>
      </c>
      <c r="E38" s="126"/>
      <c r="F38" s="126"/>
      <c r="G38" s="129">
        <f>'Historical data'!H62/'Historical data'!H69</f>
        <v>1.2871711151840299</v>
      </c>
      <c r="H38" s="129">
        <f>'Historical data'!I62/'Historical data'!I69</f>
        <v>1.3595292244279114</v>
      </c>
      <c r="I38" s="129">
        <f>'Historical data'!J62/'Historical data'!J69</f>
        <v>1.3491917193020504</v>
      </c>
      <c r="J38" s="129">
        <f>'Historical data'!K62/'Historical data'!K69</f>
        <v>1.3456451859378393</v>
      </c>
      <c r="K38" s="129">
        <f>'Historical data'!L62/'Historical data'!L69</f>
        <v>1.3469895838198889</v>
      </c>
    </row>
    <row r="39" spans="4:11" x14ac:dyDescent="0.25">
      <c r="D39" s="126" t="s">
        <v>45</v>
      </c>
      <c r="E39" s="126"/>
      <c r="F39" s="126"/>
      <c r="G39" s="128">
        <f>G35*G37*G38</f>
        <v>0.1124611083463815</v>
      </c>
      <c r="H39" s="128">
        <f t="shared" ref="H39:K39" si="11">H35*H37*H38</f>
        <v>8.038193849213153E-2</v>
      </c>
      <c r="I39" s="128">
        <f t="shared" si="11"/>
        <v>6.718533980319337E-2</v>
      </c>
      <c r="J39" s="128">
        <f t="shared" si="11"/>
        <v>0.10839515175562532</v>
      </c>
      <c r="K39" s="128">
        <f t="shared" si="11"/>
        <v>0.15453897893409313</v>
      </c>
    </row>
  </sheetData>
  <mergeCells count="2">
    <mergeCell ref="A1:L3"/>
    <mergeCell ref="D30:K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85"/>
  <sheetViews>
    <sheetView showGridLines="0" workbookViewId="0">
      <pane ySplit="6" topLeftCell="A7" activePane="bottomLeft" state="frozen"/>
      <selection pane="bottomLeft" activeCell="G16" sqref="G16"/>
    </sheetView>
  </sheetViews>
  <sheetFormatPr defaultRowHeight="15" x14ac:dyDescent="0.25"/>
  <cols>
    <col min="1" max="1" width="2" customWidth="1"/>
    <col min="2" max="2" width="2.28515625" customWidth="1"/>
    <col min="3" max="3" width="2.140625" customWidth="1"/>
    <col min="4" max="4" width="48.85546875" customWidth="1"/>
    <col min="7" max="7" width="13.28515625" customWidth="1"/>
  </cols>
  <sheetData>
    <row r="1" spans="1:12" x14ac:dyDescent="0.25">
      <c r="A1" s="199" t="s">
        <v>340</v>
      </c>
      <c r="B1" s="199"/>
      <c r="C1" s="199"/>
      <c r="D1" s="199"/>
      <c r="E1" s="199"/>
      <c r="F1" s="199"/>
      <c r="G1" s="199"/>
      <c r="H1" s="199"/>
      <c r="I1" s="199"/>
      <c r="J1" s="199"/>
      <c r="K1" s="199"/>
      <c r="L1" s="199"/>
    </row>
    <row r="2" spans="1:12" x14ac:dyDescent="0.25">
      <c r="A2" s="199"/>
      <c r="B2" s="199"/>
      <c r="C2" s="199"/>
      <c r="D2" s="199"/>
      <c r="E2" s="199"/>
      <c r="F2" s="199"/>
      <c r="G2" s="199"/>
      <c r="H2" s="199"/>
      <c r="I2" s="199"/>
      <c r="J2" s="199"/>
      <c r="K2" s="199"/>
      <c r="L2" s="199"/>
    </row>
    <row r="3" spans="1:12" x14ac:dyDescent="0.25">
      <c r="A3" s="199"/>
      <c r="B3" s="199"/>
      <c r="C3" s="199"/>
      <c r="D3" s="199"/>
      <c r="E3" s="199"/>
      <c r="F3" s="199"/>
      <c r="G3" s="199"/>
      <c r="H3" s="199"/>
      <c r="I3" s="199"/>
      <c r="J3" s="199"/>
      <c r="K3" s="199"/>
      <c r="L3" s="199"/>
    </row>
    <row r="6" spans="1:12" x14ac:dyDescent="0.25">
      <c r="A6" s="4"/>
      <c r="B6" s="4"/>
      <c r="C6" s="4"/>
      <c r="D6" s="176" t="s">
        <v>21</v>
      </c>
      <c r="E6" s="176"/>
      <c r="F6" s="176"/>
      <c r="G6" s="176">
        <v>2020</v>
      </c>
      <c r="H6" s="176">
        <f>G6+1</f>
        <v>2021</v>
      </c>
      <c r="I6" s="176">
        <f t="shared" ref="I6:K6" si="0">H6+1</f>
        <v>2022</v>
      </c>
      <c r="J6" s="176">
        <f t="shared" si="0"/>
        <v>2023</v>
      </c>
      <c r="K6" s="176">
        <f t="shared" si="0"/>
        <v>2024</v>
      </c>
    </row>
    <row r="8" spans="1:12" x14ac:dyDescent="0.25">
      <c r="D8" s="2" t="s">
        <v>0</v>
      </c>
    </row>
    <row r="9" spans="1:12" x14ac:dyDescent="0.25">
      <c r="D9" t="s">
        <v>22</v>
      </c>
      <c r="G9" s="26">
        <f>'Income  statement'!G9/'Income  statement'!G$9</f>
        <v>1</v>
      </c>
      <c r="H9" s="26">
        <f>'Income  statement'!H9/'Income  statement'!H$9</f>
        <v>1</v>
      </c>
      <c r="I9" s="26">
        <f>'Income  statement'!I9/'Income  statement'!I$9</f>
        <v>1</v>
      </c>
      <c r="J9" s="26">
        <f>'Income  statement'!J9/'Income  statement'!J$9</f>
        <v>1</v>
      </c>
      <c r="K9" s="26">
        <f>'Income  statement'!K9/'Income  statement'!K$9</f>
        <v>1</v>
      </c>
    </row>
    <row r="10" spans="1:12" x14ac:dyDescent="0.25">
      <c r="D10" s="27" t="s">
        <v>23</v>
      </c>
      <c r="E10" s="27"/>
      <c r="F10" s="27"/>
      <c r="G10" s="28">
        <f>'Income  statement'!G10/'Income  statement'!G$9</f>
        <v>4.4070843246100978E-2</v>
      </c>
      <c r="H10" s="28">
        <f>'Income  statement'!H10/'Income  statement'!H$9</f>
        <v>4.1725402148581822E-2</v>
      </c>
      <c r="I10" s="28">
        <f>'Income  statement'!I10/'Income  statement'!I$9</f>
        <v>1.9752110839150547E-2</v>
      </c>
      <c r="J10" s="28">
        <f>'Income  statement'!J10/'Income  statement'!J$9</f>
        <v>1.9125934571349187E-2</v>
      </c>
      <c r="K10" s="28">
        <f>'Income  statement'!K10/'Income  statement'!K$9</f>
        <v>2.8856280426510415E-2</v>
      </c>
    </row>
    <row r="11" spans="1:12" x14ac:dyDescent="0.25">
      <c r="D11" s="11" t="s">
        <v>25</v>
      </c>
      <c r="G11" s="26"/>
      <c r="H11" s="26"/>
      <c r="I11" s="26"/>
      <c r="J11" s="26"/>
      <c r="K11" s="26"/>
    </row>
    <row r="12" spans="1:12" x14ac:dyDescent="0.25">
      <c r="D12" s="2" t="s">
        <v>20</v>
      </c>
      <c r="G12" s="26"/>
      <c r="H12" s="26"/>
      <c r="I12" s="26"/>
      <c r="J12" s="26"/>
      <c r="K12" s="26"/>
    </row>
    <row r="13" spans="1:12" x14ac:dyDescent="0.25">
      <c r="D13" s="17" t="s">
        <v>2</v>
      </c>
      <c r="G13" s="26">
        <f>'Income  statement'!G13/'Income  statement'!G$9</f>
        <v>0.45776896642876025</v>
      </c>
      <c r="H13" s="26">
        <f>'Income  statement'!H13/'Income  statement'!H$9</f>
        <v>0.47314841129994883</v>
      </c>
      <c r="I13" s="26">
        <f>'Income  statement'!I13/'Income  statement'!I$9</f>
        <v>0.44990026016134987</v>
      </c>
      <c r="J13" s="26">
        <f>'Income  statement'!J13/'Income  statement'!J$9</f>
        <v>0.6194769187373691</v>
      </c>
      <c r="K13" s="26">
        <f>'Income  statement'!K13/'Income  statement'!K$9</f>
        <v>0.55629706284162639</v>
      </c>
    </row>
    <row r="14" spans="1:12" x14ac:dyDescent="0.25">
      <c r="D14" s="17" t="s">
        <v>3</v>
      </c>
      <c r="G14" s="26">
        <f>'Income  statement'!G14/'Income  statement'!G$9</f>
        <v>0.2480465239228126</v>
      </c>
      <c r="H14" s="26">
        <f>'Income  statement'!H14/'Income  statement'!H$9</f>
        <v>0.24518416415619848</v>
      </c>
      <c r="I14" s="26">
        <f>'Income  statement'!I14/'Income  statement'!I$9</f>
        <v>0.29885157670457763</v>
      </c>
      <c r="J14" s="26">
        <f>'Income  statement'!J14/'Income  statement'!J$9</f>
        <v>0.10737869046422639</v>
      </c>
      <c r="K14" s="26">
        <f>'Income  statement'!K14/'Income  statement'!K$9</f>
        <v>0.14947461620124886</v>
      </c>
    </row>
    <row r="15" spans="1:12" x14ac:dyDescent="0.25">
      <c r="D15" s="17" t="s">
        <v>4</v>
      </c>
      <c r="G15" s="26">
        <f>-'Income  statement'!G15/'Income  statement'!G$9</f>
        <v>3.154903515728258E-3</v>
      </c>
      <c r="H15" s="26">
        <f>-'Income  statement'!H15/'Income  statement'!H$9</f>
        <v>-3.8879099641903028E-3</v>
      </c>
      <c r="I15" s="26">
        <f>-'Income  statement'!I15/'Income  statement'!I$9</f>
        <v>1.0540044243279164E-3</v>
      </c>
      <c r="J15" s="26">
        <f>-'Income  statement'!J15/'Income  statement'!J$9</f>
        <v>4.9024617029488245E-3</v>
      </c>
      <c r="K15" s="26">
        <f>-'Income  statement'!K15/'Income  statement'!K$9</f>
        <v>2.6688622864240487E-3</v>
      </c>
    </row>
    <row r="16" spans="1:12" x14ac:dyDescent="0.25">
      <c r="D16" s="17" t="s">
        <v>5</v>
      </c>
      <c r="G16" s="26">
        <f>'Income  statement'!G16/'Income  statement'!G$9</f>
        <v>4.5151995770552469E-2</v>
      </c>
      <c r="H16" s="26">
        <f>'Income  statement'!H16/'Income  statement'!H$9</f>
        <v>4.8763712840334227E-2</v>
      </c>
      <c r="I16" s="26">
        <f>'Income  statement'!I16/'Income  statement'!I$9</f>
        <v>4.5866740329990559E-2</v>
      </c>
      <c r="J16" s="26">
        <f>'Income  statement'!J16/'Income  statement'!J$9</f>
        <v>4.4831555469601783E-2</v>
      </c>
      <c r="K16" s="26">
        <f>'Income  statement'!K16/'Income  statement'!K$9</f>
        <v>4.4421824046829865E-2</v>
      </c>
    </row>
    <row r="17" spans="1:11" x14ac:dyDescent="0.25">
      <c r="D17" s="17" t="s">
        <v>8</v>
      </c>
      <c r="G17" s="26">
        <f>'Income  statement'!G17/'Income  statement'!G$9</f>
        <v>0.15714512291831881</v>
      </c>
      <c r="H17" s="26">
        <f>'Income  statement'!H17/'Income  statement'!H$9</f>
        <v>0.15400301256181437</v>
      </c>
      <c r="I17" s="26">
        <f>'Income  statement'!I17/'Income  statement'!I$9</f>
        <v>0.1434702671125713</v>
      </c>
      <c r="J17" s="26">
        <f>'Income  statement'!J17/'Income  statement'!J$9</f>
        <v>0.1239516290445309</v>
      </c>
      <c r="K17" s="26">
        <f>'Income  statement'!K17/'Income  statement'!K$9</f>
        <v>0.12371579506859667</v>
      </c>
    </row>
    <row r="18" spans="1:11" x14ac:dyDescent="0.25">
      <c r="D18" s="17" t="s">
        <v>9</v>
      </c>
      <c r="G18" s="26">
        <f>-'Income  statement'!G18/'Income  statement'!G$9</f>
        <v>1.6085117631509385E-3</v>
      </c>
      <c r="H18" s="26">
        <f>-'Income  statement'!H18/'Income  statement'!H$9</f>
        <v>1.0345023588927413E-3</v>
      </c>
      <c r="I18" s="26">
        <f>-'Income  statement'!I18/'Income  statement'!I$9</f>
        <v>1.635914493183501E-3</v>
      </c>
      <c r="J18" s="26">
        <f>-'Income  statement'!J18/'Income  statement'!J$9</f>
        <v>1.3216800284435676E-3</v>
      </c>
      <c r="K18" s="26">
        <f>-'Income  statement'!K18/'Income  statement'!K$9</f>
        <v>1.8377506552317738E-3</v>
      </c>
    </row>
    <row r="19" spans="1:11" x14ac:dyDescent="0.25">
      <c r="D19" s="5" t="s">
        <v>26</v>
      </c>
      <c r="E19" s="4"/>
      <c r="F19" s="4"/>
      <c r="G19" s="29">
        <f>'Income  statement'!G19/'Income  statement'!G$9</f>
        <v>0.90334919376156486</v>
      </c>
      <c r="H19" s="29">
        <f>'Income  statement'!H19/'Income  statement'!H$9</f>
        <v>0.92395270846359345</v>
      </c>
      <c r="I19" s="29">
        <f>'Income  statement'!I19/'Income  statement'!I$9</f>
        <v>0.93539892539097791</v>
      </c>
      <c r="J19" s="29">
        <f>'Income  statement'!J19/'Income  statement'!J$9</f>
        <v>0.88941465198433578</v>
      </c>
      <c r="K19" s="29">
        <f>'Income  statement'!K19/'Income  statement'!K$9</f>
        <v>0.86940268521664588</v>
      </c>
    </row>
    <row r="20" spans="1:11" x14ac:dyDescent="0.25">
      <c r="D20" s="11" t="s">
        <v>27</v>
      </c>
      <c r="G20" s="26">
        <f>'Income  statement'!G20/'Income  statement'!G$9</f>
        <v>0.14072164948453608</v>
      </c>
      <c r="H20" s="26">
        <f>'Income  statement'!H20/'Income  statement'!H$9</f>
        <v>0.11777269368498834</v>
      </c>
      <c r="I20" s="26">
        <f>'Income  statement'!I20/'Income  statement'!I$9</f>
        <v>8.4353185448172649E-2</v>
      </c>
      <c r="J20" s="26">
        <f>'Income  statement'!J20/'Income  statement'!J$9</f>
        <v>0.12971128258701342</v>
      </c>
      <c r="K20" s="26">
        <f>'Income  statement'!K20/'Income  statement'!K$9</f>
        <v>0.15945359520986449</v>
      </c>
    </row>
    <row r="21" spans="1:11" x14ac:dyDescent="0.25">
      <c r="D21" t="s">
        <v>28</v>
      </c>
      <c r="G21" s="26">
        <f>-'Income  statement'!G21/'Income  statement'!G$9</f>
        <v>4.663494581020354E-2</v>
      </c>
      <c r="H21" s="26">
        <f>-'Income  statement'!H21/'Income  statement'!H$9</f>
        <v>4.3115159438413007E-2</v>
      </c>
      <c r="I21" s="26">
        <f>-'Income  statement'!I21/'Income  statement'!I$9</f>
        <v>3.1574847899576361E-2</v>
      </c>
      <c r="J21" s="26">
        <f>-'Income  statement'!J21/'Income  statement'!J$9</f>
        <v>4.092563206285961E-2</v>
      </c>
      <c r="K21" s="26">
        <f>-'Income  statement'!K21/'Income  statement'!K$9</f>
        <v>3.7049673547246476E-2</v>
      </c>
    </row>
    <row r="22" spans="1:11" x14ac:dyDescent="0.25">
      <c r="D22" s="10" t="s">
        <v>29</v>
      </c>
      <c r="E22" s="20"/>
      <c r="F22" s="20"/>
      <c r="G22" s="30">
        <f>'Income  statement'!G22/'Income  statement'!G$9</f>
        <v>9.4086703674332542E-2</v>
      </c>
      <c r="H22" s="30">
        <f>'Income  statement'!H22/'Income  statement'!H$9</f>
        <v>7.4657534246575341E-2</v>
      </c>
      <c r="I22" s="30">
        <f>'Income  statement'!I22/'Income  statement'!I$9</f>
        <v>5.2778337548596281E-2</v>
      </c>
      <c r="J22" s="30">
        <f>'Income  statement'!J22/'Income  statement'!J$9</f>
        <v>8.8785650524153811E-2</v>
      </c>
      <c r="K22" s="30">
        <f>'Income  statement'!K22/'Income  statement'!K$9</f>
        <v>0.12240392166261803</v>
      </c>
    </row>
    <row r="23" spans="1:11" x14ac:dyDescent="0.25">
      <c r="D23" t="s">
        <v>30</v>
      </c>
      <c r="G23" s="26">
        <f>-'Income  statement'!G23/'Income  statement'!G$9</f>
        <v>1.7737245572297118E-3</v>
      </c>
      <c r="H23" s="26">
        <f>-'Income  statement'!H23/'Income  statement'!H$9</f>
        <v>1.4465980787813336E-3</v>
      </c>
      <c r="I23" s="26">
        <f>-'Income  statement'!I23/'Income  statement'!I$9</f>
        <v>1.433264877764922E-3</v>
      </c>
      <c r="J23" s="26">
        <f>-'Income  statement'!J23/'Income  statement'!J$9</f>
        <v>2.1307340011265949E-3</v>
      </c>
      <c r="K23" s="26">
        <f>-'Income  statement'!K23/'Income  statement'!K$9</f>
        <v>1.3647431026193762E-3</v>
      </c>
    </row>
    <row r="24" spans="1:11" x14ac:dyDescent="0.25">
      <c r="D24" s="10" t="s">
        <v>31</v>
      </c>
      <c r="E24" s="20"/>
      <c r="F24" s="20"/>
      <c r="G24" s="30">
        <f>'Income  statement'!G24/'Income  statement'!G$9</f>
        <v>9.2312979117102831E-2</v>
      </c>
      <c r="H24" s="30">
        <f>'Income  statement'!H24/'Income  statement'!H$9</f>
        <v>7.3210936167794005E-2</v>
      </c>
      <c r="I24" s="30">
        <f>'Income  statement'!I24/'Income  statement'!I$9</f>
        <v>5.1345072670831361E-2</v>
      </c>
      <c r="J24" s="30">
        <f>'Income  statement'!J24/'Income  statement'!J$9</f>
        <v>8.6654916523027217E-2</v>
      </c>
      <c r="K24" s="30">
        <f>'Income  statement'!K24/'Income  statement'!K$9</f>
        <v>0.12103917855999864</v>
      </c>
    </row>
    <row r="25" spans="1:11" x14ac:dyDescent="0.25">
      <c r="D25" t="s">
        <v>32</v>
      </c>
      <c r="G25" s="26">
        <f>-'Income  statement'!G25/'Income  statement'!G$9</f>
        <v>1.8836901929685436E-2</v>
      </c>
      <c r="H25" s="26">
        <f>-'Income  statement'!H25/'Income  statement'!H$9</f>
        <v>1.3242482805661343E-2</v>
      </c>
      <c r="I25" s="26">
        <f>-'Income  statement'!I25/'Income  statement'!I$9</f>
        <v>9.2573514261325169E-3</v>
      </c>
      <c r="J25" s="26">
        <f>-'Income  statement'!J25/'Income  statement'!J$9</f>
        <v>1.8364173941536981E-2</v>
      </c>
      <c r="K25" s="26">
        <f>-'Income  statement'!K25/'Income  statement'!K$9</f>
        <v>2.7748131584920718E-2</v>
      </c>
    </row>
    <row r="26" spans="1:11" x14ac:dyDescent="0.25">
      <c r="D26" s="10" t="s">
        <v>33</v>
      </c>
      <c r="E26" s="20"/>
      <c r="F26" s="20"/>
      <c r="G26" s="30">
        <f>'Income  statement'!G26/'Income  statement'!G$9</f>
        <v>7.3476077187417388E-2</v>
      </c>
      <c r="H26" s="30">
        <f>'Income  statement'!H26/'Income  statement'!H$9</f>
        <v>5.9968453362132669E-2</v>
      </c>
      <c r="I26" s="30">
        <f>'Income  statement'!I26/'Income  statement'!I$9</f>
        <v>4.2087721244698846E-2</v>
      </c>
      <c r="J26" s="30">
        <f>'Income  statement'!J26/'Income  statement'!J$9</f>
        <v>6.8290742581490232E-2</v>
      </c>
      <c r="K26" s="30">
        <f>'Income  statement'!K26/'Income  statement'!K$9</f>
        <v>9.3291046975077924E-2</v>
      </c>
    </row>
    <row r="27" spans="1:11" x14ac:dyDescent="0.25">
      <c r="D27" t="s">
        <v>34</v>
      </c>
      <c r="G27" s="26">
        <f>-'Income  statement'!G27/'Income  statement'!G$9</f>
        <v>3.1940259053661116E-2</v>
      </c>
      <c r="H27" s="26">
        <f>-'Income  statement'!H27/'Income  statement'!H$9</f>
        <v>2.5755982493037004E-2</v>
      </c>
      <c r="I27" s="26">
        <f>-'Income  statement'!I27/'Income  statement'!I$9</f>
        <v>1.5390049564246722E-2</v>
      </c>
      <c r="J27" s="26">
        <f>-'Income  statement'!J27/'Income  statement'!J$9</f>
        <v>1.5306997134530136E-2</v>
      </c>
      <c r="K27" s="26">
        <f>-'Income  statement'!K27/'Income  statement'!K$9</f>
        <v>1.9164912567620342E-2</v>
      </c>
    </row>
    <row r="30" spans="1:11" x14ac:dyDescent="0.25">
      <c r="D30" s="2" t="s">
        <v>92</v>
      </c>
      <c r="E30" s="2"/>
      <c r="F30" s="2"/>
      <c r="G30" s="2">
        <v>2020</v>
      </c>
      <c r="H30" s="2">
        <f>G30+1</f>
        <v>2021</v>
      </c>
      <c r="I30" s="2">
        <f t="shared" ref="I30:K30" si="1">H30+1</f>
        <v>2022</v>
      </c>
      <c r="J30" s="2">
        <f t="shared" si="1"/>
        <v>2023</v>
      </c>
      <c r="K30" s="2">
        <f t="shared" si="1"/>
        <v>2024</v>
      </c>
    </row>
    <row r="31" spans="1:11" x14ac:dyDescent="0.25">
      <c r="A31" s="20"/>
      <c r="B31" s="10" t="s">
        <v>98</v>
      </c>
      <c r="C31" s="20"/>
      <c r="D31" s="21"/>
      <c r="E31" s="20"/>
      <c r="F31" s="20"/>
      <c r="G31" s="20"/>
      <c r="H31" s="20"/>
      <c r="I31" s="20"/>
      <c r="J31" s="20"/>
      <c r="K31" s="20"/>
    </row>
    <row r="32" spans="1:11" x14ac:dyDescent="0.25">
      <c r="C32" s="2"/>
      <c r="D32" s="2" t="s">
        <v>58</v>
      </c>
    </row>
    <row r="33" spans="4:11" x14ac:dyDescent="0.25">
      <c r="D33" t="s">
        <v>59</v>
      </c>
      <c r="G33" s="26">
        <f>'Historical Balance sheet'!G9/'Historical Balance sheet'!G$34</f>
        <v>5.0511019571664539E-2</v>
      </c>
      <c r="H33" s="26">
        <f>'Historical Balance sheet'!H9/'Historical Balance sheet'!H$34</f>
        <v>4.2717380187485728E-2</v>
      </c>
      <c r="I33" s="26">
        <f>'Historical Balance sheet'!I9/'Historical Balance sheet'!I$34</f>
        <v>4.7314665362900257E-2</v>
      </c>
      <c r="J33" s="26">
        <f>'Historical Balance sheet'!J9/'Historical Balance sheet'!J$34</f>
        <v>5.4226012946105712E-2</v>
      </c>
      <c r="K33" s="26">
        <f>'Historical Balance sheet'!K9/'Historical Balance sheet'!K$34</f>
        <v>4.6103711461038852E-2</v>
      </c>
    </row>
    <row r="34" spans="4:11" x14ac:dyDescent="0.25">
      <c r="D34" t="s">
        <v>52</v>
      </c>
      <c r="G34" s="26">
        <f>'Historical Balance sheet'!G10/'Historical Balance sheet'!G$34</f>
        <v>0</v>
      </c>
      <c r="H34" s="26">
        <f>'Historical Balance sheet'!H10/'Historical Balance sheet'!H$34</f>
        <v>0</v>
      </c>
      <c r="I34" s="26">
        <f>'Historical Balance sheet'!I10/'Historical Balance sheet'!I$34</f>
        <v>0</v>
      </c>
      <c r="J34" s="26">
        <f>'Historical Balance sheet'!J10/'Historical Balance sheet'!J$34</f>
        <v>0</v>
      </c>
      <c r="K34" s="26">
        <f>'Historical Balance sheet'!K10/'Historical Balance sheet'!K$34</f>
        <v>0</v>
      </c>
    </row>
    <row r="35" spans="4:11" x14ac:dyDescent="0.25">
      <c r="D35" t="s">
        <v>53</v>
      </c>
      <c r="G35" s="26">
        <f>'Historical Balance sheet'!G11/'Historical Balance sheet'!G$34</f>
        <v>1.9155179269406249E-2</v>
      </c>
      <c r="H35" s="26">
        <f>'Historical Balance sheet'!H11/'Historical Balance sheet'!H$34</f>
        <v>0.11790641405176243</v>
      </c>
      <c r="I35" s="26">
        <f>'Historical Balance sheet'!I11/'Historical Balance sheet'!I$34</f>
        <v>5.4920267093516217E-2</v>
      </c>
      <c r="J35" s="26">
        <f>'Historical Balance sheet'!J11/'Historical Balance sheet'!J$34</f>
        <v>0</v>
      </c>
      <c r="K35" s="26">
        <f>'Historical Balance sheet'!K11/'Historical Balance sheet'!K$34</f>
        <v>3.3915672886533944E-2</v>
      </c>
    </row>
    <row r="36" spans="4:11" x14ac:dyDescent="0.25">
      <c r="D36" t="s">
        <v>60</v>
      </c>
      <c r="G36" s="26">
        <f>'Historical Balance sheet'!G12/'Historical Balance sheet'!G$34</f>
        <v>3.347284280274157E-2</v>
      </c>
      <c r="H36" s="26">
        <f>'Historical Balance sheet'!H12/'Historical Balance sheet'!H$34</f>
        <v>1.7931772680210883E-2</v>
      </c>
      <c r="I36" s="26">
        <f>'Historical Balance sheet'!I12/'Historical Balance sheet'!I$34</f>
        <v>2.7251843467661459E-2</v>
      </c>
      <c r="J36" s="26">
        <f>'Historical Balance sheet'!J12/'Historical Balance sheet'!J$34</f>
        <v>3.2721889836569859E-2</v>
      </c>
      <c r="K36" s="26">
        <f>'Historical Balance sheet'!K12/'Historical Balance sheet'!K$34</f>
        <v>3.9850612219421107E-2</v>
      </c>
    </row>
    <row r="37" spans="4:11" x14ac:dyDescent="0.25">
      <c r="D37" t="s">
        <v>61</v>
      </c>
      <c r="G37" s="26">
        <f>'Historical Balance sheet'!G13/'Historical Balance sheet'!G$34</f>
        <v>4.5577633640694226E-4</v>
      </c>
      <c r="H37" s="26">
        <f>'Historical Balance sheet'!H13/'Historical Balance sheet'!H$34</f>
        <v>5.7161991198734587E-4</v>
      </c>
      <c r="I37" s="26">
        <f>'Historical Balance sheet'!I13/'Historical Balance sheet'!I$34</f>
        <v>4.7015959976157151E-4</v>
      </c>
      <c r="J37" s="26">
        <f>'Historical Balance sheet'!J13/'Historical Balance sheet'!J$34</f>
        <v>1.7783462535388612E-2</v>
      </c>
      <c r="K37" s="26">
        <f>'Historical Balance sheet'!K13/'Historical Balance sheet'!K$34</f>
        <v>2.3055756873814486E-2</v>
      </c>
    </row>
    <row r="38" spans="4:11" x14ac:dyDescent="0.25">
      <c r="D38" t="s">
        <v>96</v>
      </c>
      <c r="G38" s="26">
        <f>'Historical Balance sheet'!G14/'Historical Balance sheet'!G$34</f>
        <v>0</v>
      </c>
      <c r="H38" s="26">
        <f>'Historical Balance sheet'!H14/'Historical Balance sheet'!H$34</f>
        <v>4.2119140720773482E-2</v>
      </c>
      <c r="I38" s="26">
        <f>'Historical Balance sheet'!I14/'Historical Balance sheet'!I$34</f>
        <v>4.0279684684986369E-2</v>
      </c>
      <c r="J38" s="26">
        <f>'Historical Balance sheet'!J14/'Historical Balance sheet'!J$34</f>
        <v>9.5960169506721094E-3</v>
      </c>
      <c r="K38" s="26">
        <f>'Historical Balance sheet'!K14/'Historical Balance sheet'!K$34</f>
        <v>1.4555599094241219E-3</v>
      </c>
    </row>
    <row r="39" spans="4:11" x14ac:dyDescent="0.25">
      <c r="D39" t="s">
        <v>54</v>
      </c>
      <c r="G39" s="26">
        <f>'Historical Balance sheet'!G15/'Historical Balance sheet'!G$34</f>
        <v>2.6717923168682824E-4</v>
      </c>
      <c r="H39" s="26">
        <f>'Historical Balance sheet'!H15/'Historical Balance sheet'!H$34</f>
        <v>3.2223671509090576E-4</v>
      </c>
      <c r="I39" s="26">
        <f>'Historical Balance sheet'!I15/'Historical Balance sheet'!I$34</f>
        <v>4.0854324195806072E-4</v>
      </c>
      <c r="J39" s="26">
        <f>'Historical Balance sheet'!J15/'Historical Balance sheet'!J$34</f>
        <v>2.9585975649845496E-4</v>
      </c>
      <c r="K39" s="26">
        <f>'Historical Balance sheet'!K15/'Historical Balance sheet'!K$34</f>
        <v>2.8348307944114822E-4</v>
      </c>
    </row>
    <row r="40" spans="4:11" x14ac:dyDescent="0.25">
      <c r="D40" t="s">
        <v>55</v>
      </c>
      <c r="G40" s="26">
        <f>'Historical Balance sheet'!G16/'Historical Balance sheet'!G$34</f>
        <v>7.9760858871214899E-3</v>
      </c>
      <c r="H40" s="26">
        <f>'Historical Balance sheet'!H16/'Historical Balance sheet'!H$34</f>
        <v>1.8552428614059889E-2</v>
      </c>
      <c r="I40" s="26">
        <f>'Historical Balance sheet'!I16/'Historical Balance sheet'!I$34</f>
        <v>3.4732872996631192E-2</v>
      </c>
      <c r="J40" s="26">
        <f>'Historical Balance sheet'!J16/'Historical Balance sheet'!J$34</f>
        <v>2.5925084723475725E-2</v>
      </c>
      <c r="K40" s="26">
        <f>'Historical Balance sheet'!K16/'Historical Balance sheet'!K$34</f>
        <v>2.9636552152217409E-2</v>
      </c>
    </row>
    <row r="41" spans="4:11" x14ac:dyDescent="0.25">
      <c r="D41" t="s">
        <v>62</v>
      </c>
      <c r="G41" s="26">
        <f>'Historical Balance sheet'!G17/'Historical Balance sheet'!G$34</f>
        <v>8.2856994673703426E-3</v>
      </c>
      <c r="H41" s="26">
        <f>'Historical Balance sheet'!H17/'Historical Balance sheet'!H$34</f>
        <v>0</v>
      </c>
      <c r="I41" s="26">
        <f>'Historical Balance sheet'!I17/'Historical Balance sheet'!I$34</f>
        <v>0</v>
      </c>
      <c r="J41" s="26">
        <f>'Historical Balance sheet'!J17/'Historical Balance sheet'!J$34</f>
        <v>0</v>
      </c>
      <c r="K41" s="26">
        <f>'Historical Balance sheet'!K17/'Historical Balance sheet'!K$34</f>
        <v>0</v>
      </c>
    </row>
    <row r="42" spans="4:11" x14ac:dyDescent="0.25">
      <c r="D42" t="s">
        <v>63</v>
      </c>
      <c r="G42" s="26">
        <f>'Historical Balance sheet'!G18/'Historical Balance sheet'!G$34</f>
        <v>1.2532277608651578E-2</v>
      </c>
      <c r="H42" s="26">
        <f>'Historical Balance sheet'!H18/'Historical Balance sheet'!H$34</f>
        <v>1.3423260727330296E-2</v>
      </c>
      <c r="I42" s="26">
        <f>'Historical Balance sheet'!I18/'Historical Balance sheet'!I$34</f>
        <v>1.9567212060732298E-2</v>
      </c>
      <c r="J42" s="26">
        <f>'Historical Balance sheet'!J18/'Historical Balance sheet'!J$34</f>
        <v>1.5542100743733651E-2</v>
      </c>
      <c r="K42" s="26">
        <f>'Historical Balance sheet'!K18/'Historical Balance sheet'!K$34</f>
        <v>2.1739771202280347E-2</v>
      </c>
    </row>
    <row r="43" spans="4:11" x14ac:dyDescent="0.25">
      <c r="D43" t="s">
        <v>97</v>
      </c>
      <c r="G43" s="26">
        <f>'Historical Balance sheet'!G19/'Historical Balance sheet'!G$34</f>
        <v>0</v>
      </c>
      <c r="H43" s="26">
        <f>'Historical Balance sheet'!H19/'Historical Balance sheet'!H$34</f>
        <v>0</v>
      </c>
      <c r="I43" s="26">
        <f>'Historical Balance sheet'!I19/'Historical Balance sheet'!I$34</f>
        <v>0</v>
      </c>
      <c r="J43" s="26">
        <f>'Historical Balance sheet'!J19/'Historical Balance sheet'!J$34</f>
        <v>0</v>
      </c>
      <c r="K43" s="26">
        <f>'Historical Balance sheet'!K19/'Historical Balance sheet'!K$34</f>
        <v>1.7598490864389324E-4</v>
      </c>
    </row>
    <row r="44" spans="4:11" x14ac:dyDescent="0.25">
      <c r="D44" s="10" t="s">
        <v>64</v>
      </c>
      <c r="E44" s="10"/>
      <c r="F44" s="10"/>
      <c r="G44" s="30">
        <f>'Historical Balance sheet'!G20/'Historical Balance sheet'!G$34</f>
        <v>0.13265606017504955</v>
      </c>
      <c r="H44" s="30">
        <f>'Historical Balance sheet'!H20/'Historical Balance sheet'!H$34</f>
        <v>0.25354425360870098</v>
      </c>
      <c r="I44" s="30">
        <f>'Historical Balance sheet'!I20/'Historical Balance sheet'!I$34</f>
        <v>0.22494524850814743</v>
      </c>
      <c r="J44" s="30">
        <f>'Historical Balance sheet'!J20/'Historical Balance sheet'!J$34</f>
        <v>0.15609042749244412</v>
      </c>
      <c r="K44" s="30">
        <f>'Historical Balance sheet'!K20/'Historical Balance sheet'!K$34</f>
        <v>0.19621710469281531</v>
      </c>
    </row>
    <row r="45" spans="4:11" x14ac:dyDescent="0.25">
      <c r="D45" s="2" t="s">
        <v>47</v>
      </c>
      <c r="G45" s="26"/>
      <c r="H45" s="26"/>
      <c r="I45" s="26"/>
      <c r="J45" s="26"/>
      <c r="K45" s="26"/>
    </row>
    <row r="46" spans="4:11" x14ac:dyDescent="0.25">
      <c r="D46" t="s">
        <v>48</v>
      </c>
      <c r="G46" s="26">
        <f>'Historical Balance sheet'!G22/'Historical Balance sheet'!G$34</f>
        <v>0.23245378978023723</v>
      </c>
      <c r="H46" s="26">
        <f>'Historical Balance sheet'!H22/'Historical Balance sheet'!H$34</f>
        <v>0.19864492456158295</v>
      </c>
      <c r="I46" s="26">
        <f>'Historical Balance sheet'!I22/'Historical Balance sheet'!I$34</f>
        <v>0.17180381887469778</v>
      </c>
      <c r="J46" s="26">
        <f>'Historical Balance sheet'!J22/'Historical Balance sheet'!J$34</f>
        <v>0.26699898590830939</v>
      </c>
      <c r="K46" s="26">
        <f>'Historical Balance sheet'!K22/'Historical Balance sheet'!K$34</f>
        <v>0.23231915166604827</v>
      </c>
    </row>
    <row r="47" spans="4:11" x14ac:dyDescent="0.25">
      <c r="D47" t="s">
        <v>49</v>
      </c>
      <c r="G47" s="26">
        <f>'Historical Balance sheet'!G23/'Historical Balance sheet'!G$34</f>
        <v>2.1127590656270775E-2</v>
      </c>
      <c r="H47" s="26">
        <f>'Historical Balance sheet'!H23/'Historical Balance sheet'!H$34</f>
        <v>1.6802543148196666E-2</v>
      </c>
      <c r="I47" s="26">
        <f>'Historical Balance sheet'!I23/'Historical Balance sheet'!I$34</f>
        <v>3.5445479569489187E-2</v>
      </c>
      <c r="J47" s="26">
        <f>'Historical Balance sheet'!J23/'Historical Balance sheet'!J$34</f>
        <v>5.8843218236914931E-3</v>
      </c>
      <c r="K47" s="26">
        <f>'Historical Balance sheet'!K23/'Historical Balance sheet'!K$34</f>
        <v>5.313357167873998E-3</v>
      </c>
    </row>
    <row r="48" spans="4:11" x14ac:dyDescent="0.25">
      <c r="D48" t="s">
        <v>50</v>
      </c>
      <c r="G48" s="26">
        <f>'Historical Balance sheet'!G24/'Historical Balance sheet'!G$34</f>
        <v>6.3918702074725314E-3</v>
      </c>
      <c r="H48" s="26">
        <f>'Historical Balance sheet'!H24/'Historical Balance sheet'!H$34</f>
        <v>3.1411074575383078E-3</v>
      </c>
      <c r="I48" s="26">
        <f>'Historical Balance sheet'!I24/'Historical Balance sheet'!I$34</f>
        <v>4.6868616511844402E-3</v>
      </c>
      <c r="J48" s="26">
        <f>'Historical Balance sheet'!J24/'Historical Balance sheet'!J$34</f>
        <v>4.038535484243725E-2</v>
      </c>
      <c r="K48" s="26">
        <f>'Historical Balance sheet'!K24/'Historical Balance sheet'!K$34</f>
        <v>6.5056332509180692E-2</v>
      </c>
    </row>
    <row r="49" spans="1:11" x14ac:dyDescent="0.25">
      <c r="D49" t="s">
        <v>93</v>
      </c>
      <c r="G49" s="26">
        <f>'Historical Balance sheet'!G25/'Historical Balance sheet'!G$34</f>
        <v>0</v>
      </c>
      <c r="H49" s="26">
        <f>'Historical Balance sheet'!H25/'Historical Balance sheet'!H$34</f>
        <v>4.168061858241064E-3</v>
      </c>
      <c r="I49" s="26">
        <f>'Historical Balance sheet'!I25/'Historical Balance sheet'!I$34</f>
        <v>3.8885279718172136E-3</v>
      </c>
      <c r="J49" s="26">
        <f>'Historical Balance sheet'!J25/'Historical Balance sheet'!J$34</f>
        <v>5.457965002878905E-3</v>
      </c>
      <c r="K49" s="26">
        <f>'Historical Balance sheet'!K25/'Historical Balance sheet'!K$34</f>
        <v>3.9332193621544019E-3</v>
      </c>
    </row>
    <row r="50" spans="1:11" x14ac:dyDescent="0.25">
      <c r="D50" t="s">
        <v>51</v>
      </c>
      <c r="G50" s="26">
        <f>'Historical Balance sheet'!G26/'Historical Balance sheet'!G$34</f>
        <v>9.7143225356252066E-3</v>
      </c>
      <c r="H50" s="26">
        <f>'Historical Balance sheet'!H26/'Historical Balance sheet'!H$34</f>
        <v>8.2100310888378603E-3</v>
      </c>
      <c r="I50" s="26">
        <f>'Historical Balance sheet'!I26/'Historical Balance sheet'!I$34</f>
        <v>7.6511442559489924E-3</v>
      </c>
      <c r="J50" s="26">
        <f>'Historical Balance sheet'!J26/'Historical Balance sheet'!J$34</f>
        <v>8.8558694790278269E-4</v>
      </c>
      <c r="K50" s="26">
        <f>'Historical Balance sheet'!K26/'Historical Balance sheet'!K$34</f>
        <v>1.9982522878038123E-3</v>
      </c>
    </row>
    <row r="51" spans="1:11" x14ac:dyDescent="0.25">
      <c r="A51" s="8"/>
      <c r="B51" s="8"/>
      <c r="C51" s="8"/>
      <c r="D51" t="s">
        <v>52</v>
      </c>
      <c r="E51" s="8"/>
      <c r="F51" s="8"/>
      <c r="G51" s="26"/>
      <c r="H51" s="26"/>
      <c r="I51" s="26"/>
      <c r="J51" s="26"/>
      <c r="K51" s="26"/>
    </row>
    <row r="52" spans="1:11" x14ac:dyDescent="0.25">
      <c r="D52" t="s">
        <v>53</v>
      </c>
      <c r="G52" s="26">
        <f>'Historical Balance sheet'!G27/'Historical Balance sheet'!G$34</f>
        <v>0.57002217587623005</v>
      </c>
      <c r="H52" s="26">
        <f>'Historical Balance sheet'!H27/'Historical Balance sheet'!H$34</f>
        <v>0.48376277213240848</v>
      </c>
      <c r="I52" s="26">
        <f>'Historical Balance sheet'!I27/'Historical Balance sheet'!I$34</f>
        <v>0.50812867102892623</v>
      </c>
      <c r="J52" s="26">
        <f>'Historical Balance sheet'!J27/'Historical Balance sheet'!J$34</f>
        <v>0.48995471453020062</v>
      </c>
      <c r="K52" s="26">
        <f>'Historical Balance sheet'!K27/'Historical Balance sheet'!K$34</f>
        <v>0.46279522985536292</v>
      </c>
    </row>
    <row r="53" spans="1:11" x14ac:dyDescent="0.25">
      <c r="D53" t="s">
        <v>54</v>
      </c>
      <c r="G53" s="26">
        <f>'Historical Balance sheet'!G28/'Historical Balance sheet'!G$34</f>
        <v>3.1432850786685673E-6</v>
      </c>
      <c r="H53" s="26">
        <f>'Historical Balance sheet'!H28/'Historical Balance sheet'!H$34</f>
        <v>2.802058392094833E-6</v>
      </c>
      <c r="I53" s="26">
        <f>'Historical Balance sheet'!I28/'Historical Balance sheet'!I$34</f>
        <v>2.6789720784135128E-6</v>
      </c>
      <c r="J53" s="26">
        <f>'Historical Balance sheet'!J28/'Historical Balance sheet'!J$34</f>
        <v>1.9923215925821881E-6</v>
      </c>
      <c r="K53" s="26">
        <f>'Historical Balance sheet'!K28/'Historical Balance sheet'!K$34</f>
        <v>8.6692073223592731E-7</v>
      </c>
    </row>
    <row r="54" spans="1:11" ht="15.75" x14ac:dyDescent="0.25">
      <c r="A54" s="9"/>
      <c r="B54" s="9"/>
      <c r="C54" s="9"/>
      <c r="D54" t="s">
        <v>55</v>
      </c>
      <c r="G54" s="26">
        <f>'Historical Balance sheet'!G29/'Historical Balance sheet'!G$34</f>
        <v>5.736495268570135E-4</v>
      </c>
      <c r="H54" s="26">
        <f>'Historical Balance sheet'!H29/'Historical Balance sheet'!H$34</f>
        <v>5.1697977334149662E-4</v>
      </c>
      <c r="I54" s="26">
        <f>'Historical Balance sheet'!I29/'Historical Balance sheet'!I$34</f>
        <v>5.0230726470253367E-4</v>
      </c>
      <c r="J54" s="26">
        <f>'Historical Balance sheet'!J29/'Historical Balance sheet'!J$34</f>
        <v>2.3887935895060435E-3</v>
      </c>
      <c r="K54" s="26">
        <f>'Historical Balance sheet'!K29/'Historical Balance sheet'!K$34</f>
        <v>2.5842907027952993E-3</v>
      </c>
    </row>
    <row r="55" spans="1:11" x14ac:dyDescent="0.25">
      <c r="C55" s="2"/>
      <c r="D55" t="s">
        <v>95</v>
      </c>
      <c r="G55" s="26">
        <f>'Historical Balance sheet'!G30/'Historical Balance sheet'!G$34</f>
        <v>0</v>
      </c>
      <c r="H55" s="26">
        <f>'Historical Balance sheet'!H30/'Historical Balance sheet'!H$34</f>
        <v>7.5753648630283808E-3</v>
      </c>
      <c r="I55" s="26">
        <f>'Historical Balance sheet'!I30/'Historical Balance sheet'!I$34</f>
        <v>7.294840969519995E-3</v>
      </c>
      <c r="J55" s="26">
        <f>'Historical Balance sheet'!J30/'Historical Balance sheet'!J$34</f>
        <v>6.0317536215425752E-3</v>
      </c>
      <c r="K55" s="26">
        <f>'Historical Balance sheet'!K30/'Historical Balance sheet'!K$34</f>
        <v>5.0610832347933437E-3</v>
      </c>
    </row>
    <row r="56" spans="1:11" x14ac:dyDescent="0.25">
      <c r="D56" t="s">
        <v>94</v>
      </c>
      <c r="G56" s="26">
        <f>'Historical Balance sheet'!G31/'Historical Balance sheet'!G$34</f>
        <v>0</v>
      </c>
      <c r="H56" s="26">
        <f>'Historical Balance sheet'!H31/'Historical Balance sheet'!H$34</f>
        <v>0</v>
      </c>
      <c r="I56" s="26">
        <f>'Historical Balance sheet'!I31/'Historical Balance sheet'!I$34</f>
        <v>1.8900148013207333E-3</v>
      </c>
      <c r="J56" s="26">
        <f>'Historical Balance sheet'!J31/'Historical Balance sheet'!J$34</f>
        <v>2.7832732648373172E-3</v>
      </c>
      <c r="K56" s="26">
        <f>'Historical Balance sheet'!K31/'Historical Balance sheet'!K$34</f>
        <v>4.0485198195417803E-4</v>
      </c>
    </row>
    <row r="57" spans="1:11" x14ac:dyDescent="0.25">
      <c r="D57" t="s">
        <v>56</v>
      </c>
      <c r="G57" s="26">
        <f>'Historical Balance sheet'!G32/'Historical Balance sheet'!G$34</f>
        <v>2.7057397957179027E-2</v>
      </c>
      <c r="H57" s="26">
        <f>'Historical Balance sheet'!H32/'Historical Balance sheet'!H$34</f>
        <v>2.3631159449731771E-2</v>
      </c>
      <c r="I57" s="26">
        <f>'Historical Balance sheet'!I32/'Historical Balance sheet'!I$34</f>
        <v>3.376040613216709E-2</v>
      </c>
      <c r="J57" s="26">
        <f>'Historical Balance sheet'!J32/'Historical Balance sheet'!J$34</f>
        <v>2.3136830654656951E-2</v>
      </c>
      <c r="K57" s="26">
        <f>'Historical Balance sheet'!K32/'Historical Balance sheet'!K$34</f>
        <v>2.4316259618485523E-2</v>
      </c>
    </row>
    <row r="58" spans="1:11" x14ac:dyDescent="0.25">
      <c r="D58" s="10" t="s">
        <v>57</v>
      </c>
      <c r="E58" s="10"/>
      <c r="F58" s="10"/>
      <c r="G58" s="30">
        <f>'Historical Balance sheet'!G33/'Historical Balance sheet'!G$34</f>
        <v>0.86734393982495051</v>
      </c>
      <c r="H58" s="30">
        <f>'Historical Balance sheet'!H33/'Historical Balance sheet'!H$34</f>
        <v>0.74645574639129908</v>
      </c>
      <c r="I58" s="30">
        <f>'Historical Balance sheet'!I33/'Historical Balance sheet'!I$34</f>
        <v>0.77505475149185254</v>
      </c>
      <c r="J58" s="30">
        <f>'Historical Balance sheet'!J33/'Historical Balance sheet'!J$34</f>
        <v>0.84390957250755583</v>
      </c>
      <c r="K58" s="30">
        <f>'Historical Balance sheet'!K33/'Historical Balance sheet'!K$34</f>
        <v>0.80378289530718472</v>
      </c>
    </row>
    <row r="59" spans="1:11" x14ac:dyDescent="0.25">
      <c r="D59" s="10" t="s">
        <v>65</v>
      </c>
      <c r="E59" s="10"/>
      <c r="F59" s="10"/>
      <c r="G59" s="30">
        <f>'Historical Balance sheet'!G34/'Historical Balance sheet'!G$34</f>
        <v>1</v>
      </c>
      <c r="H59" s="30">
        <f>'Historical Balance sheet'!H34/'Historical Balance sheet'!H$34</f>
        <v>1</v>
      </c>
      <c r="I59" s="30">
        <f>'Historical Balance sheet'!I34/'Historical Balance sheet'!I$34</f>
        <v>1</v>
      </c>
      <c r="J59" s="30">
        <f>'Historical Balance sheet'!J34/'Historical Balance sheet'!J$34</f>
        <v>1</v>
      </c>
      <c r="K59" s="30">
        <f>'Historical Balance sheet'!K34/'Historical Balance sheet'!K$34</f>
        <v>1</v>
      </c>
    </row>
    <row r="61" spans="1:11" x14ac:dyDescent="0.25">
      <c r="B61" s="2" t="s">
        <v>73</v>
      </c>
    </row>
    <row r="62" spans="1:11" x14ac:dyDescent="0.25">
      <c r="C62" s="2" t="s">
        <v>99</v>
      </c>
    </row>
    <row r="63" spans="1:11" x14ac:dyDescent="0.25">
      <c r="D63" t="s">
        <v>100</v>
      </c>
      <c r="G63" s="26">
        <f>'Historical Balance sheet'!G38/'Historical Balance sheet'!G$34</f>
        <v>0.11785433073959926</v>
      </c>
      <c r="H63" s="26">
        <f>'Historical Balance sheet'!H38/'Historical Balance sheet'!H$34</f>
        <v>0.14245804968329734</v>
      </c>
      <c r="I63" s="26">
        <f>'Historical Balance sheet'!I38/'Historical Balance sheet'!I$34</f>
        <v>0.13080349070061817</v>
      </c>
      <c r="J63" s="26">
        <f>'Historical Balance sheet'!J38/'Historical Balance sheet'!J$34</f>
        <v>0.13622996969678858</v>
      </c>
      <c r="K63" s="26">
        <f>'Historical Balance sheet'!K38/'Historical Balance sheet'!K$34</f>
        <v>0.14727596167516827</v>
      </c>
    </row>
    <row r="64" spans="1:11" x14ac:dyDescent="0.25">
      <c r="D64" t="s">
        <v>76</v>
      </c>
      <c r="G64" s="26">
        <f>'Historical Balance sheet'!G39/'Historical Balance sheet'!G$34</f>
        <v>1.6706560193123436E-3</v>
      </c>
      <c r="H64" s="26">
        <f>'Historical Balance sheet'!H39/'Historical Balance sheet'!H$34</f>
        <v>6.8482307102797719E-3</v>
      </c>
      <c r="I64" s="26">
        <f>'Historical Balance sheet'!I39/'Historical Balance sheet'!I$34</f>
        <v>5.1154971837306029E-3</v>
      </c>
      <c r="J64" s="26">
        <f>'Historical Balance sheet'!J39/'Historical Balance sheet'!J$34</f>
        <v>1.2111322961307123E-2</v>
      </c>
      <c r="K64" s="26">
        <f>'Historical Balance sheet'!K39/'Historical Balance sheet'!K$34</f>
        <v>2.8695076237009192E-4</v>
      </c>
    </row>
    <row r="65" spans="3:11" x14ac:dyDescent="0.25">
      <c r="D65" t="s">
        <v>77</v>
      </c>
      <c r="G65" s="26">
        <f>'Historical Balance sheet'!G40/'Historical Balance sheet'!G$34</f>
        <v>1.6187918155143122E-4</v>
      </c>
      <c r="H65" s="26">
        <f>'Historical Balance sheet'!H40/'Historical Balance sheet'!H$34</f>
        <v>1.0367616050750882E-4</v>
      </c>
      <c r="I65" s="26">
        <f>'Historical Balance sheet'!I40/'Historical Balance sheet'!I$34</f>
        <v>1.0715888313654051E-4</v>
      </c>
      <c r="J65" s="26">
        <f>'Historical Balance sheet'!J40/'Historical Balance sheet'!J$34</f>
        <v>6.7738934147794404E-5</v>
      </c>
      <c r="K65" s="26">
        <f>'Historical Balance sheet'!K40/'Historical Balance sheet'!K$34</f>
        <v>1.5431189033799506E-4</v>
      </c>
    </row>
    <row r="66" spans="3:11" x14ac:dyDescent="0.25">
      <c r="D66" t="s">
        <v>86</v>
      </c>
      <c r="G66" s="26">
        <f>'Historical Balance sheet'!G41/'Historical Balance sheet'!G$34</f>
        <v>1.4207648555581924E-2</v>
      </c>
      <c r="H66" s="26">
        <f>'Historical Balance sheet'!H41/'Historical Balance sheet'!H$34</f>
        <v>1.7821091373723136E-2</v>
      </c>
      <c r="I66" s="26">
        <f>'Historical Balance sheet'!I41/'Historical Balance sheet'!I$34</f>
        <v>2.7154060986799365E-2</v>
      </c>
      <c r="J66" s="26">
        <f>'Historical Balance sheet'!J41/'Historical Balance sheet'!J$34</f>
        <v>2.2812082235066054E-2</v>
      </c>
      <c r="K66" s="26">
        <f>'Historical Balance sheet'!K41/'Historical Balance sheet'!K$34</f>
        <v>1.9277716322730315E-2</v>
      </c>
    </row>
    <row r="67" spans="3:11" x14ac:dyDescent="0.25">
      <c r="D67" t="s">
        <v>78</v>
      </c>
      <c r="G67" s="26">
        <f>'Historical Balance sheet'!G42/'Historical Balance sheet'!G$34</f>
        <v>1.0698170765248469E-2</v>
      </c>
      <c r="H67" s="26">
        <f>'Historical Balance sheet'!H42/'Historical Balance sheet'!H$34</f>
        <v>1.0406844868240209E-2</v>
      </c>
      <c r="I67" s="26">
        <f>'Historical Balance sheet'!I42/'Historical Balance sheet'!I$34</f>
        <v>1.1536993255687793E-2</v>
      </c>
      <c r="J67" s="26">
        <f>'Historical Balance sheet'!J42/'Historical Balance sheet'!J$34</f>
        <v>1.078842142383255E-2</v>
      </c>
      <c r="K67" s="26">
        <f>'Historical Balance sheet'!K42/'Historical Balance sheet'!K$34</f>
        <v>1.137313308620313E-2</v>
      </c>
    </row>
    <row r="68" spans="3:11" x14ac:dyDescent="0.25">
      <c r="D68" t="s">
        <v>87</v>
      </c>
      <c r="G68" s="26">
        <f>'Historical Balance sheet'!G43/'Historical Balance sheet'!G$34</f>
        <v>1.0941775358845282E-2</v>
      </c>
      <c r="H68" s="26">
        <f>'Historical Balance sheet'!H43/'Historical Balance sheet'!H$34</f>
        <v>1.1974596538617268E-2</v>
      </c>
      <c r="I68" s="26">
        <f>'Historical Balance sheet'!I43/'Historical Balance sheet'!I$34</f>
        <v>1.4885708353704683E-2</v>
      </c>
      <c r="J68" s="26">
        <f>'Historical Balance sheet'!J43/'Historical Balance sheet'!J$34</f>
        <v>1.1539526664236034E-2</v>
      </c>
      <c r="K68" s="26">
        <f>'Historical Balance sheet'!K43/'Historical Balance sheet'!K$34</f>
        <v>1.0429056408798204E-2</v>
      </c>
    </row>
    <row r="69" spans="3:11" x14ac:dyDescent="0.25">
      <c r="D69" t="s">
        <v>88</v>
      </c>
      <c r="G69" s="26">
        <f>'Historical Balance sheet'!G44/'Historical Balance sheet'!G$34</f>
        <v>2.2146015021759391E-2</v>
      </c>
      <c r="H69" s="26">
        <f>'Historical Balance sheet'!H44/'Historical Balance sheet'!H$34</f>
        <v>3.754898348326681E-2</v>
      </c>
      <c r="I69" s="26">
        <f>'Historical Balance sheet'!I44/'Historical Balance sheet'!I$34</f>
        <v>3.8424496520685011E-2</v>
      </c>
      <c r="J69" s="26">
        <f>'Historical Balance sheet'!J44/'Historical Balance sheet'!J$34</f>
        <v>3.3243878093826396E-2</v>
      </c>
      <c r="K69" s="26">
        <f>'Historical Balance sheet'!K44/'Historical Balance sheet'!K$34</f>
        <v>3.6184404442795366E-2</v>
      </c>
    </row>
    <row r="70" spans="3:11" x14ac:dyDescent="0.25">
      <c r="D70" t="s">
        <v>109</v>
      </c>
      <c r="G70" s="26">
        <f>'Historical Balance sheet'!G45/'Historical Balance sheet'!G$34</f>
        <v>0.17768047564189809</v>
      </c>
      <c r="H70" s="26">
        <f>'Historical Balance sheet'!H45/'Historical Balance sheet'!H$34</f>
        <v>0.22716147281793206</v>
      </c>
      <c r="I70" s="26">
        <f>'Historical Balance sheet'!I45/'Historical Balance sheet'!I$34</f>
        <v>0.22802740588436218</v>
      </c>
      <c r="J70" s="26">
        <f>'Historical Balance sheet'!J45/'Historical Balance sheet'!J$34</f>
        <v>0.22679294000920452</v>
      </c>
      <c r="K70" s="26">
        <f>'Historical Balance sheet'!K45/'Historical Balance sheet'!K$34</f>
        <v>0.22498153458840336</v>
      </c>
    </row>
    <row r="71" spans="3:11" x14ac:dyDescent="0.25">
      <c r="C71" s="2" t="s">
        <v>101</v>
      </c>
      <c r="G71" s="26">
        <f>'Historical Balance sheet'!G46/'Historical Balance sheet'!G$34</f>
        <v>0</v>
      </c>
      <c r="H71" s="26">
        <f>'Historical Balance sheet'!H46/'Historical Balance sheet'!H$34</f>
        <v>0</v>
      </c>
      <c r="I71" s="26">
        <f>'Historical Balance sheet'!I46/'Historical Balance sheet'!I$34</f>
        <v>0</v>
      </c>
      <c r="J71" s="26">
        <f>'Historical Balance sheet'!J46/'Historical Balance sheet'!J$34</f>
        <v>0</v>
      </c>
      <c r="K71" s="26">
        <f>'Historical Balance sheet'!K46/'Historical Balance sheet'!K$34</f>
        <v>0</v>
      </c>
    </row>
    <row r="72" spans="3:11" x14ac:dyDescent="0.25">
      <c r="C72" s="2"/>
      <c r="D72" t="s">
        <v>76</v>
      </c>
      <c r="G72" s="26">
        <f>'Historical Balance sheet'!G47/'Historical Balance sheet'!G$34</f>
        <v>8.4868697124051317E-5</v>
      </c>
      <c r="H72" s="26">
        <f>'Historical Balance sheet'!H47/'Historical Balance sheet'!H$34</f>
        <v>3.922881748932766E-5</v>
      </c>
      <c r="I72" s="26">
        <f>'Historical Balance sheet'!I47/'Historical Balance sheet'!I$34</f>
        <v>0</v>
      </c>
      <c r="J72" s="26">
        <f>'Historical Balance sheet'!J47/'Historical Balance sheet'!J$34</f>
        <v>0</v>
      </c>
      <c r="K72" s="26">
        <f>'Historical Balance sheet'!K47/'Historical Balance sheet'!K$34</f>
        <v>0</v>
      </c>
    </row>
    <row r="73" spans="3:11" x14ac:dyDescent="0.25">
      <c r="C73" s="2"/>
      <c r="D73" t="s">
        <v>77</v>
      </c>
      <c r="G73" s="26">
        <f>'Historical Balance sheet'!G48/'Historical Balance sheet'!G$34</f>
        <v>9.3984223852190164E-4</v>
      </c>
      <c r="H73" s="26">
        <f>'Historical Balance sheet'!H48/'Historical Balance sheet'!H$34</f>
        <v>5.492034448505872E-4</v>
      </c>
      <c r="I73" s="26">
        <f>'Historical Balance sheet'!I48/'Historical Balance sheet'!I$34</f>
        <v>4.4069090689902282E-4</v>
      </c>
      <c r="J73" s="26">
        <f>'Historical Balance sheet'!J48/'Historical Balance sheet'!J$34</f>
        <v>2.4904019907277353E-4</v>
      </c>
      <c r="K73" s="26">
        <f>'Historical Balance sheet'!K48/'Historical Balance sheet'!K$34</f>
        <v>5.8690533572372278E-4</v>
      </c>
    </row>
    <row r="74" spans="3:11" x14ac:dyDescent="0.25">
      <c r="C74" s="2"/>
      <c r="D74" t="s">
        <v>78</v>
      </c>
      <c r="G74" s="26">
        <f>'Historical Balance sheet'!G49/'Historical Balance sheet'!G$34</f>
        <v>8.1096755029649034E-4</v>
      </c>
      <c r="H74" s="26">
        <f>'Historical Balance sheet'!H49/'Historical Balance sheet'!H$34</f>
        <v>6.2626005063319513E-4</v>
      </c>
      <c r="I74" s="26">
        <f>'Historical Balance sheet'!I49/'Historical Balance sheet'!I$34</f>
        <v>1.1305262170905024E-3</v>
      </c>
      <c r="J74" s="26">
        <f>'Historical Balance sheet'!J49/'Historical Balance sheet'!J$34</f>
        <v>8.7164069675470734E-4</v>
      </c>
      <c r="K74" s="26">
        <f>'Historical Balance sheet'!K49/'Historical Balance sheet'!K$34</f>
        <v>1.2553012202776226E-3</v>
      </c>
    </row>
    <row r="75" spans="3:11" x14ac:dyDescent="0.25">
      <c r="C75" s="2"/>
      <c r="D75" t="s">
        <v>79</v>
      </c>
      <c r="G75" s="26">
        <f>'Historical Balance sheet'!G50/'Historical Balance sheet'!G$34</f>
        <v>1.0333549696122915E-2</v>
      </c>
      <c r="H75" s="26">
        <f>'Historical Balance sheet'!H50/'Historical Balance sheet'!H$34</f>
        <v>6.2401840391951924E-3</v>
      </c>
      <c r="I75" s="26">
        <f>'Historical Balance sheet'!I50/'Historical Balance sheet'!I$34</f>
        <v>0</v>
      </c>
      <c r="J75" s="26">
        <f>'Historical Balance sheet'!J50/'Historical Balance sheet'!J$34</f>
        <v>3.1976761560944121E-3</v>
      </c>
      <c r="K75" s="26">
        <f>'Historical Balance sheet'!K50/'Historical Balance sheet'!K$34</f>
        <v>3.3705878069332854E-3</v>
      </c>
    </row>
    <row r="76" spans="3:11" x14ac:dyDescent="0.25">
      <c r="C76" s="2"/>
      <c r="D76" t="s">
        <v>80</v>
      </c>
      <c r="G76" s="26">
        <f>'Historical Balance sheet'!G51/'Historical Balance sheet'!G$34</f>
        <v>3.3252812847234775E-2</v>
      </c>
      <c r="H76" s="26">
        <f>'Historical Balance sheet'!H51/'Historical Balance sheet'!H$34</f>
        <v>2.9834916729829734E-2</v>
      </c>
      <c r="I76" s="26">
        <f>'Historical Balance sheet'!I51/'Historical Balance sheet'!I$34</f>
        <v>2.921686948717777E-2</v>
      </c>
      <c r="J76" s="26">
        <f>'Historical Balance sheet'!J51/'Historical Balance sheet'!J$34</f>
        <v>2.5750756584124783E-2</v>
      </c>
      <c r="K76" s="26">
        <f>'Historical Balance sheet'!K51/'Historical Balance sheet'!K$34</f>
        <v>2.7409432791103312E-2</v>
      </c>
    </row>
    <row r="77" spans="3:11" x14ac:dyDescent="0.25">
      <c r="C77" s="2"/>
      <c r="D77" s="5" t="s">
        <v>81</v>
      </c>
      <c r="E77" s="5"/>
      <c r="F77" s="5"/>
      <c r="G77" s="29">
        <f>'Historical Balance sheet'!G52/'Historical Balance sheet'!G$34</f>
        <v>4.5422041029300135E-2</v>
      </c>
      <c r="H77" s="29">
        <f>'Historical Balance sheet'!H52/'Historical Balance sheet'!H$34</f>
        <v>3.7289793081998035E-2</v>
      </c>
      <c r="I77" s="29">
        <f>'Historical Balance sheet'!I52/'Historical Balance sheet'!I$34</f>
        <v>3.0788086611167297E-2</v>
      </c>
      <c r="J77" s="29">
        <f>'Historical Balance sheet'!J52/'Historical Balance sheet'!J$34</f>
        <v>3.0069113636046675E-2</v>
      </c>
      <c r="K77" s="29">
        <f>'Historical Balance sheet'!K52/'Historical Balance sheet'!K$34</f>
        <v>3.2622227154037946E-2</v>
      </c>
    </row>
    <row r="78" spans="3:11" x14ac:dyDescent="0.25">
      <c r="D78" s="10" t="s">
        <v>102</v>
      </c>
      <c r="E78" s="10"/>
      <c r="F78" s="10"/>
      <c r="G78" s="33">
        <f>'Historical Balance sheet'!G53/'Historical Balance sheet'!G$34</f>
        <v>0.22310251667119824</v>
      </c>
      <c r="H78" s="33">
        <f>'Historical Balance sheet'!H53/'Historical Balance sheet'!H$34</f>
        <v>0.26445126589993007</v>
      </c>
      <c r="I78" s="33">
        <f>'Historical Balance sheet'!I53/'Historical Balance sheet'!I$34</f>
        <v>0.25881549249552949</v>
      </c>
      <c r="J78" s="33">
        <f>'Historical Balance sheet'!J53/'Historical Balance sheet'!J$34</f>
        <v>0.25686205364525122</v>
      </c>
      <c r="K78" s="33">
        <f>'Historical Balance sheet'!K53/'Historical Balance sheet'!K$34</f>
        <v>0.25760376174244132</v>
      </c>
    </row>
    <row r="79" spans="3:11" x14ac:dyDescent="0.25">
      <c r="C79" s="2" t="s">
        <v>103</v>
      </c>
      <c r="D79" s="12"/>
    </row>
    <row r="80" spans="3:11" x14ac:dyDescent="0.25">
      <c r="D80" s="12" t="s">
        <v>104</v>
      </c>
      <c r="G80" s="26">
        <f>'Historical Balance sheet'!G55/'Historical Balance sheet'!G$34</f>
        <v>2.3731802343947683E-3</v>
      </c>
      <c r="H80" s="26">
        <f>'Historical Balance sheet'!H55/'Historical Balance sheet'!H$34</f>
        <v>2.1155540860315989E-3</v>
      </c>
      <c r="I80" s="26">
        <f>'Historical Balance sheet'!I55/'Historical Balance sheet'!I$34</f>
        <v>2.0226239192022021E-3</v>
      </c>
      <c r="J80" s="26">
        <f>'Historical Balance sheet'!J55/'Historical Balance sheet'!J$34</f>
        <v>1.5659647717696E-3</v>
      </c>
      <c r="K80" s="26">
        <f>'Historical Balance sheet'!K55/'Historical Balance sheet'!K$34</f>
        <v>1.3627993910748776E-3</v>
      </c>
    </row>
    <row r="81" spans="4:11" x14ac:dyDescent="0.25">
      <c r="D81" s="13" t="s">
        <v>105</v>
      </c>
      <c r="G81" s="26">
        <f>'Historical Balance sheet'!G56/'Historical Balance sheet'!G$34</f>
        <v>0.77422254772685484</v>
      </c>
      <c r="H81" s="26">
        <f>'Historical Balance sheet'!H56/'Historical Balance sheet'!H$34</f>
        <v>0.73343318001403834</v>
      </c>
      <c r="I81" s="26">
        <f>'Historical Balance sheet'!I56/'Historical Balance sheet'!I$34</f>
        <v>0.73916188358526835</v>
      </c>
      <c r="J81" s="26">
        <f>'Historical Balance sheet'!J56/'Historical Balance sheet'!J$34</f>
        <v>0.74157198158297921</v>
      </c>
      <c r="K81" s="26">
        <f>'Historical Balance sheet'!K56/'Historical Balance sheet'!K$34</f>
        <v>0.74103343886648376</v>
      </c>
    </row>
    <row r="82" spans="4:11" x14ac:dyDescent="0.25">
      <c r="D82" s="10" t="s">
        <v>106</v>
      </c>
      <c r="E82" s="10"/>
      <c r="F82" s="10"/>
      <c r="G82" s="33">
        <f>'Historical Balance sheet'!G57/'Historical Balance sheet'!G$34</f>
        <v>0.77659572796124954</v>
      </c>
      <c r="H82" s="33">
        <f>'Historical Balance sheet'!H57/'Historical Balance sheet'!H$34</f>
        <v>0.73554873410006993</v>
      </c>
      <c r="I82" s="33">
        <f>'Historical Balance sheet'!I57/'Historical Balance sheet'!I$34</f>
        <v>0.74118450750447051</v>
      </c>
      <c r="J82" s="33">
        <f>'Historical Balance sheet'!J57/'Historical Balance sheet'!J$34</f>
        <v>0.74313794635474884</v>
      </c>
      <c r="K82" s="33">
        <f>'Historical Balance sheet'!K57/'Historical Balance sheet'!K$34</f>
        <v>0.74239623825755863</v>
      </c>
    </row>
    <row r="83" spans="4:11" x14ac:dyDescent="0.25">
      <c r="D83" s="13" t="s">
        <v>107</v>
      </c>
      <c r="G83" s="26">
        <f>'Historical Balance sheet'!G58/'Historical Balance sheet'!G$34</f>
        <v>3.0175536755218244E-4</v>
      </c>
      <c r="H83" s="26">
        <f>'Historical Balance sheet'!H58/'Historical Balance sheet'!H$34</f>
        <v>0</v>
      </c>
      <c r="I83" s="26">
        <f>'Historical Balance sheet'!I58/'Historical Balance sheet'!I$34</f>
        <v>0</v>
      </c>
      <c r="J83" s="26">
        <f>'Historical Balance sheet'!J58/'Historical Balance sheet'!J$34</f>
        <v>0</v>
      </c>
      <c r="K83" s="26">
        <f>'Historical Balance sheet'!K58/'Historical Balance sheet'!K$34</f>
        <v>0</v>
      </c>
    </row>
    <row r="84" spans="4:11" x14ac:dyDescent="0.25">
      <c r="D84" s="10" t="s">
        <v>108</v>
      </c>
      <c r="E84" s="10"/>
      <c r="F84" s="10"/>
      <c r="G84" s="33">
        <f>'Historical Balance sheet'!G59/'Historical Balance sheet'!G$34</f>
        <v>0.77689748332880182</v>
      </c>
      <c r="H84" s="33">
        <f>'Historical Balance sheet'!H59/'Historical Balance sheet'!H$34</f>
        <v>0.73554873410006993</v>
      </c>
      <c r="I84" s="33">
        <f>'Historical Balance sheet'!I59/'Historical Balance sheet'!I$34</f>
        <v>0.74118450750447051</v>
      </c>
      <c r="J84" s="33">
        <f>'Historical Balance sheet'!J59/'Historical Balance sheet'!J$34</f>
        <v>0.74313794635474884</v>
      </c>
      <c r="K84" s="33">
        <f>'Historical Balance sheet'!K59/'Historical Balance sheet'!K$34</f>
        <v>0.74239623825755863</v>
      </c>
    </row>
    <row r="85" spans="4:11" x14ac:dyDescent="0.25">
      <c r="D85" s="31" t="s">
        <v>119</v>
      </c>
      <c r="G85" s="26">
        <f>'Historical Balance sheet'!G60/'Historical Balance sheet'!G$34</f>
        <v>1</v>
      </c>
      <c r="H85" s="26">
        <f>'Historical Balance sheet'!H60/'Historical Balance sheet'!H$34</f>
        <v>1</v>
      </c>
      <c r="I85" s="26">
        <f>'Historical Balance sheet'!I60/'Historical Balance sheet'!I$34</f>
        <v>1</v>
      </c>
      <c r="J85" s="26">
        <f>'Historical Balance sheet'!J60/'Historical Balance sheet'!J$34</f>
        <v>1</v>
      </c>
      <c r="K85" s="26">
        <f>'Historical Balance sheet'!K60/'Historical Balance sheet'!K$34</f>
        <v>1</v>
      </c>
    </row>
  </sheetData>
  <mergeCells count="1">
    <mergeCell ref="A1:L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X61"/>
  <sheetViews>
    <sheetView showGridLines="0" topLeftCell="D1" zoomScale="90" zoomScaleNormal="90" workbookViewId="0">
      <pane xSplit="1" ySplit="6" topLeftCell="I43" activePane="bottomRight" state="frozen"/>
      <selection activeCell="D1" sqref="D1"/>
      <selection pane="topRight" activeCell="E1" sqref="E1"/>
      <selection pane="bottomLeft" activeCell="D7" sqref="D7"/>
      <selection pane="bottomRight" activeCell="L56" sqref="L56"/>
    </sheetView>
  </sheetViews>
  <sheetFormatPr defaultRowHeight="15" x14ac:dyDescent="0.25"/>
  <cols>
    <col min="1" max="3" width="1.28515625" customWidth="1"/>
    <col min="4" max="4" width="38.5703125" customWidth="1"/>
    <col min="5" max="5" width="5.140625" customWidth="1"/>
    <col min="6" max="6" width="2.140625" customWidth="1"/>
    <col min="7" max="7" width="10.42578125" bestFit="1" customWidth="1"/>
    <col min="8" max="8" width="11.140625" bestFit="1" customWidth="1"/>
    <col min="9" max="9" width="11" customWidth="1"/>
    <col min="10" max="11" width="10.42578125" bestFit="1" customWidth="1"/>
    <col min="12" max="14" width="13.28515625" bestFit="1" customWidth="1"/>
    <col min="15" max="21" width="21.140625" bestFit="1" customWidth="1"/>
  </cols>
  <sheetData>
    <row r="3" spans="3:21" ht="18.75" x14ac:dyDescent="0.3">
      <c r="D3" s="201" t="s">
        <v>238</v>
      </c>
      <c r="E3" s="201"/>
      <c r="F3" s="201"/>
      <c r="G3" s="201"/>
      <c r="H3" s="201"/>
      <c r="I3" s="201"/>
      <c r="J3" s="201"/>
      <c r="K3" s="201"/>
      <c r="L3" s="201"/>
      <c r="M3" s="201"/>
      <c r="N3" s="201"/>
      <c r="O3" s="201"/>
      <c r="P3" s="201"/>
      <c r="Q3" s="201"/>
      <c r="R3" s="201"/>
      <c r="S3" s="201"/>
      <c r="T3" s="201"/>
      <c r="U3" s="201"/>
    </row>
    <row r="4" spans="3:21" x14ac:dyDescent="0.25">
      <c r="G4" s="177">
        <v>2020</v>
      </c>
      <c r="H4" s="177">
        <f>G4+1</f>
        <v>2021</v>
      </c>
      <c r="I4" s="177">
        <f t="shared" ref="I4:S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ref="T4" si="1">S4+1</f>
        <v>2033</v>
      </c>
      <c r="U4" s="178">
        <f t="shared" ref="U4" si="2">T4+1</f>
        <v>2034</v>
      </c>
    </row>
    <row r="6" spans="3:21" x14ac:dyDescent="0.25">
      <c r="D6" s="27" t="s">
        <v>120</v>
      </c>
      <c r="E6" s="27"/>
      <c r="F6" s="27"/>
      <c r="G6" s="27">
        <v>12</v>
      </c>
      <c r="H6" s="27">
        <f>G6</f>
        <v>12</v>
      </c>
      <c r="I6" s="27">
        <f t="shared" ref="I6:S6" si="3">H6</f>
        <v>12</v>
      </c>
      <c r="J6" s="27">
        <f t="shared" si="3"/>
        <v>12</v>
      </c>
      <c r="K6" s="27">
        <f t="shared" si="3"/>
        <v>12</v>
      </c>
      <c r="L6" s="27">
        <f t="shared" si="3"/>
        <v>12</v>
      </c>
      <c r="M6" s="27">
        <f t="shared" si="3"/>
        <v>12</v>
      </c>
      <c r="N6" s="27">
        <f t="shared" si="3"/>
        <v>12</v>
      </c>
      <c r="O6" s="27">
        <f t="shared" si="3"/>
        <v>12</v>
      </c>
      <c r="P6" s="27">
        <f t="shared" si="3"/>
        <v>12</v>
      </c>
      <c r="Q6" s="27">
        <f t="shared" si="3"/>
        <v>12</v>
      </c>
      <c r="R6" s="27">
        <f t="shared" si="3"/>
        <v>12</v>
      </c>
      <c r="S6" s="27">
        <f t="shared" si="3"/>
        <v>12</v>
      </c>
      <c r="T6">
        <v>12</v>
      </c>
      <c r="U6">
        <v>12</v>
      </c>
    </row>
    <row r="7" spans="3:21" x14ac:dyDescent="0.25">
      <c r="D7" s="23"/>
      <c r="E7" s="23"/>
      <c r="L7" s="53"/>
      <c r="M7" s="53"/>
      <c r="N7" s="53"/>
      <c r="O7" s="53"/>
      <c r="P7" s="53"/>
      <c r="Q7" s="53"/>
      <c r="R7" s="53"/>
      <c r="S7" s="53"/>
      <c r="T7" s="53"/>
      <c r="U7" s="53"/>
    </row>
    <row r="8" spans="3:21" x14ac:dyDescent="0.25">
      <c r="D8" s="2" t="s">
        <v>121</v>
      </c>
      <c r="L8" s="53"/>
      <c r="M8" s="53"/>
      <c r="N8" s="53"/>
      <c r="O8" s="53"/>
      <c r="P8" s="53"/>
      <c r="Q8" s="53"/>
      <c r="R8" s="53"/>
      <c r="S8" s="53"/>
      <c r="T8" s="53"/>
      <c r="U8" s="53"/>
    </row>
    <row r="9" spans="3:21" x14ac:dyDescent="0.25">
      <c r="D9" t="s">
        <v>122</v>
      </c>
      <c r="G9" s="36">
        <v>2000000</v>
      </c>
      <c r="H9" s="36">
        <v>2000000</v>
      </c>
      <c r="I9" s="36">
        <v>2250000</v>
      </c>
      <c r="J9" s="36">
        <v>2250000</v>
      </c>
      <c r="K9">
        <f>J9+K11</f>
        <v>2350000</v>
      </c>
      <c r="L9" s="55">
        <f t="shared" ref="L9:U9" si="4">K9+L11</f>
        <v>2416907.1346661784</v>
      </c>
      <c r="M9" s="55">
        <f t="shared" si="4"/>
        <v>2659395.8355503893</v>
      </c>
      <c r="N9" s="55">
        <f t="shared" si="4"/>
        <v>2949192.1356859705</v>
      </c>
      <c r="O9" s="55">
        <f t="shared" si="4"/>
        <v>3277881.2789706709</v>
      </c>
      <c r="P9" s="55">
        <f t="shared" si="4"/>
        <v>3651332.3685886166</v>
      </c>
      <c r="Q9" s="55">
        <f t="shared" si="4"/>
        <v>4076387.3111940413</v>
      </c>
      <c r="R9" s="53">
        <f t="shared" si="4"/>
        <v>4561034.7542549521</v>
      </c>
      <c r="S9" s="53">
        <f t="shared" si="4"/>
        <v>5114617.2118984796</v>
      </c>
      <c r="T9" s="53">
        <f t="shared" si="4"/>
        <v>5748078.0815712586</v>
      </c>
      <c r="U9" s="53">
        <f t="shared" si="4"/>
        <v>6474256.677618905</v>
      </c>
    </row>
    <row r="10" spans="3:21" x14ac:dyDescent="0.25">
      <c r="D10" t="s">
        <v>123</v>
      </c>
      <c r="L10" s="55"/>
      <c r="M10" s="55"/>
      <c r="N10" s="55"/>
      <c r="O10" s="55"/>
      <c r="P10" s="55"/>
      <c r="Q10" s="55"/>
      <c r="R10" s="53"/>
      <c r="S10" s="53"/>
      <c r="T10" s="53"/>
      <c r="U10" s="53"/>
    </row>
    <row r="11" spans="3:21" x14ac:dyDescent="0.25">
      <c r="D11" t="s">
        <v>124</v>
      </c>
      <c r="I11" s="36">
        <v>250000</v>
      </c>
      <c r="J11" s="36">
        <v>0</v>
      </c>
      <c r="K11" s="36">
        <v>100000</v>
      </c>
      <c r="L11" s="55">
        <f>IF(L18&gt;K9,L18-K9,0)</f>
        <v>66907.134666178375</v>
      </c>
      <c r="M11" s="55">
        <f t="shared" ref="M11:U11" si="5">IF(M18&gt;L9,M18-L9,0)</f>
        <v>242488.70088421088</v>
      </c>
      <c r="N11" s="55">
        <f t="shared" si="5"/>
        <v>289796.30013558129</v>
      </c>
      <c r="O11" s="55">
        <f t="shared" si="5"/>
        <v>328689.14328470035</v>
      </c>
      <c r="P11" s="55">
        <f t="shared" si="5"/>
        <v>373451.08961794572</v>
      </c>
      <c r="Q11" s="55">
        <f t="shared" si="5"/>
        <v>425054.94260542467</v>
      </c>
      <c r="R11" s="53">
        <f t="shared" si="5"/>
        <v>484647.44306091079</v>
      </c>
      <c r="S11" s="53">
        <f t="shared" si="5"/>
        <v>553582.45764352754</v>
      </c>
      <c r="T11" s="53">
        <f t="shared" si="5"/>
        <v>633460.86967277899</v>
      </c>
      <c r="U11" s="53">
        <f t="shared" si="5"/>
        <v>726178.59604764637</v>
      </c>
    </row>
    <row r="12" spans="3:21" x14ac:dyDescent="0.25">
      <c r="G12" s="23"/>
      <c r="I12" s="25"/>
      <c r="L12" s="53"/>
      <c r="M12" s="53"/>
      <c r="N12" s="53"/>
      <c r="O12" s="53"/>
      <c r="P12" s="53"/>
      <c r="Q12" s="53"/>
      <c r="R12" s="53"/>
      <c r="S12" s="53"/>
      <c r="T12" s="53"/>
      <c r="U12" s="53"/>
    </row>
    <row r="13" spans="3:21" x14ac:dyDescent="0.25">
      <c r="D13" s="5" t="s">
        <v>125</v>
      </c>
      <c r="E13" s="5"/>
      <c r="F13" s="5"/>
      <c r="G13" s="51">
        <f>G18/G9</f>
        <v>0.78164849999999997</v>
      </c>
      <c r="H13" s="51">
        <f t="shared" ref="H13:U13" si="6">H18/H9</f>
        <v>0.72893050000000004</v>
      </c>
      <c r="I13" s="51">
        <f t="shared" si="6"/>
        <v>0.73451244444444441</v>
      </c>
      <c r="J13" s="51">
        <f t="shared" si="6"/>
        <v>0.87385066666666666</v>
      </c>
      <c r="K13" s="51">
        <f>K18/K9</f>
        <v>0.90864808510638295</v>
      </c>
      <c r="L13" s="54">
        <f t="shared" si="6"/>
        <v>1</v>
      </c>
      <c r="M13" s="54">
        <f t="shared" si="6"/>
        <v>1</v>
      </c>
      <c r="N13" s="54">
        <f t="shared" si="6"/>
        <v>1</v>
      </c>
      <c r="O13" s="54">
        <f t="shared" si="6"/>
        <v>1</v>
      </c>
      <c r="P13" s="54">
        <f>P18/P9</f>
        <v>1</v>
      </c>
      <c r="Q13" s="54">
        <f t="shared" si="6"/>
        <v>1</v>
      </c>
      <c r="R13" s="54">
        <f t="shared" si="6"/>
        <v>1</v>
      </c>
      <c r="S13" s="54">
        <f t="shared" si="6"/>
        <v>1</v>
      </c>
      <c r="T13" s="54">
        <f t="shared" si="6"/>
        <v>1</v>
      </c>
      <c r="U13" s="54">
        <f t="shared" si="6"/>
        <v>1</v>
      </c>
    </row>
    <row r="14" spans="3:21" x14ac:dyDescent="0.25">
      <c r="G14" s="23"/>
      <c r="I14" s="25"/>
      <c r="L14" s="53"/>
      <c r="M14" s="53"/>
      <c r="N14" s="53"/>
      <c r="O14" s="53"/>
      <c r="P14" s="53"/>
      <c r="Q14" s="53"/>
      <c r="R14" s="53"/>
      <c r="S14" s="53"/>
      <c r="T14" s="53"/>
      <c r="U14" s="53"/>
    </row>
    <row r="15" spans="3:21" x14ac:dyDescent="0.25">
      <c r="C15" s="23"/>
      <c r="D15" s="34" t="s">
        <v>126</v>
      </c>
      <c r="L15" s="53"/>
      <c r="M15" s="53"/>
      <c r="N15" s="53"/>
      <c r="O15" s="53"/>
      <c r="P15" s="53"/>
      <c r="Q15" s="53"/>
      <c r="R15" s="53"/>
      <c r="S15" s="53"/>
      <c r="T15" s="53"/>
      <c r="U15" s="53"/>
    </row>
    <row r="16" spans="3:21" x14ac:dyDescent="0.25">
      <c r="D16" t="s">
        <v>127</v>
      </c>
      <c r="G16" s="35">
        <v>1461126</v>
      </c>
      <c r="H16" s="35">
        <v>1361722</v>
      </c>
      <c r="I16" s="35">
        <v>1414277</v>
      </c>
      <c r="J16" s="35">
        <v>1706831</v>
      </c>
      <c r="K16" s="35">
        <v>1852256</v>
      </c>
      <c r="L16" s="55">
        <f>L26*L37</f>
        <v>2096512.2099224506</v>
      </c>
      <c r="M16" s="55">
        <f t="shared" ref="M16:U16" si="7">M26*M37</f>
        <v>2306855.6339126313</v>
      </c>
      <c r="N16" s="55">
        <f t="shared" si="7"/>
        <v>2558235.3716403339</v>
      </c>
      <c r="O16" s="55">
        <f t="shared" si="7"/>
        <v>2843352.1608960796</v>
      </c>
      <c r="P16" s="55">
        <f t="shared" si="7"/>
        <v>3167297.0729545257</v>
      </c>
      <c r="Q16" s="55">
        <f t="shared" si="7"/>
        <v>3536005.0238221711</v>
      </c>
      <c r="R16" s="55">
        <f t="shared" si="7"/>
        <v>3956405.6537475879</v>
      </c>
      <c r="S16" s="55">
        <f t="shared" si="7"/>
        <v>4436602.9956321502</v>
      </c>
      <c r="T16" s="55">
        <f t="shared" si="7"/>
        <v>4986089.746169012</v>
      </c>
      <c r="U16" s="55">
        <f t="shared" si="7"/>
        <v>5616003.1885853717</v>
      </c>
    </row>
    <row r="17" spans="4:21" x14ac:dyDescent="0.25">
      <c r="D17" t="s">
        <v>128</v>
      </c>
      <c r="G17" s="35">
        <v>102171</v>
      </c>
      <c r="H17" s="35">
        <v>96139</v>
      </c>
      <c r="I17" s="35">
        <v>238376</v>
      </c>
      <c r="J17" s="35">
        <v>259333</v>
      </c>
      <c r="K17" s="35">
        <v>283067</v>
      </c>
      <c r="L17" s="55">
        <f>L27*L38</f>
        <v>320394.92474372784</v>
      </c>
      <c r="M17" s="55">
        <f t="shared" ref="M17:U17" si="8">M27*M38</f>
        <v>352540.20163775788</v>
      </c>
      <c r="N17" s="55">
        <f t="shared" si="8"/>
        <v>390956.76404563646</v>
      </c>
      <c r="O17" s="55">
        <f t="shared" si="8"/>
        <v>434529.11807459145</v>
      </c>
      <c r="P17" s="55">
        <f t="shared" si="8"/>
        <v>484035.29563409096</v>
      </c>
      <c r="Q17" s="55">
        <f t="shared" si="8"/>
        <v>540382.28737187001</v>
      </c>
      <c r="R17" s="55">
        <f t="shared" si="8"/>
        <v>604629.10050736426</v>
      </c>
      <c r="S17" s="55">
        <f t="shared" si="8"/>
        <v>678014.21626632917</v>
      </c>
      <c r="T17" s="55">
        <f t="shared" si="8"/>
        <v>761988.3354022468</v>
      </c>
      <c r="U17" s="55">
        <f t="shared" si="8"/>
        <v>858253.48903353291</v>
      </c>
    </row>
    <row r="18" spans="4:21" x14ac:dyDescent="0.25">
      <c r="D18" s="5" t="s">
        <v>129</v>
      </c>
      <c r="E18" s="5"/>
      <c r="F18" s="5"/>
      <c r="G18" s="45">
        <f>SUM(G16:G17)</f>
        <v>1563297</v>
      </c>
      <c r="H18" s="45">
        <f t="shared" ref="H18:L18" si="9">SUM(H16:H17)</f>
        <v>1457861</v>
      </c>
      <c r="I18" s="45">
        <f t="shared" si="9"/>
        <v>1652653</v>
      </c>
      <c r="J18" s="45">
        <f t="shared" si="9"/>
        <v>1966164</v>
      </c>
      <c r="K18" s="45">
        <f t="shared" si="9"/>
        <v>2135323</v>
      </c>
      <c r="L18" s="56">
        <f t="shared" si="9"/>
        <v>2416907.1346661784</v>
      </c>
      <c r="M18" s="56">
        <f t="shared" ref="M18:U18" si="10">SUM(M16:M17)</f>
        <v>2659395.8355503893</v>
      </c>
      <c r="N18" s="56">
        <f t="shared" si="10"/>
        <v>2949192.1356859705</v>
      </c>
      <c r="O18" s="56">
        <f t="shared" si="10"/>
        <v>3277881.2789706709</v>
      </c>
      <c r="P18" s="56">
        <f t="shared" si="10"/>
        <v>3651332.3685886166</v>
      </c>
      <c r="Q18" s="56">
        <f t="shared" si="10"/>
        <v>4076387.3111940413</v>
      </c>
      <c r="R18" s="56">
        <f t="shared" si="10"/>
        <v>4561034.7542549521</v>
      </c>
      <c r="S18" s="56">
        <f t="shared" si="10"/>
        <v>5114617.2118984796</v>
      </c>
      <c r="T18" s="56">
        <f t="shared" si="10"/>
        <v>5748078.0815712586</v>
      </c>
      <c r="U18" s="56">
        <f t="shared" si="10"/>
        <v>6474256.677618905</v>
      </c>
    </row>
    <row r="19" spans="4:21" x14ac:dyDescent="0.25">
      <c r="L19" s="53"/>
      <c r="M19" s="53"/>
      <c r="N19" s="53"/>
      <c r="O19" s="53"/>
      <c r="P19" s="53"/>
      <c r="Q19" s="53"/>
      <c r="R19" s="53"/>
      <c r="S19" s="53"/>
      <c r="T19" s="53"/>
      <c r="U19" s="53"/>
    </row>
    <row r="20" spans="4:21" x14ac:dyDescent="0.25">
      <c r="D20" s="2" t="s">
        <v>130</v>
      </c>
      <c r="H20" s="26"/>
      <c r="I20" s="26"/>
      <c r="J20" s="26"/>
      <c r="K20" s="26"/>
      <c r="L20" s="53"/>
      <c r="M20" s="53"/>
      <c r="N20" s="53"/>
      <c r="O20" s="53"/>
      <c r="P20" s="53"/>
      <c r="Q20" s="53"/>
      <c r="R20" s="53"/>
      <c r="S20" s="53"/>
      <c r="T20" s="53"/>
      <c r="U20" s="53"/>
    </row>
    <row r="21" spans="4:21" x14ac:dyDescent="0.25">
      <c r="D21" t="s">
        <v>131</v>
      </c>
      <c r="G21" t="s">
        <v>37</v>
      </c>
      <c r="H21" s="6">
        <f>H16/G16-1</f>
        <v>-6.8032462634981528E-2</v>
      </c>
      <c r="I21" s="6">
        <f t="shared" ref="I21:K21" si="11">I16/H16-1</f>
        <v>3.8594514886298281E-2</v>
      </c>
      <c r="J21" s="6">
        <f t="shared" si="11"/>
        <v>0.20685763821373038</v>
      </c>
      <c r="K21" s="6">
        <f t="shared" si="11"/>
        <v>8.5201756940200823E-2</v>
      </c>
      <c r="L21" s="57">
        <f>L16/K16-1</f>
        <v>0.13186957414226241</v>
      </c>
      <c r="M21" s="57">
        <f t="shared" ref="M21:M23" si="12">M16/L16-1</f>
        <v>0.10033016883691848</v>
      </c>
      <c r="N21" s="57">
        <f t="shared" ref="N21:N23" si="13">N16/M16-1</f>
        <v>0.1089707279607004</v>
      </c>
      <c r="O21" s="57">
        <f t="shared" ref="O21:O23" si="14">O16/N16-1</f>
        <v>0.11145056956699406</v>
      </c>
      <c r="P21" s="57">
        <f t="shared" ref="P21:P23" si="15">P16/O16-1</f>
        <v>0.11393063318486552</v>
      </c>
      <c r="Q21" s="57">
        <f t="shared" ref="Q21:Q23" si="16">Q16/P16-1</f>
        <v>0.11641091516676272</v>
      </c>
      <c r="R21" s="57">
        <f t="shared" ref="R21:R23" si="17">R16/Q16-1</f>
        <v>0.11889141194460007</v>
      </c>
      <c r="S21" s="57">
        <f t="shared" ref="S21:S23" si="18">S16/R16-1</f>
        <v>0.12137212002760878</v>
      </c>
      <c r="T21" s="57">
        <f t="shared" ref="T21:T23" si="19">T16/S16-1</f>
        <v>0.12385303600025366</v>
      </c>
      <c r="U21" s="57">
        <f t="shared" ref="U21:U23" si="20">U16/T16-1</f>
        <v>0.12633415652021585</v>
      </c>
    </row>
    <row r="22" spans="4:21" x14ac:dyDescent="0.25">
      <c r="D22" t="s">
        <v>132</v>
      </c>
      <c r="G22" t="s">
        <v>37</v>
      </c>
      <c r="H22" s="26">
        <f>H17/G17-1</f>
        <v>-5.9038278963698065E-2</v>
      </c>
      <c r="I22" s="26">
        <f t="shared" ref="I22:K23" si="21">I17/H17-1</f>
        <v>1.4794932337552917</v>
      </c>
      <c r="J22" s="26">
        <f t="shared" si="21"/>
        <v>8.7915729771453455E-2</v>
      </c>
      <c r="K22" s="26">
        <f t="shared" si="21"/>
        <v>9.1519397839842975E-2</v>
      </c>
      <c r="L22" s="58">
        <f t="shared" ref="L22:L23" si="22">L17/K17-1</f>
        <v>0.13186957414226264</v>
      </c>
      <c r="M22" s="58">
        <f t="shared" si="12"/>
        <v>0.1003301688369187</v>
      </c>
      <c r="N22" s="58">
        <f t="shared" si="13"/>
        <v>0.1089707279607004</v>
      </c>
      <c r="O22" s="58">
        <f t="shared" si="14"/>
        <v>0.11145056956699384</v>
      </c>
      <c r="P22" s="58">
        <f t="shared" si="15"/>
        <v>0.11393063318486574</v>
      </c>
      <c r="Q22" s="58">
        <f t="shared" si="16"/>
        <v>0.11641091516676272</v>
      </c>
      <c r="R22" s="58">
        <f t="shared" si="17"/>
        <v>0.11889141194460007</v>
      </c>
      <c r="S22" s="58">
        <f t="shared" si="18"/>
        <v>0.12137212002760878</v>
      </c>
      <c r="T22" s="58">
        <f t="shared" si="19"/>
        <v>0.12385303600025388</v>
      </c>
      <c r="U22" s="58">
        <f t="shared" si="20"/>
        <v>0.12633415652021585</v>
      </c>
    </row>
    <row r="23" spans="4:21" x14ac:dyDescent="0.25">
      <c r="D23" s="5" t="s">
        <v>133</v>
      </c>
      <c r="E23" s="5"/>
      <c r="F23" s="5"/>
      <c r="G23" s="5" t="s">
        <v>37</v>
      </c>
      <c r="H23" s="44">
        <f>H18/G18-1</f>
        <v>-6.7444637839131016E-2</v>
      </c>
      <c r="I23" s="44">
        <f t="shared" si="21"/>
        <v>0.13361493311090711</v>
      </c>
      <c r="J23" s="44">
        <f t="shared" si="21"/>
        <v>0.18970164940855705</v>
      </c>
      <c r="K23" s="44">
        <f t="shared" si="21"/>
        <v>8.6035040820602982E-2</v>
      </c>
      <c r="L23" s="59">
        <f t="shared" si="22"/>
        <v>0.13186957414226241</v>
      </c>
      <c r="M23" s="59">
        <f t="shared" si="12"/>
        <v>0.1003301688369187</v>
      </c>
      <c r="N23" s="59">
        <f t="shared" si="13"/>
        <v>0.1089707279607004</v>
      </c>
      <c r="O23" s="59">
        <f t="shared" si="14"/>
        <v>0.11145056956699384</v>
      </c>
      <c r="P23" s="59">
        <f t="shared" si="15"/>
        <v>0.11393063318486574</v>
      </c>
      <c r="Q23" s="59">
        <f t="shared" si="16"/>
        <v>0.11641091516676294</v>
      </c>
      <c r="R23" s="59">
        <f t="shared" si="17"/>
        <v>0.11889141194459985</v>
      </c>
      <c r="S23" s="59">
        <f t="shared" si="18"/>
        <v>0.12137212002760878</v>
      </c>
      <c r="T23" s="59">
        <f t="shared" si="19"/>
        <v>0.12385303600025366</v>
      </c>
      <c r="U23" s="59">
        <f t="shared" si="20"/>
        <v>0.12633415652021607</v>
      </c>
    </row>
    <row r="24" spans="4:21" x14ac:dyDescent="0.25">
      <c r="L24" s="53"/>
      <c r="M24" s="53"/>
      <c r="N24" s="53"/>
      <c r="O24" s="53"/>
      <c r="P24" s="53"/>
      <c r="Q24" s="53"/>
      <c r="R24" s="53"/>
      <c r="S24" s="53"/>
      <c r="T24" s="53"/>
      <c r="U24" s="53"/>
    </row>
    <row r="25" spans="4:21" x14ac:dyDescent="0.25">
      <c r="D25" s="2" t="s">
        <v>161</v>
      </c>
      <c r="L25" s="53"/>
      <c r="M25" s="53"/>
      <c r="N25" s="53"/>
      <c r="O25" s="53"/>
      <c r="P25" s="53"/>
      <c r="Q25" s="53"/>
      <c r="R25" s="53"/>
      <c r="S25" s="53"/>
      <c r="T25" s="53"/>
      <c r="U25" s="53"/>
    </row>
    <row r="26" spans="4:21" x14ac:dyDescent="0.25">
      <c r="D26" t="s">
        <v>162</v>
      </c>
      <c r="G26" s="84">
        <v>2770000</v>
      </c>
      <c r="H26" s="84">
        <v>2710000</v>
      </c>
      <c r="I26" s="84">
        <v>3070000</v>
      </c>
      <c r="J26" s="84">
        <v>3890000</v>
      </c>
      <c r="K26" s="84">
        <v>4220000</v>
      </c>
      <c r="L26" s="55">
        <f>K26/K28*L28</f>
        <v>4643393.312491796</v>
      </c>
      <c r="M26" s="55">
        <f t="shared" ref="M26:U26" si="23">L26/L28*M28</f>
        <v>5109265.7475103168</v>
      </c>
      <c r="N26" s="55">
        <f t="shared" si="23"/>
        <v>5634652.4069594881</v>
      </c>
      <c r="O26" s="55">
        <f t="shared" si="23"/>
        <v>6228151.296321881</v>
      </c>
      <c r="P26" s="55">
        <f t="shared" si="23"/>
        <v>6899733.9021461438</v>
      </c>
      <c r="Q26" s="55">
        <f t="shared" si="23"/>
        <v>7660982.7084997399</v>
      </c>
      <c r="R26" s="55">
        <f t="shared" si="23"/>
        <v>8525372.6809564792</v>
      </c>
      <c r="S26" s="55">
        <f t="shared" si="23"/>
        <v>9508605.3516488429</v>
      </c>
      <c r="T26" s="55">
        <f t="shared" si="23"/>
        <v>10629005.925637254</v>
      </c>
      <c r="U26" s="55">
        <f t="shared" si="23"/>
        <v>11907996.003237795</v>
      </c>
    </row>
    <row r="27" spans="4:21" x14ac:dyDescent="0.25">
      <c r="D27" t="s">
        <v>128</v>
      </c>
      <c r="G27" s="84">
        <v>662120</v>
      </c>
      <c r="H27" s="84">
        <v>404400</v>
      </c>
      <c r="I27" s="84">
        <v>577880</v>
      </c>
      <c r="J27" s="84">
        <v>662890</v>
      </c>
      <c r="K27" s="84">
        <v>672110</v>
      </c>
      <c r="L27" s="55">
        <f>K27/K28*L28</f>
        <v>739542.90977698134</v>
      </c>
      <c r="M27" s="55">
        <f t="shared" ref="M27:U27" si="24">L27/L28*M28</f>
        <v>813741.37477705197</v>
      </c>
      <c r="N27" s="55">
        <f t="shared" si="24"/>
        <v>897418.53773496253</v>
      </c>
      <c r="O27" s="55">
        <f t="shared" si="24"/>
        <v>991943.78383196669</v>
      </c>
      <c r="P27" s="55">
        <f t="shared" si="24"/>
        <v>1098905.2495192997</v>
      </c>
      <c r="Q27" s="55">
        <f t="shared" si="24"/>
        <v>1220147.6512345404</v>
      </c>
      <c r="R27" s="55">
        <f t="shared" si="24"/>
        <v>1357817.1167293033</v>
      </c>
      <c r="S27" s="55">
        <f t="shared" si="24"/>
        <v>1514414.3940513518</v>
      </c>
      <c r="T27" s="55">
        <f t="shared" si="24"/>
        <v>1692858.0977914825</v>
      </c>
      <c r="U27" s="55">
        <f t="shared" si="24"/>
        <v>1896559.9985156767</v>
      </c>
    </row>
    <row r="28" spans="4:21" x14ac:dyDescent="0.25">
      <c r="D28" s="5" t="s">
        <v>129</v>
      </c>
      <c r="E28" s="5"/>
      <c r="F28" s="5"/>
      <c r="G28" s="5">
        <f>SUM(G26:G27)</f>
        <v>3432120</v>
      </c>
      <c r="H28" s="5">
        <f t="shared" ref="H28:K28" si="25">SUM(H26:H27)</f>
        <v>3114400</v>
      </c>
      <c r="I28" s="5">
        <f t="shared" si="25"/>
        <v>3647880</v>
      </c>
      <c r="J28" s="5">
        <f t="shared" si="25"/>
        <v>4552890</v>
      </c>
      <c r="K28" s="5">
        <f t="shared" si="25"/>
        <v>4892110</v>
      </c>
      <c r="L28" s="60">
        <f>K28*(1+L29)</f>
        <v>5382936.2222687779</v>
      </c>
      <c r="M28" s="60">
        <f t="shared" ref="M28:U28" si="26">L28*(1+M29)</f>
        <v>5923007.1222873693</v>
      </c>
      <c r="N28" s="60">
        <f t="shared" si="26"/>
        <v>6532070.9446944511</v>
      </c>
      <c r="O28" s="60">
        <f t="shared" si="26"/>
        <v>7220095.080153848</v>
      </c>
      <c r="P28" s="60">
        <f t="shared" si="26"/>
        <v>7998639.1516654436</v>
      </c>
      <c r="Q28" s="60">
        <f t="shared" si="26"/>
        <v>8881130.35973428</v>
      </c>
      <c r="R28" s="60">
        <f t="shared" si="26"/>
        <v>9883189.7976857834</v>
      </c>
      <c r="S28" s="60">
        <f t="shared" si="26"/>
        <v>11023019.745700195</v>
      </c>
      <c r="T28" s="60">
        <f t="shared" si="26"/>
        <v>12321864.023428738</v>
      </c>
      <c r="U28" s="60">
        <f t="shared" si="26"/>
        <v>13804556.001753474</v>
      </c>
    </row>
    <row r="29" spans="4:21" x14ac:dyDescent="0.25">
      <c r="D29" s="38" t="s">
        <v>163</v>
      </c>
      <c r="E29" s="38"/>
      <c r="F29" s="38"/>
      <c r="G29" s="38" t="s">
        <v>37</v>
      </c>
      <c r="H29" s="39">
        <f>H28/G28-1</f>
        <v>-9.2572520774331868E-2</v>
      </c>
      <c r="I29" s="39">
        <f t="shared" ref="I29:K29" si="27">I28/H28-1</f>
        <v>0.17129463138967371</v>
      </c>
      <c r="J29" s="39">
        <f t="shared" si="27"/>
        <v>0.24809204250139816</v>
      </c>
      <c r="K29" s="39">
        <f t="shared" si="27"/>
        <v>7.450652223093468E-2</v>
      </c>
      <c r="L29" s="57">
        <f t="array" ref="L29:U29">CHOOSE(Assumption!E3,'Revenue Build Up'!L32:U32,'Revenue Build Up'!L33:U33,'Revenue Build Up'!L34:U34)</f>
        <v>0.10033016883691867</v>
      </c>
      <c r="M29" s="57">
        <v>0.10033016883691867</v>
      </c>
      <c r="N29" s="57">
        <v>0.10283016883691867</v>
      </c>
      <c r="O29" s="57">
        <v>0.10533016883691868</v>
      </c>
      <c r="P29" s="57">
        <v>0.10783016883691868</v>
      </c>
      <c r="Q29" s="57">
        <v>0.11033016883691868</v>
      </c>
      <c r="R29" s="57">
        <v>0.11283016883691868</v>
      </c>
      <c r="S29" s="57">
        <v>0.11533016883691868</v>
      </c>
      <c r="T29" s="57">
        <v>0.11783016883691869</v>
      </c>
      <c r="U29" s="57">
        <v>0.12033016883691869</v>
      </c>
    </row>
    <row r="30" spans="4:21" x14ac:dyDescent="0.25">
      <c r="L30" s="53"/>
      <c r="M30" s="53"/>
      <c r="N30" s="53"/>
      <c r="O30" s="53"/>
      <c r="P30" s="53"/>
      <c r="Q30" s="53"/>
      <c r="R30" s="53"/>
      <c r="S30" s="53"/>
      <c r="T30" s="53"/>
      <c r="U30" s="53"/>
    </row>
    <row r="31" spans="4:21" x14ac:dyDescent="0.25">
      <c r="D31" s="2" t="s">
        <v>164</v>
      </c>
      <c r="L31" s="53"/>
      <c r="M31" s="53"/>
      <c r="N31" s="53"/>
      <c r="O31" s="53"/>
      <c r="P31" s="53"/>
      <c r="Q31" s="53"/>
      <c r="R31" s="53"/>
      <c r="S31" s="53"/>
      <c r="T31" s="53"/>
      <c r="U31" s="53"/>
    </row>
    <row r="32" spans="4:21" x14ac:dyDescent="0.25">
      <c r="D32" t="s">
        <v>165</v>
      </c>
      <c r="G32" s="46"/>
      <c r="H32" s="46"/>
      <c r="I32" s="46"/>
      <c r="J32" s="46"/>
      <c r="K32" s="46"/>
      <c r="L32" s="47">
        <f>MAX($G$29:$K$29)</f>
        <v>0.24809204250139816</v>
      </c>
      <c r="M32" s="47">
        <f t="shared" ref="M32" si="28">MAX($G$29:$K$29)</f>
        <v>0.24809204250139816</v>
      </c>
      <c r="N32" s="47">
        <f>M32+Assumption!$F$11</f>
        <v>0.25059204250139816</v>
      </c>
      <c r="O32" s="47">
        <f>N32+Assumption!$F$11</f>
        <v>0.25309204250139816</v>
      </c>
      <c r="P32" s="47">
        <f>O32+Assumption!$F$11</f>
        <v>0.25559204250139816</v>
      </c>
      <c r="Q32" s="47">
        <f>P32+Assumption!$F$11</f>
        <v>0.25809204250139817</v>
      </c>
      <c r="R32" s="47">
        <f>Q32+Assumption!$F$11</f>
        <v>0.26059204250139817</v>
      </c>
      <c r="S32" s="47">
        <f>R32+Assumption!$F$11</f>
        <v>0.26309204250139817</v>
      </c>
      <c r="T32" s="47">
        <f>S32+Assumption!$F$11</f>
        <v>0.26559204250139817</v>
      </c>
      <c r="U32" s="47">
        <f>T32+Assumption!$F$11</f>
        <v>0.26809204250139818</v>
      </c>
    </row>
    <row r="33" spans="1:21" x14ac:dyDescent="0.25">
      <c r="D33" t="s">
        <v>170</v>
      </c>
      <c r="G33" s="46"/>
      <c r="H33" s="46"/>
      <c r="I33" s="46"/>
      <c r="J33" s="46"/>
      <c r="K33" s="46"/>
      <c r="L33" s="47">
        <f>AVERAGE($G$29:$K$29)</f>
        <v>0.10033016883691867</v>
      </c>
      <c r="M33" s="47">
        <f t="shared" ref="M33" si="29">AVERAGE($G$29:$K$29)</f>
        <v>0.10033016883691867</v>
      </c>
      <c r="N33" s="47">
        <f>M33+Assumption!$F$11</f>
        <v>0.10283016883691867</v>
      </c>
      <c r="O33" s="47">
        <f>N33+Assumption!$F$11</f>
        <v>0.10533016883691868</v>
      </c>
      <c r="P33" s="47">
        <f>O33+Assumption!$F$11</f>
        <v>0.10783016883691868</v>
      </c>
      <c r="Q33" s="47">
        <f>P33+Assumption!$F$11</f>
        <v>0.11033016883691868</v>
      </c>
      <c r="R33" s="47">
        <f>Q33+Assumption!$F$11</f>
        <v>0.11283016883691868</v>
      </c>
      <c r="S33" s="47">
        <f>R33+Assumption!$F$11</f>
        <v>0.11533016883691868</v>
      </c>
      <c r="T33" s="47">
        <f>S33+Assumption!$F$11</f>
        <v>0.11783016883691869</v>
      </c>
      <c r="U33" s="47">
        <f>T33+Assumption!$F$11</f>
        <v>0.12033016883691869</v>
      </c>
    </row>
    <row r="34" spans="1:21" x14ac:dyDescent="0.25">
      <c r="D34" t="s">
        <v>166</v>
      </c>
      <c r="G34" s="46"/>
      <c r="H34" s="46"/>
      <c r="I34" s="46"/>
      <c r="J34" s="46"/>
      <c r="K34" s="46"/>
      <c r="L34" s="48">
        <f>L33-3%</f>
        <v>7.0330168836918672E-2</v>
      </c>
      <c r="M34" s="48">
        <f t="shared" ref="M34" si="30">M33-3%</f>
        <v>7.0330168836918672E-2</v>
      </c>
      <c r="N34" s="47">
        <f>M34+Assumption!$F$11</f>
        <v>7.2830168836918674E-2</v>
      </c>
      <c r="O34" s="47">
        <f>N34+Assumption!$F$11</f>
        <v>7.5330168836918676E-2</v>
      </c>
      <c r="P34" s="47">
        <f>O34+Assumption!$F$11</f>
        <v>7.7830168836918678E-2</v>
      </c>
      <c r="Q34" s="47">
        <f>P34+Assumption!$F$11</f>
        <v>8.0330168836918681E-2</v>
      </c>
      <c r="R34" s="47">
        <f>Q34+Assumption!$F$11</f>
        <v>8.2830168836918683E-2</v>
      </c>
      <c r="S34" s="47">
        <f>R34+Assumption!$F$11</f>
        <v>8.5330168836918685E-2</v>
      </c>
      <c r="T34" s="47">
        <f>S34+Assumption!$F$11</f>
        <v>8.7830168836918687E-2</v>
      </c>
      <c r="U34" s="47">
        <f>T34+Assumption!$F$11</f>
        <v>9.0330168836918689E-2</v>
      </c>
    </row>
    <row r="35" spans="1:21" x14ac:dyDescent="0.25">
      <c r="L35" s="53"/>
      <c r="M35" s="53"/>
      <c r="N35" s="53"/>
      <c r="O35" s="53"/>
      <c r="P35" s="53"/>
      <c r="Q35" s="53"/>
      <c r="R35" s="53"/>
      <c r="S35" s="53"/>
      <c r="T35" s="53"/>
      <c r="U35" s="53"/>
    </row>
    <row r="36" spans="1:21" x14ac:dyDescent="0.25">
      <c r="D36" t="s">
        <v>167</v>
      </c>
      <c r="L36" s="53"/>
      <c r="M36" s="53"/>
      <c r="N36" s="53"/>
      <c r="O36" s="53"/>
      <c r="P36" s="53"/>
      <c r="Q36" s="53"/>
      <c r="R36" s="53"/>
      <c r="S36" s="53"/>
      <c r="T36" s="53"/>
      <c r="U36" s="53"/>
    </row>
    <row r="37" spans="1:21" x14ac:dyDescent="0.25">
      <c r="D37" t="s">
        <v>168</v>
      </c>
      <c r="G37" s="6">
        <f t="shared" ref="G37:K39" si="31">G16/G26</f>
        <v>0.52748231046931404</v>
      </c>
      <c r="H37" s="6">
        <f t="shared" si="31"/>
        <v>0.50248044280442805</v>
      </c>
      <c r="I37" s="6">
        <f t="shared" si="31"/>
        <v>0.46067654723127038</v>
      </c>
      <c r="J37" s="6">
        <f t="shared" si="31"/>
        <v>0.4387740359897172</v>
      </c>
      <c r="K37" s="6">
        <f t="shared" si="31"/>
        <v>0.43892322274881518</v>
      </c>
      <c r="L37" s="61">
        <f>K37/K39*L39</f>
        <v>0.45150433504789494</v>
      </c>
      <c r="M37" s="61">
        <f t="shared" ref="M37:U37" si="32">L37/L39*M39</f>
        <v>0.45150433504789494</v>
      </c>
      <c r="N37" s="61">
        <f t="shared" si="32"/>
        <v>0.45401831148991528</v>
      </c>
      <c r="O37" s="61">
        <f t="shared" si="32"/>
        <v>0.45653228793193568</v>
      </c>
      <c r="P37" s="61">
        <f t="shared" si="32"/>
        <v>0.45904626437395601</v>
      </c>
      <c r="Q37" s="61">
        <f t="shared" si="32"/>
        <v>0.46156024081597641</v>
      </c>
      <c r="R37" s="61">
        <f t="shared" si="32"/>
        <v>0.4640742172579968</v>
      </c>
      <c r="S37" s="61">
        <f t="shared" si="32"/>
        <v>0.46658819370001714</v>
      </c>
      <c r="T37" s="61">
        <f t="shared" si="32"/>
        <v>0.46910217014203753</v>
      </c>
      <c r="U37" s="61">
        <f t="shared" si="32"/>
        <v>0.47161614658405793</v>
      </c>
    </row>
    <row r="38" spans="1:21" x14ac:dyDescent="0.25">
      <c r="D38" t="s">
        <v>171</v>
      </c>
      <c r="G38" s="6">
        <f t="shared" si="31"/>
        <v>0.1543088866066574</v>
      </c>
      <c r="H38" s="6">
        <f t="shared" si="31"/>
        <v>0.2377324431256182</v>
      </c>
      <c r="I38" s="6">
        <f t="shared" si="31"/>
        <v>0.41250086523153595</v>
      </c>
      <c r="J38" s="6">
        <f t="shared" si="31"/>
        <v>0.3912157371509602</v>
      </c>
      <c r="K38" s="6">
        <f t="shared" si="31"/>
        <v>0.42116171460028862</v>
      </c>
      <c r="L38" s="61">
        <f>K38/K39*L39</f>
        <v>0.43323371843338615</v>
      </c>
      <c r="M38" s="61">
        <f t="shared" ref="M38:U38" si="33">L38/L39*M39</f>
        <v>0.43323371843338615</v>
      </c>
      <c r="N38" s="61">
        <f t="shared" si="33"/>
        <v>0.43564596406977607</v>
      </c>
      <c r="O38" s="61">
        <f t="shared" si="33"/>
        <v>0.43805820970616599</v>
      </c>
      <c r="P38" s="61">
        <f t="shared" si="33"/>
        <v>0.44047045534255591</v>
      </c>
      <c r="Q38" s="61">
        <f t="shared" si="33"/>
        <v>0.44288270097894583</v>
      </c>
      <c r="R38" s="61">
        <f t="shared" si="33"/>
        <v>0.44529494661533575</v>
      </c>
      <c r="S38" s="61">
        <f t="shared" si="33"/>
        <v>0.44770719225172567</v>
      </c>
      <c r="T38" s="61">
        <f t="shared" si="33"/>
        <v>0.45011943788811565</v>
      </c>
      <c r="U38" s="61">
        <f t="shared" si="33"/>
        <v>0.45253168352450557</v>
      </c>
    </row>
    <row r="39" spans="1:21" x14ac:dyDescent="0.25">
      <c r="D39" s="5" t="s">
        <v>129</v>
      </c>
      <c r="E39" s="5"/>
      <c r="F39" s="5"/>
      <c r="G39" s="43">
        <f t="shared" si="31"/>
        <v>0.45549019265060664</v>
      </c>
      <c r="H39" s="43">
        <f t="shared" si="31"/>
        <v>0.46810332648343178</v>
      </c>
      <c r="I39" s="43">
        <f t="shared" si="31"/>
        <v>0.45304478217485222</v>
      </c>
      <c r="J39" s="43">
        <f t="shared" si="31"/>
        <v>0.43184966032563932</v>
      </c>
      <c r="K39" s="43">
        <f t="shared" si="31"/>
        <v>0.43648303083945372</v>
      </c>
      <c r="L39" s="62">
        <f t="array" ref="L39:U39">CHOOSE(Assumption!E3,'Revenue Build Up'!L43:U43,'Revenue Build Up'!L44:U44,'Revenue Build Up'!L45:U45)</f>
        <v>0.44899419849479666</v>
      </c>
      <c r="M39" s="62">
        <v>0.44899419849479666</v>
      </c>
      <c r="N39" s="62">
        <v>0.45149419849479666</v>
      </c>
      <c r="O39" s="62">
        <v>0.45399419849479666</v>
      </c>
      <c r="P39" s="62">
        <v>0.45649419849479667</v>
      </c>
      <c r="Q39" s="62">
        <v>0.45899419849479667</v>
      </c>
      <c r="R39" s="62">
        <v>0.46149419849479667</v>
      </c>
      <c r="S39" s="62">
        <v>0.46399419849479667</v>
      </c>
      <c r="T39" s="62">
        <v>0.46649419849479667</v>
      </c>
      <c r="U39" s="62">
        <v>0.46899419849479668</v>
      </c>
    </row>
    <row r="40" spans="1:21" x14ac:dyDescent="0.25">
      <c r="L40" s="53"/>
      <c r="M40" s="53"/>
      <c r="N40" s="53"/>
      <c r="O40" s="53"/>
      <c r="P40" s="53"/>
      <c r="Q40" s="53"/>
      <c r="R40" s="53"/>
      <c r="S40" s="53"/>
      <c r="T40" s="53"/>
      <c r="U40" s="53"/>
    </row>
    <row r="41" spans="1:21" x14ac:dyDescent="0.25">
      <c r="L41" s="53"/>
      <c r="M41" s="53"/>
      <c r="N41" s="53"/>
      <c r="O41" s="53"/>
      <c r="P41" s="53"/>
      <c r="Q41" s="53"/>
      <c r="R41" s="53"/>
      <c r="S41" s="53"/>
      <c r="T41" s="53"/>
      <c r="U41" s="53"/>
    </row>
    <row r="42" spans="1:21" x14ac:dyDescent="0.25">
      <c r="D42" s="2" t="s">
        <v>164</v>
      </c>
      <c r="L42" s="53"/>
      <c r="M42" s="53"/>
      <c r="N42" s="53"/>
      <c r="O42" s="53"/>
      <c r="P42" s="53"/>
      <c r="Q42" s="53"/>
      <c r="R42" s="53"/>
      <c r="S42" s="53"/>
      <c r="T42" s="53"/>
      <c r="U42" s="53"/>
    </row>
    <row r="43" spans="1:21" x14ac:dyDescent="0.25">
      <c r="D43" t="s">
        <v>165</v>
      </c>
      <c r="F43" s="46"/>
      <c r="G43" s="46"/>
      <c r="H43" s="46"/>
      <c r="I43" s="46"/>
      <c r="J43" s="46"/>
      <c r="K43" s="46"/>
      <c r="L43" s="47">
        <f>MAX($G$39:$K$39)</f>
        <v>0.46810332648343178</v>
      </c>
      <c r="M43" s="47">
        <f t="shared" ref="M43" si="34">MAX($G$39:$K$39)</f>
        <v>0.46810332648343178</v>
      </c>
      <c r="N43" s="47">
        <f>M43+Assumption!$F$13</f>
        <v>0.47060332648343178</v>
      </c>
      <c r="O43" s="47">
        <f>N43+Assumption!$F$13</f>
        <v>0.47310332648343179</v>
      </c>
      <c r="P43" s="47">
        <f>O43+Assumption!$F$13</f>
        <v>0.47560332648343179</v>
      </c>
      <c r="Q43" s="47">
        <f>P43+Assumption!$F$13</f>
        <v>0.47810332648343179</v>
      </c>
      <c r="R43" s="47">
        <f>Q43+Assumption!$F$13</f>
        <v>0.48060332648343179</v>
      </c>
      <c r="S43" s="47">
        <f>R43+Assumption!$F$13</f>
        <v>0.48310332648343179</v>
      </c>
      <c r="T43" s="47">
        <f>S43+Assumption!$F$13</f>
        <v>0.4856033264834318</v>
      </c>
      <c r="U43" s="47">
        <f>T43+Assumption!$F$13</f>
        <v>0.4881033264834318</v>
      </c>
    </row>
    <row r="44" spans="1:21" x14ac:dyDescent="0.25">
      <c r="D44" t="s">
        <v>170</v>
      </c>
      <c r="F44" s="46"/>
      <c r="G44" s="46"/>
      <c r="H44" s="46"/>
      <c r="I44" s="46"/>
      <c r="J44" s="46"/>
      <c r="K44" s="46"/>
      <c r="L44" s="47">
        <f>AVERAGE($G$39:$K$39)</f>
        <v>0.44899419849479666</v>
      </c>
      <c r="M44" s="47">
        <f t="shared" ref="M44" si="35">AVERAGE($G$39:$K$39)</f>
        <v>0.44899419849479666</v>
      </c>
      <c r="N44" s="47">
        <f>M44+Assumption!$F$13</f>
        <v>0.45149419849479666</v>
      </c>
      <c r="O44" s="47">
        <f>N44+Assumption!$F$13</f>
        <v>0.45399419849479666</v>
      </c>
      <c r="P44" s="47">
        <f>O44+Assumption!$F$13</f>
        <v>0.45649419849479667</v>
      </c>
      <c r="Q44" s="47">
        <f>P44+Assumption!$F$13</f>
        <v>0.45899419849479667</v>
      </c>
      <c r="R44" s="47">
        <f>Q44+Assumption!$F$13</f>
        <v>0.46149419849479667</v>
      </c>
      <c r="S44" s="47">
        <f>R44+Assumption!$F$13</f>
        <v>0.46399419849479667</v>
      </c>
      <c r="T44" s="47">
        <f>S44+Assumption!$F$13</f>
        <v>0.46649419849479667</v>
      </c>
      <c r="U44" s="47">
        <f>T44+Assumption!$F$13</f>
        <v>0.46899419849479668</v>
      </c>
    </row>
    <row r="45" spans="1:21" x14ac:dyDescent="0.25">
      <c r="D45" t="s">
        <v>166</v>
      </c>
      <c r="F45" s="46"/>
      <c r="G45" s="46"/>
      <c r="H45" s="46"/>
      <c r="I45" s="46"/>
      <c r="J45" s="46"/>
      <c r="K45" s="46"/>
      <c r="L45" s="48">
        <f>MIN($G$39:$K$39)</f>
        <v>0.43184966032563932</v>
      </c>
      <c r="M45" s="48">
        <f t="shared" ref="M45" si="36">MIN($G$39:$K$39)</f>
        <v>0.43184966032563932</v>
      </c>
      <c r="N45" s="47">
        <f>M45+Assumption!$F$13</f>
        <v>0.43434966032563932</v>
      </c>
      <c r="O45" s="47">
        <f>N45+Assumption!$F$13</f>
        <v>0.43684966032563932</v>
      </c>
      <c r="P45" s="47">
        <f>O45+Assumption!$F$13</f>
        <v>0.43934966032563932</v>
      </c>
      <c r="Q45" s="47">
        <f>P45+Assumption!$F$13</f>
        <v>0.44184966032563933</v>
      </c>
      <c r="R45" s="47">
        <f>Q45+Assumption!$F$13</f>
        <v>0.44434966032563933</v>
      </c>
      <c r="S45" s="47">
        <f>R45+Assumption!$F$13</f>
        <v>0.44684966032563933</v>
      </c>
      <c r="T45" s="47">
        <f>S45+Assumption!$F$13</f>
        <v>0.44934966032563933</v>
      </c>
      <c r="U45" s="47">
        <f>T45+Assumption!$F$13</f>
        <v>0.45184966032563934</v>
      </c>
    </row>
    <row r="46" spans="1:21" x14ac:dyDescent="0.25">
      <c r="L46" s="53"/>
      <c r="M46" s="53"/>
      <c r="N46" s="53"/>
      <c r="O46" s="53"/>
      <c r="P46" s="53"/>
      <c r="Q46" s="53"/>
      <c r="R46" s="53"/>
      <c r="S46" s="53"/>
      <c r="T46" s="53"/>
      <c r="U46" s="53"/>
    </row>
    <row r="47" spans="1:21" x14ac:dyDescent="0.25">
      <c r="L47" s="53"/>
      <c r="M47" s="53"/>
      <c r="N47" s="53"/>
      <c r="O47" s="53"/>
      <c r="P47" s="53"/>
      <c r="Q47" s="53"/>
      <c r="R47" s="53"/>
      <c r="S47" s="53"/>
      <c r="T47" s="53"/>
      <c r="U47" s="53"/>
    </row>
    <row r="48" spans="1:21" s="2" customFormat="1" x14ac:dyDescent="0.25">
      <c r="A48"/>
      <c r="B48"/>
      <c r="C48"/>
      <c r="D48" s="2" t="s">
        <v>172</v>
      </c>
      <c r="E48" s="2" t="s">
        <v>177</v>
      </c>
      <c r="G48" s="2">
        <f>'Income  statement'!G9</f>
        <v>756600</v>
      </c>
      <c r="H48" s="2">
        <f>'Income  statement'!H9</f>
        <v>703720</v>
      </c>
      <c r="I48" s="2">
        <f>'Income  statement'!I9</f>
        <v>883298</v>
      </c>
      <c r="J48" s="2">
        <f>'Income  statement'!J9</f>
        <v>1184099</v>
      </c>
      <c r="K48" s="2">
        <f>'Income  statement'!K9</f>
        <v>1418582</v>
      </c>
      <c r="L48" s="63">
        <f>(L18*L50)/10^6</f>
        <v>1739932.2916607843</v>
      </c>
      <c r="M48" s="63">
        <f t="shared" ref="M48:U48" si="37">(M18*M50)/10^6</f>
        <v>2074612.0045164351</v>
      </c>
      <c r="N48" s="63">
        <f t="shared" si="37"/>
        <v>2493093.0441195928</v>
      </c>
      <c r="O48" s="63">
        <f t="shared" si="37"/>
        <v>3002687.6476078797</v>
      </c>
      <c r="P48" s="63">
        <f t="shared" si="37"/>
        <v>3624514.3394547957</v>
      </c>
      <c r="Q48" s="63">
        <f t="shared" si="37"/>
        <v>4384856.7902768031</v>
      </c>
      <c r="R48" s="63">
        <f t="shared" si="37"/>
        <v>5316488.4157547094</v>
      </c>
      <c r="S48" s="63">
        <f t="shared" si="37"/>
        <v>6460351.4372370392</v>
      </c>
      <c r="T48" s="63">
        <f t="shared" si="37"/>
        <v>7867689.0030510891</v>
      </c>
      <c r="U48" s="63">
        <f t="shared" si="37"/>
        <v>9602757.390331611</v>
      </c>
    </row>
    <row r="49" spans="1:24" x14ac:dyDescent="0.25">
      <c r="D49" t="s">
        <v>174</v>
      </c>
      <c r="E49" t="s">
        <v>173</v>
      </c>
      <c r="G49" s="6" t="s">
        <v>37</v>
      </c>
      <c r="H49" s="6">
        <f>H48/G48-1</f>
        <v>-6.9891620407084298E-2</v>
      </c>
      <c r="I49" s="6">
        <f t="shared" ref="I49:K49" si="38">I48/H48-1</f>
        <v>0.25518387995225367</v>
      </c>
      <c r="J49" s="6">
        <f t="shared" si="38"/>
        <v>0.3405430556844915</v>
      </c>
      <c r="K49" s="6">
        <f t="shared" si="38"/>
        <v>0.19802651636391899</v>
      </c>
      <c r="L49" s="57">
        <f t="shared" ref="L49" si="39">L48/K48-1</f>
        <v>0.22652923247354351</v>
      </c>
      <c r="M49" s="57">
        <f t="shared" ref="M49" si="40">M48/L48-1</f>
        <v>0.1923521475287957</v>
      </c>
      <c r="N49" s="57">
        <f t="shared" ref="N49" si="41">N48/M48-1</f>
        <v>0.20171532734416053</v>
      </c>
      <c r="O49" s="57">
        <f t="shared" ref="O49" si="42">O48/N48-1</f>
        <v>0.20440256118409117</v>
      </c>
      <c r="P49" s="57">
        <f t="shared" ref="P49" si="43">P48/O48-1</f>
        <v>0.20709003560270411</v>
      </c>
      <c r="Q49" s="57">
        <f t="shared" ref="Q49" si="44">Q48/P48-1</f>
        <v>0.20977774664739757</v>
      </c>
      <c r="R49" s="57">
        <f t="shared" ref="R49" si="45">R48/Q48-1</f>
        <v>0.21246569045168173</v>
      </c>
      <c r="S49" s="57">
        <f t="shared" ref="S49" si="46">S48/R48-1</f>
        <v>0.21515386323285179</v>
      </c>
      <c r="T49" s="57">
        <f t="shared" ref="T49" si="47">T48/S48-1</f>
        <v>0.21784226128972639</v>
      </c>
      <c r="U49" s="57">
        <f t="shared" ref="U49" si="48">U48/T48-1</f>
        <v>0.22053088100046447</v>
      </c>
    </row>
    <row r="50" spans="1:24" x14ac:dyDescent="0.25">
      <c r="A50" s="2"/>
      <c r="B50" s="2"/>
      <c r="C50" s="2"/>
      <c r="D50" s="2" t="s">
        <v>175</v>
      </c>
      <c r="E50" s="2"/>
      <c r="F50" s="2"/>
      <c r="G50" s="42">
        <f>(G48/G18)*10^6</f>
        <v>483977.13294402789</v>
      </c>
      <c r="H50" s="42">
        <f>(H48/H18)*10^6</f>
        <v>482707.19910883135</v>
      </c>
      <c r="I50" s="42">
        <f>(I48/I18)*10^6</f>
        <v>534472.75380857324</v>
      </c>
      <c r="J50" s="42">
        <f>(J48/J18)*10^6</f>
        <v>602238.16528021055</v>
      </c>
      <c r="K50" s="42">
        <f>(K48/K18)*10^6</f>
        <v>664340.7109837716</v>
      </c>
      <c r="L50" s="63">
        <f>K50*(1+L51)</f>
        <v>719900.34979192633</v>
      </c>
      <c r="M50" s="63">
        <f t="shared" ref="M50:U50" si="49">L50*(1+M51)</f>
        <v>780106.51020180783</v>
      </c>
      <c r="N50" s="63">
        <f t="shared" si="49"/>
        <v>845347.78658621002</v>
      </c>
      <c r="O50" s="63">
        <f t="shared" si="49"/>
        <v>916045.27194797969</v>
      </c>
      <c r="P50" s="63">
        <f t="shared" si="49"/>
        <v>992655.27582081303</v>
      </c>
      <c r="Q50" s="63">
        <f t="shared" si="49"/>
        <v>1075672.2694714712</v>
      </c>
      <c r="R50" s="63">
        <f t="shared" si="49"/>
        <v>1165632.0774129161</v>
      </c>
      <c r="S50" s="63">
        <f t="shared" si="49"/>
        <v>1263115.3358276524</v>
      </c>
      <c r="T50" s="63">
        <f t="shared" si="49"/>
        <v>1368751.2402233107</v>
      </c>
      <c r="U50" s="63">
        <f t="shared" si="49"/>
        <v>1483221.6065093211</v>
      </c>
      <c r="V50" s="42"/>
      <c r="W50" s="42"/>
      <c r="X50" s="42"/>
    </row>
    <row r="51" spans="1:24" x14ac:dyDescent="0.25">
      <c r="D51" t="s">
        <v>176</v>
      </c>
      <c r="G51" t="s">
        <v>37</v>
      </c>
      <c r="H51" s="6">
        <f>H50/G50-1</f>
        <v>-2.6239542093063895E-3</v>
      </c>
      <c r="I51" s="6">
        <f t="shared" ref="I51:K51" si="50">I50/H50-1</f>
        <v>0.10724007181850803</v>
      </c>
      <c r="J51" s="6">
        <f t="shared" si="50"/>
        <v>0.12678927221032521</v>
      </c>
      <c r="K51" s="6">
        <f t="shared" si="50"/>
        <v>0.10311957840577213</v>
      </c>
      <c r="L51" s="57">
        <f>CHOOSE(Assumption!$E$3,'Revenue Build Up'!L54:X54,'Revenue Build Up'!L55:X55,'Revenue Build Up'!L56:X56)</f>
        <v>8.3631242056324745E-2</v>
      </c>
      <c r="M51" s="57">
        <f>CHOOSE(Assumption!$E$3,'Revenue Build Up'!M54:Y54,'Revenue Build Up'!M55:Y55,'Revenue Build Up'!M56:Y56)</f>
        <v>8.3631242056324745E-2</v>
      </c>
      <c r="N51" s="57">
        <f>CHOOSE(Assumption!$E$3,'Revenue Build Up'!N54:Z54,'Revenue Build Up'!N55:Z55,'Revenue Build Up'!N56:Z56)</f>
        <v>8.3631242056324745E-2</v>
      </c>
      <c r="O51" s="57">
        <f>CHOOSE(Assumption!$E$3,'Revenue Build Up'!O54:AA54,'Revenue Build Up'!O55:AA55,'Revenue Build Up'!O56:AA56)</f>
        <v>8.3631242056324745E-2</v>
      </c>
      <c r="P51" s="57">
        <f>CHOOSE(Assumption!$E$3,'Revenue Build Up'!P54:AB54,'Revenue Build Up'!P55:AB55,'Revenue Build Up'!P56:AB56)</f>
        <v>8.3631242056324745E-2</v>
      </c>
      <c r="Q51" s="57">
        <f>CHOOSE(Assumption!$E$3,'Revenue Build Up'!Q54:AC54,'Revenue Build Up'!Q55:AC55,'Revenue Build Up'!Q56:AC56)</f>
        <v>8.3631242056324745E-2</v>
      </c>
      <c r="R51" s="57">
        <f>CHOOSE(Assumption!$E$3,'Revenue Build Up'!R54:AD54,'Revenue Build Up'!R55:AD55,'Revenue Build Up'!R56:AD56)</f>
        <v>8.3631242056324745E-2</v>
      </c>
      <c r="S51" s="57">
        <f>CHOOSE(Assumption!$E$3,'Revenue Build Up'!S54:AE54,'Revenue Build Up'!S55:AE55,'Revenue Build Up'!S56:AE56)</f>
        <v>8.3631242056324745E-2</v>
      </c>
      <c r="T51" s="57">
        <f>CHOOSE(Assumption!$E$3,'Revenue Build Up'!T54:AF54,'Revenue Build Up'!T55:AF55,'Revenue Build Up'!T56:AF56)</f>
        <v>8.3631242056324745E-2</v>
      </c>
      <c r="U51" s="57">
        <f>CHOOSE(Assumption!$E$3,'Revenue Build Up'!U54:AG54,'Revenue Build Up'!U55:AG55,'Revenue Build Up'!U56:AG56)</f>
        <v>8.3631242056324745E-2</v>
      </c>
      <c r="V51" s="6"/>
      <c r="W51" s="6"/>
      <c r="X51" s="6"/>
    </row>
    <row r="52" spans="1:24" x14ac:dyDescent="0.25">
      <c r="L52" s="53"/>
      <c r="M52" s="53"/>
      <c r="N52" s="53"/>
      <c r="O52" s="53"/>
      <c r="P52" s="53"/>
      <c r="Q52" s="53"/>
      <c r="R52" s="53"/>
      <c r="S52" s="53"/>
      <c r="T52" s="53"/>
      <c r="U52" s="53"/>
    </row>
    <row r="53" spans="1:24" x14ac:dyDescent="0.25">
      <c r="D53" s="2" t="s">
        <v>164</v>
      </c>
      <c r="L53" s="53"/>
      <c r="M53" s="53"/>
      <c r="N53" s="53"/>
      <c r="O53" s="53"/>
      <c r="P53" s="53"/>
      <c r="Q53" s="53"/>
      <c r="R53" s="53"/>
      <c r="S53" s="53"/>
      <c r="T53" s="53"/>
      <c r="U53" s="53"/>
    </row>
    <row r="54" spans="1:24" x14ac:dyDescent="0.25">
      <c r="D54" t="s">
        <v>165</v>
      </c>
      <c r="G54" s="46"/>
      <c r="H54" s="46"/>
      <c r="I54" s="46"/>
      <c r="J54" s="46"/>
      <c r="K54" s="46"/>
      <c r="L54" s="47">
        <f>MAX(H51:K51)</f>
        <v>0.12678927221032521</v>
      </c>
      <c r="M54" s="47">
        <v>0.12678927221032521</v>
      </c>
      <c r="N54" s="47">
        <f>M54</f>
        <v>0.12678927221032521</v>
      </c>
      <c r="O54" s="47">
        <f t="shared" ref="O54:U54" si="51">N54</f>
        <v>0.12678927221032521</v>
      </c>
      <c r="P54" s="47">
        <f t="shared" si="51"/>
        <v>0.12678927221032521</v>
      </c>
      <c r="Q54" s="47">
        <f t="shared" si="51"/>
        <v>0.12678927221032521</v>
      </c>
      <c r="R54" s="47">
        <f t="shared" si="51"/>
        <v>0.12678927221032521</v>
      </c>
      <c r="S54" s="47">
        <f t="shared" si="51"/>
        <v>0.12678927221032521</v>
      </c>
      <c r="T54" s="47">
        <f t="shared" si="51"/>
        <v>0.12678927221032521</v>
      </c>
      <c r="U54" s="47">
        <f t="shared" si="51"/>
        <v>0.12678927221032521</v>
      </c>
      <c r="V54" s="6"/>
      <c r="W54" s="6"/>
      <c r="X54" s="6"/>
    </row>
    <row r="55" spans="1:24" x14ac:dyDescent="0.25">
      <c r="D55" t="s">
        <v>170</v>
      </c>
      <c r="G55" s="46"/>
      <c r="H55" s="46"/>
      <c r="I55" s="46"/>
      <c r="J55" s="46"/>
      <c r="K55" s="46"/>
      <c r="L55" s="47">
        <f>AVERAGE(G51:K51)</f>
        <v>8.3631242056324745E-2</v>
      </c>
      <c r="M55" s="47">
        <v>8.3631242056324745E-2</v>
      </c>
      <c r="N55" s="47">
        <f t="shared" ref="N55:U55" si="52">M55</f>
        <v>8.3631242056324745E-2</v>
      </c>
      <c r="O55" s="47">
        <f t="shared" si="52"/>
        <v>8.3631242056324745E-2</v>
      </c>
      <c r="P55" s="47">
        <f t="shared" si="52"/>
        <v>8.3631242056324745E-2</v>
      </c>
      <c r="Q55" s="47">
        <f t="shared" si="52"/>
        <v>8.3631242056324745E-2</v>
      </c>
      <c r="R55" s="47">
        <f t="shared" si="52"/>
        <v>8.3631242056324745E-2</v>
      </c>
      <c r="S55" s="47">
        <f t="shared" si="52"/>
        <v>8.3631242056324745E-2</v>
      </c>
      <c r="T55" s="47">
        <f t="shared" si="52"/>
        <v>8.3631242056324745E-2</v>
      </c>
      <c r="U55" s="47">
        <f t="shared" si="52"/>
        <v>8.3631242056324745E-2</v>
      </c>
      <c r="V55" s="6"/>
      <c r="W55" s="6"/>
      <c r="X55" s="6"/>
    </row>
    <row r="56" spans="1:24" x14ac:dyDescent="0.25">
      <c r="D56" t="s">
        <v>166</v>
      </c>
      <c r="G56" s="46"/>
      <c r="H56" s="46"/>
      <c r="I56" s="46"/>
      <c r="J56" s="46"/>
      <c r="K56" s="46"/>
      <c r="L56" s="48">
        <f>L55-2%</f>
        <v>6.3631242056324741E-2</v>
      </c>
      <c r="M56" s="48">
        <v>6.3631242056324741E-2</v>
      </c>
      <c r="N56" s="47">
        <f t="shared" ref="N56:U56" si="53">M56</f>
        <v>6.3631242056324741E-2</v>
      </c>
      <c r="O56" s="47">
        <f t="shared" si="53"/>
        <v>6.3631242056324741E-2</v>
      </c>
      <c r="P56" s="47">
        <f t="shared" si="53"/>
        <v>6.3631242056324741E-2</v>
      </c>
      <c r="Q56" s="47">
        <f t="shared" si="53"/>
        <v>6.3631242056324741E-2</v>
      </c>
      <c r="R56" s="47">
        <f t="shared" si="53"/>
        <v>6.3631242056324741E-2</v>
      </c>
      <c r="S56" s="47">
        <f t="shared" si="53"/>
        <v>6.3631242056324741E-2</v>
      </c>
      <c r="T56" s="47">
        <f t="shared" si="53"/>
        <v>6.3631242056324741E-2</v>
      </c>
      <c r="U56" s="47">
        <f t="shared" si="53"/>
        <v>6.3631242056324741E-2</v>
      </c>
      <c r="V56" s="6"/>
      <c r="W56" s="6"/>
      <c r="X56" s="6"/>
    </row>
    <row r="57" spans="1:24" x14ac:dyDescent="0.25">
      <c r="L57" s="53"/>
      <c r="M57" s="53"/>
      <c r="N57" s="53"/>
      <c r="O57" s="53"/>
      <c r="P57" s="53"/>
      <c r="Q57" s="53"/>
      <c r="R57" s="53"/>
      <c r="S57" s="53"/>
      <c r="T57" s="53"/>
      <c r="U57" s="53"/>
    </row>
    <row r="58" spans="1:24" x14ac:dyDescent="0.25">
      <c r="L58" s="53"/>
      <c r="M58" s="53"/>
      <c r="N58" s="53"/>
      <c r="O58" s="53"/>
      <c r="P58" s="53"/>
      <c r="Q58" s="53"/>
      <c r="R58" s="53"/>
      <c r="S58" s="53"/>
      <c r="T58" s="53"/>
      <c r="U58" s="53"/>
    </row>
    <row r="59" spans="1:24" x14ac:dyDescent="0.25">
      <c r="D59" s="2" t="s">
        <v>178</v>
      </c>
      <c r="E59" s="2"/>
      <c r="F59" s="2"/>
      <c r="G59" s="50">
        <f>'common size'!G10</f>
        <v>4.4070843246100978E-2</v>
      </c>
      <c r="H59" s="50">
        <f>'common size'!H10</f>
        <v>4.1725402148581822E-2</v>
      </c>
      <c r="I59" s="50">
        <f>'common size'!I10</f>
        <v>1.9752110839150547E-2</v>
      </c>
      <c r="J59" s="50">
        <f>'common size'!J10</f>
        <v>1.9125934571349187E-2</v>
      </c>
      <c r="K59" s="50">
        <f>'common size'!K10</f>
        <v>2.8856280426510415E-2</v>
      </c>
      <c r="L59" s="64">
        <f>AVERAGE($G$59:$K$59)</f>
        <v>3.0706114246338588E-2</v>
      </c>
      <c r="M59" s="64">
        <f t="shared" ref="M59:U59" si="54">AVERAGE($G$59:$K$59)</f>
        <v>3.0706114246338588E-2</v>
      </c>
      <c r="N59" s="64">
        <f t="shared" si="54"/>
        <v>3.0706114246338588E-2</v>
      </c>
      <c r="O59" s="64">
        <f t="shared" si="54"/>
        <v>3.0706114246338588E-2</v>
      </c>
      <c r="P59" s="64">
        <f t="shared" si="54"/>
        <v>3.0706114246338588E-2</v>
      </c>
      <c r="Q59" s="64">
        <f t="shared" si="54"/>
        <v>3.0706114246338588E-2</v>
      </c>
      <c r="R59" s="64">
        <f t="shared" si="54"/>
        <v>3.0706114246338588E-2</v>
      </c>
      <c r="S59" s="64">
        <f t="shared" si="54"/>
        <v>3.0706114246338588E-2</v>
      </c>
      <c r="T59" s="64">
        <f t="shared" si="54"/>
        <v>3.0706114246338588E-2</v>
      </c>
      <c r="U59" s="64">
        <f t="shared" si="54"/>
        <v>3.0706114246338588E-2</v>
      </c>
    </row>
    <row r="60" spans="1:24" x14ac:dyDescent="0.25">
      <c r="L60" s="53"/>
      <c r="M60" s="53"/>
      <c r="N60" s="53"/>
      <c r="O60" s="53"/>
      <c r="P60" s="53"/>
      <c r="Q60" s="53"/>
      <c r="R60" s="53"/>
      <c r="S60" s="53"/>
      <c r="T60" s="53"/>
      <c r="U60" s="53"/>
    </row>
    <row r="61" spans="1:24" x14ac:dyDescent="0.25">
      <c r="C61" s="52"/>
      <c r="D61" s="52"/>
      <c r="E61" s="52"/>
      <c r="F61" s="52"/>
      <c r="G61" s="52"/>
      <c r="H61" s="52"/>
      <c r="I61" s="52"/>
      <c r="J61" s="52"/>
      <c r="K61" s="52"/>
      <c r="L61" s="52"/>
      <c r="M61" s="52"/>
      <c r="N61" s="52"/>
      <c r="O61" s="52"/>
      <c r="P61" s="52"/>
      <c r="Q61" s="52"/>
      <c r="R61" s="52"/>
      <c r="S61" s="52"/>
      <c r="T61" s="52"/>
      <c r="U61" s="52"/>
    </row>
  </sheetData>
  <mergeCells count="1">
    <mergeCell ref="D3:U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U22"/>
  <sheetViews>
    <sheetView showGridLines="0" topLeftCell="A4" workbookViewId="0">
      <selection activeCell="D18" sqref="D18"/>
    </sheetView>
  </sheetViews>
  <sheetFormatPr defaultRowHeight="15" x14ac:dyDescent="0.25"/>
  <cols>
    <col min="1" max="1" width="1" customWidth="1"/>
    <col min="2" max="2" width="0.7109375" customWidth="1"/>
    <col min="3" max="3" width="0.5703125" customWidth="1"/>
    <col min="4" max="4" width="20.85546875" bestFit="1" customWidth="1"/>
  </cols>
  <sheetData>
    <row r="3" spans="1:21" ht="18.75" x14ac:dyDescent="0.3">
      <c r="D3" s="201" t="s">
        <v>237</v>
      </c>
      <c r="E3" s="201"/>
      <c r="F3" s="201"/>
      <c r="G3" s="201"/>
      <c r="H3" s="201"/>
      <c r="I3" s="201"/>
      <c r="J3" s="201"/>
      <c r="K3" s="201"/>
      <c r="L3" s="201"/>
      <c r="M3" s="201"/>
      <c r="N3" s="201"/>
      <c r="O3" s="201"/>
      <c r="P3" s="201"/>
      <c r="Q3" s="201"/>
      <c r="R3" s="201"/>
      <c r="S3" s="201"/>
      <c r="T3" s="201"/>
      <c r="U3" s="201"/>
    </row>
    <row r="4" spans="1:21" x14ac:dyDescent="0.25">
      <c r="E4" t="s">
        <v>134</v>
      </c>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1:21" x14ac:dyDescent="0.25">
      <c r="G5" s="66" t="s">
        <v>187</v>
      </c>
      <c r="H5" s="66" t="str">
        <f>G5</f>
        <v>Aduited</v>
      </c>
      <c r="I5" s="66" t="str">
        <f t="shared" ref="I5:K5" si="1">H5</f>
        <v>Aduited</v>
      </c>
      <c r="J5" s="66" t="str">
        <f t="shared" si="1"/>
        <v>Aduited</v>
      </c>
      <c r="K5" s="66" t="str">
        <f t="shared" si="1"/>
        <v>Aduited</v>
      </c>
      <c r="L5" s="67" t="s">
        <v>186</v>
      </c>
      <c r="M5" s="67" t="str">
        <f>L5</f>
        <v>Projected</v>
      </c>
      <c r="N5" s="67" t="str">
        <f t="shared" ref="N5:U6"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6" spans="1:21" x14ac:dyDescent="0.25">
      <c r="D6" s="27" t="s">
        <v>120</v>
      </c>
      <c r="E6" s="27"/>
      <c r="F6" s="27"/>
      <c r="G6" s="27">
        <v>12</v>
      </c>
      <c r="H6" s="27">
        <f>G6</f>
        <v>12</v>
      </c>
      <c r="I6" s="27">
        <f t="shared" ref="I6:S6" si="3">H6</f>
        <v>12</v>
      </c>
      <c r="J6" s="27">
        <f t="shared" si="3"/>
        <v>12</v>
      </c>
      <c r="K6" s="27">
        <f t="shared" si="3"/>
        <v>12</v>
      </c>
      <c r="L6" s="27">
        <f t="shared" si="3"/>
        <v>12</v>
      </c>
      <c r="M6" s="27">
        <f t="shared" si="3"/>
        <v>12</v>
      </c>
      <c r="N6" s="27">
        <f t="shared" si="3"/>
        <v>12</v>
      </c>
      <c r="O6" s="27">
        <f t="shared" si="3"/>
        <v>12</v>
      </c>
      <c r="P6" s="27">
        <f t="shared" si="3"/>
        <v>12</v>
      </c>
      <c r="Q6" s="27">
        <f t="shared" si="3"/>
        <v>12</v>
      </c>
      <c r="R6" s="27">
        <f t="shared" si="3"/>
        <v>12</v>
      </c>
      <c r="S6" s="27">
        <f t="shared" si="3"/>
        <v>12</v>
      </c>
      <c r="T6" s="27">
        <f t="shared" si="2"/>
        <v>12</v>
      </c>
      <c r="U6" s="27">
        <f t="shared" si="2"/>
        <v>12</v>
      </c>
    </row>
    <row r="8" spans="1:21" x14ac:dyDescent="0.25">
      <c r="A8" s="2"/>
      <c r="B8" s="2"/>
      <c r="C8" s="2"/>
      <c r="D8" s="2"/>
    </row>
    <row r="9" spans="1:21" x14ac:dyDescent="0.25">
      <c r="E9" t="s">
        <v>155</v>
      </c>
    </row>
    <row r="10" spans="1:21" s="2" customFormat="1" x14ac:dyDescent="0.25">
      <c r="D10" s="2" t="s">
        <v>22</v>
      </c>
      <c r="G10" s="2">
        <f>'Revenue Build Up'!G48</f>
        <v>756600</v>
      </c>
      <c r="H10" s="2">
        <f>'Revenue Build Up'!H48</f>
        <v>703720</v>
      </c>
      <c r="I10" s="2">
        <f>'Revenue Build Up'!I48</f>
        <v>883298</v>
      </c>
      <c r="J10" s="2">
        <f>'Revenue Build Up'!J48</f>
        <v>1184099</v>
      </c>
      <c r="K10" s="2">
        <f>'Revenue Build Up'!K48</f>
        <v>1418582</v>
      </c>
      <c r="L10" s="69">
        <f>'Revenue Build Up'!L48</f>
        <v>1739932.2916607843</v>
      </c>
      <c r="M10" s="69">
        <f>'Revenue Build Up'!M48</f>
        <v>2074612.0045164351</v>
      </c>
      <c r="N10" s="69">
        <f>'Revenue Build Up'!N48</f>
        <v>2493093.0441195928</v>
      </c>
      <c r="O10" s="69">
        <f>'Revenue Build Up'!O48</f>
        <v>3002687.6476078797</v>
      </c>
      <c r="P10" s="69">
        <f>'Revenue Build Up'!P48</f>
        <v>3624514.3394547957</v>
      </c>
      <c r="Q10" s="69">
        <f>'Revenue Build Up'!Q48</f>
        <v>4384856.7902768031</v>
      </c>
      <c r="R10" s="69">
        <f>'Revenue Build Up'!R48</f>
        <v>5316488.4157547094</v>
      </c>
      <c r="S10" s="69">
        <f>'Revenue Build Up'!S48</f>
        <v>6460351.4372370392</v>
      </c>
      <c r="T10" s="69">
        <f>'Revenue Build Up'!T48</f>
        <v>7867689.0030510891</v>
      </c>
      <c r="U10" s="69">
        <f>'Revenue Build Up'!U48</f>
        <v>9602757.390331611</v>
      </c>
    </row>
    <row r="11" spans="1:21" x14ac:dyDescent="0.25">
      <c r="D11" t="s">
        <v>180</v>
      </c>
      <c r="E11" t="s">
        <v>154</v>
      </c>
      <c r="G11" s="37">
        <f>'Income  statement'!G32</f>
        <v>0.29733941316415541</v>
      </c>
      <c r="H11" s="37">
        <f>'Income  statement'!H32</f>
        <v>0.27777951457966238</v>
      </c>
      <c r="I11" s="37">
        <f>'Income  statement'!I32</f>
        <v>0.25230216755840046</v>
      </c>
      <c r="J11" s="37">
        <f>'Income  statement'!J32</f>
        <v>0.27804685250135336</v>
      </c>
      <c r="K11" s="37">
        <f>'Income  statement'!K32</f>
        <v>0.29689718324354886</v>
      </c>
      <c r="L11" s="70">
        <f>AVERAGE(G11:K11)</f>
        <v>0.28047302620942405</v>
      </c>
      <c r="M11" s="70">
        <f>L11</f>
        <v>0.28047302620942405</v>
      </c>
      <c r="N11" s="70">
        <f t="shared" ref="N11:U11" si="4">M11</f>
        <v>0.28047302620942405</v>
      </c>
      <c r="O11" s="70">
        <f t="shared" si="4"/>
        <v>0.28047302620942405</v>
      </c>
      <c r="P11" s="70">
        <f t="shared" si="4"/>
        <v>0.28047302620942405</v>
      </c>
      <c r="Q11" s="70">
        <f t="shared" si="4"/>
        <v>0.28047302620942405</v>
      </c>
      <c r="R11" s="70">
        <f t="shared" si="4"/>
        <v>0.28047302620942405</v>
      </c>
      <c r="S11" s="70">
        <f t="shared" si="4"/>
        <v>0.28047302620942405</v>
      </c>
      <c r="T11" s="70">
        <f t="shared" si="4"/>
        <v>0.28047302620942405</v>
      </c>
      <c r="U11" s="70">
        <f t="shared" si="4"/>
        <v>0.28047302620942405</v>
      </c>
    </row>
    <row r="12" spans="1:21" x14ac:dyDescent="0.25">
      <c r="D12" t="s">
        <v>181</v>
      </c>
      <c r="E12" t="s">
        <v>154</v>
      </c>
      <c r="G12" s="23">
        <f>1-G11</f>
        <v>0.70266058683584465</v>
      </c>
      <c r="H12" s="23">
        <f t="shared" ref="H12:U12" si="5">1-H11</f>
        <v>0.72222048542033757</v>
      </c>
      <c r="I12" s="23">
        <f t="shared" si="5"/>
        <v>0.74769783244159949</v>
      </c>
      <c r="J12" s="23">
        <f t="shared" si="5"/>
        <v>0.7219531474986467</v>
      </c>
      <c r="K12" s="23">
        <f t="shared" si="5"/>
        <v>0.70310281675645114</v>
      </c>
      <c r="L12" s="70">
        <f t="shared" si="5"/>
        <v>0.71952697379057595</v>
      </c>
      <c r="M12" s="70">
        <f t="shared" si="5"/>
        <v>0.71952697379057595</v>
      </c>
      <c r="N12" s="70">
        <f t="shared" si="5"/>
        <v>0.71952697379057595</v>
      </c>
      <c r="O12" s="70">
        <f t="shared" si="5"/>
        <v>0.71952697379057595</v>
      </c>
      <c r="P12" s="70">
        <f t="shared" si="5"/>
        <v>0.71952697379057595</v>
      </c>
      <c r="Q12" s="70">
        <f t="shared" si="5"/>
        <v>0.71952697379057595</v>
      </c>
      <c r="R12" s="70">
        <f t="shared" si="5"/>
        <v>0.71952697379057595</v>
      </c>
      <c r="S12" s="70">
        <f t="shared" si="5"/>
        <v>0.71952697379057595</v>
      </c>
      <c r="T12" s="70">
        <f t="shared" si="5"/>
        <v>0.71952697379057595</v>
      </c>
      <c r="U12" s="70">
        <f t="shared" si="5"/>
        <v>0.71952697379057595</v>
      </c>
    </row>
    <row r="13" spans="1:21" x14ac:dyDescent="0.25">
      <c r="A13" s="2"/>
      <c r="B13" s="2"/>
      <c r="C13" s="2"/>
      <c r="D13" s="2" t="s">
        <v>179</v>
      </c>
      <c r="E13" s="2"/>
      <c r="F13" s="2"/>
      <c r="G13" s="2">
        <f>SUM('Income  statement'!G13:G15)</f>
        <v>531633</v>
      </c>
      <c r="H13" s="2">
        <f>SUM('Income  statement'!H13:H15)</f>
        <v>508241</v>
      </c>
      <c r="I13" s="2">
        <f>SUM('Income  statement'!I13:I15)</f>
        <v>660440</v>
      </c>
      <c r="J13" s="2">
        <f>SUM('Income  statement'!J13:J15)</f>
        <v>854864</v>
      </c>
      <c r="K13" s="2">
        <f>SUM('Income  statement'!K13:K15)</f>
        <v>997409</v>
      </c>
      <c r="L13" s="69">
        <f t="shared" ref="L13:U13" si="6">L10*L12</f>
        <v>1251928.216419186</v>
      </c>
      <c r="M13" s="69">
        <f t="shared" si="6"/>
        <v>1492739.2973993113</v>
      </c>
      <c r="N13" s="69">
        <f t="shared" si="6"/>
        <v>1793847.6934137053</v>
      </c>
      <c r="O13" s="69">
        <f t="shared" si="6"/>
        <v>2160514.7563216412</v>
      </c>
      <c r="P13" s="69">
        <f t="shared" si="6"/>
        <v>2607935.8341284576</v>
      </c>
      <c r="Q13" s="69">
        <f t="shared" si="6"/>
        <v>3155022.7368129264</v>
      </c>
      <c r="R13" s="69">
        <f t="shared" si="6"/>
        <v>3825356.8209806397</v>
      </c>
      <c r="S13" s="69">
        <f t="shared" si="6"/>
        <v>4648397.1192587651</v>
      </c>
      <c r="T13" s="69">
        <f t="shared" si="6"/>
        <v>5661014.4590907432</v>
      </c>
      <c r="U13" s="69">
        <f t="shared" si="6"/>
        <v>6909442.9651103923</v>
      </c>
    </row>
    <row r="15" spans="1:21" x14ac:dyDescent="0.25">
      <c r="D15" s="2" t="s">
        <v>182</v>
      </c>
      <c r="G15" s="2">
        <f>G10*G16</f>
        <v>154275.00000000003</v>
      </c>
      <c r="H15" s="2">
        <f t="shared" ref="H15:U15" si="7">H10*H16</f>
        <v>143419</v>
      </c>
      <c r="I15" s="2">
        <f t="shared" si="7"/>
        <v>168686</v>
      </c>
      <c r="J15" s="2">
        <f t="shared" si="7"/>
        <v>201421</v>
      </c>
      <c r="K15" s="2">
        <f t="shared" si="7"/>
        <v>241124.00000000003</v>
      </c>
      <c r="L15" s="2">
        <f t="shared" si="7"/>
        <v>326675.77265649085</v>
      </c>
      <c r="M15" s="2">
        <f t="shared" si="7"/>
        <v>389512.55907259556</v>
      </c>
      <c r="N15" s="2">
        <f t="shared" si="7"/>
        <v>468083.21243058582</v>
      </c>
      <c r="O15" s="2">
        <f t="shared" si="7"/>
        <v>563760.61989867454</v>
      </c>
      <c r="P15" s="2">
        <f t="shared" si="7"/>
        <v>680509.82674489368</v>
      </c>
      <c r="Q15" s="2">
        <f t="shared" si="7"/>
        <v>823265.64477084833</v>
      </c>
      <c r="R15" s="2">
        <f t="shared" si="7"/>
        <v>998181.34841223562</v>
      </c>
      <c r="S15" s="2">
        <f t="shared" si="7"/>
        <v>1212943.9217301053</v>
      </c>
      <c r="T15" s="2">
        <f t="shared" si="7"/>
        <v>1477174.3684574203</v>
      </c>
      <c r="U15" s="2">
        <f t="shared" si="7"/>
        <v>1802936.9333246397</v>
      </c>
    </row>
    <row r="16" spans="1:21" x14ac:dyDescent="0.25">
      <c r="D16" t="s">
        <v>183</v>
      </c>
      <c r="E16" t="s">
        <v>154</v>
      </c>
      <c r="G16" s="24">
        <f>SUM('common size'!G16:G18)</f>
        <v>0.20390563045202223</v>
      </c>
      <c r="H16" s="24">
        <f>SUM('common size'!H16:H18)</f>
        <v>0.20380122776104134</v>
      </c>
      <c r="I16" s="24">
        <f>SUM('common size'!I16:I18)</f>
        <v>0.19097292193574536</v>
      </c>
      <c r="J16" s="24">
        <f>SUM('common size'!J16:J18)</f>
        <v>0.17010486454257626</v>
      </c>
      <c r="K16" s="24">
        <f>SUM('common size'!K16:K18)</f>
        <v>0.16997536977065833</v>
      </c>
      <c r="L16" s="70">
        <f>AVERAGE(G16:K16)</f>
        <v>0.1877520028924087</v>
      </c>
      <c r="M16" s="70">
        <f>L16</f>
        <v>0.1877520028924087</v>
      </c>
      <c r="N16" s="70">
        <f t="shared" ref="N16:U16" si="8">M16</f>
        <v>0.1877520028924087</v>
      </c>
      <c r="O16" s="70">
        <f t="shared" si="8"/>
        <v>0.1877520028924087</v>
      </c>
      <c r="P16" s="70">
        <f t="shared" si="8"/>
        <v>0.1877520028924087</v>
      </c>
      <c r="Q16" s="70">
        <f t="shared" si="8"/>
        <v>0.1877520028924087</v>
      </c>
      <c r="R16" s="70">
        <f t="shared" si="8"/>
        <v>0.1877520028924087</v>
      </c>
      <c r="S16" s="70">
        <f t="shared" si="8"/>
        <v>0.1877520028924087</v>
      </c>
      <c r="T16" s="70">
        <f t="shared" si="8"/>
        <v>0.1877520028924087</v>
      </c>
      <c r="U16" s="70">
        <f t="shared" si="8"/>
        <v>0.1877520028924087</v>
      </c>
    </row>
    <row r="18" spans="4:21" x14ac:dyDescent="0.25">
      <c r="D18" s="2" t="s">
        <v>184</v>
      </c>
      <c r="E18" t="s">
        <v>155</v>
      </c>
      <c r="G18">
        <f>-'Income  statement'!G23</f>
        <v>1342</v>
      </c>
      <c r="H18">
        <f>-'Income  statement'!H23</f>
        <v>1018</v>
      </c>
      <c r="I18">
        <f>-'Income  statement'!I23</f>
        <v>1266</v>
      </c>
      <c r="J18">
        <f>-'Income  statement'!J23</f>
        <v>2523</v>
      </c>
      <c r="K18">
        <f>-'Income  statement'!K23</f>
        <v>1936</v>
      </c>
      <c r="L18" s="71">
        <f>AVERAGE(G18:K18)</f>
        <v>1617</v>
      </c>
      <c r="M18" s="71">
        <f>L18</f>
        <v>1617</v>
      </c>
      <c r="N18" s="71">
        <f t="shared" ref="N18:U18" si="9">M18</f>
        <v>1617</v>
      </c>
      <c r="O18" s="71">
        <f t="shared" si="9"/>
        <v>1617</v>
      </c>
      <c r="P18" s="71">
        <f t="shared" si="9"/>
        <v>1617</v>
      </c>
      <c r="Q18" s="71">
        <f t="shared" si="9"/>
        <v>1617</v>
      </c>
      <c r="R18" s="71">
        <f t="shared" si="9"/>
        <v>1617</v>
      </c>
      <c r="S18" s="71">
        <f t="shared" si="9"/>
        <v>1617</v>
      </c>
      <c r="T18" s="71">
        <f t="shared" si="9"/>
        <v>1617</v>
      </c>
      <c r="U18" s="71">
        <f t="shared" si="9"/>
        <v>1617</v>
      </c>
    </row>
    <row r="20" spans="4:21" x14ac:dyDescent="0.25">
      <c r="D20" s="2" t="s">
        <v>185</v>
      </c>
      <c r="E20" t="s">
        <v>154</v>
      </c>
      <c r="G20" s="37">
        <f>-'Income  statement'!G25/'Income  statement'!G24</f>
        <v>0.20405475058702252</v>
      </c>
      <c r="H20" s="37">
        <f>-'Income  statement'!H25/'Income  statement'!H24</f>
        <v>0.18088121118012424</v>
      </c>
      <c r="I20" s="37">
        <f>-'Income  statement'!I25/'Income  statement'!I24</f>
        <v>0.18029678301325161</v>
      </c>
      <c r="J20" s="37">
        <f>-'Income  statement'!J25/'Income  statement'!J24</f>
        <v>0.21192304693591144</v>
      </c>
      <c r="K20" s="37">
        <f>-'Income  statement'!K25/'Income  statement'!K24</f>
        <v>0.22924917299538741</v>
      </c>
      <c r="L20" s="70">
        <f>AVERAGE(G20:K20)</f>
        <v>0.20128099294233945</v>
      </c>
      <c r="M20" s="70">
        <f>L20</f>
        <v>0.20128099294233945</v>
      </c>
      <c r="N20" s="70">
        <f t="shared" ref="N20:U20" si="10">M20</f>
        <v>0.20128099294233945</v>
      </c>
      <c r="O20" s="70">
        <f t="shared" si="10"/>
        <v>0.20128099294233945</v>
      </c>
      <c r="P20" s="70">
        <f t="shared" si="10"/>
        <v>0.20128099294233945</v>
      </c>
      <c r="Q20" s="70">
        <f t="shared" si="10"/>
        <v>0.20128099294233945</v>
      </c>
      <c r="R20" s="70">
        <f t="shared" si="10"/>
        <v>0.20128099294233945</v>
      </c>
      <c r="S20" s="70">
        <f t="shared" si="10"/>
        <v>0.20128099294233945</v>
      </c>
      <c r="T20" s="70">
        <f t="shared" si="10"/>
        <v>0.20128099294233945</v>
      </c>
      <c r="U20" s="70">
        <f t="shared" si="10"/>
        <v>0.20128099294233945</v>
      </c>
    </row>
    <row r="22" spans="4:21" s="68" customFormat="1" x14ac:dyDescent="0.25"/>
  </sheetData>
  <mergeCells count="1">
    <mergeCell ref="D3:U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U26"/>
  <sheetViews>
    <sheetView showGridLines="0" topLeftCell="D4" zoomScaleNormal="100" workbookViewId="0">
      <pane xSplit="2" ySplit="3" topLeftCell="F7" activePane="bottomRight" state="frozen"/>
      <selection activeCell="D4" sqref="D4"/>
      <selection pane="topRight" activeCell="F4" sqref="F4"/>
      <selection pane="bottomLeft" activeCell="D7" sqref="D7"/>
      <selection pane="bottomRight" activeCell="L16" sqref="L16"/>
    </sheetView>
  </sheetViews>
  <sheetFormatPr defaultRowHeight="15" x14ac:dyDescent="0.25"/>
  <cols>
    <col min="1" max="1" width="1" customWidth="1"/>
    <col min="2" max="2" width="0.7109375" customWidth="1"/>
    <col min="3" max="3" width="0.5703125" customWidth="1"/>
    <col min="4" max="4" width="20.85546875" bestFit="1" customWidth="1"/>
    <col min="12" max="13" width="12.140625" bestFit="1" customWidth="1"/>
    <col min="14" max="21" width="11.5703125" bestFit="1" customWidth="1"/>
  </cols>
  <sheetData>
    <row r="3" spans="1:21" ht="18.75" x14ac:dyDescent="0.3">
      <c r="D3" s="201" t="s">
        <v>135</v>
      </c>
      <c r="E3" s="201"/>
      <c r="F3" s="201"/>
      <c r="G3" s="201"/>
      <c r="H3" s="201"/>
      <c r="I3" s="201"/>
      <c r="J3" s="201"/>
      <c r="K3" s="201"/>
      <c r="L3" s="201"/>
      <c r="M3" s="201"/>
      <c r="N3" s="201"/>
      <c r="O3" s="201"/>
      <c r="P3" s="201"/>
      <c r="Q3" s="201"/>
      <c r="R3" s="201"/>
      <c r="S3" s="201"/>
      <c r="T3" s="201"/>
      <c r="U3" s="201"/>
    </row>
    <row r="4" spans="1:21" x14ac:dyDescent="0.25">
      <c r="E4" t="s">
        <v>134</v>
      </c>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1:21" x14ac:dyDescent="0.25">
      <c r="G5" s="66" t="s">
        <v>187</v>
      </c>
      <c r="H5" s="66" t="str">
        <f>G5</f>
        <v>Aduited</v>
      </c>
      <c r="I5" s="66" t="str">
        <f t="shared" ref="I5:S6" si="1">H5</f>
        <v>Aduited</v>
      </c>
      <c r="J5" s="66" t="str">
        <f t="shared" si="1"/>
        <v>Aduited</v>
      </c>
      <c r="K5" s="66" t="str">
        <f t="shared" si="1"/>
        <v>Aduited</v>
      </c>
      <c r="L5" s="67" t="s">
        <v>186</v>
      </c>
      <c r="M5" s="67" t="str">
        <f>L5</f>
        <v>Projected</v>
      </c>
      <c r="N5" s="67" t="str">
        <f t="shared" ref="N5:U6"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6" spans="1:21" x14ac:dyDescent="0.25">
      <c r="D6" s="27" t="s">
        <v>198</v>
      </c>
      <c r="E6" s="27"/>
      <c r="F6" s="27"/>
      <c r="G6" s="27">
        <v>365</v>
      </c>
      <c r="H6" s="27">
        <f>G6</f>
        <v>365</v>
      </c>
      <c r="I6" s="27">
        <f t="shared" si="1"/>
        <v>365</v>
      </c>
      <c r="J6" s="27">
        <f t="shared" si="1"/>
        <v>365</v>
      </c>
      <c r="K6" s="27">
        <f t="shared" si="1"/>
        <v>365</v>
      </c>
      <c r="L6" s="27">
        <f t="shared" si="1"/>
        <v>365</v>
      </c>
      <c r="M6" s="27">
        <f t="shared" si="1"/>
        <v>365</v>
      </c>
      <c r="N6" s="27">
        <f t="shared" si="1"/>
        <v>365</v>
      </c>
      <c r="O6" s="27">
        <f t="shared" si="1"/>
        <v>365</v>
      </c>
      <c r="P6" s="27">
        <f t="shared" si="1"/>
        <v>365</v>
      </c>
      <c r="Q6" s="27">
        <f t="shared" si="1"/>
        <v>365</v>
      </c>
      <c r="R6" s="27">
        <f t="shared" si="1"/>
        <v>365</v>
      </c>
      <c r="S6" s="27">
        <f t="shared" si="1"/>
        <v>365</v>
      </c>
      <c r="T6" s="27">
        <f t="shared" si="2"/>
        <v>365</v>
      </c>
      <c r="U6" s="27">
        <f t="shared" si="2"/>
        <v>365</v>
      </c>
    </row>
    <row r="8" spans="1:21" x14ac:dyDescent="0.25">
      <c r="A8" s="2"/>
      <c r="B8" s="2"/>
      <c r="C8" s="2"/>
      <c r="D8" t="s">
        <v>188</v>
      </c>
      <c r="G8" s="1">
        <f>'Historical Balance sheet'!G9</f>
        <v>32139</v>
      </c>
      <c r="H8" s="1">
        <f>'Historical Balance sheet'!H9</f>
        <v>30490</v>
      </c>
      <c r="I8" s="1">
        <f>'Historical Balance sheet'!I9</f>
        <v>35323</v>
      </c>
      <c r="J8" s="1">
        <f>'Historical Balance sheet'!J9</f>
        <v>54435</v>
      </c>
      <c r="K8" s="1">
        <f>'Historical Balance sheet'!K9</f>
        <v>53181</v>
      </c>
      <c r="L8" s="75">
        <f>(L14*'cost build up'!L13)/'Working Capital Build Up'!L6</f>
        <v>72843.335288590635</v>
      </c>
      <c r="M8" s="75">
        <f>(M14*'cost build up'!M13)/'Working Capital Build Up'!M6</f>
        <v>86854.907264511159</v>
      </c>
      <c r="N8" s="75">
        <f>(N14*'cost build up'!N13)/'Working Capital Build Up'!N6</f>
        <v>104374.87331481872</v>
      </c>
      <c r="O8" s="75">
        <f>(O14*'cost build up'!O13)/'Working Capital Build Up'!O6</f>
        <v>125709.36474363272</v>
      </c>
      <c r="P8" s="75">
        <f>(P14*'cost build up'!P13)/'Working Capital Build Up'!P6</f>
        <v>151742.52156398495</v>
      </c>
      <c r="Q8" s="75">
        <f>(Q14*'cost build up'!Q13)/'Working Capital Build Up'!Q6</f>
        <v>183574.72580827182</v>
      </c>
      <c r="R8" s="75">
        <f>(R14*'cost build up'!R13)/'Working Capital Build Up'!R6</f>
        <v>222578.05667660449</v>
      </c>
      <c r="S8" s="75">
        <f>(S14*'cost build up'!S13)/'Working Capital Build Up'!S6</f>
        <v>270466.58544143656</v>
      </c>
      <c r="T8" s="75">
        <f>(T14*'cost build up'!T13)/'Working Capital Build Up'!T6</f>
        <v>329385.63801731006</v>
      </c>
      <c r="U8" s="75">
        <f>(U14*'cost build up'!U13)/'Working Capital Build Up'!U6</f>
        <v>402025.34295816749</v>
      </c>
    </row>
    <row r="9" spans="1:21" x14ac:dyDescent="0.25">
      <c r="D9" t="s">
        <v>189</v>
      </c>
      <c r="G9" s="1">
        <f>'Historical Balance sheet'!G12</f>
        <v>21298</v>
      </c>
      <c r="H9" s="1">
        <f>'Historical Balance sheet'!H12</f>
        <v>12799</v>
      </c>
      <c r="I9" s="1">
        <f>'Historical Balance sheet'!I12</f>
        <v>20345</v>
      </c>
      <c r="J9" s="1">
        <f>'Historical Balance sheet'!J12</f>
        <v>32848</v>
      </c>
      <c r="K9" s="1">
        <f>'Historical Balance sheet'!K12</f>
        <v>45968</v>
      </c>
      <c r="L9" s="75">
        <f>(L15*'cost build up'!L10)/'Working Capital Build Up'!L6</f>
        <v>45069.59078836994</v>
      </c>
      <c r="M9" s="75">
        <f>(M15*'cost build up'!M10)/'Working Capital Build Up'!M6</f>
        <v>53738.823364756921</v>
      </c>
      <c r="N9" s="75">
        <f>(N15*'cost build up'!N10)/'Working Capital Build Up'!N6</f>
        <v>64578.76771086888</v>
      </c>
      <c r="O9" s="75">
        <f>(O15*'cost build up'!O10)/'Working Capital Build Up'!O6</f>
        <v>77778.833229082971</v>
      </c>
      <c r="P9" s="75">
        <f>(P15*'cost build up'!P10)/'Working Capital Build Up'!P6</f>
        <v>93886.05457163055</v>
      </c>
      <c r="Q9" s="75">
        <f>(Q15*'cost build up'!Q10)/'Working Capital Build Up'!Q6</f>
        <v>113581.25954128182</v>
      </c>
      <c r="R9" s="75">
        <f>(R15*'cost build up'!R10)/'Working Capital Build Up'!R6</f>
        <v>137713.38027209192</v>
      </c>
      <c r="S9" s="75">
        <f>(S15*'cost build up'!S10)/'Working Capital Build Up'!S6</f>
        <v>167342.9460564873</v>
      </c>
      <c r="T9" s="75">
        <f>(T15*'cost build up'!T10)/'Working Capital Build Up'!T6</f>
        <v>203797.31183631718</v>
      </c>
      <c r="U9" s="75">
        <f>(U15*'cost build up'!U10)/'Working Capital Build Up'!U6</f>
        <v>248740.91256110655</v>
      </c>
    </row>
    <row r="10" spans="1:21" s="2" customFormat="1" x14ac:dyDescent="0.25">
      <c r="D10" t="s">
        <v>83</v>
      </c>
      <c r="E10"/>
      <c r="F10"/>
      <c r="G10" s="1">
        <f>'Historical Balance sheet'!G38</f>
        <v>74988</v>
      </c>
      <c r="H10" s="1">
        <f>'Historical Balance sheet'!H38</f>
        <v>101681</v>
      </c>
      <c r="I10" s="1">
        <f>'Historical Balance sheet'!I38</f>
        <v>97652</v>
      </c>
      <c r="J10" s="1">
        <f>'Historical Balance sheet'!J38</f>
        <v>136755</v>
      </c>
      <c r="K10" s="1">
        <f>'Historical Balance sheet'!K38</f>
        <v>169884</v>
      </c>
      <c r="L10" s="75">
        <f>(L16*'cost build up'!L13)/L6</f>
        <v>205134.41213520602</v>
      </c>
      <c r="M10" s="75">
        <f>(M16*'cost build up'!M13)/M6</f>
        <v>244592.45684146995</v>
      </c>
      <c r="N10" s="75">
        <f>(N16*'cost build up'!N13)/N6</f>
        <v>293930.50433915947</v>
      </c>
      <c r="O10" s="75">
        <f>(O16*'cost build up'!O13)/O6</f>
        <v>354010.6522362153</v>
      </c>
      <c r="P10" s="75">
        <f>(P16*'cost build up'!P13)/P6</f>
        <v>427322.73081154964</v>
      </c>
      <c r="Q10" s="75">
        <f>(Q16*'cost build up'!Q13)/Q6</f>
        <v>516965.53037240898</v>
      </c>
      <c r="R10" s="75">
        <f>(R16*'cost build up'!R13)/R6</f>
        <v>626802.9687227027</v>
      </c>
      <c r="S10" s="75">
        <f>(S16*'cost build up'!S13)/S6</f>
        <v>761662.04892921273</v>
      </c>
      <c r="T10" s="75">
        <f>(T16*'cost build up'!T13)/T6</f>
        <v>927584.23200651829</v>
      </c>
      <c r="U10" s="75">
        <f>(U16*'cost build up'!U13)/U6</f>
        <v>1132145.1998930548</v>
      </c>
    </row>
    <row r="11" spans="1:21" s="2" customFormat="1" x14ac:dyDescent="0.25">
      <c r="D11" s="5" t="s">
        <v>190</v>
      </c>
      <c r="E11" s="5"/>
      <c r="F11" s="5"/>
      <c r="G11" s="77">
        <f>G8+G9-G10</f>
        <v>-21551</v>
      </c>
      <c r="H11" s="77">
        <f t="shared" ref="H11:K11" si="3">H8+H9-H10</f>
        <v>-58392</v>
      </c>
      <c r="I11" s="77">
        <f t="shared" si="3"/>
        <v>-41984</v>
      </c>
      <c r="J11" s="77">
        <f t="shared" si="3"/>
        <v>-49472</v>
      </c>
      <c r="K11" s="77">
        <f t="shared" si="3"/>
        <v>-70735</v>
      </c>
      <c r="L11" s="78">
        <f>L8+L9-L10</f>
        <v>-87221.486058245442</v>
      </c>
      <c r="M11" s="78">
        <f t="shared" ref="M11" si="4">M8+M9-M10</f>
        <v>-103998.72621220187</v>
      </c>
      <c r="N11" s="78">
        <f t="shared" ref="N11" si="5">N8+N9-N10</f>
        <v>-124976.86331347187</v>
      </c>
      <c r="O11" s="78">
        <f t="shared" ref="O11" si="6">O8+O9-O10</f>
        <v>-150522.45426349962</v>
      </c>
      <c r="P11" s="78">
        <f t="shared" ref="P11" si="7">P8+P9-P10</f>
        <v>-181694.15467593414</v>
      </c>
      <c r="Q11" s="78">
        <f t="shared" ref="Q11" si="8">Q8+Q9-Q10</f>
        <v>-219809.54502285534</v>
      </c>
      <c r="R11" s="78">
        <f t="shared" ref="R11" si="9">R8+R9-R10</f>
        <v>-266511.53177400632</v>
      </c>
      <c r="S11" s="78">
        <f t="shared" ref="S11" si="10">S8+S9-S10</f>
        <v>-323852.51743128884</v>
      </c>
      <c r="T11" s="78">
        <f t="shared" ref="T11" si="11">T8+T9-T10</f>
        <v>-394401.28215289104</v>
      </c>
      <c r="U11" s="78">
        <f t="shared" ref="U11" si="12">U8+U9-U10</f>
        <v>-481378.94437378075</v>
      </c>
    </row>
    <row r="13" spans="1:21" x14ac:dyDescent="0.25">
      <c r="A13" s="2"/>
      <c r="B13" s="2"/>
      <c r="C13" s="2"/>
      <c r="D13" s="14" t="s">
        <v>35</v>
      </c>
      <c r="E13" s="7"/>
      <c r="F13" s="7"/>
      <c r="G13" s="7"/>
      <c r="H13" s="7"/>
      <c r="I13" s="7"/>
      <c r="J13" s="7"/>
      <c r="K13" s="7"/>
      <c r="L13" s="7"/>
      <c r="M13" s="7"/>
      <c r="N13" s="7"/>
      <c r="O13" s="7"/>
      <c r="P13" s="7"/>
      <c r="Q13" s="7"/>
      <c r="R13" s="7"/>
      <c r="S13" s="7"/>
      <c r="T13" s="7"/>
      <c r="U13" s="7"/>
    </row>
    <row r="14" spans="1:21" x14ac:dyDescent="0.25">
      <c r="D14" s="7" t="s">
        <v>191</v>
      </c>
      <c r="E14" s="7"/>
      <c r="F14" s="7"/>
      <c r="G14" s="76">
        <f>G8/'cost build up'!G13*'Working Capital Build Up'!G6</f>
        <v>22.065475619459288</v>
      </c>
      <c r="H14" s="76">
        <f>H8/'cost build up'!H13*'Working Capital Build Up'!H6</f>
        <v>21.896796991978217</v>
      </c>
      <c r="I14" s="76">
        <f>I8/'cost build up'!I13*'Working Capital Build Up'!I6</f>
        <v>19.521674943976741</v>
      </c>
      <c r="J14" s="76">
        <f>J8/'cost build up'!J13*'Working Capital Build Up'!J6</f>
        <v>23.24203031125419</v>
      </c>
      <c r="K14" s="76">
        <f>K8/'cost build up'!K13*'Working Capital Build Up'!K6</f>
        <v>19.461489719864169</v>
      </c>
      <c r="L14" s="72">
        <f>AVERAGE(G14:K14)</f>
        <v>21.237493517306525</v>
      </c>
      <c r="M14" s="72">
        <f>L14</f>
        <v>21.237493517306525</v>
      </c>
      <c r="N14" s="72">
        <f t="shared" ref="N14:U14" si="13">M14</f>
        <v>21.237493517306525</v>
      </c>
      <c r="O14" s="72">
        <f t="shared" si="13"/>
        <v>21.237493517306525</v>
      </c>
      <c r="P14" s="72">
        <f t="shared" si="13"/>
        <v>21.237493517306525</v>
      </c>
      <c r="Q14" s="72">
        <f t="shared" si="13"/>
        <v>21.237493517306525</v>
      </c>
      <c r="R14" s="72">
        <f t="shared" si="13"/>
        <v>21.237493517306525</v>
      </c>
      <c r="S14" s="72">
        <f t="shared" si="13"/>
        <v>21.237493517306525</v>
      </c>
      <c r="T14" s="72">
        <f t="shared" si="13"/>
        <v>21.237493517306525</v>
      </c>
      <c r="U14" s="72">
        <f t="shared" si="13"/>
        <v>21.237493517306525</v>
      </c>
    </row>
    <row r="15" spans="1:21" x14ac:dyDescent="0.25">
      <c r="D15" s="15" t="s">
        <v>192</v>
      </c>
      <c r="E15" s="7"/>
      <c r="F15" s="7"/>
      <c r="G15" s="76">
        <f>G9/'cost build up'!G10*'Working Capital Build Up'!G6</f>
        <v>10.274610097805974</v>
      </c>
      <c r="H15" s="76">
        <f>H9/'cost build up'!H10*'Working Capital Build Up'!H6</f>
        <v>6.6384854771784232</v>
      </c>
      <c r="I15" s="76">
        <f>I9/'cost build up'!I10*'Working Capital Build Up'!I6</f>
        <v>8.4070438289229674</v>
      </c>
      <c r="J15" s="76">
        <f>J9/'cost build up'!J10*'Working Capital Build Up'!J6</f>
        <v>10.125437146725062</v>
      </c>
      <c r="K15" s="76">
        <f>K9/'cost build up'!K10*'Working Capital Build Up'!K6</f>
        <v>11.827529180547899</v>
      </c>
      <c r="L15" s="72">
        <f t="shared" ref="L15:L16" si="14">AVERAGE(G15:K15)</f>
        <v>9.4546211462360645</v>
      </c>
      <c r="M15" s="72">
        <f>L15</f>
        <v>9.4546211462360645</v>
      </c>
      <c r="N15" s="72">
        <f t="shared" ref="N15:U15" si="15">M15</f>
        <v>9.4546211462360645</v>
      </c>
      <c r="O15" s="72">
        <f t="shared" si="15"/>
        <v>9.4546211462360645</v>
      </c>
      <c r="P15" s="72">
        <f t="shared" si="15"/>
        <v>9.4546211462360645</v>
      </c>
      <c r="Q15" s="72">
        <f t="shared" si="15"/>
        <v>9.4546211462360645</v>
      </c>
      <c r="R15" s="72">
        <f t="shared" si="15"/>
        <v>9.4546211462360645</v>
      </c>
      <c r="S15" s="72">
        <f t="shared" si="15"/>
        <v>9.4546211462360645</v>
      </c>
      <c r="T15" s="72">
        <f t="shared" si="15"/>
        <v>9.4546211462360645</v>
      </c>
      <c r="U15" s="72">
        <f t="shared" si="15"/>
        <v>9.4546211462360645</v>
      </c>
    </row>
    <row r="16" spans="1:21" x14ac:dyDescent="0.25">
      <c r="D16" s="7" t="s">
        <v>193</v>
      </c>
      <c r="E16" s="7"/>
      <c r="F16" s="7"/>
      <c r="G16" s="76">
        <f>G10/'cost build up'!G13*'Working Capital Build Up'!G6</f>
        <v>51.484050087184201</v>
      </c>
      <c r="H16" s="76">
        <f>H10/'cost build up'!H13*'Working Capital Build Up'!H6</f>
        <v>73.023555754061547</v>
      </c>
      <c r="I16" s="76">
        <f>I10/'cost build up'!I13*'Working Capital Build Up'!I6</f>
        <v>53.968536127430198</v>
      </c>
      <c r="J16" s="76">
        <f>J10/'cost build up'!J13*'Working Capital Build Up'!J6</f>
        <v>58.390077252054127</v>
      </c>
      <c r="K16" s="76">
        <f>K10/'cost build up'!K13*'Working Capital Build Up'!K6</f>
        <v>62.168739203275685</v>
      </c>
      <c r="L16" s="79">
        <f t="shared" si="14"/>
        <v>59.806991684801154</v>
      </c>
      <c r="M16" s="79">
        <f>L16</f>
        <v>59.806991684801154</v>
      </c>
      <c r="N16" s="79">
        <f t="shared" ref="N16:U16" si="16">M16</f>
        <v>59.806991684801154</v>
      </c>
      <c r="O16" s="79">
        <f t="shared" si="16"/>
        <v>59.806991684801154</v>
      </c>
      <c r="P16" s="79">
        <f t="shared" si="16"/>
        <v>59.806991684801154</v>
      </c>
      <c r="Q16" s="79">
        <f t="shared" si="16"/>
        <v>59.806991684801154</v>
      </c>
      <c r="R16" s="79">
        <f t="shared" si="16"/>
        <v>59.806991684801154</v>
      </c>
      <c r="S16" s="79">
        <f t="shared" si="16"/>
        <v>59.806991684801154</v>
      </c>
      <c r="T16" s="79">
        <f t="shared" si="16"/>
        <v>59.806991684801154</v>
      </c>
      <c r="U16" s="79">
        <f t="shared" si="16"/>
        <v>59.806991684801154</v>
      </c>
    </row>
    <row r="17" spans="1:21" x14ac:dyDescent="0.25">
      <c r="A17" s="2"/>
      <c r="B17" s="2"/>
      <c r="C17" s="2"/>
      <c r="D17" s="80" t="s">
        <v>194</v>
      </c>
      <c r="E17" s="80"/>
      <c r="F17" s="80"/>
      <c r="G17" s="78">
        <f>G14+G15-G16</f>
        <v>-19.14396436991894</v>
      </c>
      <c r="H17" s="78">
        <f t="shared" ref="H17:K17" si="17">H14+H15-H16</f>
        <v>-44.488273284904906</v>
      </c>
      <c r="I17" s="78">
        <f t="shared" si="17"/>
        <v>-26.039817354530491</v>
      </c>
      <c r="J17" s="78">
        <f t="shared" si="17"/>
        <v>-25.022609794074874</v>
      </c>
      <c r="K17" s="78">
        <f t="shared" si="17"/>
        <v>-30.879720302863618</v>
      </c>
      <c r="L17" s="78">
        <f t="shared" ref="L17" si="18">L14+L15-L16</f>
        <v>-29.114877021258565</v>
      </c>
      <c r="M17" s="78">
        <f t="shared" ref="M17" si="19">M14+M15-M16</f>
        <v>-29.114877021258565</v>
      </c>
      <c r="N17" s="78">
        <f t="shared" ref="N17" si="20">N14+N15-N16</f>
        <v>-29.114877021258565</v>
      </c>
      <c r="O17" s="78">
        <f t="shared" ref="O17" si="21">O14+O15-O16</f>
        <v>-29.114877021258565</v>
      </c>
      <c r="P17" s="78">
        <f t="shared" ref="P17" si="22">P14+P15-P16</f>
        <v>-29.114877021258565</v>
      </c>
      <c r="Q17" s="78">
        <f t="shared" ref="Q17" si="23">Q14+Q15-Q16</f>
        <v>-29.114877021258565</v>
      </c>
      <c r="R17" s="78">
        <f t="shared" ref="R17" si="24">R14+R15-R16</f>
        <v>-29.114877021258565</v>
      </c>
      <c r="S17" s="78">
        <f t="shared" ref="S17" si="25">S14+S15-S16</f>
        <v>-29.114877021258565</v>
      </c>
      <c r="T17" s="78">
        <f t="shared" ref="T17" si="26">T14+T15-T16</f>
        <v>-29.114877021258565</v>
      </c>
      <c r="U17" s="78">
        <f t="shared" ref="U17" si="27">U14+U15-U16</f>
        <v>-29.114877021258565</v>
      </c>
    </row>
    <row r="19" spans="1:21" x14ac:dyDescent="0.25">
      <c r="A19" s="2"/>
      <c r="B19" s="2"/>
      <c r="C19" s="2"/>
      <c r="D19" s="5" t="s">
        <v>195</v>
      </c>
      <c r="E19" s="5"/>
      <c r="F19" s="5"/>
      <c r="G19" s="45">
        <f>'Historical Balance sheet'!G18</f>
        <v>7974</v>
      </c>
      <c r="H19" s="45">
        <f>'Historical Balance sheet'!H18</f>
        <v>9581</v>
      </c>
      <c r="I19" s="45">
        <f>'Historical Balance sheet'!I18</f>
        <v>14608</v>
      </c>
      <c r="J19" s="45">
        <f>'Historical Balance sheet'!J18</f>
        <v>15602</v>
      </c>
      <c r="K19" s="45">
        <f>'Historical Balance sheet'!K18</f>
        <v>25077</v>
      </c>
      <c r="L19" s="81">
        <f>'cost build up'!L$10*'Working Capital Build Up'!L20</f>
        <v>24896.983277466072</v>
      </c>
      <c r="M19" s="81">
        <f>'cost build up'!M$10*'Working Capital Build Up'!M20</f>
        <v>31250.192967736748</v>
      </c>
      <c r="N19" s="81">
        <f>'cost build up'!N$10*'Working Capital Build Up'!N20</f>
        <v>38276.015410241213</v>
      </c>
      <c r="O19" s="81">
        <f>'cost build up'!O$10*'Working Capital Build Up'!O20</f>
        <v>45387.975509615098</v>
      </c>
      <c r="P19" s="81">
        <f>'cost build up'!P$10*'Working Capital Build Up'!P20</f>
        <v>56193.33663511301</v>
      </c>
      <c r="Q19" s="81">
        <f>'cost build up'!Q$10*'Working Capital Build Up'!Q20</f>
        <v>66075.066302311476</v>
      </c>
      <c r="R19" s="81">
        <f>'cost build up'!R$10*'Working Capital Build Up'!R20</f>
        <v>80921.595998489443</v>
      </c>
      <c r="S19" s="81">
        <f>'cost build up'!S$10*'Working Capital Build Up'!S20</f>
        <v>98535.978728068105</v>
      </c>
      <c r="T19" s="81">
        <f>'cost build up'!T$10*'Working Capital Build Up'!T20</f>
        <v>119843.28816322955</v>
      </c>
      <c r="U19" s="81">
        <f>'cost build up'!U$10*'Working Capital Build Up'!U20</f>
        <v>146496.28112666903</v>
      </c>
    </row>
    <row r="20" spans="1:21" x14ac:dyDescent="0.25">
      <c r="G20" s="6">
        <f>G19/'cost build up'!G10</f>
        <v>1.0539254559873116E-2</v>
      </c>
      <c r="H20" s="6">
        <f>H19/'cost build up'!H10</f>
        <v>1.361478997328483E-2</v>
      </c>
      <c r="I20" s="6">
        <f>I19/'cost build up'!I10</f>
        <v>1.6538020011366492E-2</v>
      </c>
      <c r="J20" s="6">
        <f>J19/'cost build up'!J10</f>
        <v>1.3176263133403542E-2</v>
      </c>
      <c r="K20" s="6">
        <f>K19/'cost build up'!K10</f>
        <v>1.7677511768794472E-2</v>
      </c>
      <c r="L20" s="82">
        <f>AVERAGE(G20:K20)</f>
        <v>1.4309167889344493E-2</v>
      </c>
      <c r="M20" s="82">
        <f t="shared" ref="M20:U20" si="28">AVERAGE(H20:L20)</f>
        <v>1.5063150555238766E-2</v>
      </c>
      <c r="N20" s="82">
        <f t="shared" si="28"/>
        <v>1.5352822671629551E-2</v>
      </c>
      <c r="O20" s="82">
        <f t="shared" si="28"/>
        <v>1.5115783203682166E-2</v>
      </c>
      <c r="P20" s="82">
        <f t="shared" si="28"/>
        <v>1.5503687217737891E-2</v>
      </c>
      <c r="Q20" s="82">
        <f t="shared" si="28"/>
        <v>1.5068922307526572E-2</v>
      </c>
      <c r="R20" s="82">
        <f t="shared" si="28"/>
        <v>1.5220873191162988E-2</v>
      </c>
      <c r="S20" s="82">
        <f t="shared" si="28"/>
        <v>1.5252417718347833E-2</v>
      </c>
      <c r="T20" s="82">
        <f t="shared" si="28"/>
        <v>1.5232336727691489E-2</v>
      </c>
      <c r="U20" s="82">
        <f t="shared" si="28"/>
        <v>1.5255647432493354E-2</v>
      </c>
    </row>
    <row r="21" spans="1:21" x14ac:dyDescent="0.25">
      <c r="A21" s="2"/>
      <c r="B21" s="2"/>
      <c r="C21" s="2"/>
      <c r="D21" s="5" t="s">
        <v>196</v>
      </c>
      <c r="E21" s="5"/>
      <c r="F21" s="5"/>
      <c r="G21" s="45">
        <f>'Historical Balance sheet'!G39</f>
        <v>1063</v>
      </c>
      <c r="H21" s="45">
        <f>'Historical Balance sheet'!H39</f>
        <v>4888</v>
      </c>
      <c r="I21" s="45">
        <f>'Historical Balance sheet'!I39</f>
        <v>3819</v>
      </c>
      <c r="J21" s="45">
        <f>'Historical Balance sheet'!J39</f>
        <v>12158</v>
      </c>
      <c r="K21" s="45">
        <f>'Historical Balance sheet'!K39</f>
        <v>331</v>
      </c>
      <c r="L21" s="81">
        <f>'cost build up'!L$10*'Working Capital Build Up'!L22</f>
        <v>8064.773152311448</v>
      </c>
      <c r="M21" s="81">
        <f>'cost build up'!M$10*'Working Capital Build Up'!M22</f>
        <v>9616.0495874911303</v>
      </c>
      <c r="N21" s="81">
        <f>'cost build up'!N$10*'Working Capital Build Up'!N22</f>
        <v>11555.754177789582</v>
      </c>
      <c r="O21" s="81">
        <f>'cost build up'!O$10*'Working Capital Build Up'!O22</f>
        <v>13917.779928143535</v>
      </c>
      <c r="P21" s="81">
        <f>'cost build up'!P$10*'Working Capital Build Up'!P22</f>
        <v>16800.013468973382</v>
      </c>
      <c r="Q21" s="81">
        <f>'cost build up'!Q$10*'Working Capital Build Up'!Q22</f>
        <v>20324.282438140544</v>
      </c>
      <c r="R21" s="81">
        <f>'cost build up'!R$10*'Working Capital Build Up'!R22</f>
        <v>24642.495139295064</v>
      </c>
      <c r="S21" s="81">
        <f>'cost build up'!S$10*'Working Capital Build Up'!S22</f>
        <v>29944.423168211171</v>
      </c>
      <c r="T21" s="81">
        <f>'cost build up'!T$10*'Working Capital Build Up'!T22</f>
        <v>36467.584024190764</v>
      </c>
      <c r="U21" s="81">
        <f>'cost build up'!U$10*'Working Capital Build Up'!U22</f>
        <v>44509.812457004016</v>
      </c>
    </row>
    <row r="22" spans="1:21" x14ac:dyDescent="0.25">
      <c r="G22" s="73">
        <f>G21/'cost build up'!G10</f>
        <v>1.4049696008458896E-3</v>
      </c>
      <c r="H22" s="73">
        <f>H21/'cost build up'!H10</f>
        <v>6.9459444097084069E-3</v>
      </c>
      <c r="I22" s="73">
        <f>I21/'cost build up'!I10</f>
        <v>4.3235691691818614E-3</v>
      </c>
      <c r="J22" s="73">
        <f>J21/'cost build up'!J10</f>
        <v>1.0267722546847857E-2</v>
      </c>
      <c r="K22" s="73">
        <f>K21/'cost build up'!K10</f>
        <v>2.3333159450775493E-4</v>
      </c>
      <c r="L22" s="82">
        <f>AVERAGE(G22:K22)</f>
        <v>4.6351074642183542E-3</v>
      </c>
      <c r="M22" s="82">
        <f>L22</f>
        <v>4.6351074642183542E-3</v>
      </c>
      <c r="N22" s="82">
        <f t="shared" ref="N22:U24" si="29">M22</f>
        <v>4.6351074642183542E-3</v>
      </c>
      <c r="O22" s="82">
        <f t="shared" si="29"/>
        <v>4.6351074642183542E-3</v>
      </c>
      <c r="P22" s="82">
        <f t="shared" si="29"/>
        <v>4.6351074642183542E-3</v>
      </c>
      <c r="Q22" s="82">
        <f t="shared" si="29"/>
        <v>4.6351074642183542E-3</v>
      </c>
      <c r="R22" s="82">
        <f t="shared" si="29"/>
        <v>4.6351074642183542E-3</v>
      </c>
      <c r="S22" s="82">
        <f t="shared" si="29"/>
        <v>4.6351074642183542E-3</v>
      </c>
      <c r="T22" s="82">
        <f t="shared" si="29"/>
        <v>4.6351074642183542E-3</v>
      </c>
      <c r="U22" s="82">
        <f t="shared" si="29"/>
        <v>4.6351074642183542E-3</v>
      </c>
    </row>
    <row r="23" spans="1:21" x14ac:dyDescent="0.25">
      <c r="A23" s="2"/>
      <c r="B23" s="2"/>
      <c r="C23" s="2"/>
      <c r="D23" s="5" t="s">
        <v>197</v>
      </c>
      <c r="E23" s="5"/>
      <c r="F23" s="5"/>
      <c r="G23" s="45">
        <f>'Historical Balance sheet'!G44</f>
        <v>14091</v>
      </c>
      <c r="H23" s="45">
        <f>'Historical Balance sheet'!H44</f>
        <v>26801</v>
      </c>
      <c r="I23" s="45">
        <f>'Historical Balance sheet'!I44</f>
        <v>28686</v>
      </c>
      <c r="J23" s="45">
        <f>'Historical Balance sheet'!J44</f>
        <v>33372</v>
      </c>
      <c r="K23" s="45">
        <f>'Historical Balance sheet'!K44</f>
        <v>41739</v>
      </c>
      <c r="L23" s="83">
        <f>'cost build up'!L$10*'Working Capital Build Up'!L24</f>
        <v>51081.409418880336</v>
      </c>
      <c r="M23" s="83">
        <f>'cost build up'!M$10*'Working Capital Build Up'!M24</f>
        <v>60907.028219399617</v>
      </c>
      <c r="N23" s="83">
        <f>'cost build up'!N$10*'Working Capital Build Up'!N24</f>
        <v>73192.909354235831</v>
      </c>
      <c r="O23" s="83">
        <f>'cost build up'!O$10*'Working Capital Build Up'!O24</f>
        <v>88153.727486756659</v>
      </c>
      <c r="P23" s="83">
        <f>'cost build up'!P$10*'Working Capital Build Up'!P24</f>
        <v>106409.48605050019</v>
      </c>
      <c r="Q23" s="83">
        <f>'cost build up'!Q$10*'Working Capital Build Up'!Q24</f>
        <v>128731.82825608179</v>
      </c>
      <c r="R23" s="83">
        <f>'cost build up'!R$10*'Working Capital Build Up'!R24</f>
        <v>156082.92502961753</v>
      </c>
      <c r="S23" s="83">
        <f>'cost build up'!S$10*'Working Capital Build Up'!S24</f>
        <v>189664.76933442333</v>
      </c>
      <c r="T23" s="83">
        <f>'cost build up'!T$10*'Working Capital Build Up'!T24</f>
        <v>230981.77157322841</v>
      </c>
      <c r="U23" s="83">
        <f>'cost build up'!U$10*'Working Capital Build Up'!U24</f>
        <v>281920.3851533205</v>
      </c>
    </row>
    <row r="24" spans="1:21" x14ac:dyDescent="0.25">
      <c r="G24" s="6">
        <f>G23/'cost build up'!G10</f>
        <v>1.8624107850911974E-2</v>
      </c>
      <c r="H24" s="6">
        <f>H23/'cost build up'!H10</f>
        <v>3.8084749616324673E-2</v>
      </c>
      <c r="I24" s="6">
        <f>I23/'cost build up'!I10</f>
        <v>3.2476016021772948E-2</v>
      </c>
      <c r="J24" s="6">
        <f>J23/'cost build up'!J10</f>
        <v>2.8183454255091847E-2</v>
      </c>
      <c r="K24" s="6">
        <f>K23/'cost build up'!K10</f>
        <v>2.9423043574499042E-2</v>
      </c>
      <c r="L24" s="74">
        <f>AVERAGE(G24:K24)</f>
        <v>2.9358274263720098E-2</v>
      </c>
      <c r="M24" s="74">
        <f>L24</f>
        <v>2.9358274263720098E-2</v>
      </c>
      <c r="N24" s="74">
        <f t="shared" si="29"/>
        <v>2.9358274263720098E-2</v>
      </c>
      <c r="O24" s="74">
        <f t="shared" si="29"/>
        <v>2.9358274263720098E-2</v>
      </c>
      <c r="P24" s="74">
        <f t="shared" si="29"/>
        <v>2.9358274263720098E-2</v>
      </c>
      <c r="Q24" s="74">
        <f t="shared" si="29"/>
        <v>2.9358274263720098E-2</v>
      </c>
      <c r="R24" s="74">
        <f t="shared" si="29"/>
        <v>2.9358274263720098E-2</v>
      </c>
      <c r="S24" s="74">
        <f t="shared" si="29"/>
        <v>2.9358274263720098E-2</v>
      </c>
      <c r="T24" s="74">
        <f t="shared" si="29"/>
        <v>2.9358274263720098E-2</v>
      </c>
      <c r="U24" s="74">
        <f t="shared" si="29"/>
        <v>2.9358274263720098E-2</v>
      </c>
    </row>
    <row r="26" spans="1:21" x14ac:dyDescent="0.25">
      <c r="B26" s="68"/>
      <c r="C26" s="68"/>
      <c r="D26" s="68"/>
      <c r="E26" s="68"/>
      <c r="F26" s="68"/>
      <c r="G26" s="68"/>
      <c r="H26" s="68"/>
      <c r="I26" s="68"/>
      <c r="J26" s="68"/>
      <c r="K26" s="68"/>
      <c r="L26" s="68"/>
      <c r="M26" s="68"/>
      <c r="N26" s="68"/>
      <c r="O26" s="68"/>
      <c r="P26" s="68"/>
      <c r="Q26" s="68"/>
      <c r="R26" s="68"/>
      <c r="S26" s="68"/>
      <c r="T26" s="68"/>
      <c r="U26" s="68"/>
    </row>
  </sheetData>
  <mergeCells count="1">
    <mergeCell ref="D3:U3"/>
  </mergeCells>
  <pageMargins left="0.7" right="0.7" top="0.75" bottom="0.75" header="0.3" footer="0.3"/>
  <ignoredErrors>
    <ignoredError sqref="G23:U23 G21:L21 G15:U1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XFD104"/>
  <sheetViews>
    <sheetView showGridLines="0" workbookViewId="0">
      <pane xSplit="5" ySplit="5" topLeftCell="G82" activePane="bottomRight" state="frozen"/>
      <selection pane="topRight" activeCell="F1" sqref="F1"/>
      <selection pane="bottomLeft" activeCell="A6" sqref="A6"/>
      <selection pane="bottomRight" activeCell="I82" sqref="I82"/>
    </sheetView>
  </sheetViews>
  <sheetFormatPr defaultRowHeight="15" x14ac:dyDescent="0.25"/>
  <cols>
    <col min="1" max="1" width="1" customWidth="1"/>
    <col min="2" max="2" width="0.7109375" customWidth="1"/>
    <col min="3" max="3" width="1.85546875" customWidth="1"/>
    <col min="4" max="4" width="25" customWidth="1"/>
    <col min="21" max="21" width="12" bestFit="1" customWidth="1"/>
  </cols>
  <sheetData>
    <row r="3" spans="1:21" ht="18.75" x14ac:dyDescent="0.3">
      <c r="D3" s="201" t="s">
        <v>236</v>
      </c>
      <c r="E3" s="201"/>
      <c r="F3" s="201"/>
      <c r="G3" s="201"/>
      <c r="H3" s="201"/>
      <c r="I3" s="201"/>
      <c r="J3" s="201"/>
      <c r="K3" s="201"/>
      <c r="L3" s="201"/>
      <c r="M3" s="201"/>
      <c r="N3" s="201"/>
      <c r="O3" s="201"/>
      <c r="P3" s="201"/>
      <c r="Q3" s="201"/>
      <c r="R3" s="201"/>
      <c r="S3" s="201"/>
      <c r="T3" s="201"/>
      <c r="U3" s="201"/>
    </row>
    <row r="4" spans="1:21" x14ac:dyDescent="0.25">
      <c r="E4" t="s">
        <v>134</v>
      </c>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1:21" x14ac:dyDescent="0.25">
      <c r="G5" s="66" t="s">
        <v>187</v>
      </c>
      <c r="H5" s="66" t="str">
        <f>G5</f>
        <v>Aduited</v>
      </c>
      <c r="I5" s="66" t="str">
        <f t="shared" ref="I5:K5" si="1">H5</f>
        <v>Aduited</v>
      </c>
      <c r="J5" s="66" t="str">
        <f t="shared" si="1"/>
        <v>Aduited</v>
      </c>
      <c r="K5" s="66" t="str">
        <f t="shared" si="1"/>
        <v>Aduited</v>
      </c>
      <c r="L5" s="67" t="s">
        <v>186</v>
      </c>
      <c r="M5" s="67" t="str">
        <f>L5</f>
        <v>Projected</v>
      </c>
      <c r="N5" s="67" t="str">
        <f t="shared" ref="N5:U5"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7" spans="1:21" x14ac:dyDescent="0.25">
      <c r="C7" t="s">
        <v>214</v>
      </c>
      <c r="D7" s="85" t="s">
        <v>199</v>
      </c>
    </row>
    <row r="8" spans="1:21" s="2" customFormat="1" x14ac:dyDescent="0.25">
      <c r="D8" s="2" t="s">
        <v>200</v>
      </c>
      <c r="G8" s="130">
        <v>38419</v>
      </c>
      <c r="H8" s="130">
        <v>39974</v>
      </c>
      <c r="I8" s="130">
        <v>40033</v>
      </c>
      <c r="J8" s="130">
        <v>40382</v>
      </c>
      <c r="K8" s="130">
        <v>61754</v>
      </c>
      <c r="L8" s="3">
        <f>K11</f>
        <v>62773</v>
      </c>
      <c r="M8" s="3">
        <f t="shared" ref="M8:U8" si="3">L11</f>
        <v>65175.861521959094</v>
      </c>
      <c r="N8" s="3">
        <f t="shared" si="3"/>
        <v>68318.229540258559</v>
      </c>
      <c r="O8" s="3">
        <f t="shared" si="3"/>
        <v>72063.545768147349</v>
      </c>
      <c r="P8" s="3">
        <f t="shared" si="3"/>
        <v>76405.154000474664</v>
      </c>
      <c r="Q8" s="3">
        <f t="shared" si="3"/>
        <v>81357.253595216913</v>
      </c>
      <c r="R8" s="3">
        <f t="shared" si="3"/>
        <v>86939.110934321143</v>
      </c>
      <c r="S8" s="3">
        <f t="shared" si="3"/>
        <v>93175.161083792831</v>
      </c>
      <c r="T8" s="3">
        <f t="shared" si="3"/>
        <v>100095.64764311539</v>
      </c>
      <c r="U8" s="3">
        <f t="shared" si="3"/>
        <v>107737.4785843003</v>
      </c>
    </row>
    <row r="9" spans="1:21" x14ac:dyDescent="0.25">
      <c r="D9" t="s">
        <v>201</v>
      </c>
      <c r="G9" s="35">
        <v>1555</v>
      </c>
      <c r="H9" s="36">
        <v>73</v>
      </c>
      <c r="I9" s="36">
        <v>355</v>
      </c>
      <c r="J9" s="35">
        <v>21376</v>
      </c>
      <c r="K9" s="36">
        <v>924</v>
      </c>
      <c r="L9" s="41">
        <f t="shared" ref="L9:U9" si="4">$K9/$K$92*L$101</f>
        <v>2402.8615219590965</v>
      </c>
      <c r="M9" s="41">
        <f t="shared" si="4"/>
        <v>3142.3680182994658</v>
      </c>
      <c r="N9" s="41">
        <f t="shared" si="4"/>
        <v>3745.3162278887953</v>
      </c>
      <c r="O9" s="41">
        <f t="shared" si="4"/>
        <v>4341.6082323273167</v>
      </c>
      <c r="P9" s="41">
        <f t="shared" si="4"/>
        <v>4952.099594742248</v>
      </c>
      <c r="Q9" s="41">
        <f t="shared" si="4"/>
        <v>5581.8573391042273</v>
      </c>
      <c r="R9" s="41">
        <f t="shared" si="4"/>
        <v>6236.0501494716955</v>
      </c>
      <c r="S9" s="41">
        <f t="shared" si="4"/>
        <v>6920.4865593225604</v>
      </c>
      <c r="T9" s="41">
        <f t="shared" si="4"/>
        <v>7641.830941184925</v>
      </c>
      <c r="U9" s="41">
        <f t="shared" si="4"/>
        <v>8407.7921254890407</v>
      </c>
    </row>
    <row r="10" spans="1:21" x14ac:dyDescent="0.25">
      <c r="A10" s="2"/>
      <c r="B10" s="2"/>
      <c r="C10" s="2"/>
      <c r="D10" t="s">
        <v>202</v>
      </c>
      <c r="G10" s="36"/>
      <c r="H10" s="36">
        <v>-14</v>
      </c>
      <c r="I10" s="36">
        <v>-6</v>
      </c>
      <c r="J10" s="36">
        <v>-4</v>
      </c>
      <c r="K10" s="36">
        <v>95</v>
      </c>
    </row>
    <row r="11" spans="1:21" s="2" customFormat="1" x14ac:dyDescent="0.25">
      <c r="D11" s="2" t="s">
        <v>203</v>
      </c>
      <c r="G11" s="130">
        <v>39974</v>
      </c>
      <c r="H11" s="130">
        <v>40033</v>
      </c>
      <c r="I11" s="130">
        <v>40382</v>
      </c>
      <c r="J11" s="130">
        <v>61754</v>
      </c>
      <c r="K11" s="130">
        <v>62773</v>
      </c>
      <c r="L11" s="3">
        <f>L8+L9-L10</f>
        <v>65175.861521959094</v>
      </c>
      <c r="M11" s="3">
        <f t="shared" ref="M11:U11" si="5">M8+M9-M10</f>
        <v>68318.229540258559</v>
      </c>
      <c r="N11" s="3">
        <f t="shared" si="5"/>
        <v>72063.545768147349</v>
      </c>
      <c r="O11" s="3">
        <f t="shared" si="5"/>
        <v>76405.154000474664</v>
      </c>
      <c r="P11" s="3">
        <f t="shared" si="5"/>
        <v>81357.253595216913</v>
      </c>
      <c r="Q11" s="3">
        <f t="shared" si="5"/>
        <v>86939.110934321143</v>
      </c>
      <c r="R11" s="3">
        <f t="shared" si="5"/>
        <v>93175.161083792831</v>
      </c>
      <c r="S11" s="3">
        <f t="shared" si="5"/>
        <v>100095.64764311539</v>
      </c>
      <c r="T11" s="3">
        <f t="shared" si="5"/>
        <v>107737.4785843003</v>
      </c>
      <c r="U11" s="3">
        <f t="shared" si="5"/>
        <v>116145.27070978934</v>
      </c>
    </row>
    <row r="12" spans="1:21" x14ac:dyDescent="0.25">
      <c r="G12" s="36"/>
      <c r="H12" s="36"/>
      <c r="I12" s="36"/>
      <c r="J12" s="35"/>
      <c r="K12" s="35"/>
    </row>
    <row r="13" spans="1:21" x14ac:dyDescent="0.25">
      <c r="A13" s="2"/>
      <c r="B13" s="2"/>
      <c r="C13" t="s">
        <v>214</v>
      </c>
      <c r="D13" s="85" t="s">
        <v>204</v>
      </c>
      <c r="G13" s="36"/>
      <c r="H13" s="36"/>
      <c r="I13" s="36"/>
      <c r="J13" s="36"/>
      <c r="K13" s="36"/>
    </row>
    <row r="14" spans="1:21" x14ac:dyDescent="0.25">
      <c r="D14" s="2" t="s">
        <v>200</v>
      </c>
      <c r="G14" s="131">
        <v>525</v>
      </c>
      <c r="H14" s="131">
        <v>0</v>
      </c>
      <c r="I14" s="131">
        <f>H14</f>
        <v>0</v>
      </c>
      <c r="J14" s="131">
        <f t="shared" ref="J14:U14" si="6">I14</f>
        <v>0</v>
      </c>
      <c r="K14" s="131">
        <f t="shared" si="6"/>
        <v>0</v>
      </c>
      <c r="L14" s="2">
        <f t="shared" si="6"/>
        <v>0</v>
      </c>
      <c r="M14" s="2">
        <f t="shared" si="6"/>
        <v>0</v>
      </c>
      <c r="N14" s="2">
        <f t="shared" si="6"/>
        <v>0</v>
      </c>
      <c r="O14" s="2">
        <f t="shared" si="6"/>
        <v>0</v>
      </c>
      <c r="P14" s="2">
        <f t="shared" si="6"/>
        <v>0</v>
      </c>
      <c r="Q14" s="2">
        <f t="shared" si="6"/>
        <v>0</v>
      </c>
      <c r="R14" s="2">
        <f t="shared" si="6"/>
        <v>0</v>
      </c>
      <c r="S14" s="2">
        <f t="shared" si="6"/>
        <v>0</v>
      </c>
      <c r="T14" s="2">
        <f t="shared" si="6"/>
        <v>0</v>
      </c>
      <c r="U14" s="2">
        <f t="shared" si="6"/>
        <v>0</v>
      </c>
    </row>
    <row r="15" spans="1:21" x14ac:dyDescent="0.25">
      <c r="D15" t="s">
        <v>201</v>
      </c>
      <c r="G15" s="36">
        <v>0</v>
      </c>
      <c r="H15" s="36">
        <v>0</v>
      </c>
      <c r="I15" s="131">
        <f t="shared" ref="I15:U17" si="7">H15</f>
        <v>0</v>
      </c>
      <c r="J15" s="131">
        <f t="shared" si="7"/>
        <v>0</v>
      </c>
      <c r="K15" s="131">
        <f t="shared" si="7"/>
        <v>0</v>
      </c>
      <c r="L15" s="2">
        <f t="shared" si="7"/>
        <v>0</v>
      </c>
      <c r="M15" s="2">
        <f t="shared" si="7"/>
        <v>0</v>
      </c>
      <c r="N15" s="2">
        <f t="shared" si="7"/>
        <v>0</v>
      </c>
      <c r="O15" s="2">
        <f t="shared" si="7"/>
        <v>0</v>
      </c>
      <c r="P15" s="2">
        <f t="shared" si="7"/>
        <v>0</v>
      </c>
      <c r="Q15" s="2">
        <f t="shared" si="7"/>
        <v>0</v>
      </c>
      <c r="R15" s="2">
        <f t="shared" si="7"/>
        <v>0</v>
      </c>
      <c r="S15" s="2">
        <f t="shared" si="7"/>
        <v>0</v>
      </c>
      <c r="T15" s="2">
        <f t="shared" si="7"/>
        <v>0</v>
      </c>
      <c r="U15" s="2">
        <f t="shared" si="7"/>
        <v>0</v>
      </c>
    </row>
    <row r="16" spans="1:21" x14ac:dyDescent="0.25">
      <c r="D16" t="s">
        <v>202</v>
      </c>
      <c r="G16" s="36">
        <v>-525</v>
      </c>
      <c r="H16" s="36">
        <v>0</v>
      </c>
      <c r="I16" s="131">
        <f t="shared" si="7"/>
        <v>0</v>
      </c>
      <c r="J16" s="131">
        <f t="shared" si="7"/>
        <v>0</v>
      </c>
      <c r="K16" s="131">
        <f t="shared" si="7"/>
        <v>0</v>
      </c>
      <c r="L16" s="2">
        <f t="shared" si="7"/>
        <v>0</v>
      </c>
      <c r="M16" s="2">
        <f t="shared" si="7"/>
        <v>0</v>
      </c>
      <c r="N16" s="2">
        <f t="shared" si="7"/>
        <v>0</v>
      </c>
      <c r="O16" s="2">
        <f t="shared" si="7"/>
        <v>0</v>
      </c>
      <c r="P16" s="2">
        <f t="shared" si="7"/>
        <v>0</v>
      </c>
      <c r="Q16" s="2">
        <f t="shared" si="7"/>
        <v>0</v>
      </c>
      <c r="R16" s="2">
        <f t="shared" si="7"/>
        <v>0</v>
      </c>
      <c r="S16" s="2">
        <f t="shared" si="7"/>
        <v>0</v>
      </c>
      <c r="T16" s="2">
        <f t="shared" si="7"/>
        <v>0</v>
      </c>
      <c r="U16" s="2">
        <f t="shared" si="7"/>
        <v>0</v>
      </c>
    </row>
    <row r="17" spans="3:16384" x14ac:dyDescent="0.25">
      <c r="D17" s="2" t="s">
        <v>203</v>
      </c>
      <c r="G17" s="131">
        <v>0</v>
      </c>
      <c r="H17" s="131">
        <v>0</v>
      </c>
      <c r="I17" s="131">
        <f t="shared" si="7"/>
        <v>0</v>
      </c>
      <c r="J17" s="131">
        <f t="shared" si="7"/>
        <v>0</v>
      </c>
      <c r="K17" s="131">
        <f t="shared" si="7"/>
        <v>0</v>
      </c>
      <c r="L17" s="2">
        <f t="shared" si="7"/>
        <v>0</v>
      </c>
      <c r="M17" s="2">
        <f t="shared" si="7"/>
        <v>0</v>
      </c>
      <c r="N17" s="2">
        <f t="shared" si="7"/>
        <v>0</v>
      </c>
      <c r="O17" s="2">
        <f t="shared" si="7"/>
        <v>0</v>
      </c>
      <c r="P17" s="2">
        <f t="shared" si="7"/>
        <v>0</v>
      </c>
      <c r="Q17" s="2">
        <f t="shared" si="7"/>
        <v>0</v>
      </c>
      <c r="R17" s="2">
        <f t="shared" si="7"/>
        <v>0</v>
      </c>
      <c r="S17" s="2">
        <f t="shared" si="7"/>
        <v>0</v>
      </c>
      <c r="T17" s="2">
        <f t="shared" si="7"/>
        <v>0</v>
      </c>
      <c r="U17" s="2">
        <f t="shared" si="7"/>
        <v>0</v>
      </c>
    </row>
    <row r="18" spans="3:16384" x14ac:dyDescent="0.25">
      <c r="G18" s="36"/>
      <c r="H18" s="36"/>
      <c r="I18" s="36"/>
      <c r="J18" s="36"/>
      <c r="K18" s="36"/>
    </row>
    <row r="19" spans="3:16384" x14ac:dyDescent="0.25">
      <c r="C19" t="s">
        <v>214</v>
      </c>
      <c r="D19" s="85" t="s">
        <v>205</v>
      </c>
      <c r="G19" s="36"/>
      <c r="H19" s="36"/>
      <c r="I19" s="36"/>
      <c r="J19" s="36"/>
      <c r="K19" s="36"/>
    </row>
    <row r="20" spans="3:16384" x14ac:dyDescent="0.25">
      <c r="D20" s="2" t="s">
        <v>200</v>
      </c>
      <c r="G20" s="130">
        <v>23255</v>
      </c>
      <c r="H20" s="130">
        <v>26237</v>
      </c>
      <c r="I20" s="130">
        <v>27808</v>
      </c>
      <c r="J20" s="130">
        <v>29108</v>
      </c>
      <c r="K20" s="130">
        <v>31722</v>
      </c>
      <c r="L20" s="3">
        <f>K23</f>
        <v>34342</v>
      </c>
      <c r="M20" s="3">
        <f t="shared" ref="M20:U20" si="8">L23</f>
        <v>41563.587063290484</v>
      </c>
      <c r="N20" s="3">
        <f t="shared" si="8"/>
        <v>51007.695274132057</v>
      </c>
      <c r="O20" s="3">
        <f t="shared" si="8"/>
        <v>62263.910820503472</v>
      </c>
      <c r="P20" s="3">
        <f t="shared" si="8"/>
        <v>75312.229068526154</v>
      </c>
      <c r="Q20" s="3">
        <f t="shared" si="8"/>
        <v>90195.324928482019</v>
      </c>
      <c r="R20" s="3">
        <f t="shared" si="8"/>
        <v>106971.10180152579</v>
      </c>
      <c r="S20" s="3">
        <f t="shared" si="8"/>
        <v>125712.99711005707</v>
      </c>
      <c r="T20" s="3">
        <f t="shared" si="8"/>
        <v>146511.90530836739</v>
      </c>
      <c r="U20" s="3">
        <f t="shared" si="8"/>
        <v>169478.75003095454</v>
      </c>
    </row>
    <row r="21" spans="3:16384" x14ac:dyDescent="0.25">
      <c r="D21" t="s">
        <v>201</v>
      </c>
      <c r="G21" s="35">
        <v>3037</v>
      </c>
      <c r="H21" s="35">
        <v>1797</v>
      </c>
      <c r="I21" s="35">
        <v>1426</v>
      </c>
      <c r="J21" s="35">
        <v>2764</v>
      </c>
      <c r="K21" s="35">
        <v>2777</v>
      </c>
      <c r="L21">
        <f t="shared" ref="L21:U21" si="9">$K21/$K$92*L$101</f>
        <v>7221.587063290488</v>
      </c>
      <c r="M21">
        <f t="shared" si="9"/>
        <v>9444.1082108415758</v>
      </c>
      <c r="N21">
        <f t="shared" si="9"/>
        <v>11256.215546371412</v>
      </c>
      <c r="O21">
        <f t="shared" si="9"/>
        <v>13048.318248022681</v>
      </c>
      <c r="P21">
        <f t="shared" si="9"/>
        <v>14883.095859955867</v>
      </c>
      <c r="Q21">
        <f t="shared" si="9"/>
        <v>16775.776873043764</v>
      </c>
      <c r="R21">
        <f t="shared" si="9"/>
        <v>18741.895308531275</v>
      </c>
      <c r="S21">
        <f t="shared" si="9"/>
        <v>20798.908198310335</v>
      </c>
      <c r="T21">
        <f t="shared" si="9"/>
        <v>22966.844722587161</v>
      </c>
      <c r="U21">
        <f t="shared" si="9"/>
        <v>25268.873087102882</v>
      </c>
    </row>
    <row r="22" spans="3:16384" x14ac:dyDescent="0.25">
      <c r="D22" t="s">
        <v>202</v>
      </c>
      <c r="G22" s="36">
        <v>-55</v>
      </c>
      <c r="H22" s="36">
        <v>-226</v>
      </c>
      <c r="I22" s="36">
        <v>-126</v>
      </c>
      <c r="J22" s="36">
        <v>-150</v>
      </c>
      <c r="K22" s="36">
        <v>-157</v>
      </c>
    </row>
    <row r="23" spans="3:16384" x14ac:dyDescent="0.25">
      <c r="D23" s="2" t="s">
        <v>203</v>
      </c>
      <c r="G23" s="130">
        <v>26237</v>
      </c>
      <c r="H23" s="130">
        <v>27808</v>
      </c>
      <c r="I23" s="130">
        <v>29108</v>
      </c>
      <c r="J23" s="130">
        <v>31722</v>
      </c>
      <c r="K23" s="130">
        <v>34342</v>
      </c>
      <c r="L23" s="3">
        <f>L20+L21+L22</f>
        <v>41563.587063290484</v>
      </c>
      <c r="M23" s="3">
        <f t="shared" ref="M23:U23" si="10">M20+M21+M22</f>
        <v>51007.695274132057</v>
      </c>
      <c r="N23" s="3">
        <f t="shared" si="10"/>
        <v>62263.910820503472</v>
      </c>
      <c r="O23" s="3">
        <f t="shared" si="10"/>
        <v>75312.229068526154</v>
      </c>
      <c r="P23" s="3">
        <f t="shared" si="10"/>
        <v>90195.324928482019</v>
      </c>
      <c r="Q23" s="3">
        <f t="shared" si="10"/>
        <v>106971.10180152579</v>
      </c>
      <c r="R23" s="3">
        <f t="shared" si="10"/>
        <v>125712.99711005707</v>
      </c>
      <c r="S23" s="3">
        <f t="shared" si="10"/>
        <v>146511.90530836739</v>
      </c>
      <c r="T23" s="3">
        <f t="shared" si="10"/>
        <v>169478.75003095454</v>
      </c>
      <c r="U23" s="3">
        <f t="shared" si="10"/>
        <v>194747.62311805744</v>
      </c>
    </row>
    <row r="24" spans="3:16384" x14ac:dyDescent="0.25">
      <c r="D24" t="s">
        <v>206</v>
      </c>
      <c r="G24" s="35">
        <v>4429</v>
      </c>
      <c r="H24" s="35">
        <v>6310</v>
      </c>
      <c r="I24" s="35">
        <v>8157</v>
      </c>
      <c r="J24" s="35">
        <v>9687</v>
      </c>
      <c r="K24" s="35">
        <v>10995</v>
      </c>
      <c r="L24" s="1">
        <f>K24+K25+K26</f>
        <v>12134</v>
      </c>
      <c r="M24" s="1">
        <f t="shared" ref="M24:U24" si="11">L24+L25+L26</f>
        <v>13476.530226274906</v>
      </c>
      <c r="N24" s="1">
        <f t="shared" si="11"/>
        <v>15174.464428850317</v>
      </c>
      <c r="O24" s="1">
        <f t="shared" si="11"/>
        <v>17340.6746015303</v>
      </c>
      <c r="P24" s="1">
        <f t="shared" si="11"/>
        <v>20056.398776875183</v>
      </c>
      <c r="Q24" s="1">
        <f t="shared" si="11"/>
        <v>23396.754610109067</v>
      </c>
      <c r="R24" s="1">
        <f t="shared" si="11"/>
        <v>27434.898509801318</v>
      </c>
      <c r="S24" s="1">
        <f t="shared" si="11"/>
        <v>32243.064801330762</v>
      </c>
      <c r="T24" s="1">
        <f t="shared" si="11"/>
        <v>37893.560540358798</v>
      </c>
      <c r="U24" s="1">
        <f t="shared" si="11"/>
        <v>44459.816438188427</v>
      </c>
    </row>
    <row r="25" spans="3:16384" x14ac:dyDescent="0.25">
      <c r="D25" t="s">
        <v>208</v>
      </c>
      <c r="G25" s="35">
        <v>1901</v>
      </c>
      <c r="H25" s="35">
        <v>1962</v>
      </c>
      <c r="I25" s="35">
        <v>1595</v>
      </c>
      <c r="J25" s="35">
        <v>1407</v>
      </c>
      <c r="K25" s="35">
        <v>1253</v>
      </c>
      <c r="L25">
        <f>K25/J27*K27</f>
        <v>1342.5302262749071</v>
      </c>
      <c r="M25">
        <f t="shared" ref="M25:U25" si="12">L25/K27*L27</f>
        <v>1697.9342025754099</v>
      </c>
      <c r="N25">
        <f t="shared" si="12"/>
        <v>2166.2101726799842</v>
      </c>
      <c r="O25">
        <f t="shared" si="12"/>
        <v>2715.7241753448834</v>
      </c>
      <c r="P25">
        <f t="shared" si="12"/>
        <v>3340.3558332338825</v>
      </c>
      <c r="Q25">
        <f t="shared" si="12"/>
        <v>4038.1438996922529</v>
      </c>
      <c r="R25">
        <f t="shared" si="12"/>
        <v>4808.1662915294437</v>
      </c>
      <c r="S25">
        <f t="shared" si="12"/>
        <v>5650.4957390280351</v>
      </c>
      <c r="T25">
        <f t="shared" si="12"/>
        <v>6566.2558978296329</v>
      </c>
      <c r="U25">
        <f t="shared" si="12"/>
        <v>7557.7133107413511</v>
      </c>
    </row>
    <row r="26" spans="3:16384" x14ac:dyDescent="0.25">
      <c r="D26" t="s">
        <v>207</v>
      </c>
      <c r="G26" s="36">
        <v>-20</v>
      </c>
      <c r="H26" s="36">
        <v>-115</v>
      </c>
      <c r="I26" s="36">
        <v>-65</v>
      </c>
      <c r="J26" s="36">
        <v>-99</v>
      </c>
      <c r="K26" s="36">
        <v>-114</v>
      </c>
    </row>
    <row r="27" spans="3:16384" x14ac:dyDescent="0.25">
      <c r="D27" s="2" t="s">
        <v>209</v>
      </c>
      <c r="G27" s="3">
        <f>G23-G24-G25-G26</f>
        <v>19927</v>
      </c>
      <c r="H27" s="3">
        <f>H23-H24-H25-H26</f>
        <v>19651</v>
      </c>
      <c r="I27" s="3">
        <f>I23-I24-I25-I26</f>
        <v>19421</v>
      </c>
      <c r="J27" s="3">
        <f>J23-J24-J25-J26</f>
        <v>20727</v>
      </c>
      <c r="K27" s="3">
        <f>K23-K24-K25-K26</f>
        <v>22208</v>
      </c>
      <c r="L27" s="3">
        <f t="shared" ref="L27:U27" si="13">L23-L24-L25-L26</f>
        <v>28087.056837015578</v>
      </c>
      <c r="M27" s="3">
        <f t="shared" si="13"/>
        <v>35833.230845281745</v>
      </c>
      <c r="N27" s="3">
        <f t="shared" si="13"/>
        <v>44923.236218973172</v>
      </c>
      <c r="O27" s="3">
        <f t="shared" si="13"/>
        <v>55255.830291650971</v>
      </c>
      <c r="P27" s="3">
        <f t="shared" si="13"/>
        <v>66798.570318372949</v>
      </c>
      <c r="Q27" s="3">
        <f t="shared" si="13"/>
        <v>79536.203291724465</v>
      </c>
      <c r="R27" s="3">
        <f t="shared" si="13"/>
        <v>93469.932308726304</v>
      </c>
      <c r="S27" s="3">
        <f t="shared" si="13"/>
        <v>108618.3447680086</v>
      </c>
      <c r="T27" s="3">
        <f t="shared" si="13"/>
        <v>125018.93359276612</v>
      </c>
      <c r="U27" s="3">
        <f t="shared" si="13"/>
        <v>142730.09336912766</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pans="3:16384" x14ac:dyDescent="0.25">
      <c r="D28" s="2"/>
      <c r="G28" s="35"/>
      <c r="H28" s="35"/>
      <c r="I28" s="35"/>
      <c r="J28" s="35"/>
      <c r="K28" s="35"/>
      <c r="L28" s="1"/>
      <c r="M28" s="1"/>
      <c r="N28" s="1"/>
      <c r="O28" s="1"/>
      <c r="P28" s="1"/>
      <c r="Q28" s="1"/>
      <c r="R28" s="1"/>
      <c r="S28" s="1"/>
      <c r="T28" s="1"/>
      <c r="U28" s="1"/>
    </row>
    <row r="29" spans="3:16384" x14ac:dyDescent="0.25">
      <c r="C29" t="s">
        <v>214</v>
      </c>
      <c r="D29" s="85" t="s">
        <v>215</v>
      </c>
      <c r="G29" s="35"/>
      <c r="H29" s="35"/>
      <c r="I29" s="35"/>
      <c r="J29" s="35"/>
      <c r="K29" s="35"/>
      <c r="L29" s="1"/>
      <c r="M29" s="1"/>
      <c r="N29" s="1"/>
      <c r="O29" s="1"/>
      <c r="P29" s="1"/>
      <c r="Q29" s="1"/>
      <c r="R29" s="1"/>
      <c r="S29" s="1"/>
      <c r="T29" s="1"/>
      <c r="U29" s="1"/>
    </row>
    <row r="30" spans="3:16384" x14ac:dyDescent="0.25">
      <c r="D30" s="2" t="s">
        <v>200</v>
      </c>
      <c r="G30" s="130"/>
      <c r="H30" s="130"/>
      <c r="I30" s="130"/>
      <c r="J30" s="130">
        <v>0</v>
      </c>
      <c r="K30" s="130">
        <v>727</v>
      </c>
      <c r="L30" s="3">
        <f>K33</f>
        <v>740</v>
      </c>
      <c r="M30" s="3">
        <f t="shared" ref="M30:U30" si="14">L33</f>
        <v>773.80649327431627</v>
      </c>
      <c r="N30" s="3">
        <f t="shared" si="14"/>
        <v>818.01729872658143</v>
      </c>
      <c r="O30" s="3">
        <f t="shared" si="14"/>
        <v>870.71114175964885</v>
      </c>
      <c r="P30" s="3">
        <f t="shared" si="14"/>
        <v>931.79437446555266</v>
      </c>
      <c r="Q30" s="3">
        <f t="shared" si="14"/>
        <v>1001.466771361277</v>
      </c>
      <c r="R30" s="3">
        <f t="shared" si="14"/>
        <v>1079.999396262094</v>
      </c>
      <c r="S30" s="3">
        <f t="shared" si="14"/>
        <v>1167.7360325641851</v>
      </c>
      <c r="T30" s="3">
        <f t="shared" si="14"/>
        <v>1265.1021854550868</v>
      </c>
      <c r="U30" s="3">
        <f t="shared" si="14"/>
        <v>1372.6171229392903</v>
      </c>
    </row>
    <row r="31" spans="3:16384" x14ac:dyDescent="0.25">
      <c r="D31" t="s">
        <v>201</v>
      </c>
      <c r="G31" s="36"/>
      <c r="H31" s="35"/>
      <c r="I31" s="35"/>
      <c r="J31" s="35">
        <v>727</v>
      </c>
      <c r="K31" s="35">
        <v>13</v>
      </c>
      <c r="L31">
        <f t="shared" ref="L31:U31" si="15">$K31/$K$92*L$101</f>
        <v>33.806493274316296</v>
      </c>
      <c r="M31">
        <f t="shared" si="15"/>
        <v>44.210805452265213</v>
      </c>
      <c r="N31">
        <f t="shared" si="15"/>
        <v>52.693843033067473</v>
      </c>
      <c r="O31">
        <f t="shared" si="15"/>
        <v>61.083232705903811</v>
      </c>
      <c r="P31">
        <f t="shared" si="15"/>
        <v>69.672396895724276</v>
      </c>
      <c r="Q31">
        <f t="shared" si="15"/>
        <v>78.532624900817055</v>
      </c>
      <c r="R31">
        <f t="shared" si="15"/>
        <v>87.736636302090972</v>
      </c>
      <c r="S31">
        <f t="shared" si="15"/>
        <v>97.36615289090183</v>
      </c>
      <c r="T31">
        <f t="shared" si="15"/>
        <v>107.5149374842035</v>
      </c>
      <c r="U31">
        <f t="shared" si="15"/>
        <v>118.29144765298433</v>
      </c>
    </row>
    <row r="32" spans="3:16384" x14ac:dyDescent="0.25">
      <c r="D32" t="s">
        <v>202</v>
      </c>
      <c r="G32" s="36"/>
      <c r="H32" s="35"/>
      <c r="I32" s="35"/>
      <c r="J32" s="35">
        <v>0</v>
      </c>
      <c r="K32" s="35">
        <v>0</v>
      </c>
    </row>
    <row r="33" spans="3:16384" x14ac:dyDescent="0.25">
      <c r="D33" s="2" t="s">
        <v>203</v>
      </c>
      <c r="G33" s="130"/>
      <c r="H33" s="130"/>
      <c r="I33" s="130"/>
      <c r="J33" s="130">
        <v>727</v>
      </c>
      <c r="K33" s="130">
        <v>740</v>
      </c>
      <c r="L33" s="3">
        <f>L30+L31+L32</f>
        <v>773.80649327431627</v>
      </c>
      <c r="M33" s="3">
        <f t="shared" ref="M33:U33" si="16">M30+M31+M32</f>
        <v>818.01729872658143</v>
      </c>
      <c r="N33" s="3">
        <f t="shared" si="16"/>
        <v>870.71114175964885</v>
      </c>
      <c r="O33" s="3">
        <f t="shared" si="16"/>
        <v>931.79437446555266</v>
      </c>
      <c r="P33" s="3">
        <f t="shared" si="16"/>
        <v>1001.466771361277</v>
      </c>
      <c r="Q33" s="3">
        <f t="shared" si="16"/>
        <v>1079.999396262094</v>
      </c>
      <c r="R33" s="3">
        <f t="shared" si="16"/>
        <v>1167.7360325641851</v>
      </c>
      <c r="S33" s="3">
        <f t="shared" si="16"/>
        <v>1265.1021854550868</v>
      </c>
      <c r="T33" s="3">
        <f t="shared" si="16"/>
        <v>1372.6171229392903</v>
      </c>
      <c r="U33" s="3">
        <f t="shared" si="16"/>
        <v>1490.9085705922746</v>
      </c>
    </row>
    <row r="34" spans="3:16384" x14ac:dyDescent="0.25">
      <c r="D34" t="s">
        <v>206</v>
      </c>
      <c r="G34" s="36"/>
      <c r="H34" s="35"/>
      <c r="I34" s="35"/>
      <c r="J34" s="35">
        <v>0</v>
      </c>
      <c r="K34" s="35">
        <v>4</v>
      </c>
      <c r="L34" s="1">
        <f>K34+K35+K36</f>
        <v>53</v>
      </c>
      <c r="M34" s="1">
        <f t="shared" ref="M34:U34" si="17">L34+L35+L36</f>
        <v>99.560165975103729</v>
      </c>
      <c r="N34" s="1">
        <f t="shared" si="17"/>
        <v>145.2559751558249</v>
      </c>
      <c r="O34" s="1">
        <f t="shared" si="17"/>
        <v>190.85114093032985</v>
      </c>
      <c r="P34" s="1">
        <f t="shared" si="17"/>
        <v>236.92740654670141</v>
      </c>
      <c r="Q34" s="1">
        <f t="shared" si="17"/>
        <v>284.02074185517125</v>
      </c>
      <c r="R34" s="1">
        <f t="shared" si="17"/>
        <v>332.64433168338587</v>
      </c>
      <c r="S34" s="1">
        <f t="shared" si="17"/>
        <v>383.29495155109913</v>
      </c>
      <c r="T34" s="1">
        <f t="shared" si="17"/>
        <v>436.45900821726957</v>
      </c>
      <c r="U34" s="1">
        <f t="shared" si="17"/>
        <v>492.61878094846327</v>
      </c>
    </row>
    <row r="35" spans="3:16384" x14ac:dyDescent="0.25">
      <c r="D35" t="s">
        <v>208</v>
      </c>
      <c r="G35" s="36"/>
      <c r="H35" s="35"/>
      <c r="I35" s="35"/>
      <c r="J35" s="35">
        <v>4</v>
      </c>
      <c r="K35" s="35">
        <v>49</v>
      </c>
      <c r="L35">
        <f>K35/J37*K37</f>
        <v>46.560165975103729</v>
      </c>
      <c r="M35">
        <f t="shared" ref="M35:U35" si="18">L35/K37*L37</f>
        <v>45.695809180721177</v>
      </c>
      <c r="N35">
        <f t="shared" si="18"/>
        <v>45.595165774504935</v>
      </c>
      <c r="O35">
        <f t="shared" si="18"/>
        <v>46.07626561637155</v>
      </c>
      <c r="P35">
        <f t="shared" si="18"/>
        <v>47.093335308469861</v>
      </c>
      <c r="Q35">
        <f t="shared" si="18"/>
        <v>48.623589828214634</v>
      </c>
      <c r="R35">
        <f t="shared" si="18"/>
        <v>50.650619867713267</v>
      </c>
      <c r="S35">
        <f t="shared" si="18"/>
        <v>53.16405666617041</v>
      </c>
      <c r="T35">
        <f t="shared" si="18"/>
        <v>56.159772731193698</v>
      </c>
      <c r="U35">
        <f t="shared" si="18"/>
        <v>59.640274906708882</v>
      </c>
    </row>
    <row r="36" spans="3:16384" x14ac:dyDescent="0.25">
      <c r="D36" t="s">
        <v>207</v>
      </c>
      <c r="G36" s="36"/>
      <c r="H36" s="35"/>
      <c r="I36" s="35"/>
      <c r="J36" s="35">
        <v>0</v>
      </c>
      <c r="K36" s="35">
        <v>0</v>
      </c>
    </row>
    <row r="37" spans="3:16384" x14ac:dyDescent="0.25">
      <c r="D37" s="2" t="s">
        <v>209</v>
      </c>
      <c r="G37" s="130"/>
      <c r="H37" s="130"/>
      <c r="I37" s="130"/>
      <c r="J37" s="130">
        <f>J33-J34-J35-J36</f>
        <v>723</v>
      </c>
      <c r="K37" s="130">
        <f>K33-K34-K35-K36</f>
        <v>687</v>
      </c>
      <c r="L37" s="3">
        <f t="shared" ref="L37" si="19">L33-L34-L35-L36</f>
        <v>674.24632729921257</v>
      </c>
      <c r="M37" s="3">
        <f t="shared" ref="M37" si="20">M33-M34-M35-M36</f>
        <v>672.76132357075653</v>
      </c>
      <c r="N37" s="3">
        <f t="shared" ref="N37" si="21">N33-N34-N35-N36</f>
        <v>679.86000082931901</v>
      </c>
      <c r="O37" s="3">
        <f t="shared" ref="O37" si="22">O33-O34-O35-O36</f>
        <v>694.86696791885129</v>
      </c>
      <c r="P37" s="3">
        <f t="shared" ref="P37" si="23">P33-P34-P35-P36</f>
        <v>717.44602950610579</v>
      </c>
      <c r="Q37" s="3">
        <f t="shared" ref="Q37" si="24">Q33-Q34-Q35-Q36</f>
        <v>747.35506457870804</v>
      </c>
      <c r="R37" s="3">
        <f t="shared" ref="R37" si="25">R33-R34-R35-R36</f>
        <v>784.44108101308586</v>
      </c>
      <c r="S37" s="3">
        <f t="shared" ref="S37" si="26">S33-S34-S35-S36</f>
        <v>828.64317723781733</v>
      </c>
      <c r="T37" s="3">
        <f t="shared" ref="T37" si="27">T33-T34-T35-T36</f>
        <v>879.99834199082704</v>
      </c>
      <c r="U37" s="3">
        <f t="shared" ref="U37" si="28">U33-U34-U35-U36</f>
        <v>938.64951473710244</v>
      </c>
    </row>
    <row r="38" spans="3:16384" x14ac:dyDescent="0.25">
      <c r="G38" s="36"/>
      <c r="H38" s="36"/>
      <c r="I38" s="36"/>
      <c r="J38" s="36"/>
      <c r="K38" s="36"/>
    </row>
    <row r="39" spans="3:16384" x14ac:dyDescent="0.25">
      <c r="C39" t="s">
        <v>214</v>
      </c>
      <c r="D39" s="85" t="s">
        <v>210</v>
      </c>
      <c r="G39" s="36"/>
      <c r="H39" s="36"/>
      <c r="I39" s="36"/>
      <c r="J39" s="36"/>
      <c r="K39" s="36"/>
    </row>
    <row r="40" spans="3:16384" x14ac:dyDescent="0.25">
      <c r="D40" s="2" t="s">
        <v>200</v>
      </c>
      <c r="G40" s="130">
        <v>185436</v>
      </c>
      <c r="H40" s="130">
        <v>207682</v>
      </c>
      <c r="I40" s="130">
        <v>222554</v>
      </c>
      <c r="J40" s="130">
        <v>227043</v>
      </c>
      <c r="K40" s="130">
        <v>261672</v>
      </c>
      <c r="L40" s="3">
        <f>K43</f>
        <v>287954</v>
      </c>
      <c r="M40" s="3">
        <f t="shared" ref="M40:U40" si="29">L43</f>
        <v>364946.98818251403</v>
      </c>
      <c r="N40" s="3">
        <f t="shared" si="29"/>
        <v>465635.39718445373</v>
      </c>
      <c r="O40" s="3">
        <f t="shared" si="29"/>
        <v>585643.59800599434</v>
      </c>
      <c r="P40" s="3">
        <f t="shared" si="29"/>
        <v>724758.31113858614</v>
      </c>
      <c r="Q40" s="3">
        <f t="shared" si="29"/>
        <v>883434.51536102523</v>
      </c>
      <c r="R40" s="3">
        <f t="shared" si="29"/>
        <v>1062289.548087063</v>
      </c>
      <c r="S40" s="3">
        <f t="shared" si="29"/>
        <v>1262106.3627790636</v>
      </c>
      <c r="T40" s="3">
        <f t="shared" si="29"/>
        <v>1483854.0311360583</v>
      </c>
      <c r="U40" s="3">
        <f t="shared" si="29"/>
        <v>1728715.1660664284</v>
      </c>
    </row>
    <row r="41" spans="3:16384" x14ac:dyDescent="0.25">
      <c r="D41" t="s">
        <v>201</v>
      </c>
      <c r="G41" s="35">
        <v>26233</v>
      </c>
      <c r="H41" s="35">
        <v>20157</v>
      </c>
      <c r="I41" s="35">
        <v>10496</v>
      </c>
      <c r="J41" s="35">
        <v>38639</v>
      </c>
      <c r="K41" s="35">
        <v>29607</v>
      </c>
      <c r="L41">
        <f t="shared" ref="L41:U41" si="30">$K41/$K$92*L$101</f>
        <v>76992.988182514033</v>
      </c>
      <c r="M41">
        <f t="shared" si="30"/>
        <v>100688.4090019397</v>
      </c>
      <c r="N41">
        <f t="shared" si="30"/>
        <v>120008.20082154065</v>
      </c>
      <c r="O41">
        <f t="shared" si="30"/>
        <v>139114.71313259186</v>
      </c>
      <c r="P41">
        <f t="shared" si="30"/>
        <v>158676.20422243912</v>
      </c>
      <c r="Q41">
        <f t="shared" si="30"/>
        <v>178855.03272603772</v>
      </c>
      <c r="R41">
        <f t="shared" si="30"/>
        <v>199816.81469200054</v>
      </c>
      <c r="S41">
        <f t="shared" si="30"/>
        <v>221747.66835699466</v>
      </c>
      <c r="T41">
        <f t="shared" si="30"/>
        <v>244861.13493037023</v>
      </c>
      <c r="U41">
        <f t="shared" si="30"/>
        <v>269404.22235860821</v>
      </c>
    </row>
    <row r="42" spans="3:16384" x14ac:dyDescent="0.25">
      <c r="D42" t="s">
        <v>202</v>
      </c>
      <c r="G42" s="35">
        <v>-3987</v>
      </c>
      <c r="H42" s="35">
        <v>-5285</v>
      </c>
      <c r="I42" s="35">
        <v>-6007</v>
      </c>
      <c r="J42" s="35">
        <v>-4010</v>
      </c>
      <c r="K42" s="35">
        <v>-3325</v>
      </c>
    </row>
    <row r="43" spans="3:16384" x14ac:dyDescent="0.25">
      <c r="D43" s="2" t="s">
        <v>203</v>
      </c>
      <c r="G43" s="130">
        <v>207682</v>
      </c>
      <c r="H43" s="130">
        <v>222554</v>
      </c>
      <c r="I43" s="130">
        <v>227043</v>
      </c>
      <c r="J43" s="130">
        <v>261672</v>
      </c>
      <c r="K43" s="130">
        <v>287954</v>
      </c>
      <c r="L43" s="3">
        <f>L40+L41+L42</f>
        <v>364946.98818251403</v>
      </c>
      <c r="M43" s="3">
        <f t="shared" ref="M43:U43" si="31">M40+M41+M42</f>
        <v>465635.39718445373</v>
      </c>
      <c r="N43" s="3">
        <f t="shared" si="31"/>
        <v>585643.59800599434</v>
      </c>
      <c r="O43" s="3">
        <f t="shared" si="31"/>
        <v>724758.31113858614</v>
      </c>
      <c r="P43" s="3">
        <f t="shared" si="31"/>
        <v>883434.51536102523</v>
      </c>
      <c r="Q43" s="3">
        <f t="shared" si="31"/>
        <v>1062289.548087063</v>
      </c>
      <c r="R43" s="3">
        <f t="shared" si="31"/>
        <v>1262106.3627790636</v>
      </c>
      <c r="S43" s="3">
        <f t="shared" si="31"/>
        <v>1483854.0311360583</v>
      </c>
      <c r="T43" s="3">
        <f t="shared" si="31"/>
        <v>1728715.1660664284</v>
      </c>
      <c r="U43" s="3">
        <f t="shared" si="31"/>
        <v>1998119.3884250366</v>
      </c>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c r="AMJ43" s="3"/>
      <c r="AMK43" s="3"/>
      <c r="AML43" s="3"/>
      <c r="AMM43" s="3"/>
      <c r="AMN43" s="3"/>
      <c r="AMO43" s="3"/>
      <c r="AMP43" s="3"/>
      <c r="AMQ43" s="3"/>
      <c r="AMR43" s="3"/>
      <c r="AMS43" s="3"/>
      <c r="AMT43" s="3"/>
      <c r="AMU43" s="3"/>
      <c r="AMV43" s="3"/>
      <c r="AMW43" s="3"/>
      <c r="AMX43" s="3"/>
      <c r="AMY43" s="3"/>
      <c r="AMZ43" s="3"/>
      <c r="ANA43" s="3"/>
      <c r="ANB43" s="3"/>
      <c r="ANC43" s="3"/>
      <c r="AND43" s="3"/>
      <c r="ANE43" s="3"/>
      <c r="ANF43" s="3"/>
      <c r="ANG43" s="3"/>
      <c r="ANH43" s="3"/>
      <c r="ANI43" s="3"/>
      <c r="ANJ43" s="3"/>
      <c r="ANK43" s="3"/>
      <c r="ANL43" s="3"/>
      <c r="ANM43" s="3"/>
      <c r="ANN43" s="3"/>
      <c r="ANO43" s="3"/>
      <c r="ANP43" s="3"/>
      <c r="ANQ43" s="3"/>
      <c r="ANR43" s="3"/>
      <c r="ANS43" s="3"/>
      <c r="ANT43" s="3"/>
      <c r="ANU43" s="3"/>
      <c r="ANV43" s="3"/>
      <c r="ANW43" s="3"/>
      <c r="ANX43" s="3"/>
      <c r="ANY43" s="3"/>
      <c r="ANZ43" s="3"/>
      <c r="AOA43" s="3"/>
      <c r="AOB43" s="3"/>
      <c r="AOC43" s="3"/>
      <c r="AOD43" s="3"/>
      <c r="AOE43" s="3"/>
      <c r="AOF43" s="3"/>
      <c r="AOG43" s="3"/>
      <c r="AOH43" s="3"/>
      <c r="AOI43" s="3"/>
      <c r="AOJ43" s="3"/>
      <c r="AOK43" s="3"/>
      <c r="AOL43" s="3"/>
      <c r="AOM43" s="3"/>
      <c r="AON43" s="3"/>
      <c r="AOO43" s="3"/>
      <c r="AOP43" s="3"/>
      <c r="AOQ43" s="3"/>
      <c r="AOR43" s="3"/>
      <c r="AOS43" s="3"/>
      <c r="AOT43" s="3"/>
      <c r="AOU43" s="3"/>
      <c r="AOV43" s="3"/>
      <c r="AOW43" s="3"/>
      <c r="AOX43" s="3"/>
      <c r="AOY43" s="3"/>
      <c r="AOZ43" s="3"/>
      <c r="APA43" s="3"/>
      <c r="APB43" s="3"/>
      <c r="APC43" s="3"/>
      <c r="APD43" s="3"/>
      <c r="APE43" s="3"/>
      <c r="APF43" s="3"/>
      <c r="APG43" s="3"/>
      <c r="APH43" s="3"/>
      <c r="API43" s="3"/>
      <c r="APJ43" s="3"/>
      <c r="APK43" s="3"/>
      <c r="APL43" s="3"/>
      <c r="APM43" s="3"/>
      <c r="APN43" s="3"/>
      <c r="APO43" s="3"/>
      <c r="APP43" s="3"/>
      <c r="APQ43" s="3"/>
      <c r="APR43" s="3"/>
      <c r="APS43" s="3"/>
      <c r="APT43" s="3"/>
      <c r="APU43" s="3"/>
      <c r="APV43" s="3"/>
      <c r="APW43" s="3"/>
      <c r="APX43" s="3"/>
      <c r="APY43" s="3"/>
      <c r="APZ43" s="3"/>
      <c r="AQA43" s="3"/>
      <c r="AQB43" s="3"/>
      <c r="AQC43" s="3"/>
      <c r="AQD43" s="3"/>
      <c r="AQE43" s="3"/>
      <c r="AQF43" s="3"/>
      <c r="AQG43" s="3"/>
      <c r="AQH43" s="3"/>
      <c r="AQI43" s="3"/>
      <c r="AQJ43" s="3"/>
      <c r="AQK43" s="3"/>
      <c r="AQL43" s="3"/>
      <c r="AQM43" s="3"/>
      <c r="AQN43" s="3"/>
      <c r="AQO43" s="3"/>
      <c r="AQP43" s="3"/>
      <c r="AQQ43" s="3"/>
      <c r="AQR43" s="3"/>
      <c r="AQS43" s="3"/>
      <c r="AQT43" s="3"/>
      <c r="AQU43" s="3"/>
      <c r="AQV43" s="3"/>
      <c r="AQW43" s="3"/>
      <c r="AQX43" s="3"/>
      <c r="AQY43" s="3"/>
      <c r="AQZ43" s="3"/>
      <c r="ARA43" s="3"/>
      <c r="ARB43" s="3"/>
      <c r="ARC43" s="3"/>
      <c r="ARD43" s="3"/>
      <c r="ARE43" s="3"/>
      <c r="ARF43" s="3"/>
      <c r="ARG43" s="3"/>
      <c r="ARH43" s="3"/>
      <c r="ARI43" s="3"/>
      <c r="ARJ43" s="3"/>
      <c r="ARK43" s="3"/>
      <c r="ARL43" s="3"/>
      <c r="ARM43" s="3"/>
      <c r="ARN43" s="3"/>
      <c r="ARO43" s="3"/>
      <c r="ARP43" s="3"/>
      <c r="ARQ43" s="3"/>
      <c r="ARR43" s="3"/>
      <c r="ARS43" s="3"/>
      <c r="ART43" s="3"/>
      <c r="ARU43" s="3"/>
      <c r="ARV43" s="3"/>
      <c r="ARW43" s="3"/>
      <c r="ARX43" s="3"/>
      <c r="ARY43" s="3"/>
      <c r="ARZ43" s="3"/>
      <c r="ASA43" s="3"/>
      <c r="ASB43" s="3"/>
      <c r="ASC43" s="3"/>
      <c r="ASD43" s="3"/>
      <c r="ASE43" s="3"/>
      <c r="ASF43" s="3"/>
      <c r="ASG43" s="3"/>
      <c r="ASH43" s="3"/>
      <c r="ASI43" s="3"/>
      <c r="ASJ43" s="3"/>
      <c r="ASK43" s="3"/>
      <c r="ASL43" s="3"/>
      <c r="ASM43" s="3"/>
      <c r="ASN43" s="3"/>
      <c r="ASO43" s="3"/>
      <c r="ASP43" s="3"/>
      <c r="ASQ43" s="3"/>
      <c r="ASR43" s="3"/>
      <c r="ASS43" s="3"/>
      <c r="AST43" s="3"/>
      <c r="ASU43" s="3"/>
      <c r="ASV43" s="3"/>
      <c r="ASW43" s="3"/>
      <c r="ASX43" s="3"/>
      <c r="ASY43" s="3"/>
      <c r="ASZ43" s="3"/>
      <c r="ATA43" s="3"/>
      <c r="ATB43" s="3"/>
      <c r="ATC43" s="3"/>
      <c r="ATD43" s="3"/>
      <c r="ATE43" s="3"/>
      <c r="ATF43" s="3"/>
      <c r="ATG43" s="3"/>
      <c r="ATH43" s="3"/>
      <c r="ATI43" s="3"/>
      <c r="ATJ43" s="3"/>
      <c r="ATK43" s="3"/>
      <c r="ATL43" s="3"/>
      <c r="ATM43" s="3"/>
      <c r="ATN43" s="3"/>
      <c r="ATO43" s="3"/>
      <c r="ATP43" s="3"/>
      <c r="ATQ43" s="3"/>
      <c r="ATR43" s="3"/>
      <c r="ATS43" s="3"/>
      <c r="ATT43" s="3"/>
      <c r="ATU43" s="3"/>
      <c r="ATV43" s="3"/>
      <c r="ATW43" s="3"/>
      <c r="ATX43" s="3"/>
      <c r="ATY43" s="3"/>
      <c r="ATZ43" s="3"/>
      <c r="AUA43" s="3"/>
      <c r="AUB43" s="3"/>
      <c r="AUC43" s="3"/>
      <c r="AUD43" s="3"/>
      <c r="AUE43" s="3"/>
      <c r="AUF43" s="3"/>
      <c r="AUG43" s="3"/>
      <c r="AUH43" s="3"/>
      <c r="AUI43" s="3"/>
      <c r="AUJ43" s="3"/>
      <c r="AUK43" s="3"/>
      <c r="AUL43" s="3"/>
      <c r="AUM43" s="3"/>
      <c r="AUN43" s="3"/>
      <c r="AUO43" s="3"/>
      <c r="AUP43" s="3"/>
      <c r="AUQ43" s="3"/>
      <c r="AUR43" s="3"/>
      <c r="AUS43" s="3"/>
      <c r="AUT43" s="3"/>
      <c r="AUU43" s="3"/>
      <c r="AUV43" s="3"/>
      <c r="AUW43" s="3"/>
      <c r="AUX43" s="3"/>
      <c r="AUY43" s="3"/>
      <c r="AUZ43" s="3"/>
      <c r="AVA43" s="3"/>
      <c r="AVB43" s="3"/>
      <c r="AVC43" s="3"/>
      <c r="AVD43" s="3"/>
      <c r="AVE43" s="3"/>
      <c r="AVF43" s="3"/>
      <c r="AVG43" s="3"/>
      <c r="AVH43" s="3"/>
      <c r="AVI43" s="3"/>
      <c r="AVJ43" s="3"/>
      <c r="AVK43" s="3"/>
      <c r="AVL43" s="3"/>
      <c r="AVM43" s="3"/>
      <c r="AVN43" s="3"/>
      <c r="AVO43" s="3"/>
      <c r="AVP43" s="3"/>
      <c r="AVQ43" s="3"/>
      <c r="AVR43" s="3"/>
      <c r="AVS43" s="3"/>
      <c r="AVT43" s="3"/>
      <c r="AVU43" s="3"/>
      <c r="AVV43" s="3"/>
      <c r="AVW43" s="3"/>
      <c r="AVX43" s="3"/>
      <c r="AVY43" s="3"/>
      <c r="AVZ43" s="3"/>
      <c r="AWA43" s="3"/>
      <c r="AWB43" s="3"/>
      <c r="AWC43" s="3"/>
      <c r="AWD43" s="3"/>
      <c r="AWE43" s="3"/>
      <c r="AWF43" s="3"/>
      <c r="AWG43" s="3"/>
      <c r="AWH43" s="3"/>
      <c r="AWI43" s="3"/>
      <c r="AWJ43" s="3"/>
      <c r="AWK43" s="3"/>
      <c r="AWL43" s="3"/>
      <c r="AWM43" s="3"/>
      <c r="AWN43" s="3"/>
      <c r="AWO43" s="3"/>
      <c r="AWP43" s="3"/>
      <c r="AWQ43" s="3"/>
      <c r="AWR43" s="3"/>
      <c r="AWS43" s="3"/>
      <c r="AWT43" s="3"/>
      <c r="AWU43" s="3"/>
      <c r="AWV43" s="3"/>
      <c r="AWW43" s="3"/>
      <c r="AWX43" s="3"/>
      <c r="AWY43" s="3"/>
      <c r="AWZ43" s="3"/>
      <c r="AXA43" s="3"/>
      <c r="AXB43" s="3"/>
      <c r="AXC43" s="3"/>
      <c r="AXD43" s="3"/>
      <c r="AXE43" s="3"/>
      <c r="AXF43" s="3"/>
      <c r="AXG43" s="3"/>
      <c r="AXH43" s="3"/>
      <c r="AXI43" s="3"/>
      <c r="AXJ43" s="3"/>
      <c r="AXK43" s="3"/>
      <c r="AXL43" s="3"/>
      <c r="AXM43" s="3"/>
      <c r="AXN43" s="3"/>
      <c r="AXO43" s="3"/>
      <c r="AXP43" s="3"/>
      <c r="AXQ43" s="3"/>
      <c r="AXR43" s="3"/>
      <c r="AXS43" s="3"/>
      <c r="AXT43" s="3"/>
      <c r="AXU43" s="3"/>
      <c r="AXV43" s="3"/>
      <c r="AXW43" s="3"/>
      <c r="AXX43" s="3"/>
      <c r="AXY43" s="3"/>
      <c r="AXZ43" s="3"/>
      <c r="AYA43" s="3"/>
      <c r="AYB43" s="3"/>
      <c r="AYC43" s="3"/>
      <c r="AYD43" s="3"/>
      <c r="AYE43" s="3"/>
      <c r="AYF43" s="3"/>
      <c r="AYG43" s="3"/>
      <c r="AYH43" s="3"/>
      <c r="AYI43" s="3"/>
      <c r="AYJ43" s="3"/>
      <c r="AYK43" s="3"/>
      <c r="AYL43" s="3"/>
      <c r="AYM43" s="3"/>
      <c r="AYN43" s="3"/>
      <c r="AYO43" s="3"/>
      <c r="AYP43" s="3"/>
      <c r="AYQ43" s="3"/>
      <c r="AYR43" s="3"/>
      <c r="AYS43" s="3"/>
      <c r="AYT43" s="3"/>
      <c r="AYU43" s="3"/>
      <c r="AYV43" s="3"/>
      <c r="AYW43" s="3"/>
      <c r="AYX43" s="3"/>
      <c r="AYY43" s="3"/>
      <c r="AYZ43" s="3"/>
      <c r="AZA43" s="3"/>
      <c r="AZB43" s="3"/>
      <c r="AZC43" s="3"/>
      <c r="AZD43" s="3"/>
      <c r="AZE43" s="3"/>
      <c r="AZF43" s="3"/>
      <c r="AZG43" s="3"/>
      <c r="AZH43" s="3"/>
      <c r="AZI43" s="3"/>
      <c r="AZJ43" s="3"/>
      <c r="AZK43" s="3"/>
      <c r="AZL43" s="3"/>
      <c r="AZM43" s="3"/>
      <c r="AZN43" s="3"/>
      <c r="AZO43" s="3"/>
      <c r="AZP43" s="3"/>
      <c r="AZQ43" s="3"/>
      <c r="AZR43" s="3"/>
      <c r="AZS43" s="3"/>
      <c r="AZT43" s="3"/>
      <c r="AZU43" s="3"/>
      <c r="AZV43" s="3"/>
      <c r="AZW43" s="3"/>
      <c r="AZX43" s="3"/>
      <c r="AZY43" s="3"/>
      <c r="AZZ43" s="3"/>
      <c r="BAA43" s="3"/>
      <c r="BAB43" s="3"/>
      <c r="BAC43" s="3"/>
      <c r="BAD43" s="3"/>
      <c r="BAE43" s="3"/>
      <c r="BAF43" s="3"/>
      <c r="BAG43" s="3"/>
      <c r="BAH43" s="3"/>
      <c r="BAI43" s="3"/>
      <c r="BAJ43" s="3"/>
      <c r="BAK43" s="3"/>
      <c r="BAL43" s="3"/>
      <c r="BAM43" s="3"/>
      <c r="BAN43" s="3"/>
      <c r="BAO43" s="3"/>
      <c r="BAP43" s="3"/>
      <c r="BAQ43" s="3"/>
      <c r="BAR43" s="3"/>
      <c r="BAS43" s="3"/>
      <c r="BAT43" s="3"/>
      <c r="BAU43" s="3"/>
      <c r="BAV43" s="3"/>
      <c r="BAW43" s="3"/>
      <c r="BAX43" s="3"/>
      <c r="BAY43" s="3"/>
      <c r="BAZ43" s="3"/>
      <c r="BBA43" s="3"/>
      <c r="BBB43" s="3"/>
      <c r="BBC43" s="3"/>
      <c r="BBD43" s="3"/>
      <c r="BBE43" s="3"/>
      <c r="BBF43" s="3"/>
      <c r="BBG43" s="3"/>
      <c r="BBH43" s="3"/>
      <c r="BBI43" s="3"/>
      <c r="BBJ43" s="3"/>
      <c r="BBK43" s="3"/>
      <c r="BBL43" s="3"/>
      <c r="BBM43" s="3"/>
      <c r="BBN43" s="3"/>
      <c r="BBO43" s="3"/>
      <c r="BBP43" s="3"/>
      <c r="BBQ43" s="3"/>
      <c r="BBR43" s="3"/>
      <c r="BBS43" s="3"/>
      <c r="BBT43" s="3"/>
      <c r="BBU43" s="3"/>
      <c r="BBV43" s="3"/>
      <c r="BBW43" s="3"/>
      <c r="BBX43" s="3"/>
      <c r="BBY43" s="3"/>
      <c r="BBZ43" s="3"/>
      <c r="BCA43" s="3"/>
      <c r="BCB43" s="3"/>
      <c r="BCC43" s="3"/>
      <c r="BCD43" s="3"/>
      <c r="BCE43" s="3"/>
      <c r="BCF43" s="3"/>
      <c r="BCG43" s="3"/>
      <c r="BCH43" s="3"/>
      <c r="BCI43" s="3"/>
      <c r="BCJ43" s="3"/>
      <c r="BCK43" s="3"/>
      <c r="BCL43" s="3"/>
      <c r="BCM43" s="3"/>
      <c r="BCN43" s="3"/>
      <c r="BCO43" s="3"/>
      <c r="BCP43" s="3"/>
      <c r="BCQ43" s="3"/>
      <c r="BCR43" s="3"/>
      <c r="BCS43" s="3"/>
      <c r="BCT43" s="3"/>
      <c r="BCU43" s="3"/>
      <c r="BCV43" s="3"/>
      <c r="BCW43" s="3"/>
      <c r="BCX43" s="3"/>
      <c r="BCY43" s="3"/>
      <c r="BCZ43" s="3"/>
      <c r="BDA43" s="3"/>
      <c r="BDB43" s="3"/>
      <c r="BDC43" s="3"/>
      <c r="BDD43" s="3"/>
      <c r="BDE43" s="3"/>
      <c r="BDF43" s="3"/>
      <c r="BDG43" s="3"/>
      <c r="BDH43" s="3"/>
      <c r="BDI43" s="3"/>
      <c r="BDJ43" s="3"/>
      <c r="BDK43" s="3"/>
      <c r="BDL43" s="3"/>
      <c r="BDM43" s="3"/>
      <c r="BDN43" s="3"/>
      <c r="BDO43" s="3"/>
      <c r="BDP43" s="3"/>
      <c r="BDQ43" s="3"/>
      <c r="BDR43" s="3"/>
      <c r="BDS43" s="3"/>
      <c r="BDT43" s="3"/>
      <c r="BDU43" s="3"/>
      <c r="BDV43" s="3"/>
      <c r="BDW43" s="3"/>
      <c r="BDX43" s="3"/>
      <c r="BDY43" s="3"/>
      <c r="BDZ43" s="3"/>
      <c r="BEA43" s="3"/>
      <c r="BEB43" s="3"/>
      <c r="BEC43" s="3"/>
      <c r="BED43" s="3"/>
      <c r="BEE43" s="3"/>
      <c r="BEF43" s="3"/>
      <c r="BEG43" s="3"/>
      <c r="BEH43" s="3"/>
      <c r="BEI43" s="3"/>
      <c r="BEJ43" s="3"/>
      <c r="BEK43" s="3"/>
      <c r="BEL43" s="3"/>
      <c r="BEM43" s="3"/>
      <c r="BEN43" s="3"/>
      <c r="BEO43" s="3"/>
      <c r="BEP43" s="3"/>
      <c r="BEQ43" s="3"/>
      <c r="BER43" s="3"/>
      <c r="BES43" s="3"/>
      <c r="BET43" s="3"/>
      <c r="BEU43" s="3"/>
      <c r="BEV43" s="3"/>
      <c r="BEW43" s="3"/>
      <c r="BEX43" s="3"/>
      <c r="BEY43" s="3"/>
      <c r="BEZ43" s="3"/>
      <c r="BFA43" s="3"/>
      <c r="BFB43" s="3"/>
      <c r="BFC43" s="3"/>
      <c r="BFD43" s="3"/>
      <c r="BFE43" s="3"/>
      <c r="BFF43" s="3"/>
      <c r="BFG43" s="3"/>
      <c r="BFH43" s="3"/>
      <c r="BFI43" s="3"/>
      <c r="BFJ43" s="3"/>
      <c r="BFK43" s="3"/>
      <c r="BFL43" s="3"/>
      <c r="BFM43" s="3"/>
      <c r="BFN43" s="3"/>
      <c r="BFO43" s="3"/>
      <c r="BFP43" s="3"/>
      <c r="BFQ43" s="3"/>
      <c r="BFR43" s="3"/>
      <c r="BFS43" s="3"/>
      <c r="BFT43" s="3"/>
      <c r="BFU43" s="3"/>
      <c r="BFV43" s="3"/>
      <c r="BFW43" s="3"/>
      <c r="BFX43" s="3"/>
      <c r="BFY43" s="3"/>
      <c r="BFZ43" s="3"/>
      <c r="BGA43" s="3"/>
      <c r="BGB43" s="3"/>
      <c r="BGC43" s="3"/>
      <c r="BGD43" s="3"/>
      <c r="BGE43" s="3"/>
      <c r="BGF43" s="3"/>
      <c r="BGG43" s="3"/>
      <c r="BGH43" s="3"/>
      <c r="BGI43" s="3"/>
      <c r="BGJ43" s="3"/>
      <c r="BGK43" s="3"/>
      <c r="BGL43" s="3"/>
      <c r="BGM43" s="3"/>
      <c r="BGN43" s="3"/>
      <c r="BGO43" s="3"/>
      <c r="BGP43" s="3"/>
      <c r="BGQ43" s="3"/>
      <c r="BGR43" s="3"/>
      <c r="BGS43" s="3"/>
      <c r="BGT43" s="3"/>
      <c r="BGU43" s="3"/>
      <c r="BGV43" s="3"/>
      <c r="BGW43" s="3"/>
      <c r="BGX43" s="3"/>
      <c r="BGY43" s="3"/>
      <c r="BGZ43" s="3"/>
      <c r="BHA43" s="3"/>
      <c r="BHB43" s="3"/>
      <c r="BHC43" s="3"/>
      <c r="BHD43" s="3"/>
      <c r="BHE43" s="3"/>
      <c r="BHF43" s="3"/>
      <c r="BHG43" s="3"/>
      <c r="BHH43" s="3"/>
      <c r="BHI43" s="3"/>
      <c r="BHJ43" s="3"/>
      <c r="BHK43" s="3"/>
      <c r="BHL43" s="3"/>
      <c r="BHM43" s="3"/>
      <c r="BHN43" s="3"/>
      <c r="BHO43" s="3"/>
      <c r="BHP43" s="3"/>
      <c r="BHQ43" s="3"/>
      <c r="BHR43" s="3"/>
      <c r="BHS43" s="3"/>
      <c r="BHT43" s="3"/>
      <c r="BHU43" s="3"/>
      <c r="BHV43" s="3"/>
      <c r="BHW43" s="3"/>
      <c r="BHX43" s="3"/>
      <c r="BHY43" s="3"/>
      <c r="BHZ43" s="3"/>
      <c r="BIA43" s="3"/>
      <c r="BIB43" s="3"/>
      <c r="BIC43" s="3"/>
      <c r="BID43" s="3"/>
      <c r="BIE43" s="3"/>
      <c r="BIF43" s="3"/>
      <c r="BIG43" s="3"/>
      <c r="BIH43" s="3"/>
      <c r="BII43" s="3"/>
      <c r="BIJ43" s="3"/>
      <c r="BIK43" s="3"/>
      <c r="BIL43" s="3"/>
      <c r="BIM43" s="3"/>
      <c r="BIN43" s="3"/>
      <c r="BIO43" s="3"/>
      <c r="BIP43" s="3"/>
      <c r="BIQ43" s="3"/>
      <c r="BIR43" s="3"/>
      <c r="BIS43" s="3"/>
      <c r="BIT43" s="3"/>
      <c r="BIU43" s="3"/>
      <c r="BIV43" s="3"/>
      <c r="BIW43" s="3"/>
      <c r="BIX43" s="3"/>
      <c r="BIY43" s="3"/>
      <c r="BIZ43" s="3"/>
      <c r="BJA43" s="3"/>
      <c r="BJB43" s="3"/>
      <c r="BJC43" s="3"/>
      <c r="BJD43" s="3"/>
      <c r="BJE43" s="3"/>
      <c r="BJF43" s="3"/>
      <c r="BJG43" s="3"/>
      <c r="BJH43" s="3"/>
      <c r="BJI43" s="3"/>
      <c r="BJJ43" s="3"/>
      <c r="BJK43" s="3"/>
      <c r="BJL43" s="3"/>
      <c r="BJM43" s="3"/>
      <c r="BJN43" s="3"/>
      <c r="BJO43" s="3"/>
      <c r="BJP43" s="3"/>
      <c r="BJQ43" s="3"/>
      <c r="BJR43" s="3"/>
      <c r="BJS43" s="3"/>
      <c r="BJT43" s="3"/>
      <c r="BJU43" s="3"/>
      <c r="BJV43" s="3"/>
      <c r="BJW43" s="3"/>
      <c r="BJX43" s="3"/>
      <c r="BJY43" s="3"/>
      <c r="BJZ43" s="3"/>
      <c r="BKA43" s="3"/>
      <c r="BKB43" s="3"/>
      <c r="BKC43" s="3"/>
      <c r="BKD43" s="3"/>
      <c r="BKE43" s="3"/>
      <c r="BKF43" s="3"/>
      <c r="BKG43" s="3"/>
      <c r="BKH43" s="3"/>
      <c r="BKI43" s="3"/>
      <c r="BKJ43" s="3"/>
      <c r="BKK43" s="3"/>
      <c r="BKL43" s="3"/>
      <c r="BKM43" s="3"/>
      <c r="BKN43" s="3"/>
      <c r="BKO43" s="3"/>
      <c r="BKP43" s="3"/>
      <c r="BKQ43" s="3"/>
      <c r="BKR43" s="3"/>
      <c r="BKS43" s="3"/>
      <c r="BKT43" s="3"/>
      <c r="BKU43" s="3"/>
      <c r="BKV43" s="3"/>
      <c r="BKW43" s="3"/>
      <c r="BKX43" s="3"/>
      <c r="BKY43" s="3"/>
      <c r="BKZ43" s="3"/>
      <c r="BLA43" s="3"/>
      <c r="BLB43" s="3"/>
      <c r="BLC43" s="3"/>
      <c r="BLD43" s="3"/>
      <c r="BLE43" s="3"/>
      <c r="BLF43" s="3"/>
      <c r="BLG43" s="3"/>
      <c r="BLH43" s="3"/>
      <c r="BLI43" s="3"/>
      <c r="BLJ43" s="3"/>
      <c r="BLK43" s="3"/>
      <c r="BLL43" s="3"/>
      <c r="BLM43" s="3"/>
      <c r="BLN43" s="3"/>
      <c r="BLO43" s="3"/>
      <c r="BLP43" s="3"/>
      <c r="BLQ43" s="3"/>
      <c r="BLR43" s="3"/>
      <c r="BLS43" s="3"/>
      <c r="BLT43" s="3"/>
      <c r="BLU43" s="3"/>
      <c r="BLV43" s="3"/>
      <c r="BLW43" s="3"/>
      <c r="BLX43" s="3"/>
      <c r="BLY43" s="3"/>
      <c r="BLZ43" s="3"/>
      <c r="BMA43" s="3"/>
      <c r="BMB43" s="3"/>
      <c r="BMC43" s="3"/>
      <c r="BMD43" s="3"/>
      <c r="BME43" s="3"/>
      <c r="BMF43" s="3"/>
      <c r="BMG43" s="3"/>
      <c r="BMH43" s="3"/>
      <c r="BMI43" s="3"/>
      <c r="BMJ43" s="3"/>
      <c r="BMK43" s="3"/>
      <c r="BML43" s="3"/>
      <c r="BMM43" s="3"/>
      <c r="BMN43" s="3"/>
      <c r="BMO43" s="3"/>
      <c r="BMP43" s="3"/>
      <c r="BMQ43" s="3"/>
      <c r="BMR43" s="3"/>
      <c r="BMS43" s="3"/>
      <c r="BMT43" s="3"/>
      <c r="BMU43" s="3"/>
      <c r="BMV43" s="3"/>
      <c r="BMW43" s="3"/>
      <c r="BMX43" s="3"/>
      <c r="BMY43" s="3"/>
      <c r="BMZ43" s="3"/>
      <c r="BNA43" s="3"/>
      <c r="BNB43" s="3"/>
      <c r="BNC43" s="3"/>
      <c r="BND43" s="3"/>
      <c r="BNE43" s="3"/>
      <c r="BNF43" s="3"/>
      <c r="BNG43" s="3"/>
      <c r="BNH43" s="3"/>
      <c r="BNI43" s="3"/>
      <c r="BNJ43" s="3"/>
      <c r="BNK43" s="3"/>
      <c r="BNL43" s="3"/>
      <c r="BNM43" s="3"/>
      <c r="BNN43" s="3"/>
      <c r="BNO43" s="3"/>
      <c r="BNP43" s="3"/>
      <c r="BNQ43" s="3"/>
      <c r="BNR43" s="3"/>
      <c r="BNS43" s="3"/>
      <c r="BNT43" s="3"/>
      <c r="BNU43" s="3"/>
      <c r="BNV43" s="3"/>
      <c r="BNW43" s="3"/>
      <c r="BNX43" s="3"/>
      <c r="BNY43" s="3"/>
      <c r="BNZ43" s="3"/>
      <c r="BOA43" s="3"/>
      <c r="BOB43" s="3"/>
      <c r="BOC43" s="3"/>
      <c r="BOD43" s="3"/>
      <c r="BOE43" s="3"/>
      <c r="BOF43" s="3"/>
      <c r="BOG43" s="3"/>
      <c r="BOH43" s="3"/>
      <c r="BOI43" s="3"/>
      <c r="BOJ43" s="3"/>
      <c r="BOK43" s="3"/>
      <c r="BOL43" s="3"/>
      <c r="BOM43" s="3"/>
      <c r="BON43" s="3"/>
      <c r="BOO43" s="3"/>
      <c r="BOP43" s="3"/>
      <c r="BOQ43" s="3"/>
      <c r="BOR43" s="3"/>
      <c r="BOS43" s="3"/>
      <c r="BOT43" s="3"/>
      <c r="BOU43" s="3"/>
      <c r="BOV43" s="3"/>
      <c r="BOW43" s="3"/>
      <c r="BOX43" s="3"/>
      <c r="BOY43" s="3"/>
      <c r="BOZ43" s="3"/>
      <c r="BPA43" s="3"/>
      <c r="BPB43" s="3"/>
      <c r="BPC43" s="3"/>
      <c r="BPD43" s="3"/>
      <c r="BPE43" s="3"/>
      <c r="BPF43" s="3"/>
      <c r="BPG43" s="3"/>
      <c r="BPH43" s="3"/>
      <c r="BPI43" s="3"/>
      <c r="BPJ43" s="3"/>
      <c r="BPK43" s="3"/>
      <c r="BPL43" s="3"/>
      <c r="BPM43" s="3"/>
      <c r="BPN43" s="3"/>
      <c r="BPO43" s="3"/>
      <c r="BPP43" s="3"/>
      <c r="BPQ43" s="3"/>
      <c r="BPR43" s="3"/>
      <c r="BPS43" s="3"/>
      <c r="BPT43" s="3"/>
      <c r="BPU43" s="3"/>
      <c r="BPV43" s="3"/>
      <c r="BPW43" s="3"/>
      <c r="BPX43" s="3"/>
      <c r="BPY43" s="3"/>
      <c r="BPZ43" s="3"/>
      <c r="BQA43" s="3"/>
      <c r="BQB43" s="3"/>
      <c r="BQC43" s="3"/>
      <c r="BQD43" s="3"/>
      <c r="BQE43" s="3"/>
      <c r="BQF43" s="3"/>
      <c r="BQG43" s="3"/>
      <c r="BQH43" s="3"/>
      <c r="BQI43" s="3"/>
      <c r="BQJ43" s="3"/>
      <c r="BQK43" s="3"/>
      <c r="BQL43" s="3"/>
      <c r="BQM43" s="3"/>
      <c r="BQN43" s="3"/>
      <c r="BQO43" s="3"/>
      <c r="BQP43" s="3"/>
      <c r="BQQ43" s="3"/>
      <c r="BQR43" s="3"/>
      <c r="BQS43" s="3"/>
      <c r="BQT43" s="3"/>
      <c r="BQU43" s="3"/>
      <c r="BQV43" s="3"/>
      <c r="BQW43" s="3"/>
      <c r="BQX43" s="3"/>
      <c r="BQY43" s="3"/>
      <c r="BQZ43" s="3"/>
      <c r="BRA43" s="3"/>
      <c r="BRB43" s="3"/>
      <c r="BRC43" s="3"/>
      <c r="BRD43" s="3"/>
      <c r="BRE43" s="3"/>
      <c r="BRF43" s="3"/>
      <c r="BRG43" s="3"/>
      <c r="BRH43" s="3"/>
      <c r="BRI43" s="3"/>
      <c r="BRJ43" s="3"/>
      <c r="BRK43" s="3"/>
      <c r="BRL43" s="3"/>
      <c r="BRM43" s="3"/>
      <c r="BRN43" s="3"/>
      <c r="BRO43" s="3"/>
      <c r="BRP43" s="3"/>
      <c r="BRQ43" s="3"/>
      <c r="BRR43" s="3"/>
      <c r="BRS43" s="3"/>
      <c r="BRT43" s="3"/>
      <c r="BRU43" s="3"/>
      <c r="BRV43" s="3"/>
      <c r="BRW43" s="3"/>
      <c r="BRX43" s="3"/>
      <c r="BRY43" s="3"/>
      <c r="BRZ43" s="3"/>
      <c r="BSA43" s="3"/>
      <c r="BSB43" s="3"/>
      <c r="BSC43" s="3"/>
      <c r="BSD43" s="3"/>
      <c r="BSE43" s="3"/>
      <c r="BSF43" s="3"/>
      <c r="BSG43" s="3"/>
      <c r="BSH43" s="3"/>
      <c r="BSI43" s="3"/>
      <c r="BSJ43" s="3"/>
      <c r="BSK43" s="3"/>
      <c r="BSL43" s="3"/>
      <c r="BSM43" s="3"/>
      <c r="BSN43" s="3"/>
      <c r="BSO43" s="3"/>
      <c r="BSP43" s="3"/>
      <c r="BSQ43" s="3"/>
      <c r="BSR43" s="3"/>
      <c r="BSS43" s="3"/>
      <c r="BST43" s="3"/>
      <c r="BSU43" s="3"/>
      <c r="BSV43" s="3"/>
      <c r="BSW43" s="3"/>
      <c r="BSX43" s="3"/>
      <c r="BSY43" s="3"/>
      <c r="BSZ43" s="3"/>
      <c r="BTA43" s="3"/>
      <c r="BTB43" s="3"/>
      <c r="BTC43" s="3"/>
      <c r="BTD43" s="3"/>
      <c r="BTE43" s="3"/>
      <c r="BTF43" s="3"/>
      <c r="BTG43" s="3"/>
      <c r="BTH43" s="3"/>
      <c r="BTI43" s="3"/>
      <c r="BTJ43" s="3"/>
      <c r="BTK43" s="3"/>
      <c r="BTL43" s="3"/>
      <c r="BTM43" s="3"/>
      <c r="BTN43" s="3"/>
      <c r="BTO43" s="3"/>
      <c r="BTP43" s="3"/>
      <c r="BTQ43" s="3"/>
      <c r="BTR43" s="3"/>
      <c r="BTS43" s="3"/>
      <c r="BTT43" s="3"/>
      <c r="BTU43" s="3"/>
      <c r="BTV43" s="3"/>
      <c r="BTW43" s="3"/>
      <c r="BTX43" s="3"/>
      <c r="BTY43" s="3"/>
      <c r="BTZ43" s="3"/>
      <c r="BUA43" s="3"/>
      <c r="BUB43" s="3"/>
      <c r="BUC43" s="3"/>
      <c r="BUD43" s="3"/>
      <c r="BUE43" s="3"/>
      <c r="BUF43" s="3"/>
      <c r="BUG43" s="3"/>
      <c r="BUH43" s="3"/>
      <c r="BUI43" s="3"/>
      <c r="BUJ43" s="3"/>
      <c r="BUK43" s="3"/>
      <c r="BUL43" s="3"/>
      <c r="BUM43" s="3"/>
      <c r="BUN43" s="3"/>
      <c r="BUO43" s="3"/>
      <c r="BUP43" s="3"/>
      <c r="BUQ43" s="3"/>
      <c r="BUR43" s="3"/>
      <c r="BUS43" s="3"/>
      <c r="BUT43" s="3"/>
      <c r="BUU43" s="3"/>
      <c r="BUV43" s="3"/>
      <c r="BUW43" s="3"/>
      <c r="BUX43" s="3"/>
      <c r="BUY43" s="3"/>
      <c r="BUZ43" s="3"/>
      <c r="BVA43" s="3"/>
      <c r="BVB43" s="3"/>
      <c r="BVC43" s="3"/>
      <c r="BVD43" s="3"/>
      <c r="BVE43" s="3"/>
      <c r="BVF43" s="3"/>
      <c r="BVG43" s="3"/>
      <c r="BVH43" s="3"/>
      <c r="BVI43" s="3"/>
      <c r="BVJ43" s="3"/>
      <c r="BVK43" s="3"/>
      <c r="BVL43" s="3"/>
      <c r="BVM43" s="3"/>
      <c r="BVN43" s="3"/>
      <c r="BVO43" s="3"/>
      <c r="BVP43" s="3"/>
      <c r="BVQ43" s="3"/>
      <c r="BVR43" s="3"/>
      <c r="BVS43" s="3"/>
      <c r="BVT43" s="3"/>
      <c r="BVU43" s="3"/>
      <c r="BVV43" s="3"/>
      <c r="BVW43" s="3"/>
      <c r="BVX43" s="3"/>
      <c r="BVY43" s="3"/>
      <c r="BVZ43" s="3"/>
      <c r="BWA43" s="3"/>
      <c r="BWB43" s="3"/>
      <c r="BWC43" s="3"/>
      <c r="BWD43" s="3"/>
      <c r="BWE43" s="3"/>
      <c r="BWF43" s="3"/>
      <c r="BWG43" s="3"/>
      <c r="BWH43" s="3"/>
      <c r="BWI43" s="3"/>
      <c r="BWJ43" s="3"/>
      <c r="BWK43" s="3"/>
      <c r="BWL43" s="3"/>
      <c r="BWM43" s="3"/>
      <c r="BWN43" s="3"/>
      <c r="BWO43" s="3"/>
      <c r="BWP43" s="3"/>
      <c r="BWQ43" s="3"/>
      <c r="BWR43" s="3"/>
      <c r="BWS43" s="3"/>
      <c r="BWT43" s="3"/>
      <c r="BWU43" s="3"/>
      <c r="BWV43" s="3"/>
      <c r="BWW43" s="3"/>
      <c r="BWX43" s="3"/>
      <c r="BWY43" s="3"/>
      <c r="BWZ43" s="3"/>
      <c r="BXA43" s="3"/>
      <c r="BXB43" s="3"/>
      <c r="BXC43" s="3"/>
      <c r="BXD43" s="3"/>
      <c r="BXE43" s="3"/>
      <c r="BXF43" s="3"/>
      <c r="BXG43" s="3"/>
      <c r="BXH43" s="3"/>
      <c r="BXI43" s="3"/>
      <c r="BXJ43" s="3"/>
      <c r="BXK43" s="3"/>
      <c r="BXL43" s="3"/>
      <c r="BXM43" s="3"/>
      <c r="BXN43" s="3"/>
      <c r="BXO43" s="3"/>
      <c r="BXP43" s="3"/>
      <c r="BXQ43" s="3"/>
      <c r="BXR43" s="3"/>
      <c r="BXS43" s="3"/>
      <c r="BXT43" s="3"/>
      <c r="BXU43" s="3"/>
      <c r="BXV43" s="3"/>
      <c r="BXW43" s="3"/>
      <c r="BXX43" s="3"/>
      <c r="BXY43" s="3"/>
      <c r="BXZ43" s="3"/>
      <c r="BYA43" s="3"/>
      <c r="BYB43" s="3"/>
      <c r="BYC43" s="3"/>
      <c r="BYD43" s="3"/>
      <c r="BYE43" s="3"/>
      <c r="BYF43" s="3"/>
      <c r="BYG43" s="3"/>
      <c r="BYH43" s="3"/>
      <c r="BYI43" s="3"/>
      <c r="BYJ43" s="3"/>
      <c r="BYK43" s="3"/>
      <c r="BYL43" s="3"/>
      <c r="BYM43" s="3"/>
      <c r="BYN43" s="3"/>
      <c r="BYO43" s="3"/>
      <c r="BYP43" s="3"/>
      <c r="BYQ43" s="3"/>
      <c r="BYR43" s="3"/>
      <c r="BYS43" s="3"/>
      <c r="BYT43" s="3"/>
      <c r="BYU43" s="3"/>
      <c r="BYV43" s="3"/>
      <c r="BYW43" s="3"/>
      <c r="BYX43" s="3"/>
      <c r="BYY43" s="3"/>
      <c r="BYZ43" s="3"/>
      <c r="BZA43" s="3"/>
      <c r="BZB43" s="3"/>
      <c r="BZC43" s="3"/>
      <c r="BZD43" s="3"/>
      <c r="BZE43" s="3"/>
      <c r="BZF43" s="3"/>
      <c r="BZG43" s="3"/>
      <c r="BZH43" s="3"/>
      <c r="BZI43" s="3"/>
      <c r="BZJ43" s="3"/>
      <c r="BZK43" s="3"/>
      <c r="BZL43" s="3"/>
      <c r="BZM43" s="3"/>
      <c r="BZN43" s="3"/>
      <c r="BZO43" s="3"/>
      <c r="BZP43" s="3"/>
      <c r="BZQ43" s="3"/>
      <c r="BZR43" s="3"/>
      <c r="BZS43" s="3"/>
      <c r="BZT43" s="3"/>
      <c r="BZU43" s="3"/>
      <c r="BZV43" s="3"/>
      <c r="BZW43" s="3"/>
      <c r="BZX43" s="3"/>
      <c r="BZY43" s="3"/>
      <c r="BZZ43" s="3"/>
      <c r="CAA43" s="3"/>
      <c r="CAB43" s="3"/>
      <c r="CAC43" s="3"/>
      <c r="CAD43" s="3"/>
      <c r="CAE43" s="3"/>
      <c r="CAF43" s="3"/>
      <c r="CAG43" s="3"/>
      <c r="CAH43" s="3"/>
      <c r="CAI43" s="3"/>
      <c r="CAJ43" s="3"/>
      <c r="CAK43" s="3"/>
      <c r="CAL43" s="3"/>
      <c r="CAM43" s="3"/>
      <c r="CAN43" s="3"/>
      <c r="CAO43" s="3"/>
      <c r="CAP43" s="3"/>
      <c r="CAQ43" s="3"/>
      <c r="CAR43" s="3"/>
      <c r="CAS43" s="3"/>
      <c r="CAT43" s="3"/>
      <c r="CAU43" s="3"/>
      <c r="CAV43" s="3"/>
      <c r="CAW43" s="3"/>
      <c r="CAX43" s="3"/>
      <c r="CAY43" s="3"/>
      <c r="CAZ43" s="3"/>
      <c r="CBA43" s="3"/>
      <c r="CBB43" s="3"/>
      <c r="CBC43" s="3"/>
      <c r="CBD43" s="3"/>
      <c r="CBE43" s="3"/>
      <c r="CBF43" s="3"/>
      <c r="CBG43" s="3"/>
      <c r="CBH43" s="3"/>
      <c r="CBI43" s="3"/>
      <c r="CBJ43" s="3"/>
      <c r="CBK43" s="3"/>
      <c r="CBL43" s="3"/>
      <c r="CBM43" s="3"/>
      <c r="CBN43" s="3"/>
      <c r="CBO43" s="3"/>
      <c r="CBP43" s="3"/>
      <c r="CBQ43" s="3"/>
      <c r="CBR43" s="3"/>
      <c r="CBS43" s="3"/>
      <c r="CBT43" s="3"/>
      <c r="CBU43" s="3"/>
      <c r="CBV43" s="3"/>
      <c r="CBW43" s="3"/>
      <c r="CBX43" s="3"/>
      <c r="CBY43" s="3"/>
      <c r="CBZ43" s="3"/>
      <c r="CCA43" s="3"/>
      <c r="CCB43" s="3"/>
      <c r="CCC43" s="3"/>
      <c r="CCD43" s="3"/>
      <c r="CCE43" s="3"/>
      <c r="CCF43" s="3"/>
      <c r="CCG43" s="3"/>
      <c r="CCH43" s="3"/>
      <c r="CCI43" s="3"/>
      <c r="CCJ43" s="3"/>
      <c r="CCK43" s="3"/>
      <c r="CCL43" s="3"/>
      <c r="CCM43" s="3"/>
      <c r="CCN43" s="3"/>
      <c r="CCO43" s="3"/>
      <c r="CCP43" s="3"/>
      <c r="CCQ43" s="3"/>
      <c r="CCR43" s="3"/>
      <c r="CCS43" s="3"/>
      <c r="CCT43" s="3"/>
      <c r="CCU43" s="3"/>
      <c r="CCV43" s="3"/>
      <c r="CCW43" s="3"/>
      <c r="CCX43" s="3"/>
      <c r="CCY43" s="3"/>
      <c r="CCZ43" s="3"/>
      <c r="CDA43" s="3"/>
      <c r="CDB43" s="3"/>
      <c r="CDC43" s="3"/>
      <c r="CDD43" s="3"/>
      <c r="CDE43" s="3"/>
      <c r="CDF43" s="3"/>
      <c r="CDG43" s="3"/>
      <c r="CDH43" s="3"/>
      <c r="CDI43" s="3"/>
      <c r="CDJ43" s="3"/>
      <c r="CDK43" s="3"/>
      <c r="CDL43" s="3"/>
      <c r="CDM43" s="3"/>
      <c r="CDN43" s="3"/>
      <c r="CDO43" s="3"/>
      <c r="CDP43" s="3"/>
      <c r="CDQ43" s="3"/>
      <c r="CDR43" s="3"/>
      <c r="CDS43" s="3"/>
      <c r="CDT43" s="3"/>
      <c r="CDU43" s="3"/>
      <c r="CDV43" s="3"/>
      <c r="CDW43" s="3"/>
      <c r="CDX43" s="3"/>
      <c r="CDY43" s="3"/>
      <c r="CDZ43" s="3"/>
      <c r="CEA43" s="3"/>
      <c r="CEB43" s="3"/>
      <c r="CEC43" s="3"/>
      <c r="CED43" s="3"/>
      <c r="CEE43" s="3"/>
      <c r="CEF43" s="3"/>
      <c r="CEG43" s="3"/>
      <c r="CEH43" s="3"/>
      <c r="CEI43" s="3"/>
      <c r="CEJ43" s="3"/>
      <c r="CEK43" s="3"/>
      <c r="CEL43" s="3"/>
      <c r="CEM43" s="3"/>
      <c r="CEN43" s="3"/>
      <c r="CEO43" s="3"/>
      <c r="CEP43" s="3"/>
      <c r="CEQ43" s="3"/>
      <c r="CER43" s="3"/>
      <c r="CES43" s="3"/>
      <c r="CET43" s="3"/>
      <c r="CEU43" s="3"/>
      <c r="CEV43" s="3"/>
      <c r="CEW43" s="3"/>
      <c r="CEX43" s="3"/>
      <c r="CEY43" s="3"/>
      <c r="CEZ43" s="3"/>
      <c r="CFA43" s="3"/>
      <c r="CFB43" s="3"/>
      <c r="CFC43" s="3"/>
      <c r="CFD43" s="3"/>
      <c r="CFE43" s="3"/>
      <c r="CFF43" s="3"/>
      <c r="CFG43" s="3"/>
      <c r="CFH43" s="3"/>
      <c r="CFI43" s="3"/>
      <c r="CFJ43" s="3"/>
      <c r="CFK43" s="3"/>
      <c r="CFL43" s="3"/>
      <c r="CFM43" s="3"/>
      <c r="CFN43" s="3"/>
      <c r="CFO43" s="3"/>
      <c r="CFP43" s="3"/>
      <c r="CFQ43" s="3"/>
      <c r="CFR43" s="3"/>
      <c r="CFS43" s="3"/>
      <c r="CFT43" s="3"/>
      <c r="CFU43" s="3"/>
      <c r="CFV43" s="3"/>
      <c r="CFW43" s="3"/>
      <c r="CFX43" s="3"/>
      <c r="CFY43" s="3"/>
      <c r="CFZ43" s="3"/>
      <c r="CGA43" s="3"/>
      <c r="CGB43" s="3"/>
      <c r="CGC43" s="3"/>
      <c r="CGD43" s="3"/>
      <c r="CGE43" s="3"/>
      <c r="CGF43" s="3"/>
      <c r="CGG43" s="3"/>
      <c r="CGH43" s="3"/>
      <c r="CGI43" s="3"/>
      <c r="CGJ43" s="3"/>
      <c r="CGK43" s="3"/>
      <c r="CGL43" s="3"/>
      <c r="CGM43" s="3"/>
      <c r="CGN43" s="3"/>
      <c r="CGO43" s="3"/>
      <c r="CGP43" s="3"/>
      <c r="CGQ43" s="3"/>
      <c r="CGR43" s="3"/>
      <c r="CGS43" s="3"/>
      <c r="CGT43" s="3"/>
      <c r="CGU43" s="3"/>
      <c r="CGV43" s="3"/>
      <c r="CGW43" s="3"/>
      <c r="CGX43" s="3"/>
      <c r="CGY43" s="3"/>
      <c r="CGZ43" s="3"/>
      <c r="CHA43" s="3"/>
      <c r="CHB43" s="3"/>
      <c r="CHC43" s="3"/>
      <c r="CHD43" s="3"/>
      <c r="CHE43" s="3"/>
      <c r="CHF43" s="3"/>
      <c r="CHG43" s="3"/>
      <c r="CHH43" s="3"/>
      <c r="CHI43" s="3"/>
      <c r="CHJ43" s="3"/>
      <c r="CHK43" s="3"/>
      <c r="CHL43" s="3"/>
      <c r="CHM43" s="3"/>
      <c r="CHN43" s="3"/>
      <c r="CHO43" s="3"/>
      <c r="CHP43" s="3"/>
      <c r="CHQ43" s="3"/>
      <c r="CHR43" s="3"/>
      <c r="CHS43" s="3"/>
      <c r="CHT43" s="3"/>
      <c r="CHU43" s="3"/>
      <c r="CHV43" s="3"/>
      <c r="CHW43" s="3"/>
      <c r="CHX43" s="3"/>
      <c r="CHY43" s="3"/>
      <c r="CHZ43" s="3"/>
      <c r="CIA43" s="3"/>
      <c r="CIB43" s="3"/>
      <c r="CIC43" s="3"/>
      <c r="CID43" s="3"/>
      <c r="CIE43" s="3"/>
      <c r="CIF43" s="3"/>
      <c r="CIG43" s="3"/>
      <c r="CIH43" s="3"/>
      <c r="CII43" s="3"/>
      <c r="CIJ43" s="3"/>
      <c r="CIK43" s="3"/>
      <c r="CIL43" s="3"/>
      <c r="CIM43" s="3"/>
      <c r="CIN43" s="3"/>
      <c r="CIO43" s="3"/>
      <c r="CIP43" s="3"/>
      <c r="CIQ43" s="3"/>
      <c r="CIR43" s="3"/>
      <c r="CIS43" s="3"/>
      <c r="CIT43" s="3"/>
      <c r="CIU43" s="3"/>
      <c r="CIV43" s="3"/>
      <c r="CIW43" s="3"/>
      <c r="CIX43" s="3"/>
      <c r="CIY43" s="3"/>
      <c r="CIZ43" s="3"/>
      <c r="CJA43" s="3"/>
      <c r="CJB43" s="3"/>
      <c r="CJC43" s="3"/>
      <c r="CJD43" s="3"/>
      <c r="CJE43" s="3"/>
      <c r="CJF43" s="3"/>
      <c r="CJG43" s="3"/>
      <c r="CJH43" s="3"/>
      <c r="CJI43" s="3"/>
      <c r="CJJ43" s="3"/>
      <c r="CJK43" s="3"/>
      <c r="CJL43" s="3"/>
      <c r="CJM43" s="3"/>
      <c r="CJN43" s="3"/>
      <c r="CJO43" s="3"/>
      <c r="CJP43" s="3"/>
      <c r="CJQ43" s="3"/>
      <c r="CJR43" s="3"/>
      <c r="CJS43" s="3"/>
      <c r="CJT43" s="3"/>
      <c r="CJU43" s="3"/>
      <c r="CJV43" s="3"/>
      <c r="CJW43" s="3"/>
      <c r="CJX43" s="3"/>
      <c r="CJY43" s="3"/>
      <c r="CJZ43" s="3"/>
      <c r="CKA43" s="3"/>
      <c r="CKB43" s="3"/>
      <c r="CKC43" s="3"/>
      <c r="CKD43" s="3"/>
      <c r="CKE43" s="3"/>
      <c r="CKF43" s="3"/>
      <c r="CKG43" s="3"/>
      <c r="CKH43" s="3"/>
      <c r="CKI43" s="3"/>
      <c r="CKJ43" s="3"/>
      <c r="CKK43" s="3"/>
      <c r="CKL43" s="3"/>
      <c r="CKM43" s="3"/>
      <c r="CKN43" s="3"/>
      <c r="CKO43" s="3"/>
      <c r="CKP43" s="3"/>
      <c r="CKQ43" s="3"/>
      <c r="CKR43" s="3"/>
      <c r="CKS43" s="3"/>
      <c r="CKT43" s="3"/>
      <c r="CKU43" s="3"/>
      <c r="CKV43" s="3"/>
      <c r="CKW43" s="3"/>
      <c r="CKX43" s="3"/>
      <c r="CKY43" s="3"/>
      <c r="CKZ43" s="3"/>
      <c r="CLA43" s="3"/>
      <c r="CLB43" s="3"/>
      <c r="CLC43" s="3"/>
      <c r="CLD43" s="3"/>
      <c r="CLE43" s="3"/>
      <c r="CLF43" s="3"/>
      <c r="CLG43" s="3"/>
      <c r="CLH43" s="3"/>
      <c r="CLI43" s="3"/>
      <c r="CLJ43" s="3"/>
      <c r="CLK43" s="3"/>
      <c r="CLL43" s="3"/>
      <c r="CLM43" s="3"/>
      <c r="CLN43" s="3"/>
      <c r="CLO43" s="3"/>
      <c r="CLP43" s="3"/>
      <c r="CLQ43" s="3"/>
      <c r="CLR43" s="3"/>
      <c r="CLS43" s="3"/>
      <c r="CLT43" s="3"/>
      <c r="CLU43" s="3"/>
      <c r="CLV43" s="3"/>
      <c r="CLW43" s="3"/>
      <c r="CLX43" s="3"/>
      <c r="CLY43" s="3"/>
      <c r="CLZ43" s="3"/>
      <c r="CMA43" s="3"/>
      <c r="CMB43" s="3"/>
      <c r="CMC43" s="3"/>
      <c r="CMD43" s="3"/>
      <c r="CME43" s="3"/>
      <c r="CMF43" s="3"/>
      <c r="CMG43" s="3"/>
      <c r="CMH43" s="3"/>
      <c r="CMI43" s="3"/>
      <c r="CMJ43" s="3"/>
      <c r="CMK43" s="3"/>
      <c r="CML43" s="3"/>
      <c r="CMM43" s="3"/>
      <c r="CMN43" s="3"/>
      <c r="CMO43" s="3"/>
      <c r="CMP43" s="3"/>
      <c r="CMQ43" s="3"/>
      <c r="CMR43" s="3"/>
      <c r="CMS43" s="3"/>
      <c r="CMT43" s="3"/>
      <c r="CMU43" s="3"/>
      <c r="CMV43" s="3"/>
      <c r="CMW43" s="3"/>
      <c r="CMX43" s="3"/>
      <c r="CMY43" s="3"/>
      <c r="CMZ43" s="3"/>
      <c r="CNA43" s="3"/>
      <c r="CNB43" s="3"/>
      <c r="CNC43" s="3"/>
      <c r="CND43" s="3"/>
      <c r="CNE43" s="3"/>
      <c r="CNF43" s="3"/>
      <c r="CNG43" s="3"/>
      <c r="CNH43" s="3"/>
      <c r="CNI43" s="3"/>
      <c r="CNJ43" s="3"/>
      <c r="CNK43" s="3"/>
      <c r="CNL43" s="3"/>
      <c r="CNM43" s="3"/>
      <c r="CNN43" s="3"/>
      <c r="CNO43" s="3"/>
      <c r="CNP43" s="3"/>
      <c r="CNQ43" s="3"/>
      <c r="CNR43" s="3"/>
      <c r="CNS43" s="3"/>
      <c r="CNT43" s="3"/>
      <c r="CNU43" s="3"/>
      <c r="CNV43" s="3"/>
      <c r="CNW43" s="3"/>
      <c r="CNX43" s="3"/>
      <c r="CNY43" s="3"/>
      <c r="CNZ43" s="3"/>
      <c r="COA43" s="3"/>
      <c r="COB43" s="3"/>
      <c r="COC43" s="3"/>
      <c r="COD43" s="3"/>
      <c r="COE43" s="3"/>
      <c r="COF43" s="3"/>
      <c r="COG43" s="3"/>
      <c r="COH43" s="3"/>
      <c r="COI43" s="3"/>
      <c r="COJ43" s="3"/>
      <c r="COK43" s="3"/>
      <c r="COL43" s="3"/>
      <c r="COM43" s="3"/>
      <c r="CON43" s="3"/>
      <c r="COO43" s="3"/>
      <c r="COP43" s="3"/>
      <c r="COQ43" s="3"/>
      <c r="COR43" s="3"/>
      <c r="COS43" s="3"/>
      <c r="COT43" s="3"/>
      <c r="COU43" s="3"/>
      <c r="COV43" s="3"/>
      <c r="COW43" s="3"/>
      <c r="COX43" s="3"/>
      <c r="COY43" s="3"/>
      <c r="COZ43" s="3"/>
      <c r="CPA43" s="3"/>
      <c r="CPB43" s="3"/>
      <c r="CPC43" s="3"/>
      <c r="CPD43" s="3"/>
      <c r="CPE43" s="3"/>
      <c r="CPF43" s="3"/>
      <c r="CPG43" s="3"/>
      <c r="CPH43" s="3"/>
      <c r="CPI43" s="3"/>
      <c r="CPJ43" s="3"/>
      <c r="CPK43" s="3"/>
      <c r="CPL43" s="3"/>
      <c r="CPM43" s="3"/>
      <c r="CPN43" s="3"/>
      <c r="CPO43" s="3"/>
      <c r="CPP43" s="3"/>
      <c r="CPQ43" s="3"/>
      <c r="CPR43" s="3"/>
      <c r="CPS43" s="3"/>
      <c r="CPT43" s="3"/>
      <c r="CPU43" s="3"/>
      <c r="CPV43" s="3"/>
      <c r="CPW43" s="3"/>
      <c r="CPX43" s="3"/>
      <c r="CPY43" s="3"/>
      <c r="CPZ43" s="3"/>
      <c r="CQA43" s="3"/>
      <c r="CQB43" s="3"/>
      <c r="CQC43" s="3"/>
      <c r="CQD43" s="3"/>
      <c r="CQE43" s="3"/>
      <c r="CQF43" s="3"/>
      <c r="CQG43" s="3"/>
      <c r="CQH43" s="3"/>
      <c r="CQI43" s="3"/>
      <c r="CQJ43" s="3"/>
      <c r="CQK43" s="3"/>
      <c r="CQL43" s="3"/>
      <c r="CQM43" s="3"/>
      <c r="CQN43" s="3"/>
      <c r="CQO43" s="3"/>
      <c r="CQP43" s="3"/>
      <c r="CQQ43" s="3"/>
      <c r="CQR43" s="3"/>
      <c r="CQS43" s="3"/>
      <c r="CQT43" s="3"/>
      <c r="CQU43" s="3"/>
      <c r="CQV43" s="3"/>
      <c r="CQW43" s="3"/>
      <c r="CQX43" s="3"/>
      <c r="CQY43" s="3"/>
      <c r="CQZ43" s="3"/>
      <c r="CRA43" s="3"/>
      <c r="CRB43" s="3"/>
      <c r="CRC43" s="3"/>
      <c r="CRD43" s="3"/>
      <c r="CRE43" s="3"/>
      <c r="CRF43" s="3"/>
      <c r="CRG43" s="3"/>
      <c r="CRH43" s="3"/>
      <c r="CRI43" s="3"/>
      <c r="CRJ43" s="3"/>
      <c r="CRK43" s="3"/>
      <c r="CRL43" s="3"/>
      <c r="CRM43" s="3"/>
      <c r="CRN43" s="3"/>
      <c r="CRO43" s="3"/>
      <c r="CRP43" s="3"/>
      <c r="CRQ43" s="3"/>
      <c r="CRR43" s="3"/>
      <c r="CRS43" s="3"/>
      <c r="CRT43" s="3"/>
      <c r="CRU43" s="3"/>
      <c r="CRV43" s="3"/>
      <c r="CRW43" s="3"/>
      <c r="CRX43" s="3"/>
      <c r="CRY43" s="3"/>
      <c r="CRZ43" s="3"/>
      <c r="CSA43" s="3"/>
      <c r="CSB43" s="3"/>
      <c r="CSC43" s="3"/>
      <c r="CSD43" s="3"/>
      <c r="CSE43" s="3"/>
      <c r="CSF43" s="3"/>
      <c r="CSG43" s="3"/>
      <c r="CSH43" s="3"/>
      <c r="CSI43" s="3"/>
      <c r="CSJ43" s="3"/>
      <c r="CSK43" s="3"/>
      <c r="CSL43" s="3"/>
      <c r="CSM43" s="3"/>
      <c r="CSN43" s="3"/>
      <c r="CSO43" s="3"/>
      <c r="CSP43" s="3"/>
      <c r="CSQ43" s="3"/>
      <c r="CSR43" s="3"/>
      <c r="CSS43" s="3"/>
      <c r="CST43" s="3"/>
      <c r="CSU43" s="3"/>
      <c r="CSV43" s="3"/>
      <c r="CSW43" s="3"/>
      <c r="CSX43" s="3"/>
      <c r="CSY43" s="3"/>
      <c r="CSZ43" s="3"/>
      <c r="CTA43" s="3"/>
      <c r="CTB43" s="3"/>
      <c r="CTC43" s="3"/>
      <c r="CTD43" s="3"/>
      <c r="CTE43" s="3"/>
      <c r="CTF43" s="3"/>
      <c r="CTG43" s="3"/>
      <c r="CTH43" s="3"/>
      <c r="CTI43" s="3"/>
      <c r="CTJ43" s="3"/>
      <c r="CTK43" s="3"/>
      <c r="CTL43" s="3"/>
      <c r="CTM43" s="3"/>
      <c r="CTN43" s="3"/>
      <c r="CTO43" s="3"/>
      <c r="CTP43" s="3"/>
      <c r="CTQ43" s="3"/>
      <c r="CTR43" s="3"/>
      <c r="CTS43" s="3"/>
      <c r="CTT43" s="3"/>
      <c r="CTU43" s="3"/>
      <c r="CTV43" s="3"/>
      <c r="CTW43" s="3"/>
      <c r="CTX43" s="3"/>
      <c r="CTY43" s="3"/>
      <c r="CTZ43" s="3"/>
      <c r="CUA43" s="3"/>
      <c r="CUB43" s="3"/>
      <c r="CUC43" s="3"/>
      <c r="CUD43" s="3"/>
      <c r="CUE43" s="3"/>
      <c r="CUF43" s="3"/>
      <c r="CUG43" s="3"/>
      <c r="CUH43" s="3"/>
      <c r="CUI43" s="3"/>
      <c r="CUJ43" s="3"/>
      <c r="CUK43" s="3"/>
      <c r="CUL43" s="3"/>
      <c r="CUM43" s="3"/>
      <c r="CUN43" s="3"/>
      <c r="CUO43" s="3"/>
      <c r="CUP43" s="3"/>
      <c r="CUQ43" s="3"/>
      <c r="CUR43" s="3"/>
      <c r="CUS43" s="3"/>
      <c r="CUT43" s="3"/>
      <c r="CUU43" s="3"/>
      <c r="CUV43" s="3"/>
      <c r="CUW43" s="3"/>
      <c r="CUX43" s="3"/>
      <c r="CUY43" s="3"/>
      <c r="CUZ43" s="3"/>
      <c r="CVA43" s="3"/>
      <c r="CVB43" s="3"/>
      <c r="CVC43" s="3"/>
      <c r="CVD43" s="3"/>
      <c r="CVE43" s="3"/>
      <c r="CVF43" s="3"/>
      <c r="CVG43" s="3"/>
      <c r="CVH43" s="3"/>
      <c r="CVI43" s="3"/>
      <c r="CVJ43" s="3"/>
      <c r="CVK43" s="3"/>
      <c r="CVL43" s="3"/>
      <c r="CVM43" s="3"/>
      <c r="CVN43" s="3"/>
      <c r="CVO43" s="3"/>
      <c r="CVP43" s="3"/>
      <c r="CVQ43" s="3"/>
      <c r="CVR43" s="3"/>
      <c r="CVS43" s="3"/>
      <c r="CVT43" s="3"/>
      <c r="CVU43" s="3"/>
      <c r="CVV43" s="3"/>
      <c r="CVW43" s="3"/>
      <c r="CVX43" s="3"/>
      <c r="CVY43" s="3"/>
      <c r="CVZ43" s="3"/>
      <c r="CWA43" s="3"/>
      <c r="CWB43" s="3"/>
      <c r="CWC43" s="3"/>
      <c r="CWD43" s="3"/>
      <c r="CWE43" s="3"/>
      <c r="CWF43" s="3"/>
      <c r="CWG43" s="3"/>
      <c r="CWH43" s="3"/>
      <c r="CWI43" s="3"/>
      <c r="CWJ43" s="3"/>
      <c r="CWK43" s="3"/>
      <c r="CWL43" s="3"/>
      <c r="CWM43" s="3"/>
      <c r="CWN43" s="3"/>
      <c r="CWO43" s="3"/>
      <c r="CWP43" s="3"/>
      <c r="CWQ43" s="3"/>
      <c r="CWR43" s="3"/>
      <c r="CWS43" s="3"/>
      <c r="CWT43" s="3"/>
      <c r="CWU43" s="3"/>
      <c r="CWV43" s="3"/>
      <c r="CWW43" s="3"/>
      <c r="CWX43" s="3"/>
      <c r="CWY43" s="3"/>
      <c r="CWZ43" s="3"/>
      <c r="CXA43" s="3"/>
      <c r="CXB43" s="3"/>
      <c r="CXC43" s="3"/>
      <c r="CXD43" s="3"/>
      <c r="CXE43" s="3"/>
      <c r="CXF43" s="3"/>
      <c r="CXG43" s="3"/>
      <c r="CXH43" s="3"/>
      <c r="CXI43" s="3"/>
      <c r="CXJ43" s="3"/>
      <c r="CXK43" s="3"/>
      <c r="CXL43" s="3"/>
      <c r="CXM43" s="3"/>
      <c r="CXN43" s="3"/>
      <c r="CXO43" s="3"/>
      <c r="CXP43" s="3"/>
      <c r="CXQ43" s="3"/>
      <c r="CXR43" s="3"/>
      <c r="CXS43" s="3"/>
      <c r="CXT43" s="3"/>
      <c r="CXU43" s="3"/>
      <c r="CXV43" s="3"/>
      <c r="CXW43" s="3"/>
      <c r="CXX43" s="3"/>
      <c r="CXY43" s="3"/>
      <c r="CXZ43" s="3"/>
      <c r="CYA43" s="3"/>
      <c r="CYB43" s="3"/>
      <c r="CYC43" s="3"/>
      <c r="CYD43" s="3"/>
      <c r="CYE43" s="3"/>
      <c r="CYF43" s="3"/>
      <c r="CYG43" s="3"/>
      <c r="CYH43" s="3"/>
      <c r="CYI43" s="3"/>
      <c r="CYJ43" s="3"/>
      <c r="CYK43" s="3"/>
      <c r="CYL43" s="3"/>
      <c r="CYM43" s="3"/>
      <c r="CYN43" s="3"/>
      <c r="CYO43" s="3"/>
      <c r="CYP43" s="3"/>
      <c r="CYQ43" s="3"/>
      <c r="CYR43" s="3"/>
      <c r="CYS43" s="3"/>
      <c r="CYT43" s="3"/>
      <c r="CYU43" s="3"/>
      <c r="CYV43" s="3"/>
      <c r="CYW43" s="3"/>
      <c r="CYX43" s="3"/>
      <c r="CYY43" s="3"/>
      <c r="CYZ43" s="3"/>
      <c r="CZA43" s="3"/>
      <c r="CZB43" s="3"/>
      <c r="CZC43" s="3"/>
      <c r="CZD43" s="3"/>
      <c r="CZE43" s="3"/>
      <c r="CZF43" s="3"/>
      <c r="CZG43" s="3"/>
      <c r="CZH43" s="3"/>
      <c r="CZI43" s="3"/>
      <c r="CZJ43" s="3"/>
      <c r="CZK43" s="3"/>
      <c r="CZL43" s="3"/>
      <c r="CZM43" s="3"/>
      <c r="CZN43" s="3"/>
      <c r="CZO43" s="3"/>
      <c r="CZP43" s="3"/>
      <c r="CZQ43" s="3"/>
      <c r="CZR43" s="3"/>
      <c r="CZS43" s="3"/>
      <c r="CZT43" s="3"/>
      <c r="CZU43" s="3"/>
      <c r="CZV43" s="3"/>
      <c r="CZW43" s="3"/>
      <c r="CZX43" s="3"/>
      <c r="CZY43" s="3"/>
      <c r="CZZ43" s="3"/>
      <c r="DAA43" s="3"/>
      <c r="DAB43" s="3"/>
      <c r="DAC43" s="3"/>
      <c r="DAD43" s="3"/>
      <c r="DAE43" s="3"/>
      <c r="DAF43" s="3"/>
      <c r="DAG43" s="3"/>
      <c r="DAH43" s="3"/>
      <c r="DAI43" s="3"/>
      <c r="DAJ43" s="3"/>
      <c r="DAK43" s="3"/>
      <c r="DAL43" s="3"/>
      <c r="DAM43" s="3"/>
      <c r="DAN43" s="3"/>
      <c r="DAO43" s="3"/>
      <c r="DAP43" s="3"/>
      <c r="DAQ43" s="3"/>
      <c r="DAR43" s="3"/>
      <c r="DAS43" s="3"/>
      <c r="DAT43" s="3"/>
      <c r="DAU43" s="3"/>
      <c r="DAV43" s="3"/>
      <c r="DAW43" s="3"/>
      <c r="DAX43" s="3"/>
      <c r="DAY43" s="3"/>
      <c r="DAZ43" s="3"/>
      <c r="DBA43" s="3"/>
      <c r="DBB43" s="3"/>
      <c r="DBC43" s="3"/>
      <c r="DBD43" s="3"/>
      <c r="DBE43" s="3"/>
      <c r="DBF43" s="3"/>
      <c r="DBG43" s="3"/>
      <c r="DBH43" s="3"/>
      <c r="DBI43" s="3"/>
      <c r="DBJ43" s="3"/>
      <c r="DBK43" s="3"/>
      <c r="DBL43" s="3"/>
      <c r="DBM43" s="3"/>
      <c r="DBN43" s="3"/>
      <c r="DBO43" s="3"/>
      <c r="DBP43" s="3"/>
      <c r="DBQ43" s="3"/>
      <c r="DBR43" s="3"/>
      <c r="DBS43" s="3"/>
      <c r="DBT43" s="3"/>
      <c r="DBU43" s="3"/>
      <c r="DBV43" s="3"/>
      <c r="DBW43" s="3"/>
      <c r="DBX43" s="3"/>
      <c r="DBY43" s="3"/>
      <c r="DBZ43" s="3"/>
      <c r="DCA43" s="3"/>
      <c r="DCB43" s="3"/>
      <c r="DCC43" s="3"/>
      <c r="DCD43" s="3"/>
      <c r="DCE43" s="3"/>
      <c r="DCF43" s="3"/>
      <c r="DCG43" s="3"/>
      <c r="DCH43" s="3"/>
      <c r="DCI43" s="3"/>
      <c r="DCJ43" s="3"/>
      <c r="DCK43" s="3"/>
      <c r="DCL43" s="3"/>
      <c r="DCM43" s="3"/>
      <c r="DCN43" s="3"/>
      <c r="DCO43" s="3"/>
      <c r="DCP43" s="3"/>
      <c r="DCQ43" s="3"/>
      <c r="DCR43" s="3"/>
      <c r="DCS43" s="3"/>
      <c r="DCT43" s="3"/>
      <c r="DCU43" s="3"/>
      <c r="DCV43" s="3"/>
      <c r="DCW43" s="3"/>
      <c r="DCX43" s="3"/>
      <c r="DCY43" s="3"/>
      <c r="DCZ43" s="3"/>
      <c r="DDA43" s="3"/>
      <c r="DDB43" s="3"/>
      <c r="DDC43" s="3"/>
      <c r="DDD43" s="3"/>
      <c r="DDE43" s="3"/>
      <c r="DDF43" s="3"/>
      <c r="DDG43" s="3"/>
      <c r="DDH43" s="3"/>
      <c r="DDI43" s="3"/>
      <c r="DDJ43" s="3"/>
      <c r="DDK43" s="3"/>
      <c r="DDL43" s="3"/>
      <c r="DDM43" s="3"/>
      <c r="DDN43" s="3"/>
      <c r="DDO43" s="3"/>
      <c r="DDP43" s="3"/>
      <c r="DDQ43" s="3"/>
      <c r="DDR43" s="3"/>
      <c r="DDS43" s="3"/>
      <c r="DDT43" s="3"/>
      <c r="DDU43" s="3"/>
      <c r="DDV43" s="3"/>
      <c r="DDW43" s="3"/>
      <c r="DDX43" s="3"/>
      <c r="DDY43" s="3"/>
      <c r="DDZ43" s="3"/>
      <c r="DEA43" s="3"/>
      <c r="DEB43" s="3"/>
      <c r="DEC43" s="3"/>
      <c r="DED43" s="3"/>
      <c r="DEE43" s="3"/>
      <c r="DEF43" s="3"/>
      <c r="DEG43" s="3"/>
      <c r="DEH43" s="3"/>
      <c r="DEI43" s="3"/>
      <c r="DEJ43" s="3"/>
      <c r="DEK43" s="3"/>
      <c r="DEL43" s="3"/>
      <c r="DEM43" s="3"/>
      <c r="DEN43" s="3"/>
      <c r="DEO43" s="3"/>
      <c r="DEP43" s="3"/>
      <c r="DEQ43" s="3"/>
      <c r="DER43" s="3"/>
      <c r="DES43" s="3"/>
      <c r="DET43" s="3"/>
      <c r="DEU43" s="3"/>
      <c r="DEV43" s="3"/>
      <c r="DEW43" s="3"/>
      <c r="DEX43" s="3"/>
      <c r="DEY43" s="3"/>
      <c r="DEZ43" s="3"/>
      <c r="DFA43" s="3"/>
      <c r="DFB43" s="3"/>
      <c r="DFC43" s="3"/>
      <c r="DFD43" s="3"/>
      <c r="DFE43" s="3"/>
      <c r="DFF43" s="3"/>
      <c r="DFG43" s="3"/>
      <c r="DFH43" s="3"/>
      <c r="DFI43" s="3"/>
      <c r="DFJ43" s="3"/>
      <c r="DFK43" s="3"/>
      <c r="DFL43" s="3"/>
      <c r="DFM43" s="3"/>
      <c r="DFN43" s="3"/>
      <c r="DFO43" s="3"/>
      <c r="DFP43" s="3"/>
      <c r="DFQ43" s="3"/>
      <c r="DFR43" s="3"/>
      <c r="DFS43" s="3"/>
      <c r="DFT43" s="3"/>
      <c r="DFU43" s="3"/>
      <c r="DFV43" s="3"/>
      <c r="DFW43" s="3"/>
      <c r="DFX43" s="3"/>
      <c r="DFY43" s="3"/>
      <c r="DFZ43" s="3"/>
      <c r="DGA43" s="3"/>
      <c r="DGB43" s="3"/>
      <c r="DGC43" s="3"/>
      <c r="DGD43" s="3"/>
      <c r="DGE43" s="3"/>
      <c r="DGF43" s="3"/>
      <c r="DGG43" s="3"/>
      <c r="DGH43" s="3"/>
      <c r="DGI43" s="3"/>
      <c r="DGJ43" s="3"/>
      <c r="DGK43" s="3"/>
      <c r="DGL43" s="3"/>
      <c r="DGM43" s="3"/>
      <c r="DGN43" s="3"/>
      <c r="DGO43" s="3"/>
      <c r="DGP43" s="3"/>
      <c r="DGQ43" s="3"/>
      <c r="DGR43" s="3"/>
      <c r="DGS43" s="3"/>
      <c r="DGT43" s="3"/>
      <c r="DGU43" s="3"/>
      <c r="DGV43" s="3"/>
      <c r="DGW43" s="3"/>
      <c r="DGX43" s="3"/>
      <c r="DGY43" s="3"/>
      <c r="DGZ43" s="3"/>
      <c r="DHA43" s="3"/>
      <c r="DHB43" s="3"/>
      <c r="DHC43" s="3"/>
      <c r="DHD43" s="3"/>
      <c r="DHE43" s="3"/>
      <c r="DHF43" s="3"/>
      <c r="DHG43" s="3"/>
      <c r="DHH43" s="3"/>
      <c r="DHI43" s="3"/>
      <c r="DHJ43" s="3"/>
      <c r="DHK43" s="3"/>
      <c r="DHL43" s="3"/>
      <c r="DHM43" s="3"/>
      <c r="DHN43" s="3"/>
      <c r="DHO43" s="3"/>
      <c r="DHP43" s="3"/>
      <c r="DHQ43" s="3"/>
      <c r="DHR43" s="3"/>
      <c r="DHS43" s="3"/>
      <c r="DHT43" s="3"/>
      <c r="DHU43" s="3"/>
      <c r="DHV43" s="3"/>
      <c r="DHW43" s="3"/>
      <c r="DHX43" s="3"/>
      <c r="DHY43" s="3"/>
      <c r="DHZ43" s="3"/>
      <c r="DIA43" s="3"/>
      <c r="DIB43" s="3"/>
      <c r="DIC43" s="3"/>
      <c r="DID43" s="3"/>
      <c r="DIE43" s="3"/>
      <c r="DIF43" s="3"/>
      <c r="DIG43" s="3"/>
      <c r="DIH43" s="3"/>
      <c r="DII43" s="3"/>
      <c r="DIJ43" s="3"/>
      <c r="DIK43" s="3"/>
      <c r="DIL43" s="3"/>
      <c r="DIM43" s="3"/>
      <c r="DIN43" s="3"/>
      <c r="DIO43" s="3"/>
      <c r="DIP43" s="3"/>
      <c r="DIQ43" s="3"/>
      <c r="DIR43" s="3"/>
      <c r="DIS43" s="3"/>
      <c r="DIT43" s="3"/>
      <c r="DIU43" s="3"/>
      <c r="DIV43" s="3"/>
      <c r="DIW43" s="3"/>
      <c r="DIX43" s="3"/>
      <c r="DIY43" s="3"/>
      <c r="DIZ43" s="3"/>
      <c r="DJA43" s="3"/>
      <c r="DJB43" s="3"/>
      <c r="DJC43" s="3"/>
      <c r="DJD43" s="3"/>
      <c r="DJE43" s="3"/>
      <c r="DJF43" s="3"/>
      <c r="DJG43" s="3"/>
      <c r="DJH43" s="3"/>
      <c r="DJI43" s="3"/>
      <c r="DJJ43" s="3"/>
      <c r="DJK43" s="3"/>
      <c r="DJL43" s="3"/>
      <c r="DJM43" s="3"/>
      <c r="DJN43" s="3"/>
      <c r="DJO43" s="3"/>
      <c r="DJP43" s="3"/>
      <c r="DJQ43" s="3"/>
      <c r="DJR43" s="3"/>
      <c r="DJS43" s="3"/>
      <c r="DJT43" s="3"/>
      <c r="DJU43" s="3"/>
      <c r="DJV43" s="3"/>
      <c r="DJW43" s="3"/>
      <c r="DJX43" s="3"/>
      <c r="DJY43" s="3"/>
      <c r="DJZ43" s="3"/>
      <c r="DKA43" s="3"/>
      <c r="DKB43" s="3"/>
      <c r="DKC43" s="3"/>
      <c r="DKD43" s="3"/>
      <c r="DKE43" s="3"/>
      <c r="DKF43" s="3"/>
      <c r="DKG43" s="3"/>
      <c r="DKH43" s="3"/>
      <c r="DKI43" s="3"/>
      <c r="DKJ43" s="3"/>
      <c r="DKK43" s="3"/>
      <c r="DKL43" s="3"/>
      <c r="DKM43" s="3"/>
      <c r="DKN43" s="3"/>
      <c r="DKO43" s="3"/>
      <c r="DKP43" s="3"/>
      <c r="DKQ43" s="3"/>
      <c r="DKR43" s="3"/>
      <c r="DKS43" s="3"/>
      <c r="DKT43" s="3"/>
      <c r="DKU43" s="3"/>
      <c r="DKV43" s="3"/>
      <c r="DKW43" s="3"/>
      <c r="DKX43" s="3"/>
      <c r="DKY43" s="3"/>
      <c r="DKZ43" s="3"/>
      <c r="DLA43" s="3"/>
      <c r="DLB43" s="3"/>
      <c r="DLC43" s="3"/>
      <c r="DLD43" s="3"/>
      <c r="DLE43" s="3"/>
      <c r="DLF43" s="3"/>
      <c r="DLG43" s="3"/>
      <c r="DLH43" s="3"/>
      <c r="DLI43" s="3"/>
      <c r="DLJ43" s="3"/>
      <c r="DLK43" s="3"/>
      <c r="DLL43" s="3"/>
      <c r="DLM43" s="3"/>
      <c r="DLN43" s="3"/>
      <c r="DLO43" s="3"/>
      <c r="DLP43" s="3"/>
      <c r="DLQ43" s="3"/>
      <c r="DLR43" s="3"/>
      <c r="DLS43" s="3"/>
      <c r="DLT43" s="3"/>
      <c r="DLU43" s="3"/>
      <c r="DLV43" s="3"/>
      <c r="DLW43" s="3"/>
      <c r="DLX43" s="3"/>
      <c r="DLY43" s="3"/>
      <c r="DLZ43" s="3"/>
      <c r="DMA43" s="3"/>
      <c r="DMB43" s="3"/>
      <c r="DMC43" s="3"/>
      <c r="DMD43" s="3"/>
      <c r="DME43" s="3"/>
      <c r="DMF43" s="3"/>
      <c r="DMG43" s="3"/>
      <c r="DMH43" s="3"/>
      <c r="DMI43" s="3"/>
      <c r="DMJ43" s="3"/>
      <c r="DMK43" s="3"/>
      <c r="DML43" s="3"/>
      <c r="DMM43" s="3"/>
      <c r="DMN43" s="3"/>
      <c r="DMO43" s="3"/>
      <c r="DMP43" s="3"/>
      <c r="DMQ43" s="3"/>
      <c r="DMR43" s="3"/>
      <c r="DMS43" s="3"/>
      <c r="DMT43" s="3"/>
      <c r="DMU43" s="3"/>
      <c r="DMV43" s="3"/>
      <c r="DMW43" s="3"/>
      <c r="DMX43" s="3"/>
      <c r="DMY43" s="3"/>
      <c r="DMZ43" s="3"/>
      <c r="DNA43" s="3"/>
      <c r="DNB43" s="3"/>
      <c r="DNC43" s="3"/>
      <c r="DND43" s="3"/>
      <c r="DNE43" s="3"/>
      <c r="DNF43" s="3"/>
      <c r="DNG43" s="3"/>
      <c r="DNH43" s="3"/>
      <c r="DNI43" s="3"/>
      <c r="DNJ43" s="3"/>
      <c r="DNK43" s="3"/>
      <c r="DNL43" s="3"/>
      <c r="DNM43" s="3"/>
      <c r="DNN43" s="3"/>
      <c r="DNO43" s="3"/>
      <c r="DNP43" s="3"/>
      <c r="DNQ43" s="3"/>
      <c r="DNR43" s="3"/>
      <c r="DNS43" s="3"/>
      <c r="DNT43" s="3"/>
      <c r="DNU43" s="3"/>
      <c r="DNV43" s="3"/>
      <c r="DNW43" s="3"/>
      <c r="DNX43" s="3"/>
      <c r="DNY43" s="3"/>
      <c r="DNZ43" s="3"/>
      <c r="DOA43" s="3"/>
      <c r="DOB43" s="3"/>
      <c r="DOC43" s="3"/>
      <c r="DOD43" s="3"/>
      <c r="DOE43" s="3"/>
      <c r="DOF43" s="3"/>
      <c r="DOG43" s="3"/>
      <c r="DOH43" s="3"/>
      <c r="DOI43" s="3"/>
      <c r="DOJ43" s="3"/>
      <c r="DOK43" s="3"/>
      <c r="DOL43" s="3"/>
      <c r="DOM43" s="3"/>
      <c r="DON43" s="3"/>
      <c r="DOO43" s="3"/>
      <c r="DOP43" s="3"/>
      <c r="DOQ43" s="3"/>
      <c r="DOR43" s="3"/>
      <c r="DOS43" s="3"/>
      <c r="DOT43" s="3"/>
      <c r="DOU43" s="3"/>
      <c r="DOV43" s="3"/>
      <c r="DOW43" s="3"/>
      <c r="DOX43" s="3"/>
      <c r="DOY43" s="3"/>
      <c r="DOZ43" s="3"/>
      <c r="DPA43" s="3"/>
      <c r="DPB43" s="3"/>
      <c r="DPC43" s="3"/>
      <c r="DPD43" s="3"/>
      <c r="DPE43" s="3"/>
      <c r="DPF43" s="3"/>
      <c r="DPG43" s="3"/>
      <c r="DPH43" s="3"/>
      <c r="DPI43" s="3"/>
      <c r="DPJ43" s="3"/>
      <c r="DPK43" s="3"/>
      <c r="DPL43" s="3"/>
      <c r="DPM43" s="3"/>
      <c r="DPN43" s="3"/>
      <c r="DPO43" s="3"/>
      <c r="DPP43" s="3"/>
      <c r="DPQ43" s="3"/>
      <c r="DPR43" s="3"/>
      <c r="DPS43" s="3"/>
      <c r="DPT43" s="3"/>
      <c r="DPU43" s="3"/>
      <c r="DPV43" s="3"/>
      <c r="DPW43" s="3"/>
      <c r="DPX43" s="3"/>
      <c r="DPY43" s="3"/>
      <c r="DPZ43" s="3"/>
      <c r="DQA43" s="3"/>
      <c r="DQB43" s="3"/>
      <c r="DQC43" s="3"/>
      <c r="DQD43" s="3"/>
      <c r="DQE43" s="3"/>
      <c r="DQF43" s="3"/>
      <c r="DQG43" s="3"/>
      <c r="DQH43" s="3"/>
      <c r="DQI43" s="3"/>
      <c r="DQJ43" s="3"/>
      <c r="DQK43" s="3"/>
      <c r="DQL43" s="3"/>
      <c r="DQM43" s="3"/>
      <c r="DQN43" s="3"/>
      <c r="DQO43" s="3"/>
      <c r="DQP43" s="3"/>
      <c r="DQQ43" s="3"/>
      <c r="DQR43" s="3"/>
      <c r="DQS43" s="3"/>
      <c r="DQT43" s="3"/>
      <c r="DQU43" s="3"/>
      <c r="DQV43" s="3"/>
      <c r="DQW43" s="3"/>
      <c r="DQX43" s="3"/>
      <c r="DQY43" s="3"/>
      <c r="DQZ43" s="3"/>
      <c r="DRA43" s="3"/>
      <c r="DRB43" s="3"/>
      <c r="DRC43" s="3"/>
      <c r="DRD43" s="3"/>
      <c r="DRE43" s="3"/>
      <c r="DRF43" s="3"/>
      <c r="DRG43" s="3"/>
      <c r="DRH43" s="3"/>
      <c r="DRI43" s="3"/>
      <c r="DRJ43" s="3"/>
      <c r="DRK43" s="3"/>
      <c r="DRL43" s="3"/>
      <c r="DRM43" s="3"/>
      <c r="DRN43" s="3"/>
      <c r="DRO43" s="3"/>
      <c r="DRP43" s="3"/>
      <c r="DRQ43" s="3"/>
      <c r="DRR43" s="3"/>
      <c r="DRS43" s="3"/>
      <c r="DRT43" s="3"/>
      <c r="DRU43" s="3"/>
      <c r="DRV43" s="3"/>
      <c r="DRW43" s="3"/>
      <c r="DRX43" s="3"/>
      <c r="DRY43" s="3"/>
      <c r="DRZ43" s="3"/>
      <c r="DSA43" s="3"/>
      <c r="DSB43" s="3"/>
      <c r="DSC43" s="3"/>
      <c r="DSD43" s="3"/>
      <c r="DSE43" s="3"/>
      <c r="DSF43" s="3"/>
      <c r="DSG43" s="3"/>
      <c r="DSH43" s="3"/>
      <c r="DSI43" s="3"/>
      <c r="DSJ43" s="3"/>
      <c r="DSK43" s="3"/>
      <c r="DSL43" s="3"/>
      <c r="DSM43" s="3"/>
      <c r="DSN43" s="3"/>
      <c r="DSO43" s="3"/>
      <c r="DSP43" s="3"/>
      <c r="DSQ43" s="3"/>
      <c r="DSR43" s="3"/>
      <c r="DSS43" s="3"/>
      <c r="DST43" s="3"/>
      <c r="DSU43" s="3"/>
      <c r="DSV43" s="3"/>
      <c r="DSW43" s="3"/>
      <c r="DSX43" s="3"/>
      <c r="DSY43" s="3"/>
      <c r="DSZ43" s="3"/>
      <c r="DTA43" s="3"/>
      <c r="DTB43" s="3"/>
      <c r="DTC43" s="3"/>
      <c r="DTD43" s="3"/>
      <c r="DTE43" s="3"/>
      <c r="DTF43" s="3"/>
      <c r="DTG43" s="3"/>
      <c r="DTH43" s="3"/>
      <c r="DTI43" s="3"/>
      <c r="DTJ43" s="3"/>
      <c r="DTK43" s="3"/>
      <c r="DTL43" s="3"/>
      <c r="DTM43" s="3"/>
      <c r="DTN43" s="3"/>
      <c r="DTO43" s="3"/>
      <c r="DTP43" s="3"/>
      <c r="DTQ43" s="3"/>
      <c r="DTR43" s="3"/>
      <c r="DTS43" s="3"/>
      <c r="DTT43" s="3"/>
      <c r="DTU43" s="3"/>
      <c r="DTV43" s="3"/>
      <c r="DTW43" s="3"/>
      <c r="DTX43" s="3"/>
      <c r="DTY43" s="3"/>
      <c r="DTZ43" s="3"/>
      <c r="DUA43" s="3"/>
      <c r="DUB43" s="3"/>
      <c r="DUC43" s="3"/>
      <c r="DUD43" s="3"/>
      <c r="DUE43" s="3"/>
      <c r="DUF43" s="3"/>
      <c r="DUG43" s="3"/>
      <c r="DUH43" s="3"/>
      <c r="DUI43" s="3"/>
      <c r="DUJ43" s="3"/>
      <c r="DUK43" s="3"/>
      <c r="DUL43" s="3"/>
      <c r="DUM43" s="3"/>
      <c r="DUN43" s="3"/>
      <c r="DUO43" s="3"/>
      <c r="DUP43" s="3"/>
      <c r="DUQ43" s="3"/>
      <c r="DUR43" s="3"/>
      <c r="DUS43" s="3"/>
      <c r="DUT43" s="3"/>
      <c r="DUU43" s="3"/>
      <c r="DUV43" s="3"/>
      <c r="DUW43" s="3"/>
      <c r="DUX43" s="3"/>
      <c r="DUY43" s="3"/>
      <c r="DUZ43" s="3"/>
      <c r="DVA43" s="3"/>
      <c r="DVB43" s="3"/>
      <c r="DVC43" s="3"/>
      <c r="DVD43" s="3"/>
      <c r="DVE43" s="3"/>
      <c r="DVF43" s="3"/>
      <c r="DVG43" s="3"/>
      <c r="DVH43" s="3"/>
      <c r="DVI43" s="3"/>
      <c r="DVJ43" s="3"/>
      <c r="DVK43" s="3"/>
      <c r="DVL43" s="3"/>
      <c r="DVM43" s="3"/>
      <c r="DVN43" s="3"/>
      <c r="DVO43" s="3"/>
      <c r="DVP43" s="3"/>
      <c r="DVQ43" s="3"/>
      <c r="DVR43" s="3"/>
      <c r="DVS43" s="3"/>
      <c r="DVT43" s="3"/>
      <c r="DVU43" s="3"/>
      <c r="DVV43" s="3"/>
      <c r="DVW43" s="3"/>
      <c r="DVX43" s="3"/>
      <c r="DVY43" s="3"/>
      <c r="DVZ43" s="3"/>
      <c r="DWA43" s="3"/>
      <c r="DWB43" s="3"/>
      <c r="DWC43" s="3"/>
      <c r="DWD43" s="3"/>
      <c r="DWE43" s="3"/>
      <c r="DWF43" s="3"/>
      <c r="DWG43" s="3"/>
      <c r="DWH43" s="3"/>
      <c r="DWI43" s="3"/>
      <c r="DWJ43" s="3"/>
      <c r="DWK43" s="3"/>
      <c r="DWL43" s="3"/>
      <c r="DWM43" s="3"/>
      <c r="DWN43" s="3"/>
      <c r="DWO43" s="3"/>
      <c r="DWP43" s="3"/>
      <c r="DWQ43" s="3"/>
      <c r="DWR43" s="3"/>
      <c r="DWS43" s="3"/>
      <c r="DWT43" s="3"/>
      <c r="DWU43" s="3"/>
      <c r="DWV43" s="3"/>
      <c r="DWW43" s="3"/>
      <c r="DWX43" s="3"/>
      <c r="DWY43" s="3"/>
      <c r="DWZ43" s="3"/>
      <c r="DXA43" s="3"/>
      <c r="DXB43" s="3"/>
      <c r="DXC43" s="3"/>
      <c r="DXD43" s="3"/>
      <c r="DXE43" s="3"/>
      <c r="DXF43" s="3"/>
      <c r="DXG43" s="3"/>
      <c r="DXH43" s="3"/>
      <c r="DXI43" s="3"/>
      <c r="DXJ43" s="3"/>
      <c r="DXK43" s="3"/>
      <c r="DXL43" s="3"/>
      <c r="DXM43" s="3"/>
      <c r="DXN43" s="3"/>
      <c r="DXO43" s="3"/>
      <c r="DXP43" s="3"/>
      <c r="DXQ43" s="3"/>
      <c r="DXR43" s="3"/>
      <c r="DXS43" s="3"/>
      <c r="DXT43" s="3"/>
      <c r="DXU43" s="3"/>
      <c r="DXV43" s="3"/>
      <c r="DXW43" s="3"/>
      <c r="DXX43" s="3"/>
      <c r="DXY43" s="3"/>
      <c r="DXZ43" s="3"/>
      <c r="DYA43" s="3"/>
      <c r="DYB43" s="3"/>
      <c r="DYC43" s="3"/>
      <c r="DYD43" s="3"/>
      <c r="DYE43" s="3"/>
      <c r="DYF43" s="3"/>
      <c r="DYG43" s="3"/>
      <c r="DYH43" s="3"/>
      <c r="DYI43" s="3"/>
      <c r="DYJ43" s="3"/>
      <c r="DYK43" s="3"/>
      <c r="DYL43" s="3"/>
      <c r="DYM43" s="3"/>
      <c r="DYN43" s="3"/>
      <c r="DYO43" s="3"/>
      <c r="DYP43" s="3"/>
      <c r="DYQ43" s="3"/>
      <c r="DYR43" s="3"/>
      <c r="DYS43" s="3"/>
      <c r="DYT43" s="3"/>
      <c r="DYU43" s="3"/>
      <c r="DYV43" s="3"/>
      <c r="DYW43" s="3"/>
      <c r="DYX43" s="3"/>
      <c r="DYY43" s="3"/>
      <c r="DYZ43" s="3"/>
      <c r="DZA43" s="3"/>
      <c r="DZB43" s="3"/>
      <c r="DZC43" s="3"/>
      <c r="DZD43" s="3"/>
      <c r="DZE43" s="3"/>
      <c r="DZF43" s="3"/>
      <c r="DZG43" s="3"/>
      <c r="DZH43" s="3"/>
      <c r="DZI43" s="3"/>
      <c r="DZJ43" s="3"/>
      <c r="DZK43" s="3"/>
      <c r="DZL43" s="3"/>
      <c r="DZM43" s="3"/>
      <c r="DZN43" s="3"/>
      <c r="DZO43" s="3"/>
      <c r="DZP43" s="3"/>
      <c r="DZQ43" s="3"/>
      <c r="DZR43" s="3"/>
      <c r="DZS43" s="3"/>
      <c r="DZT43" s="3"/>
      <c r="DZU43" s="3"/>
      <c r="DZV43" s="3"/>
      <c r="DZW43" s="3"/>
      <c r="DZX43" s="3"/>
      <c r="DZY43" s="3"/>
      <c r="DZZ43" s="3"/>
      <c r="EAA43" s="3"/>
      <c r="EAB43" s="3"/>
      <c r="EAC43" s="3"/>
      <c r="EAD43" s="3"/>
      <c r="EAE43" s="3"/>
      <c r="EAF43" s="3"/>
      <c r="EAG43" s="3"/>
      <c r="EAH43" s="3"/>
      <c r="EAI43" s="3"/>
      <c r="EAJ43" s="3"/>
      <c r="EAK43" s="3"/>
      <c r="EAL43" s="3"/>
      <c r="EAM43" s="3"/>
      <c r="EAN43" s="3"/>
      <c r="EAO43" s="3"/>
      <c r="EAP43" s="3"/>
      <c r="EAQ43" s="3"/>
      <c r="EAR43" s="3"/>
      <c r="EAS43" s="3"/>
      <c r="EAT43" s="3"/>
      <c r="EAU43" s="3"/>
      <c r="EAV43" s="3"/>
      <c r="EAW43" s="3"/>
      <c r="EAX43" s="3"/>
      <c r="EAY43" s="3"/>
      <c r="EAZ43" s="3"/>
      <c r="EBA43" s="3"/>
      <c r="EBB43" s="3"/>
      <c r="EBC43" s="3"/>
      <c r="EBD43" s="3"/>
      <c r="EBE43" s="3"/>
      <c r="EBF43" s="3"/>
      <c r="EBG43" s="3"/>
      <c r="EBH43" s="3"/>
      <c r="EBI43" s="3"/>
      <c r="EBJ43" s="3"/>
      <c r="EBK43" s="3"/>
      <c r="EBL43" s="3"/>
      <c r="EBM43" s="3"/>
      <c r="EBN43" s="3"/>
      <c r="EBO43" s="3"/>
      <c r="EBP43" s="3"/>
      <c r="EBQ43" s="3"/>
      <c r="EBR43" s="3"/>
      <c r="EBS43" s="3"/>
      <c r="EBT43" s="3"/>
      <c r="EBU43" s="3"/>
      <c r="EBV43" s="3"/>
      <c r="EBW43" s="3"/>
      <c r="EBX43" s="3"/>
      <c r="EBY43" s="3"/>
      <c r="EBZ43" s="3"/>
      <c r="ECA43" s="3"/>
      <c r="ECB43" s="3"/>
      <c r="ECC43" s="3"/>
      <c r="ECD43" s="3"/>
      <c r="ECE43" s="3"/>
      <c r="ECF43" s="3"/>
      <c r="ECG43" s="3"/>
      <c r="ECH43" s="3"/>
      <c r="ECI43" s="3"/>
      <c r="ECJ43" s="3"/>
      <c r="ECK43" s="3"/>
      <c r="ECL43" s="3"/>
      <c r="ECM43" s="3"/>
      <c r="ECN43" s="3"/>
      <c r="ECO43" s="3"/>
      <c r="ECP43" s="3"/>
      <c r="ECQ43" s="3"/>
      <c r="ECR43" s="3"/>
      <c r="ECS43" s="3"/>
      <c r="ECT43" s="3"/>
      <c r="ECU43" s="3"/>
      <c r="ECV43" s="3"/>
      <c r="ECW43" s="3"/>
      <c r="ECX43" s="3"/>
      <c r="ECY43" s="3"/>
      <c r="ECZ43" s="3"/>
      <c r="EDA43" s="3"/>
      <c r="EDB43" s="3"/>
      <c r="EDC43" s="3"/>
      <c r="EDD43" s="3"/>
      <c r="EDE43" s="3"/>
      <c r="EDF43" s="3"/>
      <c r="EDG43" s="3"/>
      <c r="EDH43" s="3"/>
      <c r="EDI43" s="3"/>
      <c r="EDJ43" s="3"/>
      <c r="EDK43" s="3"/>
      <c r="EDL43" s="3"/>
      <c r="EDM43" s="3"/>
      <c r="EDN43" s="3"/>
      <c r="EDO43" s="3"/>
      <c r="EDP43" s="3"/>
      <c r="EDQ43" s="3"/>
      <c r="EDR43" s="3"/>
      <c r="EDS43" s="3"/>
      <c r="EDT43" s="3"/>
      <c r="EDU43" s="3"/>
      <c r="EDV43" s="3"/>
      <c r="EDW43" s="3"/>
      <c r="EDX43" s="3"/>
      <c r="EDY43" s="3"/>
      <c r="EDZ43" s="3"/>
      <c r="EEA43" s="3"/>
      <c r="EEB43" s="3"/>
      <c r="EEC43" s="3"/>
      <c r="EED43" s="3"/>
      <c r="EEE43" s="3"/>
      <c r="EEF43" s="3"/>
      <c r="EEG43" s="3"/>
      <c r="EEH43" s="3"/>
      <c r="EEI43" s="3"/>
      <c r="EEJ43" s="3"/>
      <c r="EEK43" s="3"/>
      <c r="EEL43" s="3"/>
      <c r="EEM43" s="3"/>
      <c r="EEN43" s="3"/>
      <c r="EEO43" s="3"/>
      <c r="EEP43" s="3"/>
      <c r="EEQ43" s="3"/>
      <c r="EER43" s="3"/>
      <c r="EES43" s="3"/>
      <c r="EET43" s="3"/>
      <c r="EEU43" s="3"/>
      <c r="EEV43" s="3"/>
      <c r="EEW43" s="3"/>
      <c r="EEX43" s="3"/>
      <c r="EEY43" s="3"/>
      <c r="EEZ43" s="3"/>
      <c r="EFA43" s="3"/>
      <c r="EFB43" s="3"/>
      <c r="EFC43" s="3"/>
      <c r="EFD43" s="3"/>
      <c r="EFE43" s="3"/>
      <c r="EFF43" s="3"/>
      <c r="EFG43" s="3"/>
      <c r="EFH43" s="3"/>
      <c r="EFI43" s="3"/>
      <c r="EFJ43" s="3"/>
      <c r="EFK43" s="3"/>
      <c r="EFL43" s="3"/>
      <c r="EFM43" s="3"/>
      <c r="EFN43" s="3"/>
      <c r="EFO43" s="3"/>
      <c r="EFP43" s="3"/>
      <c r="EFQ43" s="3"/>
      <c r="EFR43" s="3"/>
      <c r="EFS43" s="3"/>
      <c r="EFT43" s="3"/>
      <c r="EFU43" s="3"/>
      <c r="EFV43" s="3"/>
      <c r="EFW43" s="3"/>
      <c r="EFX43" s="3"/>
      <c r="EFY43" s="3"/>
      <c r="EFZ43" s="3"/>
      <c r="EGA43" s="3"/>
      <c r="EGB43" s="3"/>
      <c r="EGC43" s="3"/>
      <c r="EGD43" s="3"/>
      <c r="EGE43" s="3"/>
      <c r="EGF43" s="3"/>
      <c r="EGG43" s="3"/>
      <c r="EGH43" s="3"/>
      <c r="EGI43" s="3"/>
      <c r="EGJ43" s="3"/>
      <c r="EGK43" s="3"/>
      <c r="EGL43" s="3"/>
      <c r="EGM43" s="3"/>
      <c r="EGN43" s="3"/>
      <c r="EGO43" s="3"/>
      <c r="EGP43" s="3"/>
      <c r="EGQ43" s="3"/>
      <c r="EGR43" s="3"/>
      <c r="EGS43" s="3"/>
      <c r="EGT43" s="3"/>
      <c r="EGU43" s="3"/>
      <c r="EGV43" s="3"/>
      <c r="EGW43" s="3"/>
      <c r="EGX43" s="3"/>
      <c r="EGY43" s="3"/>
      <c r="EGZ43" s="3"/>
      <c r="EHA43" s="3"/>
      <c r="EHB43" s="3"/>
      <c r="EHC43" s="3"/>
      <c r="EHD43" s="3"/>
      <c r="EHE43" s="3"/>
      <c r="EHF43" s="3"/>
      <c r="EHG43" s="3"/>
      <c r="EHH43" s="3"/>
      <c r="EHI43" s="3"/>
      <c r="EHJ43" s="3"/>
      <c r="EHK43" s="3"/>
      <c r="EHL43" s="3"/>
      <c r="EHM43" s="3"/>
      <c r="EHN43" s="3"/>
      <c r="EHO43" s="3"/>
      <c r="EHP43" s="3"/>
      <c r="EHQ43" s="3"/>
      <c r="EHR43" s="3"/>
      <c r="EHS43" s="3"/>
      <c r="EHT43" s="3"/>
      <c r="EHU43" s="3"/>
      <c r="EHV43" s="3"/>
      <c r="EHW43" s="3"/>
      <c r="EHX43" s="3"/>
      <c r="EHY43" s="3"/>
      <c r="EHZ43" s="3"/>
      <c r="EIA43" s="3"/>
      <c r="EIB43" s="3"/>
      <c r="EIC43" s="3"/>
      <c r="EID43" s="3"/>
      <c r="EIE43" s="3"/>
      <c r="EIF43" s="3"/>
      <c r="EIG43" s="3"/>
      <c r="EIH43" s="3"/>
      <c r="EII43" s="3"/>
      <c r="EIJ43" s="3"/>
      <c r="EIK43" s="3"/>
      <c r="EIL43" s="3"/>
      <c r="EIM43" s="3"/>
      <c r="EIN43" s="3"/>
      <c r="EIO43" s="3"/>
      <c r="EIP43" s="3"/>
      <c r="EIQ43" s="3"/>
      <c r="EIR43" s="3"/>
      <c r="EIS43" s="3"/>
      <c r="EIT43" s="3"/>
      <c r="EIU43" s="3"/>
      <c r="EIV43" s="3"/>
      <c r="EIW43" s="3"/>
      <c r="EIX43" s="3"/>
      <c r="EIY43" s="3"/>
      <c r="EIZ43" s="3"/>
      <c r="EJA43" s="3"/>
      <c r="EJB43" s="3"/>
      <c r="EJC43" s="3"/>
      <c r="EJD43" s="3"/>
      <c r="EJE43" s="3"/>
      <c r="EJF43" s="3"/>
      <c r="EJG43" s="3"/>
      <c r="EJH43" s="3"/>
      <c r="EJI43" s="3"/>
      <c r="EJJ43" s="3"/>
      <c r="EJK43" s="3"/>
      <c r="EJL43" s="3"/>
      <c r="EJM43" s="3"/>
      <c r="EJN43" s="3"/>
      <c r="EJO43" s="3"/>
      <c r="EJP43" s="3"/>
      <c r="EJQ43" s="3"/>
      <c r="EJR43" s="3"/>
      <c r="EJS43" s="3"/>
      <c r="EJT43" s="3"/>
      <c r="EJU43" s="3"/>
      <c r="EJV43" s="3"/>
      <c r="EJW43" s="3"/>
      <c r="EJX43" s="3"/>
      <c r="EJY43" s="3"/>
      <c r="EJZ43" s="3"/>
      <c r="EKA43" s="3"/>
      <c r="EKB43" s="3"/>
      <c r="EKC43" s="3"/>
      <c r="EKD43" s="3"/>
      <c r="EKE43" s="3"/>
      <c r="EKF43" s="3"/>
      <c r="EKG43" s="3"/>
      <c r="EKH43" s="3"/>
      <c r="EKI43" s="3"/>
      <c r="EKJ43" s="3"/>
      <c r="EKK43" s="3"/>
      <c r="EKL43" s="3"/>
      <c r="EKM43" s="3"/>
      <c r="EKN43" s="3"/>
      <c r="EKO43" s="3"/>
      <c r="EKP43" s="3"/>
      <c r="EKQ43" s="3"/>
      <c r="EKR43" s="3"/>
      <c r="EKS43" s="3"/>
      <c r="EKT43" s="3"/>
      <c r="EKU43" s="3"/>
      <c r="EKV43" s="3"/>
      <c r="EKW43" s="3"/>
      <c r="EKX43" s="3"/>
      <c r="EKY43" s="3"/>
      <c r="EKZ43" s="3"/>
      <c r="ELA43" s="3"/>
      <c r="ELB43" s="3"/>
      <c r="ELC43" s="3"/>
      <c r="ELD43" s="3"/>
      <c r="ELE43" s="3"/>
      <c r="ELF43" s="3"/>
      <c r="ELG43" s="3"/>
      <c r="ELH43" s="3"/>
      <c r="ELI43" s="3"/>
      <c r="ELJ43" s="3"/>
      <c r="ELK43" s="3"/>
      <c r="ELL43" s="3"/>
      <c r="ELM43" s="3"/>
      <c r="ELN43" s="3"/>
      <c r="ELO43" s="3"/>
      <c r="ELP43" s="3"/>
      <c r="ELQ43" s="3"/>
      <c r="ELR43" s="3"/>
      <c r="ELS43" s="3"/>
      <c r="ELT43" s="3"/>
      <c r="ELU43" s="3"/>
      <c r="ELV43" s="3"/>
      <c r="ELW43" s="3"/>
      <c r="ELX43" s="3"/>
      <c r="ELY43" s="3"/>
      <c r="ELZ43" s="3"/>
      <c r="EMA43" s="3"/>
      <c r="EMB43" s="3"/>
      <c r="EMC43" s="3"/>
      <c r="EMD43" s="3"/>
      <c r="EME43" s="3"/>
      <c r="EMF43" s="3"/>
      <c r="EMG43" s="3"/>
      <c r="EMH43" s="3"/>
      <c r="EMI43" s="3"/>
      <c r="EMJ43" s="3"/>
      <c r="EMK43" s="3"/>
      <c r="EML43" s="3"/>
      <c r="EMM43" s="3"/>
      <c r="EMN43" s="3"/>
      <c r="EMO43" s="3"/>
      <c r="EMP43" s="3"/>
      <c r="EMQ43" s="3"/>
      <c r="EMR43" s="3"/>
      <c r="EMS43" s="3"/>
      <c r="EMT43" s="3"/>
      <c r="EMU43" s="3"/>
      <c r="EMV43" s="3"/>
      <c r="EMW43" s="3"/>
      <c r="EMX43" s="3"/>
      <c r="EMY43" s="3"/>
      <c r="EMZ43" s="3"/>
      <c r="ENA43" s="3"/>
      <c r="ENB43" s="3"/>
      <c r="ENC43" s="3"/>
      <c r="END43" s="3"/>
      <c r="ENE43" s="3"/>
      <c r="ENF43" s="3"/>
      <c r="ENG43" s="3"/>
      <c r="ENH43" s="3"/>
      <c r="ENI43" s="3"/>
      <c r="ENJ43" s="3"/>
      <c r="ENK43" s="3"/>
      <c r="ENL43" s="3"/>
      <c r="ENM43" s="3"/>
      <c r="ENN43" s="3"/>
      <c r="ENO43" s="3"/>
      <c r="ENP43" s="3"/>
      <c r="ENQ43" s="3"/>
      <c r="ENR43" s="3"/>
      <c r="ENS43" s="3"/>
      <c r="ENT43" s="3"/>
      <c r="ENU43" s="3"/>
      <c r="ENV43" s="3"/>
      <c r="ENW43" s="3"/>
      <c r="ENX43" s="3"/>
      <c r="ENY43" s="3"/>
      <c r="ENZ43" s="3"/>
      <c r="EOA43" s="3"/>
      <c r="EOB43" s="3"/>
      <c r="EOC43" s="3"/>
      <c r="EOD43" s="3"/>
      <c r="EOE43" s="3"/>
      <c r="EOF43" s="3"/>
      <c r="EOG43" s="3"/>
      <c r="EOH43" s="3"/>
      <c r="EOI43" s="3"/>
      <c r="EOJ43" s="3"/>
      <c r="EOK43" s="3"/>
      <c r="EOL43" s="3"/>
      <c r="EOM43" s="3"/>
      <c r="EON43" s="3"/>
      <c r="EOO43" s="3"/>
      <c r="EOP43" s="3"/>
      <c r="EOQ43" s="3"/>
      <c r="EOR43" s="3"/>
      <c r="EOS43" s="3"/>
      <c r="EOT43" s="3"/>
      <c r="EOU43" s="3"/>
      <c r="EOV43" s="3"/>
      <c r="EOW43" s="3"/>
      <c r="EOX43" s="3"/>
      <c r="EOY43" s="3"/>
      <c r="EOZ43" s="3"/>
      <c r="EPA43" s="3"/>
      <c r="EPB43" s="3"/>
      <c r="EPC43" s="3"/>
      <c r="EPD43" s="3"/>
      <c r="EPE43" s="3"/>
      <c r="EPF43" s="3"/>
      <c r="EPG43" s="3"/>
      <c r="EPH43" s="3"/>
      <c r="EPI43" s="3"/>
      <c r="EPJ43" s="3"/>
      <c r="EPK43" s="3"/>
      <c r="EPL43" s="3"/>
      <c r="EPM43" s="3"/>
      <c r="EPN43" s="3"/>
      <c r="EPO43" s="3"/>
      <c r="EPP43" s="3"/>
      <c r="EPQ43" s="3"/>
      <c r="EPR43" s="3"/>
      <c r="EPS43" s="3"/>
      <c r="EPT43" s="3"/>
      <c r="EPU43" s="3"/>
      <c r="EPV43" s="3"/>
      <c r="EPW43" s="3"/>
      <c r="EPX43" s="3"/>
      <c r="EPY43" s="3"/>
      <c r="EPZ43" s="3"/>
      <c r="EQA43" s="3"/>
      <c r="EQB43" s="3"/>
      <c r="EQC43" s="3"/>
      <c r="EQD43" s="3"/>
      <c r="EQE43" s="3"/>
      <c r="EQF43" s="3"/>
      <c r="EQG43" s="3"/>
      <c r="EQH43" s="3"/>
      <c r="EQI43" s="3"/>
      <c r="EQJ43" s="3"/>
      <c r="EQK43" s="3"/>
      <c r="EQL43" s="3"/>
      <c r="EQM43" s="3"/>
      <c r="EQN43" s="3"/>
      <c r="EQO43" s="3"/>
      <c r="EQP43" s="3"/>
      <c r="EQQ43" s="3"/>
      <c r="EQR43" s="3"/>
      <c r="EQS43" s="3"/>
      <c r="EQT43" s="3"/>
      <c r="EQU43" s="3"/>
      <c r="EQV43" s="3"/>
      <c r="EQW43" s="3"/>
      <c r="EQX43" s="3"/>
      <c r="EQY43" s="3"/>
      <c r="EQZ43" s="3"/>
      <c r="ERA43" s="3"/>
      <c r="ERB43" s="3"/>
      <c r="ERC43" s="3"/>
      <c r="ERD43" s="3"/>
      <c r="ERE43" s="3"/>
      <c r="ERF43" s="3"/>
      <c r="ERG43" s="3"/>
      <c r="ERH43" s="3"/>
      <c r="ERI43" s="3"/>
      <c r="ERJ43" s="3"/>
      <c r="ERK43" s="3"/>
      <c r="ERL43" s="3"/>
      <c r="ERM43" s="3"/>
      <c r="ERN43" s="3"/>
      <c r="ERO43" s="3"/>
      <c r="ERP43" s="3"/>
      <c r="ERQ43" s="3"/>
      <c r="ERR43" s="3"/>
      <c r="ERS43" s="3"/>
      <c r="ERT43" s="3"/>
      <c r="ERU43" s="3"/>
      <c r="ERV43" s="3"/>
      <c r="ERW43" s="3"/>
      <c r="ERX43" s="3"/>
      <c r="ERY43" s="3"/>
      <c r="ERZ43" s="3"/>
      <c r="ESA43" s="3"/>
      <c r="ESB43" s="3"/>
      <c r="ESC43" s="3"/>
      <c r="ESD43" s="3"/>
      <c r="ESE43" s="3"/>
      <c r="ESF43" s="3"/>
      <c r="ESG43" s="3"/>
      <c r="ESH43" s="3"/>
      <c r="ESI43" s="3"/>
      <c r="ESJ43" s="3"/>
      <c r="ESK43" s="3"/>
      <c r="ESL43" s="3"/>
      <c r="ESM43" s="3"/>
      <c r="ESN43" s="3"/>
      <c r="ESO43" s="3"/>
      <c r="ESP43" s="3"/>
      <c r="ESQ43" s="3"/>
      <c r="ESR43" s="3"/>
      <c r="ESS43" s="3"/>
      <c r="EST43" s="3"/>
      <c r="ESU43" s="3"/>
      <c r="ESV43" s="3"/>
      <c r="ESW43" s="3"/>
      <c r="ESX43" s="3"/>
      <c r="ESY43" s="3"/>
      <c r="ESZ43" s="3"/>
      <c r="ETA43" s="3"/>
      <c r="ETB43" s="3"/>
      <c r="ETC43" s="3"/>
      <c r="ETD43" s="3"/>
      <c r="ETE43" s="3"/>
      <c r="ETF43" s="3"/>
      <c r="ETG43" s="3"/>
      <c r="ETH43" s="3"/>
      <c r="ETI43" s="3"/>
      <c r="ETJ43" s="3"/>
      <c r="ETK43" s="3"/>
      <c r="ETL43" s="3"/>
      <c r="ETM43" s="3"/>
      <c r="ETN43" s="3"/>
      <c r="ETO43" s="3"/>
      <c r="ETP43" s="3"/>
      <c r="ETQ43" s="3"/>
      <c r="ETR43" s="3"/>
      <c r="ETS43" s="3"/>
      <c r="ETT43" s="3"/>
      <c r="ETU43" s="3"/>
      <c r="ETV43" s="3"/>
      <c r="ETW43" s="3"/>
      <c r="ETX43" s="3"/>
      <c r="ETY43" s="3"/>
      <c r="ETZ43" s="3"/>
      <c r="EUA43" s="3"/>
      <c r="EUB43" s="3"/>
      <c r="EUC43" s="3"/>
      <c r="EUD43" s="3"/>
      <c r="EUE43" s="3"/>
      <c r="EUF43" s="3"/>
      <c r="EUG43" s="3"/>
      <c r="EUH43" s="3"/>
      <c r="EUI43" s="3"/>
      <c r="EUJ43" s="3"/>
      <c r="EUK43" s="3"/>
      <c r="EUL43" s="3"/>
      <c r="EUM43" s="3"/>
      <c r="EUN43" s="3"/>
      <c r="EUO43" s="3"/>
      <c r="EUP43" s="3"/>
      <c r="EUQ43" s="3"/>
      <c r="EUR43" s="3"/>
      <c r="EUS43" s="3"/>
      <c r="EUT43" s="3"/>
      <c r="EUU43" s="3"/>
      <c r="EUV43" s="3"/>
      <c r="EUW43" s="3"/>
      <c r="EUX43" s="3"/>
      <c r="EUY43" s="3"/>
      <c r="EUZ43" s="3"/>
      <c r="EVA43" s="3"/>
      <c r="EVB43" s="3"/>
      <c r="EVC43" s="3"/>
      <c r="EVD43" s="3"/>
      <c r="EVE43" s="3"/>
      <c r="EVF43" s="3"/>
      <c r="EVG43" s="3"/>
      <c r="EVH43" s="3"/>
      <c r="EVI43" s="3"/>
      <c r="EVJ43" s="3"/>
      <c r="EVK43" s="3"/>
      <c r="EVL43" s="3"/>
      <c r="EVM43" s="3"/>
      <c r="EVN43" s="3"/>
      <c r="EVO43" s="3"/>
      <c r="EVP43" s="3"/>
      <c r="EVQ43" s="3"/>
      <c r="EVR43" s="3"/>
      <c r="EVS43" s="3"/>
      <c r="EVT43" s="3"/>
      <c r="EVU43" s="3"/>
      <c r="EVV43" s="3"/>
      <c r="EVW43" s="3"/>
      <c r="EVX43" s="3"/>
      <c r="EVY43" s="3"/>
      <c r="EVZ43" s="3"/>
      <c r="EWA43" s="3"/>
      <c r="EWB43" s="3"/>
      <c r="EWC43" s="3"/>
      <c r="EWD43" s="3"/>
      <c r="EWE43" s="3"/>
      <c r="EWF43" s="3"/>
      <c r="EWG43" s="3"/>
      <c r="EWH43" s="3"/>
      <c r="EWI43" s="3"/>
      <c r="EWJ43" s="3"/>
      <c r="EWK43" s="3"/>
      <c r="EWL43" s="3"/>
      <c r="EWM43" s="3"/>
      <c r="EWN43" s="3"/>
      <c r="EWO43" s="3"/>
      <c r="EWP43" s="3"/>
      <c r="EWQ43" s="3"/>
      <c r="EWR43" s="3"/>
      <c r="EWS43" s="3"/>
      <c r="EWT43" s="3"/>
      <c r="EWU43" s="3"/>
      <c r="EWV43" s="3"/>
      <c r="EWW43" s="3"/>
      <c r="EWX43" s="3"/>
      <c r="EWY43" s="3"/>
      <c r="EWZ43" s="3"/>
      <c r="EXA43" s="3"/>
      <c r="EXB43" s="3"/>
      <c r="EXC43" s="3"/>
      <c r="EXD43" s="3"/>
      <c r="EXE43" s="3"/>
      <c r="EXF43" s="3"/>
      <c r="EXG43" s="3"/>
      <c r="EXH43" s="3"/>
      <c r="EXI43" s="3"/>
      <c r="EXJ43" s="3"/>
      <c r="EXK43" s="3"/>
      <c r="EXL43" s="3"/>
      <c r="EXM43" s="3"/>
      <c r="EXN43" s="3"/>
      <c r="EXO43" s="3"/>
      <c r="EXP43" s="3"/>
      <c r="EXQ43" s="3"/>
      <c r="EXR43" s="3"/>
      <c r="EXS43" s="3"/>
      <c r="EXT43" s="3"/>
      <c r="EXU43" s="3"/>
      <c r="EXV43" s="3"/>
      <c r="EXW43" s="3"/>
      <c r="EXX43" s="3"/>
      <c r="EXY43" s="3"/>
      <c r="EXZ43" s="3"/>
      <c r="EYA43" s="3"/>
      <c r="EYB43" s="3"/>
      <c r="EYC43" s="3"/>
      <c r="EYD43" s="3"/>
      <c r="EYE43" s="3"/>
      <c r="EYF43" s="3"/>
      <c r="EYG43" s="3"/>
      <c r="EYH43" s="3"/>
      <c r="EYI43" s="3"/>
      <c r="EYJ43" s="3"/>
      <c r="EYK43" s="3"/>
      <c r="EYL43" s="3"/>
      <c r="EYM43" s="3"/>
      <c r="EYN43" s="3"/>
      <c r="EYO43" s="3"/>
      <c r="EYP43" s="3"/>
      <c r="EYQ43" s="3"/>
      <c r="EYR43" s="3"/>
      <c r="EYS43" s="3"/>
      <c r="EYT43" s="3"/>
      <c r="EYU43" s="3"/>
      <c r="EYV43" s="3"/>
      <c r="EYW43" s="3"/>
      <c r="EYX43" s="3"/>
      <c r="EYY43" s="3"/>
      <c r="EYZ43" s="3"/>
      <c r="EZA43" s="3"/>
      <c r="EZB43" s="3"/>
      <c r="EZC43" s="3"/>
      <c r="EZD43" s="3"/>
      <c r="EZE43" s="3"/>
      <c r="EZF43" s="3"/>
      <c r="EZG43" s="3"/>
      <c r="EZH43" s="3"/>
      <c r="EZI43" s="3"/>
      <c r="EZJ43" s="3"/>
      <c r="EZK43" s="3"/>
      <c r="EZL43" s="3"/>
      <c r="EZM43" s="3"/>
      <c r="EZN43" s="3"/>
      <c r="EZO43" s="3"/>
      <c r="EZP43" s="3"/>
      <c r="EZQ43" s="3"/>
      <c r="EZR43" s="3"/>
      <c r="EZS43" s="3"/>
      <c r="EZT43" s="3"/>
      <c r="EZU43" s="3"/>
      <c r="EZV43" s="3"/>
      <c r="EZW43" s="3"/>
      <c r="EZX43" s="3"/>
      <c r="EZY43" s="3"/>
      <c r="EZZ43" s="3"/>
      <c r="FAA43" s="3"/>
      <c r="FAB43" s="3"/>
      <c r="FAC43" s="3"/>
      <c r="FAD43" s="3"/>
      <c r="FAE43" s="3"/>
      <c r="FAF43" s="3"/>
      <c r="FAG43" s="3"/>
      <c r="FAH43" s="3"/>
      <c r="FAI43" s="3"/>
      <c r="FAJ43" s="3"/>
      <c r="FAK43" s="3"/>
      <c r="FAL43" s="3"/>
      <c r="FAM43" s="3"/>
      <c r="FAN43" s="3"/>
      <c r="FAO43" s="3"/>
      <c r="FAP43" s="3"/>
      <c r="FAQ43" s="3"/>
      <c r="FAR43" s="3"/>
      <c r="FAS43" s="3"/>
      <c r="FAT43" s="3"/>
      <c r="FAU43" s="3"/>
      <c r="FAV43" s="3"/>
      <c r="FAW43" s="3"/>
      <c r="FAX43" s="3"/>
      <c r="FAY43" s="3"/>
      <c r="FAZ43" s="3"/>
      <c r="FBA43" s="3"/>
      <c r="FBB43" s="3"/>
      <c r="FBC43" s="3"/>
      <c r="FBD43" s="3"/>
      <c r="FBE43" s="3"/>
      <c r="FBF43" s="3"/>
      <c r="FBG43" s="3"/>
      <c r="FBH43" s="3"/>
      <c r="FBI43" s="3"/>
      <c r="FBJ43" s="3"/>
      <c r="FBK43" s="3"/>
      <c r="FBL43" s="3"/>
      <c r="FBM43" s="3"/>
      <c r="FBN43" s="3"/>
      <c r="FBO43" s="3"/>
      <c r="FBP43" s="3"/>
      <c r="FBQ43" s="3"/>
      <c r="FBR43" s="3"/>
      <c r="FBS43" s="3"/>
      <c r="FBT43" s="3"/>
      <c r="FBU43" s="3"/>
      <c r="FBV43" s="3"/>
      <c r="FBW43" s="3"/>
      <c r="FBX43" s="3"/>
      <c r="FBY43" s="3"/>
      <c r="FBZ43" s="3"/>
      <c r="FCA43" s="3"/>
      <c r="FCB43" s="3"/>
      <c r="FCC43" s="3"/>
      <c r="FCD43" s="3"/>
      <c r="FCE43" s="3"/>
      <c r="FCF43" s="3"/>
      <c r="FCG43" s="3"/>
      <c r="FCH43" s="3"/>
      <c r="FCI43" s="3"/>
      <c r="FCJ43" s="3"/>
      <c r="FCK43" s="3"/>
      <c r="FCL43" s="3"/>
      <c r="FCM43" s="3"/>
      <c r="FCN43" s="3"/>
      <c r="FCO43" s="3"/>
      <c r="FCP43" s="3"/>
      <c r="FCQ43" s="3"/>
      <c r="FCR43" s="3"/>
      <c r="FCS43" s="3"/>
      <c r="FCT43" s="3"/>
      <c r="FCU43" s="3"/>
      <c r="FCV43" s="3"/>
      <c r="FCW43" s="3"/>
      <c r="FCX43" s="3"/>
      <c r="FCY43" s="3"/>
      <c r="FCZ43" s="3"/>
      <c r="FDA43" s="3"/>
      <c r="FDB43" s="3"/>
      <c r="FDC43" s="3"/>
      <c r="FDD43" s="3"/>
      <c r="FDE43" s="3"/>
      <c r="FDF43" s="3"/>
      <c r="FDG43" s="3"/>
      <c r="FDH43" s="3"/>
      <c r="FDI43" s="3"/>
      <c r="FDJ43" s="3"/>
      <c r="FDK43" s="3"/>
      <c r="FDL43" s="3"/>
      <c r="FDM43" s="3"/>
      <c r="FDN43" s="3"/>
      <c r="FDO43" s="3"/>
      <c r="FDP43" s="3"/>
      <c r="FDQ43" s="3"/>
      <c r="FDR43" s="3"/>
      <c r="FDS43" s="3"/>
      <c r="FDT43" s="3"/>
      <c r="FDU43" s="3"/>
      <c r="FDV43" s="3"/>
      <c r="FDW43" s="3"/>
      <c r="FDX43" s="3"/>
      <c r="FDY43" s="3"/>
      <c r="FDZ43" s="3"/>
      <c r="FEA43" s="3"/>
      <c r="FEB43" s="3"/>
      <c r="FEC43" s="3"/>
      <c r="FED43" s="3"/>
      <c r="FEE43" s="3"/>
      <c r="FEF43" s="3"/>
      <c r="FEG43" s="3"/>
      <c r="FEH43" s="3"/>
      <c r="FEI43" s="3"/>
      <c r="FEJ43" s="3"/>
      <c r="FEK43" s="3"/>
      <c r="FEL43" s="3"/>
      <c r="FEM43" s="3"/>
      <c r="FEN43" s="3"/>
      <c r="FEO43" s="3"/>
      <c r="FEP43" s="3"/>
      <c r="FEQ43" s="3"/>
      <c r="FER43" s="3"/>
      <c r="FES43" s="3"/>
      <c r="FET43" s="3"/>
      <c r="FEU43" s="3"/>
      <c r="FEV43" s="3"/>
      <c r="FEW43" s="3"/>
      <c r="FEX43" s="3"/>
      <c r="FEY43" s="3"/>
      <c r="FEZ43" s="3"/>
      <c r="FFA43" s="3"/>
      <c r="FFB43" s="3"/>
      <c r="FFC43" s="3"/>
      <c r="FFD43" s="3"/>
      <c r="FFE43" s="3"/>
      <c r="FFF43" s="3"/>
      <c r="FFG43" s="3"/>
      <c r="FFH43" s="3"/>
      <c r="FFI43" s="3"/>
      <c r="FFJ43" s="3"/>
      <c r="FFK43" s="3"/>
      <c r="FFL43" s="3"/>
      <c r="FFM43" s="3"/>
      <c r="FFN43" s="3"/>
      <c r="FFO43" s="3"/>
      <c r="FFP43" s="3"/>
      <c r="FFQ43" s="3"/>
      <c r="FFR43" s="3"/>
      <c r="FFS43" s="3"/>
      <c r="FFT43" s="3"/>
      <c r="FFU43" s="3"/>
      <c r="FFV43" s="3"/>
      <c r="FFW43" s="3"/>
      <c r="FFX43" s="3"/>
      <c r="FFY43" s="3"/>
      <c r="FFZ43" s="3"/>
      <c r="FGA43" s="3"/>
      <c r="FGB43" s="3"/>
      <c r="FGC43" s="3"/>
      <c r="FGD43" s="3"/>
      <c r="FGE43" s="3"/>
      <c r="FGF43" s="3"/>
      <c r="FGG43" s="3"/>
      <c r="FGH43" s="3"/>
      <c r="FGI43" s="3"/>
      <c r="FGJ43" s="3"/>
      <c r="FGK43" s="3"/>
      <c r="FGL43" s="3"/>
      <c r="FGM43" s="3"/>
      <c r="FGN43" s="3"/>
      <c r="FGO43" s="3"/>
      <c r="FGP43" s="3"/>
      <c r="FGQ43" s="3"/>
      <c r="FGR43" s="3"/>
      <c r="FGS43" s="3"/>
      <c r="FGT43" s="3"/>
      <c r="FGU43" s="3"/>
      <c r="FGV43" s="3"/>
      <c r="FGW43" s="3"/>
      <c r="FGX43" s="3"/>
      <c r="FGY43" s="3"/>
      <c r="FGZ43" s="3"/>
      <c r="FHA43" s="3"/>
      <c r="FHB43" s="3"/>
      <c r="FHC43" s="3"/>
      <c r="FHD43" s="3"/>
      <c r="FHE43" s="3"/>
      <c r="FHF43" s="3"/>
      <c r="FHG43" s="3"/>
      <c r="FHH43" s="3"/>
      <c r="FHI43" s="3"/>
      <c r="FHJ43" s="3"/>
      <c r="FHK43" s="3"/>
      <c r="FHL43" s="3"/>
      <c r="FHM43" s="3"/>
      <c r="FHN43" s="3"/>
      <c r="FHO43" s="3"/>
      <c r="FHP43" s="3"/>
      <c r="FHQ43" s="3"/>
      <c r="FHR43" s="3"/>
      <c r="FHS43" s="3"/>
      <c r="FHT43" s="3"/>
      <c r="FHU43" s="3"/>
      <c r="FHV43" s="3"/>
      <c r="FHW43" s="3"/>
      <c r="FHX43" s="3"/>
      <c r="FHY43" s="3"/>
      <c r="FHZ43" s="3"/>
      <c r="FIA43" s="3"/>
      <c r="FIB43" s="3"/>
      <c r="FIC43" s="3"/>
      <c r="FID43" s="3"/>
      <c r="FIE43" s="3"/>
      <c r="FIF43" s="3"/>
      <c r="FIG43" s="3"/>
      <c r="FIH43" s="3"/>
      <c r="FII43" s="3"/>
      <c r="FIJ43" s="3"/>
      <c r="FIK43" s="3"/>
      <c r="FIL43" s="3"/>
      <c r="FIM43" s="3"/>
      <c r="FIN43" s="3"/>
      <c r="FIO43" s="3"/>
      <c r="FIP43" s="3"/>
      <c r="FIQ43" s="3"/>
      <c r="FIR43" s="3"/>
      <c r="FIS43" s="3"/>
      <c r="FIT43" s="3"/>
      <c r="FIU43" s="3"/>
      <c r="FIV43" s="3"/>
      <c r="FIW43" s="3"/>
      <c r="FIX43" s="3"/>
      <c r="FIY43" s="3"/>
      <c r="FIZ43" s="3"/>
      <c r="FJA43" s="3"/>
      <c r="FJB43" s="3"/>
      <c r="FJC43" s="3"/>
      <c r="FJD43" s="3"/>
      <c r="FJE43" s="3"/>
      <c r="FJF43" s="3"/>
      <c r="FJG43" s="3"/>
      <c r="FJH43" s="3"/>
      <c r="FJI43" s="3"/>
      <c r="FJJ43" s="3"/>
      <c r="FJK43" s="3"/>
      <c r="FJL43" s="3"/>
      <c r="FJM43" s="3"/>
      <c r="FJN43" s="3"/>
      <c r="FJO43" s="3"/>
      <c r="FJP43" s="3"/>
      <c r="FJQ43" s="3"/>
      <c r="FJR43" s="3"/>
      <c r="FJS43" s="3"/>
      <c r="FJT43" s="3"/>
      <c r="FJU43" s="3"/>
      <c r="FJV43" s="3"/>
      <c r="FJW43" s="3"/>
      <c r="FJX43" s="3"/>
      <c r="FJY43" s="3"/>
      <c r="FJZ43" s="3"/>
      <c r="FKA43" s="3"/>
      <c r="FKB43" s="3"/>
      <c r="FKC43" s="3"/>
      <c r="FKD43" s="3"/>
      <c r="FKE43" s="3"/>
      <c r="FKF43" s="3"/>
      <c r="FKG43" s="3"/>
      <c r="FKH43" s="3"/>
      <c r="FKI43" s="3"/>
      <c r="FKJ43" s="3"/>
      <c r="FKK43" s="3"/>
      <c r="FKL43" s="3"/>
      <c r="FKM43" s="3"/>
      <c r="FKN43" s="3"/>
      <c r="FKO43" s="3"/>
      <c r="FKP43" s="3"/>
      <c r="FKQ43" s="3"/>
      <c r="FKR43" s="3"/>
      <c r="FKS43" s="3"/>
      <c r="FKT43" s="3"/>
      <c r="FKU43" s="3"/>
      <c r="FKV43" s="3"/>
      <c r="FKW43" s="3"/>
      <c r="FKX43" s="3"/>
      <c r="FKY43" s="3"/>
      <c r="FKZ43" s="3"/>
      <c r="FLA43" s="3"/>
      <c r="FLB43" s="3"/>
      <c r="FLC43" s="3"/>
      <c r="FLD43" s="3"/>
      <c r="FLE43" s="3"/>
      <c r="FLF43" s="3"/>
      <c r="FLG43" s="3"/>
      <c r="FLH43" s="3"/>
      <c r="FLI43" s="3"/>
      <c r="FLJ43" s="3"/>
      <c r="FLK43" s="3"/>
      <c r="FLL43" s="3"/>
      <c r="FLM43" s="3"/>
      <c r="FLN43" s="3"/>
      <c r="FLO43" s="3"/>
      <c r="FLP43" s="3"/>
      <c r="FLQ43" s="3"/>
      <c r="FLR43" s="3"/>
      <c r="FLS43" s="3"/>
      <c r="FLT43" s="3"/>
      <c r="FLU43" s="3"/>
      <c r="FLV43" s="3"/>
      <c r="FLW43" s="3"/>
      <c r="FLX43" s="3"/>
      <c r="FLY43" s="3"/>
      <c r="FLZ43" s="3"/>
      <c r="FMA43" s="3"/>
      <c r="FMB43" s="3"/>
      <c r="FMC43" s="3"/>
      <c r="FMD43" s="3"/>
      <c r="FME43" s="3"/>
      <c r="FMF43" s="3"/>
      <c r="FMG43" s="3"/>
      <c r="FMH43" s="3"/>
      <c r="FMI43" s="3"/>
      <c r="FMJ43" s="3"/>
      <c r="FMK43" s="3"/>
      <c r="FML43" s="3"/>
      <c r="FMM43" s="3"/>
      <c r="FMN43" s="3"/>
      <c r="FMO43" s="3"/>
      <c r="FMP43" s="3"/>
      <c r="FMQ43" s="3"/>
      <c r="FMR43" s="3"/>
      <c r="FMS43" s="3"/>
      <c r="FMT43" s="3"/>
      <c r="FMU43" s="3"/>
      <c r="FMV43" s="3"/>
      <c r="FMW43" s="3"/>
      <c r="FMX43" s="3"/>
      <c r="FMY43" s="3"/>
      <c r="FMZ43" s="3"/>
      <c r="FNA43" s="3"/>
      <c r="FNB43" s="3"/>
      <c r="FNC43" s="3"/>
      <c r="FND43" s="3"/>
      <c r="FNE43" s="3"/>
      <c r="FNF43" s="3"/>
      <c r="FNG43" s="3"/>
      <c r="FNH43" s="3"/>
      <c r="FNI43" s="3"/>
      <c r="FNJ43" s="3"/>
      <c r="FNK43" s="3"/>
      <c r="FNL43" s="3"/>
      <c r="FNM43" s="3"/>
      <c r="FNN43" s="3"/>
      <c r="FNO43" s="3"/>
      <c r="FNP43" s="3"/>
      <c r="FNQ43" s="3"/>
      <c r="FNR43" s="3"/>
      <c r="FNS43" s="3"/>
      <c r="FNT43" s="3"/>
      <c r="FNU43" s="3"/>
      <c r="FNV43" s="3"/>
      <c r="FNW43" s="3"/>
      <c r="FNX43" s="3"/>
      <c r="FNY43" s="3"/>
      <c r="FNZ43" s="3"/>
      <c r="FOA43" s="3"/>
      <c r="FOB43" s="3"/>
      <c r="FOC43" s="3"/>
      <c r="FOD43" s="3"/>
      <c r="FOE43" s="3"/>
      <c r="FOF43" s="3"/>
      <c r="FOG43" s="3"/>
      <c r="FOH43" s="3"/>
      <c r="FOI43" s="3"/>
      <c r="FOJ43" s="3"/>
      <c r="FOK43" s="3"/>
      <c r="FOL43" s="3"/>
      <c r="FOM43" s="3"/>
      <c r="FON43" s="3"/>
      <c r="FOO43" s="3"/>
      <c r="FOP43" s="3"/>
      <c r="FOQ43" s="3"/>
      <c r="FOR43" s="3"/>
      <c r="FOS43" s="3"/>
      <c r="FOT43" s="3"/>
      <c r="FOU43" s="3"/>
      <c r="FOV43" s="3"/>
      <c r="FOW43" s="3"/>
      <c r="FOX43" s="3"/>
      <c r="FOY43" s="3"/>
      <c r="FOZ43" s="3"/>
      <c r="FPA43" s="3"/>
      <c r="FPB43" s="3"/>
      <c r="FPC43" s="3"/>
      <c r="FPD43" s="3"/>
      <c r="FPE43" s="3"/>
      <c r="FPF43" s="3"/>
      <c r="FPG43" s="3"/>
      <c r="FPH43" s="3"/>
      <c r="FPI43" s="3"/>
      <c r="FPJ43" s="3"/>
      <c r="FPK43" s="3"/>
      <c r="FPL43" s="3"/>
      <c r="FPM43" s="3"/>
      <c r="FPN43" s="3"/>
      <c r="FPO43" s="3"/>
      <c r="FPP43" s="3"/>
      <c r="FPQ43" s="3"/>
      <c r="FPR43" s="3"/>
      <c r="FPS43" s="3"/>
      <c r="FPT43" s="3"/>
      <c r="FPU43" s="3"/>
      <c r="FPV43" s="3"/>
      <c r="FPW43" s="3"/>
      <c r="FPX43" s="3"/>
      <c r="FPY43" s="3"/>
      <c r="FPZ43" s="3"/>
      <c r="FQA43" s="3"/>
      <c r="FQB43" s="3"/>
      <c r="FQC43" s="3"/>
      <c r="FQD43" s="3"/>
      <c r="FQE43" s="3"/>
      <c r="FQF43" s="3"/>
      <c r="FQG43" s="3"/>
      <c r="FQH43" s="3"/>
      <c r="FQI43" s="3"/>
      <c r="FQJ43" s="3"/>
      <c r="FQK43" s="3"/>
      <c r="FQL43" s="3"/>
      <c r="FQM43" s="3"/>
      <c r="FQN43" s="3"/>
      <c r="FQO43" s="3"/>
      <c r="FQP43" s="3"/>
      <c r="FQQ43" s="3"/>
      <c r="FQR43" s="3"/>
      <c r="FQS43" s="3"/>
      <c r="FQT43" s="3"/>
      <c r="FQU43" s="3"/>
      <c r="FQV43" s="3"/>
      <c r="FQW43" s="3"/>
      <c r="FQX43" s="3"/>
      <c r="FQY43" s="3"/>
      <c r="FQZ43" s="3"/>
      <c r="FRA43" s="3"/>
      <c r="FRB43" s="3"/>
      <c r="FRC43" s="3"/>
      <c r="FRD43" s="3"/>
      <c r="FRE43" s="3"/>
      <c r="FRF43" s="3"/>
      <c r="FRG43" s="3"/>
      <c r="FRH43" s="3"/>
      <c r="FRI43" s="3"/>
      <c r="FRJ43" s="3"/>
      <c r="FRK43" s="3"/>
      <c r="FRL43" s="3"/>
      <c r="FRM43" s="3"/>
      <c r="FRN43" s="3"/>
      <c r="FRO43" s="3"/>
      <c r="FRP43" s="3"/>
      <c r="FRQ43" s="3"/>
      <c r="FRR43" s="3"/>
      <c r="FRS43" s="3"/>
      <c r="FRT43" s="3"/>
      <c r="FRU43" s="3"/>
      <c r="FRV43" s="3"/>
      <c r="FRW43" s="3"/>
      <c r="FRX43" s="3"/>
      <c r="FRY43" s="3"/>
      <c r="FRZ43" s="3"/>
      <c r="FSA43" s="3"/>
      <c r="FSB43" s="3"/>
      <c r="FSC43" s="3"/>
      <c r="FSD43" s="3"/>
      <c r="FSE43" s="3"/>
      <c r="FSF43" s="3"/>
      <c r="FSG43" s="3"/>
      <c r="FSH43" s="3"/>
      <c r="FSI43" s="3"/>
      <c r="FSJ43" s="3"/>
      <c r="FSK43" s="3"/>
      <c r="FSL43" s="3"/>
      <c r="FSM43" s="3"/>
      <c r="FSN43" s="3"/>
      <c r="FSO43" s="3"/>
      <c r="FSP43" s="3"/>
      <c r="FSQ43" s="3"/>
      <c r="FSR43" s="3"/>
      <c r="FSS43" s="3"/>
      <c r="FST43" s="3"/>
      <c r="FSU43" s="3"/>
      <c r="FSV43" s="3"/>
      <c r="FSW43" s="3"/>
      <c r="FSX43" s="3"/>
      <c r="FSY43" s="3"/>
      <c r="FSZ43" s="3"/>
      <c r="FTA43" s="3"/>
      <c r="FTB43" s="3"/>
      <c r="FTC43" s="3"/>
      <c r="FTD43" s="3"/>
      <c r="FTE43" s="3"/>
      <c r="FTF43" s="3"/>
      <c r="FTG43" s="3"/>
      <c r="FTH43" s="3"/>
      <c r="FTI43" s="3"/>
      <c r="FTJ43" s="3"/>
      <c r="FTK43" s="3"/>
      <c r="FTL43" s="3"/>
      <c r="FTM43" s="3"/>
      <c r="FTN43" s="3"/>
      <c r="FTO43" s="3"/>
      <c r="FTP43" s="3"/>
      <c r="FTQ43" s="3"/>
      <c r="FTR43" s="3"/>
      <c r="FTS43" s="3"/>
      <c r="FTT43" s="3"/>
      <c r="FTU43" s="3"/>
      <c r="FTV43" s="3"/>
      <c r="FTW43" s="3"/>
      <c r="FTX43" s="3"/>
      <c r="FTY43" s="3"/>
      <c r="FTZ43" s="3"/>
      <c r="FUA43" s="3"/>
      <c r="FUB43" s="3"/>
      <c r="FUC43" s="3"/>
      <c r="FUD43" s="3"/>
      <c r="FUE43" s="3"/>
      <c r="FUF43" s="3"/>
      <c r="FUG43" s="3"/>
      <c r="FUH43" s="3"/>
      <c r="FUI43" s="3"/>
      <c r="FUJ43" s="3"/>
      <c r="FUK43" s="3"/>
      <c r="FUL43" s="3"/>
      <c r="FUM43" s="3"/>
      <c r="FUN43" s="3"/>
      <c r="FUO43" s="3"/>
      <c r="FUP43" s="3"/>
      <c r="FUQ43" s="3"/>
      <c r="FUR43" s="3"/>
      <c r="FUS43" s="3"/>
      <c r="FUT43" s="3"/>
      <c r="FUU43" s="3"/>
      <c r="FUV43" s="3"/>
      <c r="FUW43" s="3"/>
      <c r="FUX43" s="3"/>
      <c r="FUY43" s="3"/>
      <c r="FUZ43" s="3"/>
      <c r="FVA43" s="3"/>
      <c r="FVB43" s="3"/>
      <c r="FVC43" s="3"/>
      <c r="FVD43" s="3"/>
      <c r="FVE43" s="3"/>
      <c r="FVF43" s="3"/>
      <c r="FVG43" s="3"/>
      <c r="FVH43" s="3"/>
      <c r="FVI43" s="3"/>
      <c r="FVJ43" s="3"/>
      <c r="FVK43" s="3"/>
      <c r="FVL43" s="3"/>
      <c r="FVM43" s="3"/>
      <c r="FVN43" s="3"/>
      <c r="FVO43" s="3"/>
      <c r="FVP43" s="3"/>
      <c r="FVQ43" s="3"/>
      <c r="FVR43" s="3"/>
      <c r="FVS43" s="3"/>
      <c r="FVT43" s="3"/>
      <c r="FVU43" s="3"/>
      <c r="FVV43" s="3"/>
      <c r="FVW43" s="3"/>
      <c r="FVX43" s="3"/>
      <c r="FVY43" s="3"/>
      <c r="FVZ43" s="3"/>
      <c r="FWA43" s="3"/>
      <c r="FWB43" s="3"/>
      <c r="FWC43" s="3"/>
      <c r="FWD43" s="3"/>
      <c r="FWE43" s="3"/>
      <c r="FWF43" s="3"/>
      <c r="FWG43" s="3"/>
      <c r="FWH43" s="3"/>
      <c r="FWI43" s="3"/>
      <c r="FWJ43" s="3"/>
      <c r="FWK43" s="3"/>
      <c r="FWL43" s="3"/>
      <c r="FWM43" s="3"/>
      <c r="FWN43" s="3"/>
      <c r="FWO43" s="3"/>
      <c r="FWP43" s="3"/>
      <c r="FWQ43" s="3"/>
      <c r="FWR43" s="3"/>
      <c r="FWS43" s="3"/>
      <c r="FWT43" s="3"/>
      <c r="FWU43" s="3"/>
      <c r="FWV43" s="3"/>
      <c r="FWW43" s="3"/>
      <c r="FWX43" s="3"/>
      <c r="FWY43" s="3"/>
      <c r="FWZ43" s="3"/>
      <c r="FXA43" s="3"/>
      <c r="FXB43" s="3"/>
      <c r="FXC43" s="3"/>
      <c r="FXD43" s="3"/>
      <c r="FXE43" s="3"/>
      <c r="FXF43" s="3"/>
      <c r="FXG43" s="3"/>
      <c r="FXH43" s="3"/>
      <c r="FXI43" s="3"/>
      <c r="FXJ43" s="3"/>
      <c r="FXK43" s="3"/>
      <c r="FXL43" s="3"/>
      <c r="FXM43" s="3"/>
      <c r="FXN43" s="3"/>
      <c r="FXO43" s="3"/>
      <c r="FXP43" s="3"/>
      <c r="FXQ43" s="3"/>
      <c r="FXR43" s="3"/>
      <c r="FXS43" s="3"/>
      <c r="FXT43" s="3"/>
      <c r="FXU43" s="3"/>
      <c r="FXV43" s="3"/>
      <c r="FXW43" s="3"/>
      <c r="FXX43" s="3"/>
      <c r="FXY43" s="3"/>
      <c r="FXZ43" s="3"/>
      <c r="FYA43" s="3"/>
      <c r="FYB43" s="3"/>
      <c r="FYC43" s="3"/>
      <c r="FYD43" s="3"/>
      <c r="FYE43" s="3"/>
      <c r="FYF43" s="3"/>
      <c r="FYG43" s="3"/>
      <c r="FYH43" s="3"/>
      <c r="FYI43" s="3"/>
      <c r="FYJ43" s="3"/>
      <c r="FYK43" s="3"/>
      <c r="FYL43" s="3"/>
      <c r="FYM43" s="3"/>
      <c r="FYN43" s="3"/>
      <c r="FYO43" s="3"/>
      <c r="FYP43" s="3"/>
      <c r="FYQ43" s="3"/>
      <c r="FYR43" s="3"/>
      <c r="FYS43" s="3"/>
      <c r="FYT43" s="3"/>
      <c r="FYU43" s="3"/>
      <c r="FYV43" s="3"/>
      <c r="FYW43" s="3"/>
      <c r="FYX43" s="3"/>
      <c r="FYY43" s="3"/>
      <c r="FYZ43" s="3"/>
      <c r="FZA43" s="3"/>
      <c r="FZB43" s="3"/>
      <c r="FZC43" s="3"/>
      <c r="FZD43" s="3"/>
      <c r="FZE43" s="3"/>
      <c r="FZF43" s="3"/>
      <c r="FZG43" s="3"/>
      <c r="FZH43" s="3"/>
      <c r="FZI43" s="3"/>
      <c r="FZJ43" s="3"/>
      <c r="FZK43" s="3"/>
      <c r="FZL43" s="3"/>
      <c r="FZM43" s="3"/>
      <c r="FZN43" s="3"/>
      <c r="FZO43" s="3"/>
      <c r="FZP43" s="3"/>
      <c r="FZQ43" s="3"/>
      <c r="FZR43" s="3"/>
      <c r="FZS43" s="3"/>
      <c r="FZT43" s="3"/>
      <c r="FZU43" s="3"/>
      <c r="FZV43" s="3"/>
      <c r="FZW43" s="3"/>
      <c r="FZX43" s="3"/>
      <c r="FZY43" s="3"/>
      <c r="FZZ43" s="3"/>
      <c r="GAA43" s="3"/>
      <c r="GAB43" s="3"/>
      <c r="GAC43" s="3"/>
      <c r="GAD43" s="3"/>
      <c r="GAE43" s="3"/>
      <c r="GAF43" s="3"/>
      <c r="GAG43" s="3"/>
      <c r="GAH43" s="3"/>
      <c r="GAI43" s="3"/>
      <c r="GAJ43" s="3"/>
      <c r="GAK43" s="3"/>
      <c r="GAL43" s="3"/>
      <c r="GAM43" s="3"/>
      <c r="GAN43" s="3"/>
      <c r="GAO43" s="3"/>
      <c r="GAP43" s="3"/>
      <c r="GAQ43" s="3"/>
      <c r="GAR43" s="3"/>
      <c r="GAS43" s="3"/>
      <c r="GAT43" s="3"/>
      <c r="GAU43" s="3"/>
      <c r="GAV43" s="3"/>
      <c r="GAW43" s="3"/>
      <c r="GAX43" s="3"/>
      <c r="GAY43" s="3"/>
      <c r="GAZ43" s="3"/>
      <c r="GBA43" s="3"/>
      <c r="GBB43" s="3"/>
      <c r="GBC43" s="3"/>
      <c r="GBD43" s="3"/>
      <c r="GBE43" s="3"/>
      <c r="GBF43" s="3"/>
      <c r="GBG43" s="3"/>
      <c r="GBH43" s="3"/>
      <c r="GBI43" s="3"/>
      <c r="GBJ43" s="3"/>
      <c r="GBK43" s="3"/>
      <c r="GBL43" s="3"/>
      <c r="GBM43" s="3"/>
      <c r="GBN43" s="3"/>
      <c r="GBO43" s="3"/>
      <c r="GBP43" s="3"/>
      <c r="GBQ43" s="3"/>
      <c r="GBR43" s="3"/>
      <c r="GBS43" s="3"/>
      <c r="GBT43" s="3"/>
      <c r="GBU43" s="3"/>
      <c r="GBV43" s="3"/>
      <c r="GBW43" s="3"/>
      <c r="GBX43" s="3"/>
      <c r="GBY43" s="3"/>
      <c r="GBZ43" s="3"/>
      <c r="GCA43" s="3"/>
      <c r="GCB43" s="3"/>
      <c r="GCC43" s="3"/>
      <c r="GCD43" s="3"/>
      <c r="GCE43" s="3"/>
      <c r="GCF43" s="3"/>
      <c r="GCG43" s="3"/>
      <c r="GCH43" s="3"/>
      <c r="GCI43" s="3"/>
      <c r="GCJ43" s="3"/>
      <c r="GCK43" s="3"/>
      <c r="GCL43" s="3"/>
      <c r="GCM43" s="3"/>
      <c r="GCN43" s="3"/>
      <c r="GCO43" s="3"/>
      <c r="GCP43" s="3"/>
      <c r="GCQ43" s="3"/>
      <c r="GCR43" s="3"/>
      <c r="GCS43" s="3"/>
      <c r="GCT43" s="3"/>
      <c r="GCU43" s="3"/>
      <c r="GCV43" s="3"/>
      <c r="GCW43" s="3"/>
      <c r="GCX43" s="3"/>
      <c r="GCY43" s="3"/>
      <c r="GCZ43" s="3"/>
      <c r="GDA43" s="3"/>
      <c r="GDB43" s="3"/>
      <c r="GDC43" s="3"/>
      <c r="GDD43" s="3"/>
      <c r="GDE43" s="3"/>
      <c r="GDF43" s="3"/>
      <c r="GDG43" s="3"/>
      <c r="GDH43" s="3"/>
      <c r="GDI43" s="3"/>
      <c r="GDJ43" s="3"/>
      <c r="GDK43" s="3"/>
      <c r="GDL43" s="3"/>
      <c r="GDM43" s="3"/>
      <c r="GDN43" s="3"/>
      <c r="GDO43" s="3"/>
      <c r="GDP43" s="3"/>
      <c r="GDQ43" s="3"/>
      <c r="GDR43" s="3"/>
      <c r="GDS43" s="3"/>
      <c r="GDT43" s="3"/>
      <c r="GDU43" s="3"/>
      <c r="GDV43" s="3"/>
      <c r="GDW43" s="3"/>
      <c r="GDX43" s="3"/>
      <c r="GDY43" s="3"/>
      <c r="GDZ43" s="3"/>
      <c r="GEA43" s="3"/>
      <c r="GEB43" s="3"/>
      <c r="GEC43" s="3"/>
      <c r="GED43" s="3"/>
      <c r="GEE43" s="3"/>
      <c r="GEF43" s="3"/>
      <c r="GEG43" s="3"/>
      <c r="GEH43" s="3"/>
      <c r="GEI43" s="3"/>
      <c r="GEJ43" s="3"/>
      <c r="GEK43" s="3"/>
      <c r="GEL43" s="3"/>
      <c r="GEM43" s="3"/>
      <c r="GEN43" s="3"/>
      <c r="GEO43" s="3"/>
      <c r="GEP43" s="3"/>
      <c r="GEQ43" s="3"/>
      <c r="GER43" s="3"/>
      <c r="GES43" s="3"/>
      <c r="GET43" s="3"/>
      <c r="GEU43" s="3"/>
      <c r="GEV43" s="3"/>
      <c r="GEW43" s="3"/>
      <c r="GEX43" s="3"/>
      <c r="GEY43" s="3"/>
      <c r="GEZ43" s="3"/>
      <c r="GFA43" s="3"/>
      <c r="GFB43" s="3"/>
      <c r="GFC43" s="3"/>
      <c r="GFD43" s="3"/>
      <c r="GFE43" s="3"/>
      <c r="GFF43" s="3"/>
      <c r="GFG43" s="3"/>
      <c r="GFH43" s="3"/>
      <c r="GFI43" s="3"/>
      <c r="GFJ43" s="3"/>
      <c r="GFK43" s="3"/>
      <c r="GFL43" s="3"/>
      <c r="GFM43" s="3"/>
      <c r="GFN43" s="3"/>
      <c r="GFO43" s="3"/>
      <c r="GFP43" s="3"/>
      <c r="GFQ43" s="3"/>
      <c r="GFR43" s="3"/>
      <c r="GFS43" s="3"/>
      <c r="GFT43" s="3"/>
      <c r="GFU43" s="3"/>
      <c r="GFV43" s="3"/>
      <c r="GFW43" s="3"/>
      <c r="GFX43" s="3"/>
      <c r="GFY43" s="3"/>
      <c r="GFZ43" s="3"/>
      <c r="GGA43" s="3"/>
      <c r="GGB43" s="3"/>
      <c r="GGC43" s="3"/>
      <c r="GGD43" s="3"/>
      <c r="GGE43" s="3"/>
      <c r="GGF43" s="3"/>
      <c r="GGG43" s="3"/>
      <c r="GGH43" s="3"/>
      <c r="GGI43" s="3"/>
      <c r="GGJ43" s="3"/>
      <c r="GGK43" s="3"/>
      <c r="GGL43" s="3"/>
      <c r="GGM43" s="3"/>
      <c r="GGN43" s="3"/>
      <c r="GGO43" s="3"/>
      <c r="GGP43" s="3"/>
      <c r="GGQ43" s="3"/>
      <c r="GGR43" s="3"/>
      <c r="GGS43" s="3"/>
      <c r="GGT43" s="3"/>
      <c r="GGU43" s="3"/>
      <c r="GGV43" s="3"/>
      <c r="GGW43" s="3"/>
      <c r="GGX43" s="3"/>
      <c r="GGY43" s="3"/>
      <c r="GGZ43" s="3"/>
      <c r="GHA43" s="3"/>
      <c r="GHB43" s="3"/>
      <c r="GHC43" s="3"/>
      <c r="GHD43" s="3"/>
      <c r="GHE43" s="3"/>
      <c r="GHF43" s="3"/>
      <c r="GHG43" s="3"/>
      <c r="GHH43" s="3"/>
      <c r="GHI43" s="3"/>
      <c r="GHJ43" s="3"/>
      <c r="GHK43" s="3"/>
      <c r="GHL43" s="3"/>
      <c r="GHM43" s="3"/>
      <c r="GHN43" s="3"/>
      <c r="GHO43" s="3"/>
      <c r="GHP43" s="3"/>
      <c r="GHQ43" s="3"/>
      <c r="GHR43" s="3"/>
      <c r="GHS43" s="3"/>
      <c r="GHT43" s="3"/>
      <c r="GHU43" s="3"/>
      <c r="GHV43" s="3"/>
      <c r="GHW43" s="3"/>
      <c r="GHX43" s="3"/>
      <c r="GHY43" s="3"/>
      <c r="GHZ43" s="3"/>
      <c r="GIA43" s="3"/>
      <c r="GIB43" s="3"/>
      <c r="GIC43" s="3"/>
      <c r="GID43" s="3"/>
      <c r="GIE43" s="3"/>
      <c r="GIF43" s="3"/>
      <c r="GIG43" s="3"/>
      <c r="GIH43" s="3"/>
      <c r="GII43" s="3"/>
      <c r="GIJ43" s="3"/>
      <c r="GIK43" s="3"/>
      <c r="GIL43" s="3"/>
      <c r="GIM43" s="3"/>
      <c r="GIN43" s="3"/>
      <c r="GIO43" s="3"/>
      <c r="GIP43" s="3"/>
      <c r="GIQ43" s="3"/>
      <c r="GIR43" s="3"/>
      <c r="GIS43" s="3"/>
      <c r="GIT43" s="3"/>
      <c r="GIU43" s="3"/>
      <c r="GIV43" s="3"/>
      <c r="GIW43" s="3"/>
      <c r="GIX43" s="3"/>
      <c r="GIY43" s="3"/>
      <c r="GIZ43" s="3"/>
      <c r="GJA43" s="3"/>
      <c r="GJB43" s="3"/>
      <c r="GJC43" s="3"/>
      <c r="GJD43" s="3"/>
      <c r="GJE43" s="3"/>
      <c r="GJF43" s="3"/>
      <c r="GJG43" s="3"/>
      <c r="GJH43" s="3"/>
      <c r="GJI43" s="3"/>
      <c r="GJJ43" s="3"/>
      <c r="GJK43" s="3"/>
      <c r="GJL43" s="3"/>
      <c r="GJM43" s="3"/>
      <c r="GJN43" s="3"/>
      <c r="GJO43" s="3"/>
      <c r="GJP43" s="3"/>
      <c r="GJQ43" s="3"/>
      <c r="GJR43" s="3"/>
      <c r="GJS43" s="3"/>
      <c r="GJT43" s="3"/>
      <c r="GJU43" s="3"/>
      <c r="GJV43" s="3"/>
      <c r="GJW43" s="3"/>
      <c r="GJX43" s="3"/>
      <c r="GJY43" s="3"/>
      <c r="GJZ43" s="3"/>
      <c r="GKA43" s="3"/>
      <c r="GKB43" s="3"/>
      <c r="GKC43" s="3"/>
      <c r="GKD43" s="3"/>
      <c r="GKE43" s="3"/>
      <c r="GKF43" s="3"/>
      <c r="GKG43" s="3"/>
      <c r="GKH43" s="3"/>
      <c r="GKI43" s="3"/>
      <c r="GKJ43" s="3"/>
      <c r="GKK43" s="3"/>
      <c r="GKL43" s="3"/>
      <c r="GKM43" s="3"/>
      <c r="GKN43" s="3"/>
      <c r="GKO43" s="3"/>
      <c r="GKP43" s="3"/>
      <c r="GKQ43" s="3"/>
      <c r="GKR43" s="3"/>
      <c r="GKS43" s="3"/>
      <c r="GKT43" s="3"/>
      <c r="GKU43" s="3"/>
      <c r="GKV43" s="3"/>
      <c r="GKW43" s="3"/>
      <c r="GKX43" s="3"/>
      <c r="GKY43" s="3"/>
      <c r="GKZ43" s="3"/>
      <c r="GLA43" s="3"/>
      <c r="GLB43" s="3"/>
      <c r="GLC43" s="3"/>
      <c r="GLD43" s="3"/>
      <c r="GLE43" s="3"/>
      <c r="GLF43" s="3"/>
      <c r="GLG43" s="3"/>
      <c r="GLH43" s="3"/>
      <c r="GLI43" s="3"/>
      <c r="GLJ43" s="3"/>
      <c r="GLK43" s="3"/>
      <c r="GLL43" s="3"/>
      <c r="GLM43" s="3"/>
      <c r="GLN43" s="3"/>
      <c r="GLO43" s="3"/>
      <c r="GLP43" s="3"/>
      <c r="GLQ43" s="3"/>
      <c r="GLR43" s="3"/>
      <c r="GLS43" s="3"/>
      <c r="GLT43" s="3"/>
      <c r="GLU43" s="3"/>
      <c r="GLV43" s="3"/>
      <c r="GLW43" s="3"/>
      <c r="GLX43" s="3"/>
      <c r="GLY43" s="3"/>
      <c r="GLZ43" s="3"/>
      <c r="GMA43" s="3"/>
      <c r="GMB43" s="3"/>
      <c r="GMC43" s="3"/>
      <c r="GMD43" s="3"/>
      <c r="GME43" s="3"/>
      <c r="GMF43" s="3"/>
      <c r="GMG43" s="3"/>
      <c r="GMH43" s="3"/>
      <c r="GMI43" s="3"/>
      <c r="GMJ43" s="3"/>
      <c r="GMK43" s="3"/>
      <c r="GML43" s="3"/>
      <c r="GMM43" s="3"/>
      <c r="GMN43" s="3"/>
      <c r="GMO43" s="3"/>
      <c r="GMP43" s="3"/>
      <c r="GMQ43" s="3"/>
      <c r="GMR43" s="3"/>
      <c r="GMS43" s="3"/>
      <c r="GMT43" s="3"/>
      <c r="GMU43" s="3"/>
      <c r="GMV43" s="3"/>
      <c r="GMW43" s="3"/>
      <c r="GMX43" s="3"/>
      <c r="GMY43" s="3"/>
      <c r="GMZ43" s="3"/>
      <c r="GNA43" s="3"/>
      <c r="GNB43" s="3"/>
      <c r="GNC43" s="3"/>
      <c r="GND43" s="3"/>
      <c r="GNE43" s="3"/>
      <c r="GNF43" s="3"/>
      <c r="GNG43" s="3"/>
      <c r="GNH43" s="3"/>
      <c r="GNI43" s="3"/>
      <c r="GNJ43" s="3"/>
      <c r="GNK43" s="3"/>
      <c r="GNL43" s="3"/>
      <c r="GNM43" s="3"/>
      <c r="GNN43" s="3"/>
      <c r="GNO43" s="3"/>
      <c r="GNP43" s="3"/>
      <c r="GNQ43" s="3"/>
      <c r="GNR43" s="3"/>
      <c r="GNS43" s="3"/>
      <c r="GNT43" s="3"/>
      <c r="GNU43" s="3"/>
      <c r="GNV43" s="3"/>
      <c r="GNW43" s="3"/>
      <c r="GNX43" s="3"/>
      <c r="GNY43" s="3"/>
      <c r="GNZ43" s="3"/>
      <c r="GOA43" s="3"/>
      <c r="GOB43" s="3"/>
      <c r="GOC43" s="3"/>
      <c r="GOD43" s="3"/>
      <c r="GOE43" s="3"/>
      <c r="GOF43" s="3"/>
      <c r="GOG43" s="3"/>
      <c r="GOH43" s="3"/>
      <c r="GOI43" s="3"/>
      <c r="GOJ43" s="3"/>
      <c r="GOK43" s="3"/>
      <c r="GOL43" s="3"/>
      <c r="GOM43" s="3"/>
      <c r="GON43" s="3"/>
      <c r="GOO43" s="3"/>
      <c r="GOP43" s="3"/>
      <c r="GOQ43" s="3"/>
      <c r="GOR43" s="3"/>
      <c r="GOS43" s="3"/>
      <c r="GOT43" s="3"/>
      <c r="GOU43" s="3"/>
      <c r="GOV43" s="3"/>
      <c r="GOW43" s="3"/>
      <c r="GOX43" s="3"/>
      <c r="GOY43" s="3"/>
      <c r="GOZ43" s="3"/>
      <c r="GPA43" s="3"/>
      <c r="GPB43" s="3"/>
      <c r="GPC43" s="3"/>
      <c r="GPD43" s="3"/>
      <c r="GPE43" s="3"/>
      <c r="GPF43" s="3"/>
      <c r="GPG43" s="3"/>
      <c r="GPH43" s="3"/>
      <c r="GPI43" s="3"/>
      <c r="GPJ43" s="3"/>
      <c r="GPK43" s="3"/>
      <c r="GPL43" s="3"/>
      <c r="GPM43" s="3"/>
      <c r="GPN43" s="3"/>
      <c r="GPO43" s="3"/>
      <c r="GPP43" s="3"/>
      <c r="GPQ43" s="3"/>
      <c r="GPR43" s="3"/>
      <c r="GPS43" s="3"/>
      <c r="GPT43" s="3"/>
      <c r="GPU43" s="3"/>
      <c r="GPV43" s="3"/>
      <c r="GPW43" s="3"/>
      <c r="GPX43" s="3"/>
      <c r="GPY43" s="3"/>
      <c r="GPZ43" s="3"/>
      <c r="GQA43" s="3"/>
      <c r="GQB43" s="3"/>
      <c r="GQC43" s="3"/>
      <c r="GQD43" s="3"/>
      <c r="GQE43" s="3"/>
      <c r="GQF43" s="3"/>
      <c r="GQG43" s="3"/>
      <c r="GQH43" s="3"/>
      <c r="GQI43" s="3"/>
      <c r="GQJ43" s="3"/>
      <c r="GQK43" s="3"/>
      <c r="GQL43" s="3"/>
      <c r="GQM43" s="3"/>
      <c r="GQN43" s="3"/>
      <c r="GQO43" s="3"/>
      <c r="GQP43" s="3"/>
      <c r="GQQ43" s="3"/>
      <c r="GQR43" s="3"/>
      <c r="GQS43" s="3"/>
      <c r="GQT43" s="3"/>
      <c r="GQU43" s="3"/>
      <c r="GQV43" s="3"/>
      <c r="GQW43" s="3"/>
      <c r="GQX43" s="3"/>
      <c r="GQY43" s="3"/>
      <c r="GQZ43" s="3"/>
      <c r="GRA43" s="3"/>
      <c r="GRB43" s="3"/>
      <c r="GRC43" s="3"/>
      <c r="GRD43" s="3"/>
      <c r="GRE43" s="3"/>
      <c r="GRF43" s="3"/>
      <c r="GRG43" s="3"/>
      <c r="GRH43" s="3"/>
      <c r="GRI43" s="3"/>
      <c r="GRJ43" s="3"/>
      <c r="GRK43" s="3"/>
      <c r="GRL43" s="3"/>
      <c r="GRM43" s="3"/>
      <c r="GRN43" s="3"/>
      <c r="GRO43" s="3"/>
      <c r="GRP43" s="3"/>
      <c r="GRQ43" s="3"/>
      <c r="GRR43" s="3"/>
      <c r="GRS43" s="3"/>
      <c r="GRT43" s="3"/>
      <c r="GRU43" s="3"/>
      <c r="GRV43" s="3"/>
      <c r="GRW43" s="3"/>
      <c r="GRX43" s="3"/>
      <c r="GRY43" s="3"/>
      <c r="GRZ43" s="3"/>
      <c r="GSA43" s="3"/>
      <c r="GSB43" s="3"/>
      <c r="GSC43" s="3"/>
      <c r="GSD43" s="3"/>
      <c r="GSE43" s="3"/>
      <c r="GSF43" s="3"/>
      <c r="GSG43" s="3"/>
      <c r="GSH43" s="3"/>
      <c r="GSI43" s="3"/>
      <c r="GSJ43" s="3"/>
      <c r="GSK43" s="3"/>
      <c r="GSL43" s="3"/>
      <c r="GSM43" s="3"/>
      <c r="GSN43" s="3"/>
      <c r="GSO43" s="3"/>
      <c r="GSP43" s="3"/>
      <c r="GSQ43" s="3"/>
      <c r="GSR43" s="3"/>
      <c r="GSS43" s="3"/>
      <c r="GST43" s="3"/>
      <c r="GSU43" s="3"/>
      <c r="GSV43" s="3"/>
      <c r="GSW43" s="3"/>
      <c r="GSX43" s="3"/>
      <c r="GSY43" s="3"/>
      <c r="GSZ43" s="3"/>
      <c r="GTA43" s="3"/>
      <c r="GTB43" s="3"/>
      <c r="GTC43" s="3"/>
      <c r="GTD43" s="3"/>
      <c r="GTE43" s="3"/>
      <c r="GTF43" s="3"/>
      <c r="GTG43" s="3"/>
      <c r="GTH43" s="3"/>
      <c r="GTI43" s="3"/>
      <c r="GTJ43" s="3"/>
      <c r="GTK43" s="3"/>
      <c r="GTL43" s="3"/>
      <c r="GTM43" s="3"/>
      <c r="GTN43" s="3"/>
      <c r="GTO43" s="3"/>
      <c r="GTP43" s="3"/>
      <c r="GTQ43" s="3"/>
      <c r="GTR43" s="3"/>
      <c r="GTS43" s="3"/>
      <c r="GTT43" s="3"/>
      <c r="GTU43" s="3"/>
      <c r="GTV43" s="3"/>
      <c r="GTW43" s="3"/>
      <c r="GTX43" s="3"/>
      <c r="GTY43" s="3"/>
      <c r="GTZ43" s="3"/>
      <c r="GUA43" s="3"/>
      <c r="GUB43" s="3"/>
      <c r="GUC43" s="3"/>
      <c r="GUD43" s="3"/>
      <c r="GUE43" s="3"/>
      <c r="GUF43" s="3"/>
      <c r="GUG43" s="3"/>
      <c r="GUH43" s="3"/>
      <c r="GUI43" s="3"/>
      <c r="GUJ43" s="3"/>
      <c r="GUK43" s="3"/>
      <c r="GUL43" s="3"/>
      <c r="GUM43" s="3"/>
      <c r="GUN43" s="3"/>
      <c r="GUO43" s="3"/>
      <c r="GUP43" s="3"/>
      <c r="GUQ43" s="3"/>
      <c r="GUR43" s="3"/>
      <c r="GUS43" s="3"/>
      <c r="GUT43" s="3"/>
      <c r="GUU43" s="3"/>
      <c r="GUV43" s="3"/>
      <c r="GUW43" s="3"/>
      <c r="GUX43" s="3"/>
      <c r="GUY43" s="3"/>
      <c r="GUZ43" s="3"/>
      <c r="GVA43" s="3"/>
      <c r="GVB43" s="3"/>
      <c r="GVC43" s="3"/>
      <c r="GVD43" s="3"/>
      <c r="GVE43" s="3"/>
      <c r="GVF43" s="3"/>
      <c r="GVG43" s="3"/>
      <c r="GVH43" s="3"/>
      <c r="GVI43" s="3"/>
      <c r="GVJ43" s="3"/>
      <c r="GVK43" s="3"/>
      <c r="GVL43" s="3"/>
      <c r="GVM43" s="3"/>
      <c r="GVN43" s="3"/>
      <c r="GVO43" s="3"/>
      <c r="GVP43" s="3"/>
      <c r="GVQ43" s="3"/>
      <c r="GVR43" s="3"/>
      <c r="GVS43" s="3"/>
      <c r="GVT43" s="3"/>
      <c r="GVU43" s="3"/>
      <c r="GVV43" s="3"/>
      <c r="GVW43" s="3"/>
      <c r="GVX43" s="3"/>
      <c r="GVY43" s="3"/>
      <c r="GVZ43" s="3"/>
      <c r="GWA43" s="3"/>
      <c r="GWB43" s="3"/>
      <c r="GWC43" s="3"/>
      <c r="GWD43" s="3"/>
      <c r="GWE43" s="3"/>
      <c r="GWF43" s="3"/>
      <c r="GWG43" s="3"/>
      <c r="GWH43" s="3"/>
      <c r="GWI43" s="3"/>
      <c r="GWJ43" s="3"/>
      <c r="GWK43" s="3"/>
      <c r="GWL43" s="3"/>
      <c r="GWM43" s="3"/>
      <c r="GWN43" s="3"/>
      <c r="GWO43" s="3"/>
      <c r="GWP43" s="3"/>
      <c r="GWQ43" s="3"/>
      <c r="GWR43" s="3"/>
      <c r="GWS43" s="3"/>
      <c r="GWT43" s="3"/>
      <c r="GWU43" s="3"/>
      <c r="GWV43" s="3"/>
      <c r="GWW43" s="3"/>
      <c r="GWX43" s="3"/>
      <c r="GWY43" s="3"/>
      <c r="GWZ43" s="3"/>
      <c r="GXA43" s="3"/>
      <c r="GXB43" s="3"/>
      <c r="GXC43" s="3"/>
      <c r="GXD43" s="3"/>
      <c r="GXE43" s="3"/>
      <c r="GXF43" s="3"/>
      <c r="GXG43" s="3"/>
      <c r="GXH43" s="3"/>
      <c r="GXI43" s="3"/>
      <c r="GXJ43" s="3"/>
      <c r="GXK43" s="3"/>
      <c r="GXL43" s="3"/>
      <c r="GXM43" s="3"/>
      <c r="GXN43" s="3"/>
      <c r="GXO43" s="3"/>
      <c r="GXP43" s="3"/>
      <c r="GXQ43" s="3"/>
      <c r="GXR43" s="3"/>
      <c r="GXS43" s="3"/>
      <c r="GXT43" s="3"/>
      <c r="GXU43" s="3"/>
      <c r="GXV43" s="3"/>
      <c r="GXW43" s="3"/>
      <c r="GXX43" s="3"/>
      <c r="GXY43" s="3"/>
      <c r="GXZ43" s="3"/>
      <c r="GYA43" s="3"/>
      <c r="GYB43" s="3"/>
      <c r="GYC43" s="3"/>
      <c r="GYD43" s="3"/>
      <c r="GYE43" s="3"/>
      <c r="GYF43" s="3"/>
      <c r="GYG43" s="3"/>
      <c r="GYH43" s="3"/>
      <c r="GYI43" s="3"/>
      <c r="GYJ43" s="3"/>
      <c r="GYK43" s="3"/>
      <c r="GYL43" s="3"/>
      <c r="GYM43" s="3"/>
      <c r="GYN43" s="3"/>
      <c r="GYO43" s="3"/>
      <c r="GYP43" s="3"/>
      <c r="GYQ43" s="3"/>
      <c r="GYR43" s="3"/>
      <c r="GYS43" s="3"/>
      <c r="GYT43" s="3"/>
      <c r="GYU43" s="3"/>
      <c r="GYV43" s="3"/>
      <c r="GYW43" s="3"/>
      <c r="GYX43" s="3"/>
      <c r="GYY43" s="3"/>
      <c r="GYZ43" s="3"/>
      <c r="GZA43" s="3"/>
      <c r="GZB43" s="3"/>
      <c r="GZC43" s="3"/>
      <c r="GZD43" s="3"/>
      <c r="GZE43" s="3"/>
      <c r="GZF43" s="3"/>
      <c r="GZG43" s="3"/>
      <c r="GZH43" s="3"/>
      <c r="GZI43" s="3"/>
      <c r="GZJ43" s="3"/>
      <c r="GZK43" s="3"/>
      <c r="GZL43" s="3"/>
      <c r="GZM43" s="3"/>
      <c r="GZN43" s="3"/>
      <c r="GZO43" s="3"/>
      <c r="GZP43" s="3"/>
      <c r="GZQ43" s="3"/>
      <c r="GZR43" s="3"/>
      <c r="GZS43" s="3"/>
      <c r="GZT43" s="3"/>
      <c r="GZU43" s="3"/>
      <c r="GZV43" s="3"/>
      <c r="GZW43" s="3"/>
      <c r="GZX43" s="3"/>
      <c r="GZY43" s="3"/>
      <c r="GZZ43" s="3"/>
      <c r="HAA43" s="3"/>
      <c r="HAB43" s="3"/>
      <c r="HAC43" s="3"/>
      <c r="HAD43" s="3"/>
      <c r="HAE43" s="3"/>
      <c r="HAF43" s="3"/>
      <c r="HAG43" s="3"/>
      <c r="HAH43" s="3"/>
      <c r="HAI43" s="3"/>
      <c r="HAJ43" s="3"/>
      <c r="HAK43" s="3"/>
      <c r="HAL43" s="3"/>
      <c r="HAM43" s="3"/>
      <c r="HAN43" s="3"/>
      <c r="HAO43" s="3"/>
      <c r="HAP43" s="3"/>
      <c r="HAQ43" s="3"/>
      <c r="HAR43" s="3"/>
      <c r="HAS43" s="3"/>
      <c r="HAT43" s="3"/>
      <c r="HAU43" s="3"/>
      <c r="HAV43" s="3"/>
      <c r="HAW43" s="3"/>
      <c r="HAX43" s="3"/>
      <c r="HAY43" s="3"/>
      <c r="HAZ43" s="3"/>
      <c r="HBA43" s="3"/>
      <c r="HBB43" s="3"/>
      <c r="HBC43" s="3"/>
      <c r="HBD43" s="3"/>
      <c r="HBE43" s="3"/>
      <c r="HBF43" s="3"/>
      <c r="HBG43" s="3"/>
      <c r="HBH43" s="3"/>
      <c r="HBI43" s="3"/>
      <c r="HBJ43" s="3"/>
      <c r="HBK43" s="3"/>
      <c r="HBL43" s="3"/>
      <c r="HBM43" s="3"/>
      <c r="HBN43" s="3"/>
      <c r="HBO43" s="3"/>
      <c r="HBP43" s="3"/>
      <c r="HBQ43" s="3"/>
      <c r="HBR43" s="3"/>
      <c r="HBS43" s="3"/>
      <c r="HBT43" s="3"/>
      <c r="HBU43" s="3"/>
      <c r="HBV43" s="3"/>
      <c r="HBW43" s="3"/>
      <c r="HBX43" s="3"/>
      <c r="HBY43" s="3"/>
      <c r="HBZ43" s="3"/>
      <c r="HCA43" s="3"/>
      <c r="HCB43" s="3"/>
      <c r="HCC43" s="3"/>
      <c r="HCD43" s="3"/>
      <c r="HCE43" s="3"/>
      <c r="HCF43" s="3"/>
      <c r="HCG43" s="3"/>
      <c r="HCH43" s="3"/>
      <c r="HCI43" s="3"/>
      <c r="HCJ43" s="3"/>
      <c r="HCK43" s="3"/>
      <c r="HCL43" s="3"/>
      <c r="HCM43" s="3"/>
      <c r="HCN43" s="3"/>
      <c r="HCO43" s="3"/>
      <c r="HCP43" s="3"/>
      <c r="HCQ43" s="3"/>
      <c r="HCR43" s="3"/>
      <c r="HCS43" s="3"/>
      <c r="HCT43" s="3"/>
      <c r="HCU43" s="3"/>
      <c r="HCV43" s="3"/>
      <c r="HCW43" s="3"/>
      <c r="HCX43" s="3"/>
      <c r="HCY43" s="3"/>
      <c r="HCZ43" s="3"/>
      <c r="HDA43" s="3"/>
      <c r="HDB43" s="3"/>
      <c r="HDC43" s="3"/>
      <c r="HDD43" s="3"/>
      <c r="HDE43" s="3"/>
      <c r="HDF43" s="3"/>
      <c r="HDG43" s="3"/>
      <c r="HDH43" s="3"/>
      <c r="HDI43" s="3"/>
      <c r="HDJ43" s="3"/>
      <c r="HDK43" s="3"/>
      <c r="HDL43" s="3"/>
      <c r="HDM43" s="3"/>
      <c r="HDN43" s="3"/>
      <c r="HDO43" s="3"/>
      <c r="HDP43" s="3"/>
      <c r="HDQ43" s="3"/>
      <c r="HDR43" s="3"/>
      <c r="HDS43" s="3"/>
      <c r="HDT43" s="3"/>
      <c r="HDU43" s="3"/>
      <c r="HDV43" s="3"/>
      <c r="HDW43" s="3"/>
      <c r="HDX43" s="3"/>
      <c r="HDY43" s="3"/>
      <c r="HDZ43" s="3"/>
      <c r="HEA43" s="3"/>
      <c r="HEB43" s="3"/>
      <c r="HEC43" s="3"/>
      <c r="HED43" s="3"/>
      <c r="HEE43" s="3"/>
      <c r="HEF43" s="3"/>
      <c r="HEG43" s="3"/>
      <c r="HEH43" s="3"/>
      <c r="HEI43" s="3"/>
      <c r="HEJ43" s="3"/>
      <c r="HEK43" s="3"/>
      <c r="HEL43" s="3"/>
      <c r="HEM43" s="3"/>
      <c r="HEN43" s="3"/>
      <c r="HEO43" s="3"/>
      <c r="HEP43" s="3"/>
      <c r="HEQ43" s="3"/>
      <c r="HER43" s="3"/>
      <c r="HES43" s="3"/>
      <c r="HET43" s="3"/>
      <c r="HEU43" s="3"/>
      <c r="HEV43" s="3"/>
      <c r="HEW43" s="3"/>
      <c r="HEX43" s="3"/>
      <c r="HEY43" s="3"/>
      <c r="HEZ43" s="3"/>
      <c r="HFA43" s="3"/>
      <c r="HFB43" s="3"/>
      <c r="HFC43" s="3"/>
      <c r="HFD43" s="3"/>
      <c r="HFE43" s="3"/>
      <c r="HFF43" s="3"/>
      <c r="HFG43" s="3"/>
      <c r="HFH43" s="3"/>
      <c r="HFI43" s="3"/>
      <c r="HFJ43" s="3"/>
      <c r="HFK43" s="3"/>
      <c r="HFL43" s="3"/>
      <c r="HFM43" s="3"/>
      <c r="HFN43" s="3"/>
      <c r="HFO43" s="3"/>
      <c r="HFP43" s="3"/>
      <c r="HFQ43" s="3"/>
      <c r="HFR43" s="3"/>
      <c r="HFS43" s="3"/>
      <c r="HFT43" s="3"/>
      <c r="HFU43" s="3"/>
      <c r="HFV43" s="3"/>
      <c r="HFW43" s="3"/>
      <c r="HFX43" s="3"/>
      <c r="HFY43" s="3"/>
      <c r="HFZ43" s="3"/>
      <c r="HGA43" s="3"/>
      <c r="HGB43" s="3"/>
      <c r="HGC43" s="3"/>
      <c r="HGD43" s="3"/>
      <c r="HGE43" s="3"/>
      <c r="HGF43" s="3"/>
      <c r="HGG43" s="3"/>
      <c r="HGH43" s="3"/>
      <c r="HGI43" s="3"/>
      <c r="HGJ43" s="3"/>
      <c r="HGK43" s="3"/>
      <c r="HGL43" s="3"/>
      <c r="HGM43" s="3"/>
      <c r="HGN43" s="3"/>
      <c r="HGO43" s="3"/>
      <c r="HGP43" s="3"/>
      <c r="HGQ43" s="3"/>
      <c r="HGR43" s="3"/>
      <c r="HGS43" s="3"/>
      <c r="HGT43" s="3"/>
      <c r="HGU43" s="3"/>
      <c r="HGV43" s="3"/>
      <c r="HGW43" s="3"/>
      <c r="HGX43" s="3"/>
      <c r="HGY43" s="3"/>
      <c r="HGZ43" s="3"/>
      <c r="HHA43" s="3"/>
      <c r="HHB43" s="3"/>
      <c r="HHC43" s="3"/>
      <c r="HHD43" s="3"/>
      <c r="HHE43" s="3"/>
      <c r="HHF43" s="3"/>
      <c r="HHG43" s="3"/>
      <c r="HHH43" s="3"/>
      <c r="HHI43" s="3"/>
      <c r="HHJ43" s="3"/>
      <c r="HHK43" s="3"/>
      <c r="HHL43" s="3"/>
      <c r="HHM43" s="3"/>
      <c r="HHN43" s="3"/>
      <c r="HHO43" s="3"/>
      <c r="HHP43" s="3"/>
      <c r="HHQ43" s="3"/>
      <c r="HHR43" s="3"/>
      <c r="HHS43" s="3"/>
      <c r="HHT43" s="3"/>
      <c r="HHU43" s="3"/>
      <c r="HHV43" s="3"/>
      <c r="HHW43" s="3"/>
      <c r="HHX43" s="3"/>
      <c r="HHY43" s="3"/>
      <c r="HHZ43" s="3"/>
      <c r="HIA43" s="3"/>
      <c r="HIB43" s="3"/>
      <c r="HIC43" s="3"/>
      <c r="HID43" s="3"/>
      <c r="HIE43" s="3"/>
      <c r="HIF43" s="3"/>
      <c r="HIG43" s="3"/>
      <c r="HIH43" s="3"/>
      <c r="HII43" s="3"/>
      <c r="HIJ43" s="3"/>
      <c r="HIK43" s="3"/>
      <c r="HIL43" s="3"/>
      <c r="HIM43" s="3"/>
      <c r="HIN43" s="3"/>
      <c r="HIO43" s="3"/>
      <c r="HIP43" s="3"/>
      <c r="HIQ43" s="3"/>
      <c r="HIR43" s="3"/>
      <c r="HIS43" s="3"/>
      <c r="HIT43" s="3"/>
      <c r="HIU43" s="3"/>
      <c r="HIV43" s="3"/>
      <c r="HIW43" s="3"/>
      <c r="HIX43" s="3"/>
      <c r="HIY43" s="3"/>
      <c r="HIZ43" s="3"/>
      <c r="HJA43" s="3"/>
      <c r="HJB43" s="3"/>
      <c r="HJC43" s="3"/>
      <c r="HJD43" s="3"/>
      <c r="HJE43" s="3"/>
      <c r="HJF43" s="3"/>
      <c r="HJG43" s="3"/>
      <c r="HJH43" s="3"/>
      <c r="HJI43" s="3"/>
      <c r="HJJ43" s="3"/>
      <c r="HJK43" s="3"/>
      <c r="HJL43" s="3"/>
      <c r="HJM43" s="3"/>
      <c r="HJN43" s="3"/>
      <c r="HJO43" s="3"/>
      <c r="HJP43" s="3"/>
      <c r="HJQ43" s="3"/>
      <c r="HJR43" s="3"/>
      <c r="HJS43" s="3"/>
      <c r="HJT43" s="3"/>
      <c r="HJU43" s="3"/>
      <c r="HJV43" s="3"/>
      <c r="HJW43" s="3"/>
      <c r="HJX43" s="3"/>
      <c r="HJY43" s="3"/>
      <c r="HJZ43" s="3"/>
      <c r="HKA43" s="3"/>
      <c r="HKB43" s="3"/>
      <c r="HKC43" s="3"/>
      <c r="HKD43" s="3"/>
      <c r="HKE43" s="3"/>
      <c r="HKF43" s="3"/>
      <c r="HKG43" s="3"/>
      <c r="HKH43" s="3"/>
      <c r="HKI43" s="3"/>
      <c r="HKJ43" s="3"/>
      <c r="HKK43" s="3"/>
      <c r="HKL43" s="3"/>
      <c r="HKM43" s="3"/>
      <c r="HKN43" s="3"/>
      <c r="HKO43" s="3"/>
      <c r="HKP43" s="3"/>
      <c r="HKQ43" s="3"/>
      <c r="HKR43" s="3"/>
      <c r="HKS43" s="3"/>
      <c r="HKT43" s="3"/>
      <c r="HKU43" s="3"/>
      <c r="HKV43" s="3"/>
      <c r="HKW43" s="3"/>
      <c r="HKX43" s="3"/>
      <c r="HKY43" s="3"/>
      <c r="HKZ43" s="3"/>
      <c r="HLA43" s="3"/>
      <c r="HLB43" s="3"/>
      <c r="HLC43" s="3"/>
      <c r="HLD43" s="3"/>
      <c r="HLE43" s="3"/>
      <c r="HLF43" s="3"/>
      <c r="HLG43" s="3"/>
      <c r="HLH43" s="3"/>
      <c r="HLI43" s="3"/>
      <c r="HLJ43" s="3"/>
      <c r="HLK43" s="3"/>
      <c r="HLL43" s="3"/>
      <c r="HLM43" s="3"/>
      <c r="HLN43" s="3"/>
      <c r="HLO43" s="3"/>
      <c r="HLP43" s="3"/>
      <c r="HLQ43" s="3"/>
      <c r="HLR43" s="3"/>
      <c r="HLS43" s="3"/>
      <c r="HLT43" s="3"/>
      <c r="HLU43" s="3"/>
      <c r="HLV43" s="3"/>
      <c r="HLW43" s="3"/>
      <c r="HLX43" s="3"/>
      <c r="HLY43" s="3"/>
      <c r="HLZ43" s="3"/>
      <c r="HMA43" s="3"/>
      <c r="HMB43" s="3"/>
      <c r="HMC43" s="3"/>
      <c r="HMD43" s="3"/>
      <c r="HME43" s="3"/>
      <c r="HMF43" s="3"/>
      <c r="HMG43" s="3"/>
      <c r="HMH43" s="3"/>
      <c r="HMI43" s="3"/>
      <c r="HMJ43" s="3"/>
      <c r="HMK43" s="3"/>
      <c r="HML43" s="3"/>
      <c r="HMM43" s="3"/>
      <c r="HMN43" s="3"/>
      <c r="HMO43" s="3"/>
      <c r="HMP43" s="3"/>
      <c r="HMQ43" s="3"/>
      <c r="HMR43" s="3"/>
      <c r="HMS43" s="3"/>
      <c r="HMT43" s="3"/>
      <c r="HMU43" s="3"/>
      <c r="HMV43" s="3"/>
      <c r="HMW43" s="3"/>
      <c r="HMX43" s="3"/>
      <c r="HMY43" s="3"/>
      <c r="HMZ43" s="3"/>
      <c r="HNA43" s="3"/>
      <c r="HNB43" s="3"/>
      <c r="HNC43" s="3"/>
      <c r="HND43" s="3"/>
      <c r="HNE43" s="3"/>
      <c r="HNF43" s="3"/>
      <c r="HNG43" s="3"/>
      <c r="HNH43" s="3"/>
      <c r="HNI43" s="3"/>
      <c r="HNJ43" s="3"/>
      <c r="HNK43" s="3"/>
      <c r="HNL43" s="3"/>
      <c r="HNM43" s="3"/>
      <c r="HNN43" s="3"/>
      <c r="HNO43" s="3"/>
      <c r="HNP43" s="3"/>
      <c r="HNQ43" s="3"/>
      <c r="HNR43" s="3"/>
      <c r="HNS43" s="3"/>
      <c r="HNT43" s="3"/>
      <c r="HNU43" s="3"/>
      <c r="HNV43" s="3"/>
      <c r="HNW43" s="3"/>
      <c r="HNX43" s="3"/>
      <c r="HNY43" s="3"/>
      <c r="HNZ43" s="3"/>
      <c r="HOA43" s="3"/>
      <c r="HOB43" s="3"/>
      <c r="HOC43" s="3"/>
      <c r="HOD43" s="3"/>
      <c r="HOE43" s="3"/>
      <c r="HOF43" s="3"/>
      <c r="HOG43" s="3"/>
      <c r="HOH43" s="3"/>
      <c r="HOI43" s="3"/>
      <c r="HOJ43" s="3"/>
      <c r="HOK43" s="3"/>
      <c r="HOL43" s="3"/>
      <c r="HOM43" s="3"/>
      <c r="HON43" s="3"/>
      <c r="HOO43" s="3"/>
      <c r="HOP43" s="3"/>
      <c r="HOQ43" s="3"/>
      <c r="HOR43" s="3"/>
      <c r="HOS43" s="3"/>
      <c r="HOT43" s="3"/>
      <c r="HOU43" s="3"/>
      <c r="HOV43" s="3"/>
      <c r="HOW43" s="3"/>
      <c r="HOX43" s="3"/>
      <c r="HOY43" s="3"/>
      <c r="HOZ43" s="3"/>
      <c r="HPA43" s="3"/>
      <c r="HPB43" s="3"/>
      <c r="HPC43" s="3"/>
      <c r="HPD43" s="3"/>
      <c r="HPE43" s="3"/>
      <c r="HPF43" s="3"/>
      <c r="HPG43" s="3"/>
      <c r="HPH43" s="3"/>
      <c r="HPI43" s="3"/>
      <c r="HPJ43" s="3"/>
      <c r="HPK43" s="3"/>
      <c r="HPL43" s="3"/>
      <c r="HPM43" s="3"/>
      <c r="HPN43" s="3"/>
      <c r="HPO43" s="3"/>
      <c r="HPP43" s="3"/>
      <c r="HPQ43" s="3"/>
      <c r="HPR43" s="3"/>
      <c r="HPS43" s="3"/>
      <c r="HPT43" s="3"/>
      <c r="HPU43" s="3"/>
      <c r="HPV43" s="3"/>
      <c r="HPW43" s="3"/>
      <c r="HPX43" s="3"/>
      <c r="HPY43" s="3"/>
      <c r="HPZ43" s="3"/>
      <c r="HQA43" s="3"/>
      <c r="HQB43" s="3"/>
      <c r="HQC43" s="3"/>
      <c r="HQD43" s="3"/>
      <c r="HQE43" s="3"/>
      <c r="HQF43" s="3"/>
      <c r="HQG43" s="3"/>
      <c r="HQH43" s="3"/>
      <c r="HQI43" s="3"/>
      <c r="HQJ43" s="3"/>
      <c r="HQK43" s="3"/>
      <c r="HQL43" s="3"/>
      <c r="HQM43" s="3"/>
      <c r="HQN43" s="3"/>
      <c r="HQO43" s="3"/>
      <c r="HQP43" s="3"/>
      <c r="HQQ43" s="3"/>
      <c r="HQR43" s="3"/>
      <c r="HQS43" s="3"/>
      <c r="HQT43" s="3"/>
      <c r="HQU43" s="3"/>
      <c r="HQV43" s="3"/>
      <c r="HQW43" s="3"/>
      <c r="HQX43" s="3"/>
      <c r="HQY43" s="3"/>
      <c r="HQZ43" s="3"/>
      <c r="HRA43" s="3"/>
      <c r="HRB43" s="3"/>
      <c r="HRC43" s="3"/>
      <c r="HRD43" s="3"/>
      <c r="HRE43" s="3"/>
      <c r="HRF43" s="3"/>
      <c r="HRG43" s="3"/>
      <c r="HRH43" s="3"/>
      <c r="HRI43" s="3"/>
      <c r="HRJ43" s="3"/>
      <c r="HRK43" s="3"/>
      <c r="HRL43" s="3"/>
      <c r="HRM43" s="3"/>
      <c r="HRN43" s="3"/>
      <c r="HRO43" s="3"/>
      <c r="HRP43" s="3"/>
      <c r="HRQ43" s="3"/>
      <c r="HRR43" s="3"/>
      <c r="HRS43" s="3"/>
      <c r="HRT43" s="3"/>
      <c r="HRU43" s="3"/>
      <c r="HRV43" s="3"/>
      <c r="HRW43" s="3"/>
      <c r="HRX43" s="3"/>
      <c r="HRY43" s="3"/>
      <c r="HRZ43" s="3"/>
      <c r="HSA43" s="3"/>
      <c r="HSB43" s="3"/>
      <c r="HSC43" s="3"/>
      <c r="HSD43" s="3"/>
      <c r="HSE43" s="3"/>
      <c r="HSF43" s="3"/>
      <c r="HSG43" s="3"/>
      <c r="HSH43" s="3"/>
      <c r="HSI43" s="3"/>
      <c r="HSJ43" s="3"/>
      <c r="HSK43" s="3"/>
      <c r="HSL43" s="3"/>
      <c r="HSM43" s="3"/>
      <c r="HSN43" s="3"/>
      <c r="HSO43" s="3"/>
      <c r="HSP43" s="3"/>
      <c r="HSQ43" s="3"/>
      <c r="HSR43" s="3"/>
      <c r="HSS43" s="3"/>
      <c r="HST43" s="3"/>
      <c r="HSU43" s="3"/>
      <c r="HSV43" s="3"/>
      <c r="HSW43" s="3"/>
      <c r="HSX43" s="3"/>
      <c r="HSY43" s="3"/>
      <c r="HSZ43" s="3"/>
      <c r="HTA43" s="3"/>
      <c r="HTB43" s="3"/>
      <c r="HTC43" s="3"/>
      <c r="HTD43" s="3"/>
      <c r="HTE43" s="3"/>
      <c r="HTF43" s="3"/>
      <c r="HTG43" s="3"/>
      <c r="HTH43" s="3"/>
      <c r="HTI43" s="3"/>
      <c r="HTJ43" s="3"/>
      <c r="HTK43" s="3"/>
      <c r="HTL43" s="3"/>
      <c r="HTM43" s="3"/>
      <c r="HTN43" s="3"/>
      <c r="HTO43" s="3"/>
      <c r="HTP43" s="3"/>
      <c r="HTQ43" s="3"/>
      <c r="HTR43" s="3"/>
      <c r="HTS43" s="3"/>
      <c r="HTT43" s="3"/>
      <c r="HTU43" s="3"/>
      <c r="HTV43" s="3"/>
      <c r="HTW43" s="3"/>
      <c r="HTX43" s="3"/>
      <c r="HTY43" s="3"/>
      <c r="HTZ43" s="3"/>
      <c r="HUA43" s="3"/>
      <c r="HUB43" s="3"/>
      <c r="HUC43" s="3"/>
      <c r="HUD43" s="3"/>
      <c r="HUE43" s="3"/>
      <c r="HUF43" s="3"/>
      <c r="HUG43" s="3"/>
      <c r="HUH43" s="3"/>
      <c r="HUI43" s="3"/>
      <c r="HUJ43" s="3"/>
      <c r="HUK43" s="3"/>
      <c r="HUL43" s="3"/>
      <c r="HUM43" s="3"/>
      <c r="HUN43" s="3"/>
      <c r="HUO43" s="3"/>
      <c r="HUP43" s="3"/>
      <c r="HUQ43" s="3"/>
      <c r="HUR43" s="3"/>
      <c r="HUS43" s="3"/>
      <c r="HUT43" s="3"/>
      <c r="HUU43" s="3"/>
      <c r="HUV43" s="3"/>
      <c r="HUW43" s="3"/>
      <c r="HUX43" s="3"/>
      <c r="HUY43" s="3"/>
      <c r="HUZ43" s="3"/>
      <c r="HVA43" s="3"/>
      <c r="HVB43" s="3"/>
      <c r="HVC43" s="3"/>
      <c r="HVD43" s="3"/>
      <c r="HVE43" s="3"/>
      <c r="HVF43" s="3"/>
      <c r="HVG43" s="3"/>
      <c r="HVH43" s="3"/>
      <c r="HVI43" s="3"/>
      <c r="HVJ43" s="3"/>
      <c r="HVK43" s="3"/>
      <c r="HVL43" s="3"/>
      <c r="HVM43" s="3"/>
      <c r="HVN43" s="3"/>
      <c r="HVO43" s="3"/>
      <c r="HVP43" s="3"/>
      <c r="HVQ43" s="3"/>
      <c r="HVR43" s="3"/>
      <c r="HVS43" s="3"/>
      <c r="HVT43" s="3"/>
      <c r="HVU43" s="3"/>
      <c r="HVV43" s="3"/>
      <c r="HVW43" s="3"/>
      <c r="HVX43" s="3"/>
      <c r="HVY43" s="3"/>
      <c r="HVZ43" s="3"/>
      <c r="HWA43" s="3"/>
      <c r="HWB43" s="3"/>
      <c r="HWC43" s="3"/>
      <c r="HWD43" s="3"/>
      <c r="HWE43" s="3"/>
      <c r="HWF43" s="3"/>
      <c r="HWG43" s="3"/>
      <c r="HWH43" s="3"/>
      <c r="HWI43" s="3"/>
      <c r="HWJ43" s="3"/>
      <c r="HWK43" s="3"/>
      <c r="HWL43" s="3"/>
      <c r="HWM43" s="3"/>
      <c r="HWN43" s="3"/>
      <c r="HWO43" s="3"/>
      <c r="HWP43" s="3"/>
      <c r="HWQ43" s="3"/>
      <c r="HWR43" s="3"/>
      <c r="HWS43" s="3"/>
      <c r="HWT43" s="3"/>
      <c r="HWU43" s="3"/>
      <c r="HWV43" s="3"/>
      <c r="HWW43" s="3"/>
      <c r="HWX43" s="3"/>
      <c r="HWY43" s="3"/>
      <c r="HWZ43" s="3"/>
      <c r="HXA43" s="3"/>
      <c r="HXB43" s="3"/>
      <c r="HXC43" s="3"/>
      <c r="HXD43" s="3"/>
      <c r="HXE43" s="3"/>
      <c r="HXF43" s="3"/>
      <c r="HXG43" s="3"/>
      <c r="HXH43" s="3"/>
      <c r="HXI43" s="3"/>
      <c r="HXJ43" s="3"/>
      <c r="HXK43" s="3"/>
      <c r="HXL43" s="3"/>
      <c r="HXM43" s="3"/>
      <c r="HXN43" s="3"/>
      <c r="HXO43" s="3"/>
      <c r="HXP43" s="3"/>
      <c r="HXQ43" s="3"/>
      <c r="HXR43" s="3"/>
      <c r="HXS43" s="3"/>
      <c r="HXT43" s="3"/>
      <c r="HXU43" s="3"/>
      <c r="HXV43" s="3"/>
      <c r="HXW43" s="3"/>
      <c r="HXX43" s="3"/>
      <c r="HXY43" s="3"/>
      <c r="HXZ43" s="3"/>
      <c r="HYA43" s="3"/>
      <c r="HYB43" s="3"/>
      <c r="HYC43" s="3"/>
      <c r="HYD43" s="3"/>
      <c r="HYE43" s="3"/>
      <c r="HYF43" s="3"/>
      <c r="HYG43" s="3"/>
      <c r="HYH43" s="3"/>
      <c r="HYI43" s="3"/>
      <c r="HYJ43" s="3"/>
      <c r="HYK43" s="3"/>
      <c r="HYL43" s="3"/>
      <c r="HYM43" s="3"/>
      <c r="HYN43" s="3"/>
      <c r="HYO43" s="3"/>
      <c r="HYP43" s="3"/>
      <c r="HYQ43" s="3"/>
      <c r="HYR43" s="3"/>
      <c r="HYS43" s="3"/>
      <c r="HYT43" s="3"/>
      <c r="HYU43" s="3"/>
      <c r="HYV43" s="3"/>
      <c r="HYW43" s="3"/>
      <c r="HYX43" s="3"/>
      <c r="HYY43" s="3"/>
      <c r="HYZ43" s="3"/>
      <c r="HZA43" s="3"/>
      <c r="HZB43" s="3"/>
      <c r="HZC43" s="3"/>
      <c r="HZD43" s="3"/>
      <c r="HZE43" s="3"/>
      <c r="HZF43" s="3"/>
      <c r="HZG43" s="3"/>
      <c r="HZH43" s="3"/>
      <c r="HZI43" s="3"/>
      <c r="HZJ43" s="3"/>
      <c r="HZK43" s="3"/>
      <c r="HZL43" s="3"/>
      <c r="HZM43" s="3"/>
      <c r="HZN43" s="3"/>
      <c r="HZO43" s="3"/>
      <c r="HZP43" s="3"/>
      <c r="HZQ43" s="3"/>
      <c r="HZR43" s="3"/>
      <c r="HZS43" s="3"/>
      <c r="HZT43" s="3"/>
      <c r="HZU43" s="3"/>
      <c r="HZV43" s="3"/>
      <c r="HZW43" s="3"/>
      <c r="HZX43" s="3"/>
      <c r="HZY43" s="3"/>
      <c r="HZZ43" s="3"/>
      <c r="IAA43" s="3"/>
      <c r="IAB43" s="3"/>
      <c r="IAC43" s="3"/>
      <c r="IAD43" s="3"/>
      <c r="IAE43" s="3"/>
      <c r="IAF43" s="3"/>
      <c r="IAG43" s="3"/>
      <c r="IAH43" s="3"/>
      <c r="IAI43" s="3"/>
      <c r="IAJ43" s="3"/>
      <c r="IAK43" s="3"/>
      <c r="IAL43" s="3"/>
      <c r="IAM43" s="3"/>
      <c r="IAN43" s="3"/>
      <c r="IAO43" s="3"/>
      <c r="IAP43" s="3"/>
      <c r="IAQ43" s="3"/>
      <c r="IAR43" s="3"/>
      <c r="IAS43" s="3"/>
      <c r="IAT43" s="3"/>
      <c r="IAU43" s="3"/>
      <c r="IAV43" s="3"/>
      <c r="IAW43" s="3"/>
      <c r="IAX43" s="3"/>
      <c r="IAY43" s="3"/>
      <c r="IAZ43" s="3"/>
      <c r="IBA43" s="3"/>
      <c r="IBB43" s="3"/>
      <c r="IBC43" s="3"/>
      <c r="IBD43" s="3"/>
      <c r="IBE43" s="3"/>
      <c r="IBF43" s="3"/>
      <c r="IBG43" s="3"/>
      <c r="IBH43" s="3"/>
      <c r="IBI43" s="3"/>
      <c r="IBJ43" s="3"/>
      <c r="IBK43" s="3"/>
      <c r="IBL43" s="3"/>
      <c r="IBM43" s="3"/>
      <c r="IBN43" s="3"/>
      <c r="IBO43" s="3"/>
      <c r="IBP43" s="3"/>
      <c r="IBQ43" s="3"/>
      <c r="IBR43" s="3"/>
      <c r="IBS43" s="3"/>
      <c r="IBT43" s="3"/>
      <c r="IBU43" s="3"/>
      <c r="IBV43" s="3"/>
      <c r="IBW43" s="3"/>
      <c r="IBX43" s="3"/>
      <c r="IBY43" s="3"/>
      <c r="IBZ43" s="3"/>
      <c r="ICA43" s="3"/>
      <c r="ICB43" s="3"/>
      <c r="ICC43" s="3"/>
      <c r="ICD43" s="3"/>
      <c r="ICE43" s="3"/>
      <c r="ICF43" s="3"/>
      <c r="ICG43" s="3"/>
      <c r="ICH43" s="3"/>
      <c r="ICI43" s="3"/>
      <c r="ICJ43" s="3"/>
      <c r="ICK43" s="3"/>
      <c r="ICL43" s="3"/>
      <c r="ICM43" s="3"/>
      <c r="ICN43" s="3"/>
      <c r="ICO43" s="3"/>
      <c r="ICP43" s="3"/>
      <c r="ICQ43" s="3"/>
      <c r="ICR43" s="3"/>
      <c r="ICS43" s="3"/>
      <c r="ICT43" s="3"/>
      <c r="ICU43" s="3"/>
      <c r="ICV43" s="3"/>
      <c r="ICW43" s="3"/>
      <c r="ICX43" s="3"/>
      <c r="ICY43" s="3"/>
      <c r="ICZ43" s="3"/>
      <c r="IDA43" s="3"/>
      <c r="IDB43" s="3"/>
      <c r="IDC43" s="3"/>
      <c r="IDD43" s="3"/>
      <c r="IDE43" s="3"/>
      <c r="IDF43" s="3"/>
      <c r="IDG43" s="3"/>
      <c r="IDH43" s="3"/>
      <c r="IDI43" s="3"/>
      <c r="IDJ43" s="3"/>
      <c r="IDK43" s="3"/>
      <c r="IDL43" s="3"/>
      <c r="IDM43" s="3"/>
      <c r="IDN43" s="3"/>
      <c r="IDO43" s="3"/>
      <c r="IDP43" s="3"/>
      <c r="IDQ43" s="3"/>
      <c r="IDR43" s="3"/>
      <c r="IDS43" s="3"/>
      <c r="IDT43" s="3"/>
      <c r="IDU43" s="3"/>
      <c r="IDV43" s="3"/>
      <c r="IDW43" s="3"/>
      <c r="IDX43" s="3"/>
      <c r="IDY43" s="3"/>
      <c r="IDZ43" s="3"/>
      <c r="IEA43" s="3"/>
      <c r="IEB43" s="3"/>
      <c r="IEC43" s="3"/>
      <c r="IED43" s="3"/>
      <c r="IEE43" s="3"/>
      <c r="IEF43" s="3"/>
      <c r="IEG43" s="3"/>
      <c r="IEH43" s="3"/>
      <c r="IEI43" s="3"/>
      <c r="IEJ43" s="3"/>
      <c r="IEK43" s="3"/>
      <c r="IEL43" s="3"/>
      <c r="IEM43" s="3"/>
      <c r="IEN43" s="3"/>
      <c r="IEO43" s="3"/>
      <c r="IEP43" s="3"/>
      <c r="IEQ43" s="3"/>
      <c r="IER43" s="3"/>
      <c r="IES43" s="3"/>
      <c r="IET43" s="3"/>
      <c r="IEU43" s="3"/>
      <c r="IEV43" s="3"/>
      <c r="IEW43" s="3"/>
      <c r="IEX43" s="3"/>
      <c r="IEY43" s="3"/>
      <c r="IEZ43" s="3"/>
      <c r="IFA43" s="3"/>
      <c r="IFB43" s="3"/>
      <c r="IFC43" s="3"/>
      <c r="IFD43" s="3"/>
      <c r="IFE43" s="3"/>
      <c r="IFF43" s="3"/>
      <c r="IFG43" s="3"/>
      <c r="IFH43" s="3"/>
      <c r="IFI43" s="3"/>
      <c r="IFJ43" s="3"/>
      <c r="IFK43" s="3"/>
      <c r="IFL43" s="3"/>
      <c r="IFM43" s="3"/>
      <c r="IFN43" s="3"/>
      <c r="IFO43" s="3"/>
      <c r="IFP43" s="3"/>
      <c r="IFQ43" s="3"/>
      <c r="IFR43" s="3"/>
      <c r="IFS43" s="3"/>
      <c r="IFT43" s="3"/>
      <c r="IFU43" s="3"/>
      <c r="IFV43" s="3"/>
      <c r="IFW43" s="3"/>
      <c r="IFX43" s="3"/>
      <c r="IFY43" s="3"/>
      <c r="IFZ43" s="3"/>
      <c r="IGA43" s="3"/>
      <c r="IGB43" s="3"/>
      <c r="IGC43" s="3"/>
      <c r="IGD43" s="3"/>
      <c r="IGE43" s="3"/>
      <c r="IGF43" s="3"/>
      <c r="IGG43" s="3"/>
      <c r="IGH43" s="3"/>
      <c r="IGI43" s="3"/>
      <c r="IGJ43" s="3"/>
      <c r="IGK43" s="3"/>
      <c r="IGL43" s="3"/>
      <c r="IGM43" s="3"/>
      <c r="IGN43" s="3"/>
      <c r="IGO43" s="3"/>
      <c r="IGP43" s="3"/>
      <c r="IGQ43" s="3"/>
      <c r="IGR43" s="3"/>
      <c r="IGS43" s="3"/>
      <c r="IGT43" s="3"/>
      <c r="IGU43" s="3"/>
      <c r="IGV43" s="3"/>
      <c r="IGW43" s="3"/>
      <c r="IGX43" s="3"/>
      <c r="IGY43" s="3"/>
      <c r="IGZ43" s="3"/>
      <c r="IHA43" s="3"/>
      <c r="IHB43" s="3"/>
      <c r="IHC43" s="3"/>
      <c r="IHD43" s="3"/>
      <c r="IHE43" s="3"/>
      <c r="IHF43" s="3"/>
      <c r="IHG43" s="3"/>
      <c r="IHH43" s="3"/>
      <c r="IHI43" s="3"/>
      <c r="IHJ43" s="3"/>
      <c r="IHK43" s="3"/>
      <c r="IHL43" s="3"/>
      <c r="IHM43" s="3"/>
      <c r="IHN43" s="3"/>
      <c r="IHO43" s="3"/>
      <c r="IHP43" s="3"/>
      <c r="IHQ43" s="3"/>
      <c r="IHR43" s="3"/>
      <c r="IHS43" s="3"/>
      <c r="IHT43" s="3"/>
      <c r="IHU43" s="3"/>
      <c r="IHV43" s="3"/>
      <c r="IHW43" s="3"/>
      <c r="IHX43" s="3"/>
      <c r="IHY43" s="3"/>
      <c r="IHZ43" s="3"/>
      <c r="IIA43" s="3"/>
      <c r="IIB43" s="3"/>
      <c r="IIC43" s="3"/>
      <c r="IID43" s="3"/>
      <c r="IIE43" s="3"/>
      <c r="IIF43" s="3"/>
      <c r="IIG43" s="3"/>
      <c r="IIH43" s="3"/>
      <c r="III43" s="3"/>
      <c r="IIJ43" s="3"/>
      <c r="IIK43" s="3"/>
      <c r="IIL43" s="3"/>
      <c r="IIM43" s="3"/>
      <c r="IIN43" s="3"/>
      <c r="IIO43" s="3"/>
      <c r="IIP43" s="3"/>
      <c r="IIQ43" s="3"/>
      <c r="IIR43" s="3"/>
      <c r="IIS43" s="3"/>
      <c r="IIT43" s="3"/>
      <c r="IIU43" s="3"/>
      <c r="IIV43" s="3"/>
      <c r="IIW43" s="3"/>
      <c r="IIX43" s="3"/>
      <c r="IIY43" s="3"/>
      <c r="IIZ43" s="3"/>
      <c r="IJA43" s="3"/>
      <c r="IJB43" s="3"/>
      <c r="IJC43" s="3"/>
      <c r="IJD43" s="3"/>
      <c r="IJE43" s="3"/>
      <c r="IJF43" s="3"/>
      <c r="IJG43" s="3"/>
      <c r="IJH43" s="3"/>
      <c r="IJI43" s="3"/>
      <c r="IJJ43" s="3"/>
      <c r="IJK43" s="3"/>
      <c r="IJL43" s="3"/>
      <c r="IJM43" s="3"/>
      <c r="IJN43" s="3"/>
      <c r="IJO43" s="3"/>
      <c r="IJP43" s="3"/>
      <c r="IJQ43" s="3"/>
      <c r="IJR43" s="3"/>
      <c r="IJS43" s="3"/>
      <c r="IJT43" s="3"/>
      <c r="IJU43" s="3"/>
      <c r="IJV43" s="3"/>
      <c r="IJW43" s="3"/>
      <c r="IJX43" s="3"/>
      <c r="IJY43" s="3"/>
      <c r="IJZ43" s="3"/>
      <c r="IKA43" s="3"/>
      <c r="IKB43" s="3"/>
      <c r="IKC43" s="3"/>
      <c r="IKD43" s="3"/>
      <c r="IKE43" s="3"/>
      <c r="IKF43" s="3"/>
      <c r="IKG43" s="3"/>
      <c r="IKH43" s="3"/>
      <c r="IKI43" s="3"/>
      <c r="IKJ43" s="3"/>
      <c r="IKK43" s="3"/>
      <c r="IKL43" s="3"/>
      <c r="IKM43" s="3"/>
      <c r="IKN43" s="3"/>
      <c r="IKO43" s="3"/>
      <c r="IKP43" s="3"/>
      <c r="IKQ43" s="3"/>
      <c r="IKR43" s="3"/>
      <c r="IKS43" s="3"/>
      <c r="IKT43" s="3"/>
      <c r="IKU43" s="3"/>
      <c r="IKV43" s="3"/>
      <c r="IKW43" s="3"/>
      <c r="IKX43" s="3"/>
      <c r="IKY43" s="3"/>
      <c r="IKZ43" s="3"/>
      <c r="ILA43" s="3"/>
      <c r="ILB43" s="3"/>
      <c r="ILC43" s="3"/>
      <c r="ILD43" s="3"/>
      <c r="ILE43" s="3"/>
      <c r="ILF43" s="3"/>
      <c r="ILG43" s="3"/>
      <c r="ILH43" s="3"/>
      <c r="ILI43" s="3"/>
      <c r="ILJ43" s="3"/>
      <c r="ILK43" s="3"/>
      <c r="ILL43" s="3"/>
      <c r="ILM43" s="3"/>
      <c r="ILN43" s="3"/>
      <c r="ILO43" s="3"/>
      <c r="ILP43" s="3"/>
      <c r="ILQ43" s="3"/>
      <c r="ILR43" s="3"/>
      <c r="ILS43" s="3"/>
      <c r="ILT43" s="3"/>
      <c r="ILU43" s="3"/>
      <c r="ILV43" s="3"/>
      <c r="ILW43" s="3"/>
      <c r="ILX43" s="3"/>
      <c r="ILY43" s="3"/>
      <c r="ILZ43" s="3"/>
      <c r="IMA43" s="3"/>
      <c r="IMB43" s="3"/>
      <c r="IMC43" s="3"/>
      <c r="IMD43" s="3"/>
      <c r="IME43" s="3"/>
      <c r="IMF43" s="3"/>
      <c r="IMG43" s="3"/>
      <c r="IMH43" s="3"/>
      <c r="IMI43" s="3"/>
      <c r="IMJ43" s="3"/>
      <c r="IMK43" s="3"/>
      <c r="IML43" s="3"/>
      <c r="IMM43" s="3"/>
      <c r="IMN43" s="3"/>
      <c r="IMO43" s="3"/>
      <c r="IMP43" s="3"/>
      <c r="IMQ43" s="3"/>
      <c r="IMR43" s="3"/>
      <c r="IMS43" s="3"/>
      <c r="IMT43" s="3"/>
      <c r="IMU43" s="3"/>
      <c r="IMV43" s="3"/>
      <c r="IMW43" s="3"/>
      <c r="IMX43" s="3"/>
      <c r="IMY43" s="3"/>
      <c r="IMZ43" s="3"/>
      <c r="INA43" s="3"/>
      <c r="INB43" s="3"/>
      <c r="INC43" s="3"/>
      <c r="IND43" s="3"/>
      <c r="INE43" s="3"/>
      <c r="INF43" s="3"/>
      <c r="ING43" s="3"/>
      <c r="INH43" s="3"/>
      <c r="INI43" s="3"/>
      <c r="INJ43" s="3"/>
      <c r="INK43" s="3"/>
      <c r="INL43" s="3"/>
      <c r="INM43" s="3"/>
      <c r="INN43" s="3"/>
      <c r="INO43" s="3"/>
      <c r="INP43" s="3"/>
      <c r="INQ43" s="3"/>
      <c r="INR43" s="3"/>
      <c r="INS43" s="3"/>
      <c r="INT43" s="3"/>
      <c r="INU43" s="3"/>
      <c r="INV43" s="3"/>
      <c r="INW43" s="3"/>
      <c r="INX43" s="3"/>
      <c r="INY43" s="3"/>
      <c r="INZ43" s="3"/>
      <c r="IOA43" s="3"/>
      <c r="IOB43" s="3"/>
      <c r="IOC43" s="3"/>
      <c r="IOD43" s="3"/>
      <c r="IOE43" s="3"/>
      <c r="IOF43" s="3"/>
      <c r="IOG43" s="3"/>
      <c r="IOH43" s="3"/>
      <c r="IOI43" s="3"/>
      <c r="IOJ43" s="3"/>
      <c r="IOK43" s="3"/>
      <c r="IOL43" s="3"/>
      <c r="IOM43" s="3"/>
      <c r="ION43" s="3"/>
      <c r="IOO43" s="3"/>
      <c r="IOP43" s="3"/>
      <c r="IOQ43" s="3"/>
      <c r="IOR43" s="3"/>
      <c r="IOS43" s="3"/>
      <c r="IOT43" s="3"/>
      <c r="IOU43" s="3"/>
      <c r="IOV43" s="3"/>
      <c r="IOW43" s="3"/>
      <c r="IOX43" s="3"/>
      <c r="IOY43" s="3"/>
      <c r="IOZ43" s="3"/>
      <c r="IPA43" s="3"/>
      <c r="IPB43" s="3"/>
      <c r="IPC43" s="3"/>
      <c r="IPD43" s="3"/>
      <c r="IPE43" s="3"/>
      <c r="IPF43" s="3"/>
      <c r="IPG43" s="3"/>
      <c r="IPH43" s="3"/>
      <c r="IPI43" s="3"/>
      <c r="IPJ43" s="3"/>
      <c r="IPK43" s="3"/>
      <c r="IPL43" s="3"/>
      <c r="IPM43" s="3"/>
      <c r="IPN43" s="3"/>
      <c r="IPO43" s="3"/>
      <c r="IPP43" s="3"/>
      <c r="IPQ43" s="3"/>
      <c r="IPR43" s="3"/>
      <c r="IPS43" s="3"/>
      <c r="IPT43" s="3"/>
      <c r="IPU43" s="3"/>
      <c r="IPV43" s="3"/>
      <c r="IPW43" s="3"/>
      <c r="IPX43" s="3"/>
      <c r="IPY43" s="3"/>
      <c r="IPZ43" s="3"/>
      <c r="IQA43" s="3"/>
      <c r="IQB43" s="3"/>
      <c r="IQC43" s="3"/>
      <c r="IQD43" s="3"/>
      <c r="IQE43" s="3"/>
      <c r="IQF43" s="3"/>
      <c r="IQG43" s="3"/>
      <c r="IQH43" s="3"/>
      <c r="IQI43" s="3"/>
      <c r="IQJ43" s="3"/>
      <c r="IQK43" s="3"/>
      <c r="IQL43" s="3"/>
      <c r="IQM43" s="3"/>
      <c r="IQN43" s="3"/>
      <c r="IQO43" s="3"/>
      <c r="IQP43" s="3"/>
      <c r="IQQ43" s="3"/>
      <c r="IQR43" s="3"/>
      <c r="IQS43" s="3"/>
      <c r="IQT43" s="3"/>
      <c r="IQU43" s="3"/>
      <c r="IQV43" s="3"/>
      <c r="IQW43" s="3"/>
      <c r="IQX43" s="3"/>
      <c r="IQY43" s="3"/>
      <c r="IQZ43" s="3"/>
      <c r="IRA43" s="3"/>
      <c r="IRB43" s="3"/>
      <c r="IRC43" s="3"/>
      <c r="IRD43" s="3"/>
      <c r="IRE43" s="3"/>
      <c r="IRF43" s="3"/>
      <c r="IRG43" s="3"/>
      <c r="IRH43" s="3"/>
      <c r="IRI43" s="3"/>
      <c r="IRJ43" s="3"/>
      <c r="IRK43" s="3"/>
      <c r="IRL43" s="3"/>
      <c r="IRM43" s="3"/>
      <c r="IRN43" s="3"/>
      <c r="IRO43" s="3"/>
      <c r="IRP43" s="3"/>
      <c r="IRQ43" s="3"/>
      <c r="IRR43" s="3"/>
      <c r="IRS43" s="3"/>
      <c r="IRT43" s="3"/>
      <c r="IRU43" s="3"/>
      <c r="IRV43" s="3"/>
      <c r="IRW43" s="3"/>
      <c r="IRX43" s="3"/>
      <c r="IRY43" s="3"/>
      <c r="IRZ43" s="3"/>
      <c r="ISA43" s="3"/>
      <c r="ISB43" s="3"/>
      <c r="ISC43" s="3"/>
      <c r="ISD43" s="3"/>
      <c r="ISE43" s="3"/>
      <c r="ISF43" s="3"/>
      <c r="ISG43" s="3"/>
      <c r="ISH43" s="3"/>
      <c r="ISI43" s="3"/>
      <c r="ISJ43" s="3"/>
      <c r="ISK43" s="3"/>
      <c r="ISL43" s="3"/>
      <c r="ISM43" s="3"/>
      <c r="ISN43" s="3"/>
      <c r="ISO43" s="3"/>
      <c r="ISP43" s="3"/>
      <c r="ISQ43" s="3"/>
      <c r="ISR43" s="3"/>
      <c r="ISS43" s="3"/>
      <c r="IST43" s="3"/>
      <c r="ISU43" s="3"/>
      <c r="ISV43" s="3"/>
      <c r="ISW43" s="3"/>
      <c r="ISX43" s="3"/>
      <c r="ISY43" s="3"/>
      <c r="ISZ43" s="3"/>
      <c r="ITA43" s="3"/>
      <c r="ITB43" s="3"/>
      <c r="ITC43" s="3"/>
      <c r="ITD43" s="3"/>
      <c r="ITE43" s="3"/>
      <c r="ITF43" s="3"/>
      <c r="ITG43" s="3"/>
      <c r="ITH43" s="3"/>
      <c r="ITI43" s="3"/>
      <c r="ITJ43" s="3"/>
      <c r="ITK43" s="3"/>
      <c r="ITL43" s="3"/>
      <c r="ITM43" s="3"/>
      <c r="ITN43" s="3"/>
      <c r="ITO43" s="3"/>
      <c r="ITP43" s="3"/>
      <c r="ITQ43" s="3"/>
      <c r="ITR43" s="3"/>
      <c r="ITS43" s="3"/>
      <c r="ITT43" s="3"/>
      <c r="ITU43" s="3"/>
      <c r="ITV43" s="3"/>
      <c r="ITW43" s="3"/>
      <c r="ITX43" s="3"/>
      <c r="ITY43" s="3"/>
      <c r="ITZ43" s="3"/>
      <c r="IUA43" s="3"/>
      <c r="IUB43" s="3"/>
      <c r="IUC43" s="3"/>
      <c r="IUD43" s="3"/>
      <c r="IUE43" s="3"/>
      <c r="IUF43" s="3"/>
      <c r="IUG43" s="3"/>
      <c r="IUH43" s="3"/>
      <c r="IUI43" s="3"/>
      <c r="IUJ43" s="3"/>
      <c r="IUK43" s="3"/>
      <c r="IUL43" s="3"/>
      <c r="IUM43" s="3"/>
      <c r="IUN43" s="3"/>
      <c r="IUO43" s="3"/>
      <c r="IUP43" s="3"/>
      <c r="IUQ43" s="3"/>
      <c r="IUR43" s="3"/>
      <c r="IUS43" s="3"/>
      <c r="IUT43" s="3"/>
      <c r="IUU43" s="3"/>
      <c r="IUV43" s="3"/>
      <c r="IUW43" s="3"/>
      <c r="IUX43" s="3"/>
      <c r="IUY43" s="3"/>
      <c r="IUZ43" s="3"/>
      <c r="IVA43" s="3"/>
      <c r="IVB43" s="3"/>
      <c r="IVC43" s="3"/>
      <c r="IVD43" s="3"/>
      <c r="IVE43" s="3"/>
      <c r="IVF43" s="3"/>
      <c r="IVG43" s="3"/>
      <c r="IVH43" s="3"/>
      <c r="IVI43" s="3"/>
      <c r="IVJ43" s="3"/>
      <c r="IVK43" s="3"/>
      <c r="IVL43" s="3"/>
      <c r="IVM43" s="3"/>
      <c r="IVN43" s="3"/>
      <c r="IVO43" s="3"/>
      <c r="IVP43" s="3"/>
      <c r="IVQ43" s="3"/>
      <c r="IVR43" s="3"/>
      <c r="IVS43" s="3"/>
      <c r="IVT43" s="3"/>
      <c r="IVU43" s="3"/>
      <c r="IVV43" s="3"/>
      <c r="IVW43" s="3"/>
      <c r="IVX43" s="3"/>
      <c r="IVY43" s="3"/>
      <c r="IVZ43" s="3"/>
      <c r="IWA43" s="3"/>
      <c r="IWB43" s="3"/>
      <c r="IWC43" s="3"/>
      <c r="IWD43" s="3"/>
      <c r="IWE43" s="3"/>
      <c r="IWF43" s="3"/>
      <c r="IWG43" s="3"/>
      <c r="IWH43" s="3"/>
      <c r="IWI43" s="3"/>
      <c r="IWJ43" s="3"/>
      <c r="IWK43" s="3"/>
      <c r="IWL43" s="3"/>
      <c r="IWM43" s="3"/>
      <c r="IWN43" s="3"/>
      <c r="IWO43" s="3"/>
      <c r="IWP43" s="3"/>
      <c r="IWQ43" s="3"/>
      <c r="IWR43" s="3"/>
      <c r="IWS43" s="3"/>
      <c r="IWT43" s="3"/>
      <c r="IWU43" s="3"/>
      <c r="IWV43" s="3"/>
      <c r="IWW43" s="3"/>
      <c r="IWX43" s="3"/>
      <c r="IWY43" s="3"/>
      <c r="IWZ43" s="3"/>
      <c r="IXA43" s="3"/>
      <c r="IXB43" s="3"/>
      <c r="IXC43" s="3"/>
      <c r="IXD43" s="3"/>
      <c r="IXE43" s="3"/>
      <c r="IXF43" s="3"/>
      <c r="IXG43" s="3"/>
      <c r="IXH43" s="3"/>
      <c r="IXI43" s="3"/>
      <c r="IXJ43" s="3"/>
      <c r="IXK43" s="3"/>
      <c r="IXL43" s="3"/>
      <c r="IXM43" s="3"/>
      <c r="IXN43" s="3"/>
      <c r="IXO43" s="3"/>
      <c r="IXP43" s="3"/>
      <c r="IXQ43" s="3"/>
      <c r="IXR43" s="3"/>
      <c r="IXS43" s="3"/>
      <c r="IXT43" s="3"/>
      <c r="IXU43" s="3"/>
      <c r="IXV43" s="3"/>
      <c r="IXW43" s="3"/>
      <c r="IXX43" s="3"/>
      <c r="IXY43" s="3"/>
      <c r="IXZ43" s="3"/>
      <c r="IYA43" s="3"/>
      <c r="IYB43" s="3"/>
      <c r="IYC43" s="3"/>
      <c r="IYD43" s="3"/>
      <c r="IYE43" s="3"/>
      <c r="IYF43" s="3"/>
      <c r="IYG43" s="3"/>
      <c r="IYH43" s="3"/>
      <c r="IYI43" s="3"/>
      <c r="IYJ43" s="3"/>
      <c r="IYK43" s="3"/>
      <c r="IYL43" s="3"/>
      <c r="IYM43" s="3"/>
      <c r="IYN43" s="3"/>
      <c r="IYO43" s="3"/>
      <c r="IYP43" s="3"/>
      <c r="IYQ43" s="3"/>
      <c r="IYR43" s="3"/>
      <c r="IYS43" s="3"/>
      <c r="IYT43" s="3"/>
      <c r="IYU43" s="3"/>
      <c r="IYV43" s="3"/>
      <c r="IYW43" s="3"/>
      <c r="IYX43" s="3"/>
      <c r="IYY43" s="3"/>
      <c r="IYZ43" s="3"/>
      <c r="IZA43" s="3"/>
      <c r="IZB43" s="3"/>
      <c r="IZC43" s="3"/>
      <c r="IZD43" s="3"/>
      <c r="IZE43" s="3"/>
      <c r="IZF43" s="3"/>
      <c r="IZG43" s="3"/>
      <c r="IZH43" s="3"/>
      <c r="IZI43" s="3"/>
      <c r="IZJ43" s="3"/>
      <c r="IZK43" s="3"/>
      <c r="IZL43" s="3"/>
      <c r="IZM43" s="3"/>
      <c r="IZN43" s="3"/>
      <c r="IZO43" s="3"/>
      <c r="IZP43" s="3"/>
      <c r="IZQ43" s="3"/>
      <c r="IZR43" s="3"/>
      <c r="IZS43" s="3"/>
      <c r="IZT43" s="3"/>
      <c r="IZU43" s="3"/>
      <c r="IZV43" s="3"/>
      <c r="IZW43" s="3"/>
      <c r="IZX43" s="3"/>
      <c r="IZY43" s="3"/>
      <c r="IZZ43" s="3"/>
      <c r="JAA43" s="3"/>
      <c r="JAB43" s="3"/>
      <c r="JAC43" s="3"/>
      <c r="JAD43" s="3"/>
      <c r="JAE43" s="3"/>
      <c r="JAF43" s="3"/>
      <c r="JAG43" s="3"/>
      <c r="JAH43" s="3"/>
      <c r="JAI43" s="3"/>
      <c r="JAJ43" s="3"/>
      <c r="JAK43" s="3"/>
      <c r="JAL43" s="3"/>
      <c r="JAM43" s="3"/>
      <c r="JAN43" s="3"/>
      <c r="JAO43" s="3"/>
      <c r="JAP43" s="3"/>
      <c r="JAQ43" s="3"/>
      <c r="JAR43" s="3"/>
      <c r="JAS43" s="3"/>
      <c r="JAT43" s="3"/>
      <c r="JAU43" s="3"/>
      <c r="JAV43" s="3"/>
      <c r="JAW43" s="3"/>
      <c r="JAX43" s="3"/>
      <c r="JAY43" s="3"/>
      <c r="JAZ43" s="3"/>
      <c r="JBA43" s="3"/>
      <c r="JBB43" s="3"/>
      <c r="JBC43" s="3"/>
      <c r="JBD43" s="3"/>
      <c r="JBE43" s="3"/>
      <c r="JBF43" s="3"/>
      <c r="JBG43" s="3"/>
      <c r="JBH43" s="3"/>
      <c r="JBI43" s="3"/>
      <c r="JBJ43" s="3"/>
      <c r="JBK43" s="3"/>
      <c r="JBL43" s="3"/>
      <c r="JBM43" s="3"/>
      <c r="JBN43" s="3"/>
      <c r="JBO43" s="3"/>
      <c r="JBP43" s="3"/>
      <c r="JBQ43" s="3"/>
      <c r="JBR43" s="3"/>
      <c r="JBS43" s="3"/>
      <c r="JBT43" s="3"/>
      <c r="JBU43" s="3"/>
      <c r="JBV43" s="3"/>
      <c r="JBW43" s="3"/>
      <c r="JBX43" s="3"/>
      <c r="JBY43" s="3"/>
      <c r="JBZ43" s="3"/>
      <c r="JCA43" s="3"/>
      <c r="JCB43" s="3"/>
      <c r="JCC43" s="3"/>
      <c r="JCD43" s="3"/>
      <c r="JCE43" s="3"/>
      <c r="JCF43" s="3"/>
      <c r="JCG43" s="3"/>
      <c r="JCH43" s="3"/>
      <c r="JCI43" s="3"/>
      <c r="JCJ43" s="3"/>
      <c r="JCK43" s="3"/>
      <c r="JCL43" s="3"/>
      <c r="JCM43" s="3"/>
      <c r="JCN43" s="3"/>
      <c r="JCO43" s="3"/>
      <c r="JCP43" s="3"/>
      <c r="JCQ43" s="3"/>
      <c r="JCR43" s="3"/>
      <c r="JCS43" s="3"/>
      <c r="JCT43" s="3"/>
      <c r="JCU43" s="3"/>
      <c r="JCV43" s="3"/>
      <c r="JCW43" s="3"/>
      <c r="JCX43" s="3"/>
      <c r="JCY43" s="3"/>
      <c r="JCZ43" s="3"/>
      <c r="JDA43" s="3"/>
      <c r="JDB43" s="3"/>
      <c r="JDC43" s="3"/>
      <c r="JDD43" s="3"/>
      <c r="JDE43" s="3"/>
      <c r="JDF43" s="3"/>
      <c r="JDG43" s="3"/>
      <c r="JDH43" s="3"/>
      <c r="JDI43" s="3"/>
      <c r="JDJ43" s="3"/>
      <c r="JDK43" s="3"/>
      <c r="JDL43" s="3"/>
      <c r="JDM43" s="3"/>
      <c r="JDN43" s="3"/>
      <c r="JDO43" s="3"/>
      <c r="JDP43" s="3"/>
      <c r="JDQ43" s="3"/>
      <c r="JDR43" s="3"/>
      <c r="JDS43" s="3"/>
      <c r="JDT43" s="3"/>
      <c r="JDU43" s="3"/>
      <c r="JDV43" s="3"/>
      <c r="JDW43" s="3"/>
      <c r="JDX43" s="3"/>
      <c r="JDY43" s="3"/>
      <c r="JDZ43" s="3"/>
      <c r="JEA43" s="3"/>
      <c r="JEB43" s="3"/>
      <c r="JEC43" s="3"/>
      <c r="JED43" s="3"/>
      <c r="JEE43" s="3"/>
      <c r="JEF43" s="3"/>
      <c r="JEG43" s="3"/>
      <c r="JEH43" s="3"/>
      <c r="JEI43" s="3"/>
      <c r="JEJ43" s="3"/>
      <c r="JEK43" s="3"/>
      <c r="JEL43" s="3"/>
      <c r="JEM43" s="3"/>
      <c r="JEN43" s="3"/>
      <c r="JEO43" s="3"/>
      <c r="JEP43" s="3"/>
      <c r="JEQ43" s="3"/>
      <c r="JER43" s="3"/>
      <c r="JES43" s="3"/>
      <c r="JET43" s="3"/>
      <c r="JEU43" s="3"/>
      <c r="JEV43" s="3"/>
      <c r="JEW43" s="3"/>
      <c r="JEX43" s="3"/>
      <c r="JEY43" s="3"/>
      <c r="JEZ43" s="3"/>
      <c r="JFA43" s="3"/>
      <c r="JFB43" s="3"/>
      <c r="JFC43" s="3"/>
      <c r="JFD43" s="3"/>
      <c r="JFE43" s="3"/>
      <c r="JFF43" s="3"/>
      <c r="JFG43" s="3"/>
      <c r="JFH43" s="3"/>
      <c r="JFI43" s="3"/>
      <c r="JFJ43" s="3"/>
      <c r="JFK43" s="3"/>
      <c r="JFL43" s="3"/>
      <c r="JFM43" s="3"/>
      <c r="JFN43" s="3"/>
      <c r="JFO43" s="3"/>
      <c r="JFP43" s="3"/>
      <c r="JFQ43" s="3"/>
      <c r="JFR43" s="3"/>
      <c r="JFS43" s="3"/>
      <c r="JFT43" s="3"/>
      <c r="JFU43" s="3"/>
      <c r="JFV43" s="3"/>
      <c r="JFW43" s="3"/>
      <c r="JFX43" s="3"/>
      <c r="JFY43" s="3"/>
      <c r="JFZ43" s="3"/>
      <c r="JGA43" s="3"/>
      <c r="JGB43" s="3"/>
      <c r="JGC43" s="3"/>
      <c r="JGD43" s="3"/>
      <c r="JGE43" s="3"/>
      <c r="JGF43" s="3"/>
      <c r="JGG43" s="3"/>
      <c r="JGH43" s="3"/>
      <c r="JGI43" s="3"/>
      <c r="JGJ43" s="3"/>
      <c r="JGK43" s="3"/>
      <c r="JGL43" s="3"/>
      <c r="JGM43" s="3"/>
      <c r="JGN43" s="3"/>
      <c r="JGO43" s="3"/>
      <c r="JGP43" s="3"/>
      <c r="JGQ43" s="3"/>
      <c r="JGR43" s="3"/>
      <c r="JGS43" s="3"/>
      <c r="JGT43" s="3"/>
      <c r="JGU43" s="3"/>
      <c r="JGV43" s="3"/>
      <c r="JGW43" s="3"/>
      <c r="JGX43" s="3"/>
      <c r="JGY43" s="3"/>
      <c r="JGZ43" s="3"/>
      <c r="JHA43" s="3"/>
      <c r="JHB43" s="3"/>
      <c r="JHC43" s="3"/>
      <c r="JHD43" s="3"/>
      <c r="JHE43" s="3"/>
      <c r="JHF43" s="3"/>
      <c r="JHG43" s="3"/>
      <c r="JHH43" s="3"/>
      <c r="JHI43" s="3"/>
      <c r="JHJ43" s="3"/>
      <c r="JHK43" s="3"/>
      <c r="JHL43" s="3"/>
      <c r="JHM43" s="3"/>
      <c r="JHN43" s="3"/>
      <c r="JHO43" s="3"/>
      <c r="JHP43" s="3"/>
      <c r="JHQ43" s="3"/>
      <c r="JHR43" s="3"/>
      <c r="JHS43" s="3"/>
      <c r="JHT43" s="3"/>
      <c r="JHU43" s="3"/>
      <c r="JHV43" s="3"/>
      <c r="JHW43" s="3"/>
      <c r="JHX43" s="3"/>
      <c r="JHY43" s="3"/>
      <c r="JHZ43" s="3"/>
      <c r="JIA43" s="3"/>
      <c r="JIB43" s="3"/>
      <c r="JIC43" s="3"/>
      <c r="JID43" s="3"/>
      <c r="JIE43" s="3"/>
      <c r="JIF43" s="3"/>
      <c r="JIG43" s="3"/>
      <c r="JIH43" s="3"/>
      <c r="JII43" s="3"/>
      <c r="JIJ43" s="3"/>
      <c r="JIK43" s="3"/>
      <c r="JIL43" s="3"/>
      <c r="JIM43" s="3"/>
      <c r="JIN43" s="3"/>
      <c r="JIO43" s="3"/>
      <c r="JIP43" s="3"/>
      <c r="JIQ43" s="3"/>
      <c r="JIR43" s="3"/>
      <c r="JIS43" s="3"/>
      <c r="JIT43" s="3"/>
      <c r="JIU43" s="3"/>
      <c r="JIV43" s="3"/>
      <c r="JIW43" s="3"/>
      <c r="JIX43" s="3"/>
      <c r="JIY43" s="3"/>
      <c r="JIZ43" s="3"/>
      <c r="JJA43" s="3"/>
      <c r="JJB43" s="3"/>
      <c r="JJC43" s="3"/>
      <c r="JJD43" s="3"/>
      <c r="JJE43" s="3"/>
      <c r="JJF43" s="3"/>
      <c r="JJG43" s="3"/>
      <c r="JJH43" s="3"/>
      <c r="JJI43" s="3"/>
      <c r="JJJ43" s="3"/>
      <c r="JJK43" s="3"/>
      <c r="JJL43" s="3"/>
      <c r="JJM43" s="3"/>
      <c r="JJN43" s="3"/>
      <c r="JJO43" s="3"/>
      <c r="JJP43" s="3"/>
      <c r="JJQ43" s="3"/>
      <c r="JJR43" s="3"/>
      <c r="JJS43" s="3"/>
      <c r="JJT43" s="3"/>
      <c r="JJU43" s="3"/>
      <c r="JJV43" s="3"/>
      <c r="JJW43" s="3"/>
      <c r="JJX43" s="3"/>
      <c r="JJY43" s="3"/>
      <c r="JJZ43" s="3"/>
      <c r="JKA43" s="3"/>
      <c r="JKB43" s="3"/>
      <c r="JKC43" s="3"/>
      <c r="JKD43" s="3"/>
      <c r="JKE43" s="3"/>
      <c r="JKF43" s="3"/>
      <c r="JKG43" s="3"/>
      <c r="JKH43" s="3"/>
      <c r="JKI43" s="3"/>
      <c r="JKJ43" s="3"/>
      <c r="JKK43" s="3"/>
      <c r="JKL43" s="3"/>
      <c r="JKM43" s="3"/>
      <c r="JKN43" s="3"/>
      <c r="JKO43" s="3"/>
      <c r="JKP43" s="3"/>
      <c r="JKQ43" s="3"/>
      <c r="JKR43" s="3"/>
      <c r="JKS43" s="3"/>
      <c r="JKT43" s="3"/>
      <c r="JKU43" s="3"/>
      <c r="JKV43" s="3"/>
      <c r="JKW43" s="3"/>
      <c r="JKX43" s="3"/>
      <c r="JKY43" s="3"/>
      <c r="JKZ43" s="3"/>
      <c r="JLA43" s="3"/>
      <c r="JLB43" s="3"/>
      <c r="JLC43" s="3"/>
      <c r="JLD43" s="3"/>
      <c r="JLE43" s="3"/>
      <c r="JLF43" s="3"/>
      <c r="JLG43" s="3"/>
      <c r="JLH43" s="3"/>
      <c r="JLI43" s="3"/>
      <c r="JLJ43" s="3"/>
      <c r="JLK43" s="3"/>
      <c r="JLL43" s="3"/>
      <c r="JLM43" s="3"/>
      <c r="JLN43" s="3"/>
      <c r="JLO43" s="3"/>
      <c r="JLP43" s="3"/>
      <c r="JLQ43" s="3"/>
      <c r="JLR43" s="3"/>
      <c r="JLS43" s="3"/>
      <c r="JLT43" s="3"/>
      <c r="JLU43" s="3"/>
      <c r="JLV43" s="3"/>
      <c r="JLW43" s="3"/>
      <c r="JLX43" s="3"/>
      <c r="JLY43" s="3"/>
      <c r="JLZ43" s="3"/>
      <c r="JMA43" s="3"/>
      <c r="JMB43" s="3"/>
      <c r="JMC43" s="3"/>
      <c r="JMD43" s="3"/>
      <c r="JME43" s="3"/>
      <c r="JMF43" s="3"/>
      <c r="JMG43" s="3"/>
      <c r="JMH43" s="3"/>
      <c r="JMI43" s="3"/>
      <c r="JMJ43" s="3"/>
      <c r="JMK43" s="3"/>
      <c r="JML43" s="3"/>
      <c r="JMM43" s="3"/>
      <c r="JMN43" s="3"/>
      <c r="JMO43" s="3"/>
      <c r="JMP43" s="3"/>
      <c r="JMQ43" s="3"/>
      <c r="JMR43" s="3"/>
      <c r="JMS43" s="3"/>
      <c r="JMT43" s="3"/>
      <c r="JMU43" s="3"/>
      <c r="JMV43" s="3"/>
      <c r="JMW43" s="3"/>
      <c r="JMX43" s="3"/>
      <c r="JMY43" s="3"/>
      <c r="JMZ43" s="3"/>
      <c r="JNA43" s="3"/>
      <c r="JNB43" s="3"/>
      <c r="JNC43" s="3"/>
      <c r="JND43" s="3"/>
      <c r="JNE43" s="3"/>
      <c r="JNF43" s="3"/>
      <c r="JNG43" s="3"/>
      <c r="JNH43" s="3"/>
      <c r="JNI43" s="3"/>
      <c r="JNJ43" s="3"/>
      <c r="JNK43" s="3"/>
      <c r="JNL43" s="3"/>
      <c r="JNM43" s="3"/>
      <c r="JNN43" s="3"/>
      <c r="JNO43" s="3"/>
      <c r="JNP43" s="3"/>
      <c r="JNQ43" s="3"/>
      <c r="JNR43" s="3"/>
      <c r="JNS43" s="3"/>
      <c r="JNT43" s="3"/>
      <c r="JNU43" s="3"/>
      <c r="JNV43" s="3"/>
      <c r="JNW43" s="3"/>
      <c r="JNX43" s="3"/>
      <c r="JNY43" s="3"/>
      <c r="JNZ43" s="3"/>
      <c r="JOA43" s="3"/>
      <c r="JOB43" s="3"/>
      <c r="JOC43" s="3"/>
      <c r="JOD43" s="3"/>
      <c r="JOE43" s="3"/>
      <c r="JOF43" s="3"/>
      <c r="JOG43" s="3"/>
      <c r="JOH43" s="3"/>
      <c r="JOI43" s="3"/>
      <c r="JOJ43" s="3"/>
      <c r="JOK43" s="3"/>
      <c r="JOL43" s="3"/>
      <c r="JOM43" s="3"/>
      <c r="JON43" s="3"/>
      <c r="JOO43" s="3"/>
      <c r="JOP43" s="3"/>
      <c r="JOQ43" s="3"/>
      <c r="JOR43" s="3"/>
      <c r="JOS43" s="3"/>
      <c r="JOT43" s="3"/>
      <c r="JOU43" s="3"/>
      <c r="JOV43" s="3"/>
      <c r="JOW43" s="3"/>
      <c r="JOX43" s="3"/>
      <c r="JOY43" s="3"/>
      <c r="JOZ43" s="3"/>
      <c r="JPA43" s="3"/>
      <c r="JPB43" s="3"/>
      <c r="JPC43" s="3"/>
      <c r="JPD43" s="3"/>
      <c r="JPE43" s="3"/>
      <c r="JPF43" s="3"/>
      <c r="JPG43" s="3"/>
      <c r="JPH43" s="3"/>
      <c r="JPI43" s="3"/>
      <c r="JPJ43" s="3"/>
      <c r="JPK43" s="3"/>
      <c r="JPL43" s="3"/>
      <c r="JPM43" s="3"/>
      <c r="JPN43" s="3"/>
      <c r="JPO43" s="3"/>
      <c r="JPP43" s="3"/>
      <c r="JPQ43" s="3"/>
      <c r="JPR43" s="3"/>
      <c r="JPS43" s="3"/>
      <c r="JPT43" s="3"/>
      <c r="JPU43" s="3"/>
      <c r="JPV43" s="3"/>
      <c r="JPW43" s="3"/>
      <c r="JPX43" s="3"/>
      <c r="JPY43" s="3"/>
      <c r="JPZ43" s="3"/>
      <c r="JQA43" s="3"/>
      <c r="JQB43" s="3"/>
      <c r="JQC43" s="3"/>
      <c r="JQD43" s="3"/>
      <c r="JQE43" s="3"/>
      <c r="JQF43" s="3"/>
      <c r="JQG43" s="3"/>
      <c r="JQH43" s="3"/>
      <c r="JQI43" s="3"/>
      <c r="JQJ43" s="3"/>
      <c r="JQK43" s="3"/>
      <c r="JQL43" s="3"/>
      <c r="JQM43" s="3"/>
      <c r="JQN43" s="3"/>
      <c r="JQO43" s="3"/>
      <c r="JQP43" s="3"/>
      <c r="JQQ43" s="3"/>
      <c r="JQR43" s="3"/>
      <c r="JQS43" s="3"/>
      <c r="JQT43" s="3"/>
      <c r="JQU43" s="3"/>
      <c r="JQV43" s="3"/>
      <c r="JQW43" s="3"/>
      <c r="JQX43" s="3"/>
      <c r="JQY43" s="3"/>
      <c r="JQZ43" s="3"/>
      <c r="JRA43" s="3"/>
      <c r="JRB43" s="3"/>
      <c r="JRC43" s="3"/>
      <c r="JRD43" s="3"/>
      <c r="JRE43" s="3"/>
      <c r="JRF43" s="3"/>
      <c r="JRG43" s="3"/>
      <c r="JRH43" s="3"/>
      <c r="JRI43" s="3"/>
      <c r="JRJ43" s="3"/>
      <c r="JRK43" s="3"/>
      <c r="JRL43" s="3"/>
      <c r="JRM43" s="3"/>
      <c r="JRN43" s="3"/>
      <c r="JRO43" s="3"/>
      <c r="JRP43" s="3"/>
      <c r="JRQ43" s="3"/>
      <c r="JRR43" s="3"/>
      <c r="JRS43" s="3"/>
      <c r="JRT43" s="3"/>
      <c r="JRU43" s="3"/>
      <c r="JRV43" s="3"/>
      <c r="JRW43" s="3"/>
      <c r="JRX43" s="3"/>
      <c r="JRY43" s="3"/>
      <c r="JRZ43" s="3"/>
      <c r="JSA43" s="3"/>
      <c r="JSB43" s="3"/>
      <c r="JSC43" s="3"/>
      <c r="JSD43" s="3"/>
      <c r="JSE43" s="3"/>
      <c r="JSF43" s="3"/>
      <c r="JSG43" s="3"/>
      <c r="JSH43" s="3"/>
      <c r="JSI43" s="3"/>
      <c r="JSJ43" s="3"/>
      <c r="JSK43" s="3"/>
      <c r="JSL43" s="3"/>
      <c r="JSM43" s="3"/>
      <c r="JSN43" s="3"/>
      <c r="JSO43" s="3"/>
      <c r="JSP43" s="3"/>
      <c r="JSQ43" s="3"/>
      <c r="JSR43" s="3"/>
      <c r="JSS43" s="3"/>
      <c r="JST43" s="3"/>
      <c r="JSU43" s="3"/>
      <c r="JSV43" s="3"/>
      <c r="JSW43" s="3"/>
      <c r="JSX43" s="3"/>
      <c r="JSY43" s="3"/>
      <c r="JSZ43" s="3"/>
      <c r="JTA43" s="3"/>
      <c r="JTB43" s="3"/>
      <c r="JTC43" s="3"/>
      <c r="JTD43" s="3"/>
      <c r="JTE43" s="3"/>
      <c r="JTF43" s="3"/>
      <c r="JTG43" s="3"/>
      <c r="JTH43" s="3"/>
      <c r="JTI43" s="3"/>
      <c r="JTJ43" s="3"/>
      <c r="JTK43" s="3"/>
      <c r="JTL43" s="3"/>
      <c r="JTM43" s="3"/>
      <c r="JTN43" s="3"/>
      <c r="JTO43" s="3"/>
      <c r="JTP43" s="3"/>
      <c r="JTQ43" s="3"/>
      <c r="JTR43" s="3"/>
      <c r="JTS43" s="3"/>
      <c r="JTT43" s="3"/>
      <c r="JTU43" s="3"/>
      <c r="JTV43" s="3"/>
      <c r="JTW43" s="3"/>
      <c r="JTX43" s="3"/>
      <c r="JTY43" s="3"/>
      <c r="JTZ43" s="3"/>
      <c r="JUA43" s="3"/>
      <c r="JUB43" s="3"/>
      <c r="JUC43" s="3"/>
      <c r="JUD43" s="3"/>
      <c r="JUE43" s="3"/>
      <c r="JUF43" s="3"/>
      <c r="JUG43" s="3"/>
      <c r="JUH43" s="3"/>
      <c r="JUI43" s="3"/>
      <c r="JUJ43" s="3"/>
      <c r="JUK43" s="3"/>
      <c r="JUL43" s="3"/>
      <c r="JUM43" s="3"/>
      <c r="JUN43" s="3"/>
      <c r="JUO43" s="3"/>
      <c r="JUP43" s="3"/>
      <c r="JUQ43" s="3"/>
      <c r="JUR43" s="3"/>
      <c r="JUS43" s="3"/>
      <c r="JUT43" s="3"/>
      <c r="JUU43" s="3"/>
      <c r="JUV43" s="3"/>
      <c r="JUW43" s="3"/>
      <c r="JUX43" s="3"/>
      <c r="JUY43" s="3"/>
      <c r="JUZ43" s="3"/>
      <c r="JVA43" s="3"/>
      <c r="JVB43" s="3"/>
      <c r="JVC43" s="3"/>
      <c r="JVD43" s="3"/>
      <c r="JVE43" s="3"/>
      <c r="JVF43" s="3"/>
      <c r="JVG43" s="3"/>
      <c r="JVH43" s="3"/>
      <c r="JVI43" s="3"/>
      <c r="JVJ43" s="3"/>
      <c r="JVK43" s="3"/>
      <c r="JVL43" s="3"/>
      <c r="JVM43" s="3"/>
      <c r="JVN43" s="3"/>
      <c r="JVO43" s="3"/>
      <c r="JVP43" s="3"/>
      <c r="JVQ43" s="3"/>
      <c r="JVR43" s="3"/>
      <c r="JVS43" s="3"/>
      <c r="JVT43" s="3"/>
      <c r="JVU43" s="3"/>
      <c r="JVV43" s="3"/>
      <c r="JVW43" s="3"/>
      <c r="JVX43" s="3"/>
      <c r="JVY43" s="3"/>
      <c r="JVZ43" s="3"/>
      <c r="JWA43" s="3"/>
      <c r="JWB43" s="3"/>
      <c r="JWC43" s="3"/>
      <c r="JWD43" s="3"/>
      <c r="JWE43" s="3"/>
      <c r="JWF43" s="3"/>
      <c r="JWG43" s="3"/>
      <c r="JWH43" s="3"/>
      <c r="JWI43" s="3"/>
      <c r="JWJ43" s="3"/>
      <c r="JWK43" s="3"/>
      <c r="JWL43" s="3"/>
      <c r="JWM43" s="3"/>
      <c r="JWN43" s="3"/>
      <c r="JWO43" s="3"/>
      <c r="JWP43" s="3"/>
      <c r="JWQ43" s="3"/>
      <c r="JWR43" s="3"/>
      <c r="JWS43" s="3"/>
      <c r="JWT43" s="3"/>
      <c r="JWU43" s="3"/>
      <c r="JWV43" s="3"/>
      <c r="JWW43" s="3"/>
      <c r="JWX43" s="3"/>
      <c r="JWY43" s="3"/>
      <c r="JWZ43" s="3"/>
      <c r="JXA43" s="3"/>
      <c r="JXB43" s="3"/>
      <c r="JXC43" s="3"/>
      <c r="JXD43" s="3"/>
      <c r="JXE43" s="3"/>
      <c r="JXF43" s="3"/>
      <c r="JXG43" s="3"/>
      <c r="JXH43" s="3"/>
      <c r="JXI43" s="3"/>
      <c r="JXJ43" s="3"/>
      <c r="JXK43" s="3"/>
      <c r="JXL43" s="3"/>
      <c r="JXM43" s="3"/>
      <c r="JXN43" s="3"/>
      <c r="JXO43" s="3"/>
      <c r="JXP43" s="3"/>
      <c r="JXQ43" s="3"/>
      <c r="JXR43" s="3"/>
      <c r="JXS43" s="3"/>
      <c r="JXT43" s="3"/>
      <c r="JXU43" s="3"/>
      <c r="JXV43" s="3"/>
      <c r="JXW43" s="3"/>
      <c r="JXX43" s="3"/>
      <c r="JXY43" s="3"/>
      <c r="JXZ43" s="3"/>
      <c r="JYA43" s="3"/>
      <c r="JYB43" s="3"/>
      <c r="JYC43" s="3"/>
      <c r="JYD43" s="3"/>
      <c r="JYE43" s="3"/>
      <c r="JYF43" s="3"/>
      <c r="JYG43" s="3"/>
      <c r="JYH43" s="3"/>
      <c r="JYI43" s="3"/>
      <c r="JYJ43" s="3"/>
      <c r="JYK43" s="3"/>
      <c r="JYL43" s="3"/>
      <c r="JYM43" s="3"/>
      <c r="JYN43" s="3"/>
      <c r="JYO43" s="3"/>
      <c r="JYP43" s="3"/>
      <c r="JYQ43" s="3"/>
      <c r="JYR43" s="3"/>
      <c r="JYS43" s="3"/>
      <c r="JYT43" s="3"/>
      <c r="JYU43" s="3"/>
      <c r="JYV43" s="3"/>
      <c r="JYW43" s="3"/>
      <c r="JYX43" s="3"/>
      <c r="JYY43" s="3"/>
      <c r="JYZ43" s="3"/>
      <c r="JZA43" s="3"/>
      <c r="JZB43" s="3"/>
      <c r="JZC43" s="3"/>
      <c r="JZD43" s="3"/>
      <c r="JZE43" s="3"/>
      <c r="JZF43" s="3"/>
      <c r="JZG43" s="3"/>
      <c r="JZH43" s="3"/>
      <c r="JZI43" s="3"/>
      <c r="JZJ43" s="3"/>
      <c r="JZK43" s="3"/>
      <c r="JZL43" s="3"/>
      <c r="JZM43" s="3"/>
      <c r="JZN43" s="3"/>
      <c r="JZO43" s="3"/>
      <c r="JZP43" s="3"/>
      <c r="JZQ43" s="3"/>
      <c r="JZR43" s="3"/>
      <c r="JZS43" s="3"/>
      <c r="JZT43" s="3"/>
      <c r="JZU43" s="3"/>
      <c r="JZV43" s="3"/>
      <c r="JZW43" s="3"/>
      <c r="JZX43" s="3"/>
      <c r="JZY43" s="3"/>
      <c r="JZZ43" s="3"/>
      <c r="KAA43" s="3"/>
      <c r="KAB43" s="3"/>
      <c r="KAC43" s="3"/>
      <c r="KAD43" s="3"/>
      <c r="KAE43" s="3"/>
      <c r="KAF43" s="3"/>
      <c r="KAG43" s="3"/>
      <c r="KAH43" s="3"/>
      <c r="KAI43" s="3"/>
      <c r="KAJ43" s="3"/>
      <c r="KAK43" s="3"/>
      <c r="KAL43" s="3"/>
      <c r="KAM43" s="3"/>
      <c r="KAN43" s="3"/>
      <c r="KAO43" s="3"/>
      <c r="KAP43" s="3"/>
      <c r="KAQ43" s="3"/>
      <c r="KAR43" s="3"/>
      <c r="KAS43" s="3"/>
      <c r="KAT43" s="3"/>
      <c r="KAU43" s="3"/>
      <c r="KAV43" s="3"/>
      <c r="KAW43" s="3"/>
      <c r="KAX43" s="3"/>
      <c r="KAY43" s="3"/>
      <c r="KAZ43" s="3"/>
      <c r="KBA43" s="3"/>
      <c r="KBB43" s="3"/>
      <c r="KBC43" s="3"/>
      <c r="KBD43" s="3"/>
      <c r="KBE43" s="3"/>
      <c r="KBF43" s="3"/>
      <c r="KBG43" s="3"/>
      <c r="KBH43" s="3"/>
      <c r="KBI43" s="3"/>
      <c r="KBJ43" s="3"/>
      <c r="KBK43" s="3"/>
      <c r="KBL43" s="3"/>
      <c r="KBM43" s="3"/>
      <c r="KBN43" s="3"/>
      <c r="KBO43" s="3"/>
      <c r="KBP43" s="3"/>
      <c r="KBQ43" s="3"/>
      <c r="KBR43" s="3"/>
      <c r="KBS43" s="3"/>
      <c r="KBT43" s="3"/>
      <c r="KBU43" s="3"/>
      <c r="KBV43" s="3"/>
      <c r="KBW43" s="3"/>
      <c r="KBX43" s="3"/>
      <c r="KBY43" s="3"/>
      <c r="KBZ43" s="3"/>
      <c r="KCA43" s="3"/>
      <c r="KCB43" s="3"/>
      <c r="KCC43" s="3"/>
      <c r="KCD43" s="3"/>
      <c r="KCE43" s="3"/>
      <c r="KCF43" s="3"/>
      <c r="KCG43" s="3"/>
      <c r="KCH43" s="3"/>
      <c r="KCI43" s="3"/>
      <c r="KCJ43" s="3"/>
      <c r="KCK43" s="3"/>
      <c r="KCL43" s="3"/>
      <c r="KCM43" s="3"/>
      <c r="KCN43" s="3"/>
      <c r="KCO43" s="3"/>
      <c r="KCP43" s="3"/>
      <c r="KCQ43" s="3"/>
      <c r="KCR43" s="3"/>
      <c r="KCS43" s="3"/>
      <c r="KCT43" s="3"/>
      <c r="KCU43" s="3"/>
      <c r="KCV43" s="3"/>
      <c r="KCW43" s="3"/>
      <c r="KCX43" s="3"/>
      <c r="KCY43" s="3"/>
      <c r="KCZ43" s="3"/>
      <c r="KDA43" s="3"/>
      <c r="KDB43" s="3"/>
      <c r="KDC43" s="3"/>
      <c r="KDD43" s="3"/>
      <c r="KDE43" s="3"/>
      <c r="KDF43" s="3"/>
      <c r="KDG43" s="3"/>
      <c r="KDH43" s="3"/>
      <c r="KDI43" s="3"/>
      <c r="KDJ43" s="3"/>
      <c r="KDK43" s="3"/>
      <c r="KDL43" s="3"/>
      <c r="KDM43" s="3"/>
      <c r="KDN43" s="3"/>
      <c r="KDO43" s="3"/>
      <c r="KDP43" s="3"/>
      <c r="KDQ43" s="3"/>
      <c r="KDR43" s="3"/>
      <c r="KDS43" s="3"/>
      <c r="KDT43" s="3"/>
      <c r="KDU43" s="3"/>
      <c r="KDV43" s="3"/>
      <c r="KDW43" s="3"/>
      <c r="KDX43" s="3"/>
      <c r="KDY43" s="3"/>
      <c r="KDZ43" s="3"/>
      <c r="KEA43" s="3"/>
      <c r="KEB43" s="3"/>
      <c r="KEC43" s="3"/>
      <c r="KED43" s="3"/>
      <c r="KEE43" s="3"/>
      <c r="KEF43" s="3"/>
      <c r="KEG43" s="3"/>
      <c r="KEH43" s="3"/>
      <c r="KEI43" s="3"/>
      <c r="KEJ43" s="3"/>
      <c r="KEK43" s="3"/>
      <c r="KEL43" s="3"/>
      <c r="KEM43" s="3"/>
      <c r="KEN43" s="3"/>
      <c r="KEO43" s="3"/>
      <c r="KEP43" s="3"/>
      <c r="KEQ43" s="3"/>
      <c r="KER43" s="3"/>
      <c r="KES43" s="3"/>
      <c r="KET43" s="3"/>
      <c r="KEU43" s="3"/>
      <c r="KEV43" s="3"/>
      <c r="KEW43" s="3"/>
      <c r="KEX43" s="3"/>
      <c r="KEY43" s="3"/>
      <c r="KEZ43" s="3"/>
      <c r="KFA43" s="3"/>
      <c r="KFB43" s="3"/>
      <c r="KFC43" s="3"/>
      <c r="KFD43" s="3"/>
      <c r="KFE43" s="3"/>
      <c r="KFF43" s="3"/>
      <c r="KFG43" s="3"/>
      <c r="KFH43" s="3"/>
      <c r="KFI43" s="3"/>
      <c r="KFJ43" s="3"/>
      <c r="KFK43" s="3"/>
      <c r="KFL43" s="3"/>
      <c r="KFM43" s="3"/>
      <c r="KFN43" s="3"/>
      <c r="KFO43" s="3"/>
      <c r="KFP43" s="3"/>
      <c r="KFQ43" s="3"/>
      <c r="KFR43" s="3"/>
      <c r="KFS43" s="3"/>
      <c r="KFT43" s="3"/>
      <c r="KFU43" s="3"/>
      <c r="KFV43" s="3"/>
      <c r="KFW43" s="3"/>
      <c r="KFX43" s="3"/>
      <c r="KFY43" s="3"/>
      <c r="KFZ43" s="3"/>
      <c r="KGA43" s="3"/>
      <c r="KGB43" s="3"/>
      <c r="KGC43" s="3"/>
      <c r="KGD43" s="3"/>
      <c r="KGE43" s="3"/>
      <c r="KGF43" s="3"/>
      <c r="KGG43" s="3"/>
      <c r="KGH43" s="3"/>
      <c r="KGI43" s="3"/>
      <c r="KGJ43" s="3"/>
      <c r="KGK43" s="3"/>
      <c r="KGL43" s="3"/>
      <c r="KGM43" s="3"/>
      <c r="KGN43" s="3"/>
      <c r="KGO43" s="3"/>
      <c r="KGP43" s="3"/>
      <c r="KGQ43" s="3"/>
      <c r="KGR43" s="3"/>
      <c r="KGS43" s="3"/>
      <c r="KGT43" s="3"/>
      <c r="KGU43" s="3"/>
      <c r="KGV43" s="3"/>
      <c r="KGW43" s="3"/>
      <c r="KGX43" s="3"/>
      <c r="KGY43" s="3"/>
      <c r="KGZ43" s="3"/>
      <c r="KHA43" s="3"/>
      <c r="KHB43" s="3"/>
      <c r="KHC43" s="3"/>
      <c r="KHD43" s="3"/>
      <c r="KHE43" s="3"/>
      <c r="KHF43" s="3"/>
      <c r="KHG43" s="3"/>
      <c r="KHH43" s="3"/>
      <c r="KHI43" s="3"/>
      <c r="KHJ43" s="3"/>
      <c r="KHK43" s="3"/>
      <c r="KHL43" s="3"/>
      <c r="KHM43" s="3"/>
      <c r="KHN43" s="3"/>
      <c r="KHO43" s="3"/>
      <c r="KHP43" s="3"/>
      <c r="KHQ43" s="3"/>
      <c r="KHR43" s="3"/>
      <c r="KHS43" s="3"/>
      <c r="KHT43" s="3"/>
      <c r="KHU43" s="3"/>
      <c r="KHV43" s="3"/>
      <c r="KHW43" s="3"/>
      <c r="KHX43" s="3"/>
      <c r="KHY43" s="3"/>
      <c r="KHZ43" s="3"/>
      <c r="KIA43" s="3"/>
      <c r="KIB43" s="3"/>
      <c r="KIC43" s="3"/>
      <c r="KID43" s="3"/>
      <c r="KIE43" s="3"/>
      <c r="KIF43" s="3"/>
      <c r="KIG43" s="3"/>
      <c r="KIH43" s="3"/>
      <c r="KII43" s="3"/>
      <c r="KIJ43" s="3"/>
      <c r="KIK43" s="3"/>
      <c r="KIL43" s="3"/>
      <c r="KIM43" s="3"/>
      <c r="KIN43" s="3"/>
      <c r="KIO43" s="3"/>
      <c r="KIP43" s="3"/>
      <c r="KIQ43" s="3"/>
      <c r="KIR43" s="3"/>
      <c r="KIS43" s="3"/>
      <c r="KIT43" s="3"/>
      <c r="KIU43" s="3"/>
      <c r="KIV43" s="3"/>
      <c r="KIW43" s="3"/>
      <c r="KIX43" s="3"/>
      <c r="KIY43" s="3"/>
      <c r="KIZ43" s="3"/>
      <c r="KJA43" s="3"/>
      <c r="KJB43" s="3"/>
      <c r="KJC43" s="3"/>
      <c r="KJD43" s="3"/>
      <c r="KJE43" s="3"/>
      <c r="KJF43" s="3"/>
      <c r="KJG43" s="3"/>
      <c r="KJH43" s="3"/>
      <c r="KJI43" s="3"/>
      <c r="KJJ43" s="3"/>
      <c r="KJK43" s="3"/>
      <c r="KJL43" s="3"/>
      <c r="KJM43" s="3"/>
      <c r="KJN43" s="3"/>
      <c r="KJO43" s="3"/>
      <c r="KJP43" s="3"/>
      <c r="KJQ43" s="3"/>
      <c r="KJR43" s="3"/>
      <c r="KJS43" s="3"/>
      <c r="KJT43" s="3"/>
      <c r="KJU43" s="3"/>
      <c r="KJV43" s="3"/>
      <c r="KJW43" s="3"/>
      <c r="KJX43" s="3"/>
      <c r="KJY43" s="3"/>
      <c r="KJZ43" s="3"/>
      <c r="KKA43" s="3"/>
      <c r="KKB43" s="3"/>
      <c r="KKC43" s="3"/>
      <c r="KKD43" s="3"/>
      <c r="KKE43" s="3"/>
      <c r="KKF43" s="3"/>
      <c r="KKG43" s="3"/>
      <c r="KKH43" s="3"/>
      <c r="KKI43" s="3"/>
      <c r="KKJ43" s="3"/>
      <c r="KKK43" s="3"/>
      <c r="KKL43" s="3"/>
      <c r="KKM43" s="3"/>
      <c r="KKN43" s="3"/>
      <c r="KKO43" s="3"/>
      <c r="KKP43" s="3"/>
      <c r="KKQ43" s="3"/>
      <c r="KKR43" s="3"/>
      <c r="KKS43" s="3"/>
      <c r="KKT43" s="3"/>
      <c r="KKU43" s="3"/>
      <c r="KKV43" s="3"/>
      <c r="KKW43" s="3"/>
      <c r="KKX43" s="3"/>
      <c r="KKY43" s="3"/>
      <c r="KKZ43" s="3"/>
      <c r="KLA43" s="3"/>
      <c r="KLB43" s="3"/>
      <c r="KLC43" s="3"/>
      <c r="KLD43" s="3"/>
      <c r="KLE43" s="3"/>
      <c r="KLF43" s="3"/>
      <c r="KLG43" s="3"/>
      <c r="KLH43" s="3"/>
      <c r="KLI43" s="3"/>
      <c r="KLJ43" s="3"/>
      <c r="KLK43" s="3"/>
      <c r="KLL43" s="3"/>
      <c r="KLM43" s="3"/>
      <c r="KLN43" s="3"/>
      <c r="KLO43" s="3"/>
      <c r="KLP43" s="3"/>
      <c r="KLQ43" s="3"/>
      <c r="KLR43" s="3"/>
      <c r="KLS43" s="3"/>
      <c r="KLT43" s="3"/>
      <c r="KLU43" s="3"/>
      <c r="KLV43" s="3"/>
      <c r="KLW43" s="3"/>
      <c r="KLX43" s="3"/>
      <c r="KLY43" s="3"/>
      <c r="KLZ43" s="3"/>
      <c r="KMA43" s="3"/>
      <c r="KMB43" s="3"/>
      <c r="KMC43" s="3"/>
      <c r="KMD43" s="3"/>
      <c r="KME43" s="3"/>
      <c r="KMF43" s="3"/>
      <c r="KMG43" s="3"/>
      <c r="KMH43" s="3"/>
      <c r="KMI43" s="3"/>
      <c r="KMJ43" s="3"/>
      <c r="KMK43" s="3"/>
      <c r="KML43" s="3"/>
      <c r="KMM43" s="3"/>
      <c r="KMN43" s="3"/>
      <c r="KMO43" s="3"/>
      <c r="KMP43" s="3"/>
      <c r="KMQ43" s="3"/>
      <c r="KMR43" s="3"/>
      <c r="KMS43" s="3"/>
      <c r="KMT43" s="3"/>
      <c r="KMU43" s="3"/>
      <c r="KMV43" s="3"/>
      <c r="KMW43" s="3"/>
      <c r="KMX43" s="3"/>
      <c r="KMY43" s="3"/>
      <c r="KMZ43" s="3"/>
      <c r="KNA43" s="3"/>
      <c r="KNB43" s="3"/>
      <c r="KNC43" s="3"/>
      <c r="KND43" s="3"/>
      <c r="KNE43" s="3"/>
      <c r="KNF43" s="3"/>
      <c r="KNG43" s="3"/>
      <c r="KNH43" s="3"/>
      <c r="KNI43" s="3"/>
      <c r="KNJ43" s="3"/>
      <c r="KNK43" s="3"/>
      <c r="KNL43" s="3"/>
      <c r="KNM43" s="3"/>
      <c r="KNN43" s="3"/>
      <c r="KNO43" s="3"/>
      <c r="KNP43" s="3"/>
      <c r="KNQ43" s="3"/>
      <c r="KNR43" s="3"/>
      <c r="KNS43" s="3"/>
      <c r="KNT43" s="3"/>
      <c r="KNU43" s="3"/>
      <c r="KNV43" s="3"/>
      <c r="KNW43" s="3"/>
      <c r="KNX43" s="3"/>
      <c r="KNY43" s="3"/>
      <c r="KNZ43" s="3"/>
      <c r="KOA43" s="3"/>
      <c r="KOB43" s="3"/>
      <c r="KOC43" s="3"/>
      <c r="KOD43" s="3"/>
      <c r="KOE43" s="3"/>
      <c r="KOF43" s="3"/>
      <c r="KOG43" s="3"/>
      <c r="KOH43" s="3"/>
      <c r="KOI43" s="3"/>
      <c r="KOJ43" s="3"/>
      <c r="KOK43" s="3"/>
      <c r="KOL43" s="3"/>
      <c r="KOM43" s="3"/>
      <c r="KON43" s="3"/>
      <c r="KOO43" s="3"/>
      <c r="KOP43" s="3"/>
      <c r="KOQ43" s="3"/>
      <c r="KOR43" s="3"/>
      <c r="KOS43" s="3"/>
      <c r="KOT43" s="3"/>
      <c r="KOU43" s="3"/>
      <c r="KOV43" s="3"/>
      <c r="KOW43" s="3"/>
      <c r="KOX43" s="3"/>
      <c r="KOY43" s="3"/>
      <c r="KOZ43" s="3"/>
      <c r="KPA43" s="3"/>
      <c r="KPB43" s="3"/>
      <c r="KPC43" s="3"/>
      <c r="KPD43" s="3"/>
      <c r="KPE43" s="3"/>
      <c r="KPF43" s="3"/>
      <c r="KPG43" s="3"/>
      <c r="KPH43" s="3"/>
      <c r="KPI43" s="3"/>
      <c r="KPJ43" s="3"/>
      <c r="KPK43" s="3"/>
      <c r="KPL43" s="3"/>
      <c r="KPM43" s="3"/>
      <c r="KPN43" s="3"/>
      <c r="KPO43" s="3"/>
      <c r="KPP43" s="3"/>
      <c r="KPQ43" s="3"/>
      <c r="KPR43" s="3"/>
      <c r="KPS43" s="3"/>
      <c r="KPT43" s="3"/>
      <c r="KPU43" s="3"/>
      <c r="KPV43" s="3"/>
      <c r="KPW43" s="3"/>
      <c r="KPX43" s="3"/>
      <c r="KPY43" s="3"/>
      <c r="KPZ43" s="3"/>
      <c r="KQA43" s="3"/>
      <c r="KQB43" s="3"/>
      <c r="KQC43" s="3"/>
      <c r="KQD43" s="3"/>
      <c r="KQE43" s="3"/>
      <c r="KQF43" s="3"/>
      <c r="KQG43" s="3"/>
      <c r="KQH43" s="3"/>
      <c r="KQI43" s="3"/>
      <c r="KQJ43" s="3"/>
      <c r="KQK43" s="3"/>
      <c r="KQL43" s="3"/>
      <c r="KQM43" s="3"/>
      <c r="KQN43" s="3"/>
      <c r="KQO43" s="3"/>
      <c r="KQP43" s="3"/>
      <c r="KQQ43" s="3"/>
      <c r="KQR43" s="3"/>
      <c r="KQS43" s="3"/>
      <c r="KQT43" s="3"/>
      <c r="KQU43" s="3"/>
      <c r="KQV43" s="3"/>
      <c r="KQW43" s="3"/>
      <c r="KQX43" s="3"/>
      <c r="KQY43" s="3"/>
      <c r="KQZ43" s="3"/>
      <c r="KRA43" s="3"/>
      <c r="KRB43" s="3"/>
      <c r="KRC43" s="3"/>
      <c r="KRD43" s="3"/>
      <c r="KRE43" s="3"/>
      <c r="KRF43" s="3"/>
      <c r="KRG43" s="3"/>
      <c r="KRH43" s="3"/>
      <c r="KRI43" s="3"/>
      <c r="KRJ43" s="3"/>
      <c r="KRK43" s="3"/>
      <c r="KRL43" s="3"/>
      <c r="KRM43" s="3"/>
      <c r="KRN43" s="3"/>
      <c r="KRO43" s="3"/>
      <c r="KRP43" s="3"/>
      <c r="KRQ43" s="3"/>
      <c r="KRR43" s="3"/>
      <c r="KRS43" s="3"/>
      <c r="KRT43" s="3"/>
      <c r="KRU43" s="3"/>
      <c r="KRV43" s="3"/>
      <c r="KRW43" s="3"/>
      <c r="KRX43" s="3"/>
      <c r="KRY43" s="3"/>
      <c r="KRZ43" s="3"/>
      <c r="KSA43" s="3"/>
      <c r="KSB43" s="3"/>
      <c r="KSC43" s="3"/>
      <c r="KSD43" s="3"/>
      <c r="KSE43" s="3"/>
      <c r="KSF43" s="3"/>
      <c r="KSG43" s="3"/>
      <c r="KSH43" s="3"/>
      <c r="KSI43" s="3"/>
      <c r="KSJ43" s="3"/>
      <c r="KSK43" s="3"/>
      <c r="KSL43" s="3"/>
      <c r="KSM43" s="3"/>
      <c r="KSN43" s="3"/>
      <c r="KSO43" s="3"/>
      <c r="KSP43" s="3"/>
      <c r="KSQ43" s="3"/>
      <c r="KSR43" s="3"/>
      <c r="KSS43" s="3"/>
      <c r="KST43" s="3"/>
      <c r="KSU43" s="3"/>
      <c r="KSV43" s="3"/>
      <c r="KSW43" s="3"/>
      <c r="KSX43" s="3"/>
      <c r="KSY43" s="3"/>
      <c r="KSZ43" s="3"/>
      <c r="KTA43" s="3"/>
      <c r="KTB43" s="3"/>
      <c r="KTC43" s="3"/>
      <c r="KTD43" s="3"/>
      <c r="KTE43" s="3"/>
      <c r="KTF43" s="3"/>
      <c r="KTG43" s="3"/>
      <c r="KTH43" s="3"/>
      <c r="KTI43" s="3"/>
      <c r="KTJ43" s="3"/>
      <c r="KTK43" s="3"/>
      <c r="KTL43" s="3"/>
      <c r="KTM43" s="3"/>
      <c r="KTN43" s="3"/>
      <c r="KTO43" s="3"/>
      <c r="KTP43" s="3"/>
      <c r="KTQ43" s="3"/>
      <c r="KTR43" s="3"/>
      <c r="KTS43" s="3"/>
      <c r="KTT43" s="3"/>
      <c r="KTU43" s="3"/>
      <c r="KTV43" s="3"/>
      <c r="KTW43" s="3"/>
      <c r="KTX43" s="3"/>
      <c r="KTY43" s="3"/>
      <c r="KTZ43" s="3"/>
      <c r="KUA43" s="3"/>
      <c r="KUB43" s="3"/>
      <c r="KUC43" s="3"/>
      <c r="KUD43" s="3"/>
      <c r="KUE43" s="3"/>
      <c r="KUF43" s="3"/>
      <c r="KUG43" s="3"/>
      <c r="KUH43" s="3"/>
      <c r="KUI43" s="3"/>
      <c r="KUJ43" s="3"/>
      <c r="KUK43" s="3"/>
      <c r="KUL43" s="3"/>
      <c r="KUM43" s="3"/>
      <c r="KUN43" s="3"/>
      <c r="KUO43" s="3"/>
      <c r="KUP43" s="3"/>
      <c r="KUQ43" s="3"/>
      <c r="KUR43" s="3"/>
      <c r="KUS43" s="3"/>
      <c r="KUT43" s="3"/>
      <c r="KUU43" s="3"/>
      <c r="KUV43" s="3"/>
      <c r="KUW43" s="3"/>
      <c r="KUX43" s="3"/>
      <c r="KUY43" s="3"/>
      <c r="KUZ43" s="3"/>
      <c r="KVA43" s="3"/>
      <c r="KVB43" s="3"/>
      <c r="KVC43" s="3"/>
      <c r="KVD43" s="3"/>
      <c r="KVE43" s="3"/>
      <c r="KVF43" s="3"/>
      <c r="KVG43" s="3"/>
      <c r="KVH43" s="3"/>
      <c r="KVI43" s="3"/>
      <c r="KVJ43" s="3"/>
      <c r="KVK43" s="3"/>
      <c r="KVL43" s="3"/>
      <c r="KVM43" s="3"/>
      <c r="KVN43" s="3"/>
      <c r="KVO43" s="3"/>
      <c r="KVP43" s="3"/>
      <c r="KVQ43" s="3"/>
      <c r="KVR43" s="3"/>
      <c r="KVS43" s="3"/>
      <c r="KVT43" s="3"/>
      <c r="KVU43" s="3"/>
      <c r="KVV43" s="3"/>
      <c r="KVW43" s="3"/>
      <c r="KVX43" s="3"/>
      <c r="KVY43" s="3"/>
      <c r="KVZ43" s="3"/>
      <c r="KWA43" s="3"/>
      <c r="KWB43" s="3"/>
      <c r="KWC43" s="3"/>
      <c r="KWD43" s="3"/>
      <c r="KWE43" s="3"/>
      <c r="KWF43" s="3"/>
      <c r="KWG43" s="3"/>
      <c r="KWH43" s="3"/>
      <c r="KWI43" s="3"/>
      <c r="KWJ43" s="3"/>
      <c r="KWK43" s="3"/>
      <c r="KWL43" s="3"/>
      <c r="KWM43" s="3"/>
      <c r="KWN43" s="3"/>
      <c r="KWO43" s="3"/>
      <c r="KWP43" s="3"/>
      <c r="KWQ43" s="3"/>
      <c r="KWR43" s="3"/>
      <c r="KWS43" s="3"/>
      <c r="KWT43" s="3"/>
      <c r="KWU43" s="3"/>
      <c r="KWV43" s="3"/>
      <c r="KWW43" s="3"/>
      <c r="KWX43" s="3"/>
      <c r="KWY43" s="3"/>
      <c r="KWZ43" s="3"/>
      <c r="KXA43" s="3"/>
      <c r="KXB43" s="3"/>
      <c r="KXC43" s="3"/>
      <c r="KXD43" s="3"/>
      <c r="KXE43" s="3"/>
      <c r="KXF43" s="3"/>
      <c r="KXG43" s="3"/>
      <c r="KXH43" s="3"/>
      <c r="KXI43" s="3"/>
      <c r="KXJ43" s="3"/>
      <c r="KXK43" s="3"/>
      <c r="KXL43" s="3"/>
      <c r="KXM43" s="3"/>
      <c r="KXN43" s="3"/>
      <c r="KXO43" s="3"/>
      <c r="KXP43" s="3"/>
      <c r="KXQ43" s="3"/>
      <c r="KXR43" s="3"/>
      <c r="KXS43" s="3"/>
      <c r="KXT43" s="3"/>
      <c r="KXU43" s="3"/>
      <c r="KXV43" s="3"/>
      <c r="KXW43" s="3"/>
      <c r="KXX43" s="3"/>
      <c r="KXY43" s="3"/>
      <c r="KXZ43" s="3"/>
      <c r="KYA43" s="3"/>
      <c r="KYB43" s="3"/>
      <c r="KYC43" s="3"/>
      <c r="KYD43" s="3"/>
      <c r="KYE43" s="3"/>
      <c r="KYF43" s="3"/>
      <c r="KYG43" s="3"/>
      <c r="KYH43" s="3"/>
      <c r="KYI43" s="3"/>
      <c r="KYJ43" s="3"/>
      <c r="KYK43" s="3"/>
      <c r="KYL43" s="3"/>
      <c r="KYM43" s="3"/>
      <c r="KYN43" s="3"/>
      <c r="KYO43" s="3"/>
      <c r="KYP43" s="3"/>
      <c r="KYQ43" s="3"/>
      <c r="KYR43" s="3"/>
      <c r="KYS43" s="3"/>
      <c r="KYT43" s="3"/>
      <c r="KYU43" s="3"/>
      <c r="KYV43" s="3"/>
      <c r="KYW43" s="3"/>
      <c r="KYX43" s="3"/>
      <c r="KYY43" s="3"/>
      <c r="KYZ43" s="3"/>
      <c r="KZA43" s="3"/>
      <c r="KZB43" s="3"/>
      <c r="KZC43" s="3"/>
      <c r="KZD43" s="3"/>
      <c r="KZE43" s="3"/>
      <c r="KZF43" s="3"/>
      <c r="KZG43" s="3"/>
      <c r="KZH43" s="3"/>
      <c r="KZI43" s="3"/>
      <c r="KZJ43" s="3"/>
      <c r="KZK43" s="3"/>
      <c r="KZL43" s="3"/>
      <c r="KZM43" s="3"/>
      <c r="KZN43" s="3"/>
      <c r="KZO43" s="3"/>
      <c r="KZP43" s="3"/>
      <c r="KZQ43" s="3"/>
      <c r="KZR43" s="3"/>
      <c r="KZS43" s="3"/>
      <c r="KZT43" s="3"/>
      <c r="KZU43" s="3"/>
      <c r="KZV43" s="3"/>
      <c r="KZW43" s="3"/>
      <c r="KZX43" s="3"/>
      <c r="KZY43" s="3"/>
      <c r="KZZ43" s="3"/>
      <c r="LAA43" s="3"/>
      <c r="LAB43" s="3"/>
      <c r="LAC43" s="3"/>
      <c r="LAD43" s="3"/>
      <c r="LAE43" s="3"/>
      <c r="LAF43" s="3"/>
      <c r="LAG43" s="3"/>
      <c r="LAH43" s="3"/>
      <c r="LAI43" s="3"/>
      <c r="LAJ43" s="3"/>
      <c r="LAK43" s="3"/>
      <c r="LAL43" s="3"/>
      <c r="LAM43" s="3"/>
      <c r="LAN43" s="3"/>
      <c r="LAO43" s="3"/>
      <c r="LAP43" s="3"/>
      <c r="LAQ43" s="3"/>
      <c r="LAR43" s="3"/>
      <c r="LAS43" s="3"/>
      <c r="LAT43" s="3"/>
      <c r="LAU43" s="3"/>
      <c r="LAV43" s="3"/>
      <c r="LAW43" s="3"/>
      <c r="LAX43" s="3"/>
      <c r="LAY43" s="3"/>
      <c r="LAZ43" s="3"/>
      <c r="LBA43" s="3"/>
      <c r="LBB43" s="3"/>
      <c r="LBC43" s="3"/>
      <c r="LBD43" s="3"/>
      <c r="LBE43" s="3"/>
      <c r="LBF43" s="3"/>
      <c r="LBG43" s="3"/>
      <c r="LBH43" s="3"/>
      <c r="LBI43" s="3"/>
      <c r="LBJ43" s="3"/>
      <c r="LBK43" s="3"/>
      <c r="LBL43" s="3"/>
      <c r="LBM43" s="3"/>
      <c r="LBN43" s="3"/>
      <c r="LBO43" s="3"/>
      <c r="LBP43" s="3"/>
      <c r="LBQ43" s="3"/>
      <c r="LBR43" s="3"/>
      <c r="LBS43" s="3"/>
      <c r="LBT43" s="3"/>
      <c r="LBU43" s="3"/>
      <c r="LBV43" s="3"/>
      <c r="LBW43" s="3"/>
      <c r="LBX43" s="3"/>
      <c r="LBY43" s="3"/>
      <c r="LBZ43" s="3"/>
      <c r="LCA43" s="3"/>
      <c r="LCB43" s="3"/>
      <c r="LCC43" s="3"/>
      <c r="LCD43" s="3"/>
      <c r="LCE43" s="3"/>
      <c r="LCF43" s="3"/>
      <c r="LCG43" s="3"/>
      <c r="LCH43" s="3"/>
      <c r="LCI43" s="3"/>
      <c r="LCJ43" s="3"/>
      <c r="LCK43" s="3"/>
      <c r="LCL43" s="3"/>
      <c r="LCM43" s="3"/>
      <c r="LCN43" s="3"/>
      <c r="LCO43" s="3"/>
      <c r="LCP43" s="3"/>
      <c r="LCQ43" s="3"/>
      <c r="LCR43" s="3"/>
      <c r="LCS43" s="3"/>
      <c r="LCT43" s="3"/>
      <c r="LCU43" s="3"/>
      <c r="LCV43" s="3"/>
      <c r="LCW43" s="3"/>
      <c r="LCX43" s="3"/>
      <c r="LCY43" s="3"/>
      <c r="LCZ43" s="3"/>
      <c r="LDA43" s="3"/>
      <c r="LDB43" s="3"/>
      <c r="LDC43" s="3"/>
      <c r="LDD43" s="3"/>
      <c r="LDE43" s="3"/>
      <c r="LDF43" s="3"/>
      <c r="LDG43" s="3"/>
      <c r="LDH43" s="3"/>
      <c r="LDI43" s="3"/>
      <c r="LDJ43" s="3"/>
      <c r="LDK43" s="3"/>
      <c r="LDL43" s="3"/>
      <c r="LDM43" s="3"/>
      <c r="LDN43" s="3"/>
      <c r="LDO43" s="3"/>
      <c r="LDP43" s="3"/>
      <c r="LDQ43" s="3"/>
      <c r="LDR43" s="3"/>
      <c r="LDS43" s="3"/>
      <c r="LDT43" s="3"/>
      <c r="LDU43" s="3"/>
      <c r="LDV43" s="3"/>
      <c r="LDW43" s="3"/>
      <c r="LDX43" s="3"/>
      <c r="LDY43" s="3"/>
      <c r="LDZ43" s="3"/>
      <c r="LEA43" s="3"/>
      <c r="LEB43" s="3"/>
      <c r="LEC43" s="3"/>
      <c r="LED43" s="3"/>
      <c r="LEE43" s="3"/>
      <c r="LEF43" s="3"/>
      <c r="LEG43" s="3"/>
      <c r="LEH43" s="3"/>
      <c r="LEI43" s="3"/>
      <c r="LEJ43" s="3"/>
      <c r="LEK43" s="3"/>
      <c r="LEL43" s="3"/>
      <c r="LEM43" s="3"/>
      <c r="LEN43" s="3"/>
      <c r="LEO43" s="3"/>
      <c r="LEP43" s="3"/>
      <c r="LEQ43" s="3"/>
      <c r="LER43" s="3"/>
      <c r="LES43" s="3"/>
      <c r="LET43" s="3"/>
      <c r="LEU43" s="3"/>
      <c r="LEV43" s="3"/>
      <c r="LEW43" s="3"/>
      <c r="LEX43" s="3"/>
      <c r="LEY43" s="3"/>
      <c r="LEZ43" s="3"/>
      <c r="LFA43" s="3"/>
      <c r="LFB43" s="3"/>
      <c r="LFC43" s="3"/>
      <c r="LFD43" s="3"/>
      <c r="LFE43" s="3"/>
      <c r="LFF43" s="3"/>
      <c r="LFG43" s="3"/>
      <c r="LFH43" s="3"/>
      <c r="LFI43" s="3"/>
      <c r="LFJ43" s="3"/>
      <c r="LFK43" s="3"/>
      <c r="LFL43" s="3"/>
      <c r="LFM43" s="3"/>
      <c r="LFN43" s="3"/>
      <c r="LFO43" s="3"/>
      <c r="LFP43" s="3"/>
      <c r="LFQ43" s="3"/>
      <c r="LFR43" s="3"/>
      <c r="LFS43" s="3"/>
      <c r="LFT43" s="3"/>
      <c r="LFU43" s="3"/>
      <c r="LFV43" s="3"/>
      <c r="LFW43" s="3"/>
      <c r="LFX43" s="3"/>
      <c r="LFY43" s="3"/>
      <c r="LFZ43" s="3"/>
      <c r="LGA43" s="3"/>
      <c r="LGB43" s="3"/>
      <c r="LGC43" s="3"/>
      <c r="LGD43" s="3"/>
      <c r="LGE43" s="3"/>
      <c r="LGF43" s="3"/>
      <c r="LGG43" s="3"/>
      <c r="LGH43" s="3"/>
      <c r="LGI43" s="3"/>
      <c r="LGJ43" s="3"/>
      <c r="LGK43" s="3"/>
      <c r="LGL43" s="3"/>
      <c r="LGM43" s="3"/>
      <c r="LGN43" s="3"/>
      <c r="LGO43" s="3"/>
      <c r="LGP43" s="3"/>
      <c r="LGQ43" s="3"/>
      <c r="LGR43" s="3"/>
      <c r="LGS43" s="3"/>
      <c r="LGT43" s="3"/>
      <c r="LGU43" s="3"/>
      <c r="LGV43" s="3"/>
      <c r="LGW43" s="3"/>
      <c r="LGX43" s="3"/>
      <c r="LGY43" s="3"/>
      <c r="LGZ43" s="3"/>
      <c r="LHA43" s="3"/>
      <c r="LHB43" s="3"/>
      <c r="LHC43" s="3"/>
      <c r="LHD43" s="3"/>
      <c r="LHE43" s="3"/>
      <c r="LHF43" s="3"/>
      <c r="LHG43" s="3"/>
      <c r="LHH43" s="3"/>
      <c r="LHI43" s="3"/>
      <c r="LHJ43" s="3"/>
      <c r="LHK43" s="3"/>
      <c r="LHL43" s="3"/>
      <c r="LHM43" s="3"/>
      <c r="LHN43" s="3"/>
      <c r="LHO43" s="3"/>
      <c r="LHP43" s="3"/>
      <c r="LHQ43" s="3"/>
      <c r="LHR43" s="3"/>
      <c r="LHS43" s="3"/>
      <c r="LHT43" s="3"/>
      <c r="LHU43" s="3"/>
      <c r="LHV43" s="3"/>
      <c r="LHW43" s="3"/>
      <c r="LHX43" s="3"/>
      <c r="LHY43" s="3"/>
      <c r="LHZ43" s="3"/>
      <c r="LIA43" s="3"/>
      <c r="LIB43" s="3"/>
      <c r="LIC43" s="3"/>
      <c r="LID43" s="3"/>
      <c r="LIE43" s="3"/>
      <c r="LIF43" s="3"/>
      <c r="LIG43" s="3"/>
      <c r="LIH43" s="3"/>
      <c r="LII43" s="3"/>
      <c r="LIJ43" s="3"/>
      <c r="LIK43" s="3"/>
      <c r="LIL43" s="3"/>
      <c r="LIM43" s="3"/>
      <c r="LIN43" s="3"/>
      <c r="LIO43" s="3"/>
      <c r="LIP43" s="3"/>
      <c r="LIQ43" s="3"/>
      <c r="LIR43" s="3"/>
      <c r="LIS43" s="3"/>
      <c r="LIT43" s="3"/>
      <c r="LIU43" s="3"/>
      <c r="LIV43" s="3"/>
      <c r="LIW43" s="3"/>
      <c r="LIX43" s="3"/>
      <c r="LIY43" s="3"/>
      <c r="LIZ43" s="3"/>
      <c r="LJA43" s="3"/>
      <c r="LJB43" s="3"/>
      <c r="LJC43" s="3"/>
      <c r="LJD43" s="3"/>
      <c r="LJE43" s="3"/>
      <c r="LJF43" s="3"/>
      <c r="LJG43" s="3"/>
      <c r="LJH43" s="3"/>
      <c r="LJI43" s="3"/>
      <c r="LJJ43" s="3"/>
      <c r="LJK43" s="3"/>
      <c r="LJL43" s="3"/>
      <c r="LJM43" s="3"/>
      <c r="LJN43" s="3"/>
      <c r="LJO43" s="3"/>
      <c r="LJP43" s="3"/>
      <c r="LJQ43" s="3"/>
      <c r="LJR43" s="3"/>
      <c r="LJS43" s="3"/>
      <c r="LJT43" s="3"/>
      <c r="LJU43" s="3"/>
      <c r="LJV43" s="3"/>
      <c r="LJW43" s="3"/>
      <c r="LJX43" s="3"/>
      <c r="LJY43" s="3"/>
      <c r="LJZ43" s="3"/>
      <c r="LKA43" s="3"/>
      <c r="LKB43" s="3"/>
      <c r="LKC43" s="3"/>
      <c r="LKD43" s="3"/>
      <c r="LKE43" s="3"/>
      <c r="LKF43" s="3"/>
      <c r="LKG43" s="3"/>
      <c r="LKH43" s="3"/>
      <c r="LKI43" s="3"/>
      <c r="LKJ43" s="3"/>
      <c r="LKK43" s="3"/>
      <c r="LKL43" s="3"/>
      <c r="LKM43" s="3"/>
      <c r="LKN43" s="3"/>
      <c r="LKO43" s="3"/>
      <c r="LKP43" s="3"/>
      <c r="LKQ43" s="3"/>
      <c r="LKR43" s="3"/>
      <c r="LKS43" s="3"/>
      <c r="LKT43" s="3"/>
      <c r="LKU43" s="3"/>
      <c r="LKV43" s="3"/>
      <c r="LKW43" s="3"/>
      <c r="LKX43" s="3"/>
      <c r="LKY43" s="3"/>
      <c r="LKZ43" s="3"/>
      <c r="LLA43" s="3"/>
      <c r="LLB43" s="3"/>
      <c r="LLC43" s="3"/>
      <c r="LLD43" s="3"/>
      <c r="LLE43" s="3"/>
      <c r="LLF43" s="3"/>
      <c r="LLG43" s="3"/>
      <c r="LLH43" s="3"/>
      <c r="LLI43" s="3"/>
      <c r="LLJ43" s="3"/>
      <c r="LLK43" s="3"/>
      <c r="LLL43" s="3"/>
      <c r="LLM43" s="3"/>
      <c r="LLN43" s="3"/>
      <c r="LLO43" s="3"/>
      <c r="LLP43" s="3"/>
      <c r="LLQ43" s="3"/>
      <c r="LLR43" s="3"/>
      <c r="LLS43" s="3"/>
      <c r="LLT43" s="3"/>
      <c r="LLU43" s="3"/>
      <c r="LLV43" s="3"/>
      <c r="LLW43" s="3"/>
      <c r="LLX43" s="3"/>
      <c r="LLY43" s="3"/>
      <c r="LLZ43" s="3"/>
      <c r="LMA43" s="3"/>
      <c r="LMB43" s="3"/>
      <c r="LMC43" s="3"/>
      <c r="LMD43" s="3"/>
      <c r="LME43" s="3"/>
      <c r="LMF43" s="3"/>
      <c r="LMG43" s="3"/>
      <c r="LMH43" s="3"/>
      <c r="LMI43" s="3"/>
      <c r="LMJ43" s="3"/>
      <c r="LMK43" s="3"/>
      <c r="LML43" s="3"/>
      <c r="LMM43" s="3"/>
      <c r="LMN43" s="3"/>
      <c r="LMO43" s="3"/>
      <c r="LMP43" s="3"/>
      <c r="LMQ43" s="3"/>
      <c r="LMR43" s="3"/>
      <c r="LMS43" s="3"/>
      <c r="LMT43" s="3"/>
      <c r="LMU43" s="3"/>
      <c r="LMV43" s="3"/>
      <c r="LMW43" s="3"/>
      <c r="LMX43" s="3"/>
      <c r="LMY43" s="3"/>
      <c r="LMZ43" s="3"/>
      <c r="LNA43" s="3"/>
      <c r="LNB43" s="3"/>
      <c r="LNC43" s="3"/>
      <c r="LND43" s="3"/>
      <c r="LNE43" s="3"/>
      <c r="LNF43" s="3"/>
      <c r="LNG43" s="3"/>
      <c r="LNH43" s="3"/>
      <c r="LNI43" s="3"/>
      <c r="LNJ43" s="3"/>
      <c r="LNK43" s="3"/>
      <c r="LNL43" s="3"/>
      <c r="LNM43" s="3"/>
      <c r="LNN43" s="3"/>
      <c r="LNO43" s="3"/>
      <c r="LNP43" s="3"/>
      <c r="LNQ43" s="3"/>
      <c r="LNR43" s="3"/>
      <c r="LNS43" s="3"/>
      <c r="LNT43" s="3"/>
      <c r="LNU43" s="3"/>
      <c r="LNV43" s="3"/>
      <c r="LNW43" s="3"/>
      <c r="LNX43" s="3"/>
      <c r="LNY43" s="3"/>
      <c r="LNZ43" s="3"/>
      <c r="LOA43" s="3"/>
      <c r="LOB43" s="3"/>
      <c r="LOC43" s="3"/>
      <c r="LOD43" s="3"/>
      <c r="LOE43" s="3"/>
      <c r="LOF43" s="3"/>
      <c r="LOG43" s="3"/>
      <c r="LOH43" s="3"/>
      <c r="LOI43" s="3"/>
      <c r="LOJ43" s="3"/>
      <c r="LOK43" s="3"/>
      <c r="LOL43" s="3"/>
      <c r="LOM43" s="3"/>
      <c r="LON43" s="3"/>
      <c r="LOO43" s="3"/>
      <c r="LOP43" s="3"/>
      <c r="LOQ43" s="3"/>
      <c r="LOR43" s="3"/>
      <c r="LOS43" s="3"/>
      <c r="LOT43" s="3"/>
      <c r="LOU43" s="3"/>
      <c r="LOV43" s="3"/>
      <c r="LOW43" s="3"/>
      <c r="LOX43" s="3"/>
      <c r="LOY43" s="3"/>
      <c r="LOZ43" s="3"/>
      <c r="LPA43" s="3"/>
      <c r="LPB43" s="3"/>
      <c r="LPC43" s="3"/>
      <c r="LPD43" s="3"/>
      <c r="LPE43" s="3"/>
      <c r="LPF43" s="3"/>
      <c r="LPG43" s="3"/>
      <c r="LPH43" s="3"/>
      <c r="LPI43" s="3"/>
      <c r="LPJ43" s="3"/>
      <c r="LPK43" s="3"/>
      <c r="LPL43" s="3"/>
      <c r="LPM43" s="3"/>
      <c r="LPN43" s="3"/>
      <c r="LPO43" s="3"/>
      <c r="LPP43" s="3"/>
      <c r="LPQ43" s="3"/>
      <c r="LPR43" s="3"/>
      <c r="LPS43" s="3"/>
      <c r="LPT43" s="3"/>
      <c r="LPU43" s="3"/>
      <c r="LPV43" s="3"/>
      <c r="LPW43" s="3"/>
      <c r="LPX43" s="3"/>
      <c r="LPY43" s="3"/>
      <c r="LPZ43" s="3"/>
      <c r="LQA43" s="3"/>
      <c r="LQB43" s="3"/>
      <c r="LQC43" s="3"/>
      <c r="LQD43" s="3"/>
      <c r="LQE43" s="3"/>
      <c r="LQF43" s="3"/>
      <c r="LQG43" s="3"/>
      <c r="LQH43" s="3"/>
      <c r="LQI43" s="3"/>
      <c r="LQJ43" s="3"/>
      <c r="LQK43" s="3"/>
      <c r="LQL43" s="3"/>
      <c r="LQM43" s="3"/>
      <c r="LQN43" s="3"/>
      <c r="LQO43" s="3"/>
      <c r="LQP43" s="3"/>
      <c r="LQQ43" s="3"/>
      <c r="LQR43" s="3"/>
      <c r="LQS43" s="3"/>
      <c r="LQT43" s="3"/>
      <c r="LQU43" s="3"/>
      <c r="LQV43" s="3"/>
      <c r="LQW43" s="3"/>
      <c r="LQX43" s="3"/>
      <c r="LQY43" s="3"/>
      <c r="LQZ43" s="3"/>
      <c r="LRA43" s="3"/>
      <c r="LRB43" s="3"/>
      <c r="LRC43" s="3"/>
      <c r="LRD43" s="3"/>
      <c r="LRE43" s="3"/>
      <c r="LRF43" s="3"/>
      <c r="LRG43" s="3"/>
      <c r="LRH43" s="3"/>
      <c r="LRI43" s="3"/>
      <c r="LRJ43" s="3"/>
      <c r="LRK43" s="3"/>
      <c r="LRL43" s="3"/>
      <c r="LRM43" s="3"/>
      <c r="LRN43" s="3"/>
      <c r="LRO43" s="3"/>
      <c r="LRP43" s="3"/>
      <c r="LRQ43" s="3"/>
      <c r="LRR43" s="3"/>
      <c r="LRS43" s="3"/>
      <c r="LRT43" s="3"/>
      <c r="LRU43" s="3"/>
      <c r="LRV43" s="3"/>
      <c r="LRW43" s="3"/>
      <c r="LRX43" s="3"/>
      <c r="LRY43" s="3"/>
      <c r="LRZ43" s="3"/>
      <c r="LSA43" s="3"/>
      <c r="LSB43" s="3"/>
      <c r="LSC43" s="3"/>
      <c r="LSD43" s="3"/>
      <c r="LSE43" s="3"/>
      <c r="LSF43" s="3"/>
      <c r="LSG43" s="3"/>
      <c r="LSH43" s="3"/>
      <c r="LSI43" s="3"/>
      <c r="LSJ43" s="3"/>
      <c r="LSK43" s="3"/>
      <c r="LSL43" s="3"/>
      <c r="LSM43" s="3"/>
      <c r="LSN43" s="3"/>
      <c r="LSO43" s="3"/>
      <c r="LSP43" s="3"/>
      <c r="LSQ43" s="3"/>
      <c r="LSR43" s="3"/>
      <c r="LSS43" s="3"/>
      <c r="LST43" s="3"/>
      <c r="LSU43" s="3"/>
      <c r="LSV43" s="3"/>
      <c r="LSW43" s="3"/>
      <c r="LSX43" s="3"/>
      <c r="LSY43" s="3"/>
      <c r="LSZ43" s="3"/>
      <c r="LTA43" s="3"/>
      <c r="LTB43" s="3"/>
      <c r="LTC43" s="3"/>
      <c r="LTD43" s="3"/>
      <c r="LTE43" s="3"/>
      <c r="LTF43" s="3"/>
      <c r="LTG43" s="3"/>
      <c r="LTH43" s="3"/>
      <c r="LTI43" s="3"/>
      <c r="LTJ43" s="3"/>
      <c r="LTK43" s="3"/>
      <c r="LTL43" s="3"/>
      <c r="LTM43" s="3"/>
      <c r="LTN43" s="3"/>
      <c r="LTO43" s="3"/>
      <c r="LTP43" s="3"/>
      <c r="LTQ43" s="3"/>
      <c r="LTR43" s="3"/>
      <c r="LTS43" s="3"/>
      <c r="LTT43" s="3"/>
      <c r="LTU43" s="3"/>
      <c r="LTV43" s="3"/>
      <c r="LTW43" s="3"/>
      <c r="LTX43" s="3"/>
      <c r="LTY43" s="3"/>
      <c r="LTZ43" s="3"/>
      <c r="LUA43" s="3"/>
      <c r="LUB43" s="3"/>
      <c r="LUC43" s="3"/>
      <c r="LUD43" s="3"/>
      <c r="LUE43" s="3"/>
      <c r="LUF43" s="3"/>
      <c r="LUG43" s="3"/>
      <c r="LUH43" s="3"/>
      <c r="LUI43" s="3"/>
      <c r="LUJ43" s="3"/>
      <c r="LUK43" s="3"/>
      <c r="LUL43" s="3"/>
      <c r="LUM43" s="3"/>
      <c r="LUN43" s="3"/>
      <c r="LUO43" s="3"/>
      <c r="LUP43" s="3"/>
      <c r="LUQ43" s="3"/>
      <c r="LUR43" s="3"/>
      <c r="LUS43" s="3"/>
      <c r="LUT43" s="3"/>
      <c r="LUU43" s="3"/>
      <c r="LUV43" s="3"/>
      <c r="LUW43" s="3"/>
      <c r="LUX43" s="3"/>
      <c r="LUY43" s="3"/>
      <c r="LUZ43" s="3"/>
      <c r="LVA43" s="3"/>
      <c r="LVB43" s="3"/>
      <c r="LVC43" s="3"/>
      <c r="LVD43" s="3"/>
      <c r="LVE43" s="3"/>
      <c r="LVF43" s="3"/>
      <c r="LVG43" s="3"/>
      <c r="LVH43" s="3"/>
      <c r="LVI43" s="3"/>
      <c r="LVJ43" s="3"/>
      <c r="LVK43" s="3"/>
      <c r="LVL43" s="3"/>
      <c r="LVM43" s="3"/>
      <c r="LVN43" s="3"/>
      <c r="LVO43" s="3"/>
      <c r="LVP43" s="3"/>
      <c r="LVQ43" s="3"/>
      <c r="LVR43" s="3"/>
      <c r="LVS43" s="3"/>
      <c r="LVT43" s="3"/>
      <c r="LVU43" s="3"/>
      <c r="LVV43" s="3"/>
      <c r="LVW43" s="3"/>
      <c r="LVX43" s="3"/>
      <c r="LVY43" s="3"/>
      <c r="LVZ43" s="3"/>
      <c r="LWA43" s="3"/>
      <c r="LWB43" s="3"/>
      <c r="LWC43" s="3"/>
      <c r="LWD43" s="3"/>
      <c r="LWE43" s="3"/>
      <c r="LWF43" s="3"/>
      <c r="LWG43" s="3"/>
      <c r="LWH43" s="3"/>
      <c r="LWI43" s="3"/>
      <c r="LWJ43" s="3"/>
      <c r="LWK43" s="3"/>
      <c r="LWL43" s="3"/>
      <c r="LWM43" s="3"/>
      <c r="LWN43" s="3"/>
      <c r="LWO43" s="3"/>
      <c r="LWP43" s="3"/>
      <c r="LWQ43" s="3"/>
      <c r="LWR43" s="3"/>
      <c r="LWS43" s="3"/>
      <c r="LWT43" s="3"/>
      <c r="LWU43" s="3"/>
      <c r="LWV43" s="3"/>
      <c r="LWW43" s="3"/>
      <c r="LWX43" s="3"/>
      <c r="LWY43" s="3"/>
      <c r="LWZ43" s="3"/>
      <c r="LXA43" s="3"/>
      <c r="LXB43" s="3"/>
      <c r="LXC43" s="3"/>
      <c r="LXD43" s="3"/>
      <c r="LXE43" s="3"/>
      <c r="LXF43" s="3"/>
      <c r="LXG43" s="3"/>
      <c r="LXH43" s="3"/>
      <c r="LXI43" s="3"/>
      <c r="LXJ43" s="3"/>
      <c r="LXK43" s="3"/>
      <c r="LXL43" s="3"/>
      <c r="LXM43" s="3"/>
      <c r="LXN43" s="3"/>
      <c r="LXO43" s="3"/>
      <c r="LXP43" s="3"/>
      <c r="LXQ43" s="3"/>
      <c r="LXR43" s="3"/>
      <c r="LXS43" s="3"/>
      <c r="LXT43" s="3"/>
      <c r="LXU43" s="3"/>
      <c r="LXV43" s="3"/>
      <c r="LXW43" s="3"/>
      <c r="LXX43" s="3"/>
      <c r="LXY43" s="3"/>
      <c r="LXZ43" s="3"/>
      <c r="LYA43" s="3"/>
      <c r="LYB43" s="3"/>
      <c r="LYC43" s="3"/>
      <c r="LYD43" s="3"/>
      <c r="LYE43" s="3"/>
      <c r="LYF43" s="3"/>
      <c r="LYG43" s="3"/>
      <c r="LYH43" s="3"/>
      <c r="LYI43" s="3"/>
      <c r="LYJ43" s="3"/>
      <c r="LYK43" s="3"/>
      <c r="LYL43" s="3"/>
      <c r="LYM43" s="3"/>
      <c r="LYN43" s="3"/>
      <c r="LYO43" s="3"/>
      <c r="LYP43" s="3"/>
      <c r="LYQ43" s="3"/>
      <c r="LYR43" s="3"/>
      <c r="LYS43" s="3"/>
      <c r="LYT43" s="3"/>
      <c r="LYU43" s="3"/>
      <c r="LYV43" s="3"/>
      <c r="LYW43" s="3"/>
      <c r="LYX43" s="3"/>
      <c r="LYY43" s="3"/>
      <c r="LYZ43" s="3"/>
      <c r="LZA43" s="3"/>
      <c r="LZB43" s="3"/>
      <c r="LZC43" s="3"/>
      <c r="LZD43" s="3"/>
      <c r="LZE43" s="3"/>
      <c r="LZF43" s="3"/>
      <c r="LZG43" s="3"/>
      <c r="LZH43" s="3"/>
      <c r="LZI43" s="3"/>
      <c r="LZJ43" s="3"/>
      <c r="LZK43" s="3"/>
      <c r="LZL43" s="3"/>
      <c r="LZM43" s="3"/>
      <c r="LZN43" s="3"/>
      <c r="LZO43" s="3"/>
      <c r="LZP43" s="3"/>
      <c r="LZQ43" s="3"/>
      <c r="LZR43" s="3"/>
      <c r="LZS43" s="3"/>
      <c r="LZT43" s="3"/>
      <c r="LZU43" s="3"/>
      <c r="LZV43" s="3"/>
      <c r="LZW43" s="3"/>
      <c r="LZX43" s="3"/>
      <c r="LZY43" s="3"/>
      <c r="LZZ43" s="3"/>
      <c r="MAA43" s="3"/>
      <c r="MAB43" s="3"/>
      <c r="MAC43" s="3"/>
      <c r="MAD43" s="3"/>
      <c r="MAE43" s="3"/>
      <c r="MAF43" s="3"/>
      <c r="MAG43" s="3"/>
      <c r="MAH43" s="3"/>
      <c r="MAI43" s="3"/>
      <c r="MAJ43" s="3"/>
      <c r="MAK43" s="3"/>
      <c r="MAL43" s="3"/>
      <c r="MAM43" s="3"/>
      <c r="MAN43" s="3"/>
      <c r="MAO43" s="3"/>
      <c r="MAP43" s="3"/>
      <c r="MAQ43" s="3"/>
      <c r="MAR43" s="3"/>
      <c r="MAS43" s="3"/>
      <c r="MAT43" s="3"/>
      <c r="MAU43" s="3"/>
      <c r="MAV43" s="3"/>
      <c r="MAW43" s="3"/>
      <c r="MAX43" s="3"/>
      <c r="MAY43" s="3"/>
      <c r="MAZ43" s="3"/>
      <c r="MBA43" s="3"/>
      <c r="MBB43" s="3"/>
      <c r="MBC43" s="3"/>
      <c r="MBD43" s="3"/>
      <c r="MBE43" s="3"/>
      <c r="MBF43" s="3"/>
      <c r="MBG43" s="3"/>
      <c r="MBH43" s="3"/>
      <c r="MBI43" s="3"/>
      <c r="MBJ43" s="3"/>
      <c r="MBK43" s="3"/>
      <c r="MBL43" s="3"/>
      <c r="MBM43" s="3"/>
      <c r="MBN43" s="3"/>
      <c r="MBO43" s="3"/>
      <c r="MBP43" s="3"/>
      <c r="MBQ43" s="3"/>
      <c r="MBR43" s="3"/>
      <c r="MBS43" s="3"/>
      <c r="MBT43" s="3"/>
      <c r="MBU43" s="3"/>
      <c r="MBV43" s="3"/>
      <c r="MBW43" s="3"/>
      <c r="MBX43" s="3"/>
      <c r="MBY43" s="3"/>
      <c r="MBZ43" s="3"/>
      <c r="MCA43" s="3"/>
      <c r="MCB43" s="3"/>
      <c r="MCC43" s="3"/>
      <c r="MCD43" s="3"/>
      <c r="MCE43" s="3"/>
      <c r="MCF43" s="3"/>
      <c r="MCG43" s="3"/>
      <c r="MCH43" s="3"/>
      <c r="MCI43" s="3"/>
      <c r="MCJ43" s="3"/>
      <c r="MCK43" s="3"/>
      <c r="MCL43" s="3"/>
      <c r="MCM43" s="3"/>
      <c r="MCN43" s="3"/>
      <c r="MCO43" s="3"/>
      <c r="MCP43" s="3"/>
      <c r="MCQ43" s="3"/>
      <c r="MCR43" s="3"/>
      <c r="MCS43" s="3"/>
      <c r="MCT43" s="3"/>
      <c r="MCU43" s="3"/>
      <c r="MCV43" s="3"/>
      <c r="MCW43" s="3"/>
      <c r="MCX43" s="3"/>
      <c r="MCY43" s="3"/>
      <c r="MCZ43" s="3"/>
      <c r="MDA43" s="3"/>
      <c r="MDB43" s="3"/>
      <c r="MDC43" s="3"/>
      <c r="MDD43" s="3"/>
      <c r="MDE43" s="3"/>
      <c r="MDF43" s="3"/>
      <c r="MDG43" s="3"/>
      <c r="MDH43" s="3"/>
      <c r="MDI43" s="3"/>
      <c r="MDJ43" s="3"/>
      <c r="MDK43" s="3"/>
      <c r="MDL43" s="3"/>
      <c r="MDM43" s="3"/>
      <c r="MDN43" s="3"/>
      <c r="MDO43" s="3"/>
      <c r="MDP43" s="3"/>
      <c r="MDQ43" s="3"/>
      <c r="MDR43" s="3"/>
      <c r="MDS43" s="3"/>
      <c r="MDT43" s="3"/>
      <c r="MDU43" s="3"/>
      <c r="MDV43" s="3"/>
      <c r="MDW43" s="3"/>
      <c r="MDX43" s="3"/>
      <c r="MDY43" s="3"/>
      <c r="MDZ43" s="3"/>
      <c r="MEA43" s="3"/>
      <c r="MEB43" s="3"/>
      <c r="MEC43" s="3"/>
      <c r="MED43" s="3"/>
      <c r="MEE43" s="3"/>
      <c r="MEF43" s="3"/>
      <c r="MEG43" s="3"/>
      <c r="MEH43" s="3"/>
      <c r="MEI43" s="3"/>
      <c r="MEJ43" s="3"/>
      <c r="MEK43" s="3"/>
      <c r="MEL43" s="3"/>
      <c r="MEM43" s="3"/>
      <c r="MEN43" s="3"/>
      <c r="MEO43" s="3"/>
      <c r="MEP43" s="3"/>
      <c r="MEQ43" s="3"/>
      <c r="MER43" s="3"/>
      <c r="MES43" s="3"/>
      <c r="MET43" s="3"/>
      <c r="MEU43" s="3"/>
      <c r="MEV43" s="3"/>
      <c r="MEW43" s="3"/>
      <c r="MEX43" s="3"/>
      <c r="MEY43" s="3"/>
      <c r="MEZ43" s="3"/>
      <c r="MFA43" s="3"/>
      <c r="MFB43" s="3"/>
      <c r="MFC43" s="3"/>
      <c r="MFD43" s="3"/>
      <c r="MFE43" s="3"/>
      <c r="MFF43" s="3"/>
      <c r="MFG43" s="3"/>
      <c r="MFH43" s="3"/>
      <c r="MFI43" s="3"/>
      <c r="MFJ43" s="3"/>
      <c r="MFK43" s="3"/>
      <c r="MFL43" s="3"/>
      <c r="MFM43" s="3"/>
      <c r="MFN43" s="3"/>
      <c r="MFO43" s="3"/>
      <c r="MFP43" s="3"/>
      <c r="MFQ43" s="3"/>
      <c r="MFR43" s="3"/>
      <c r="MFS43" s="3"/>
      <c r="MFT43" s="3"/>
      <c r="MFU43" s="3"/>
      <c r="MFV43" s="3"/>
      <c r="MFW43" s="3"/>
      <c r="MFX43" s="3"/>
      <c r="MFY43" s="3"/>
      <c r="MFZ43" s="3"/>
      <c r="MGA43" s="3"/>
      <c r="MGB43" s="3"/>
      <c r="MGC43" s="3"/>
      <c r="MGD43" s="3"/>
      <c r="MGE43" s="3"/>
      <c r="MGF43" s="3"/>
      <c r="MGG43" s="3"/>
      <c r="MGH43" s="3"/>
      <c r="MGI43" s="3"/>
      <c r="MGJ43" s="3"/>
      <c r="MGK43" s="3"/>
      <c r="MGL43" s="3"/>
      <c r="MGM43" s="3"/>
      <c r="MGN43" s="3"/>
      <c r="MGO43" s="3"/>
      <c r="MGP43" s="3"/>
      <c r="MGQ43" s="3"/>
      <c r="MGR43" s="3"/>
      <c r="MGS43" s="3"/>
      <c r="MGT43" s="3"/>
      <c r="MGU43" s="3"/>
      <c r="MGV43" s="3"/>
      <c r="MGW43" s="3"/>
      <c r="MGX43" s="3"/>
      <c r="MGY43" s="3"/>
      <c r="MGZ43" s="3"/>
      <c r="MHA43" s="3"/>
      <c r="MHB43" s="3"/>
      <c r="MHC43" s="3"/>
      <c r="MHD43" s="3"/>
      <c r="MHE43" s="3"/>
      <c r="MHF43" s="3"/>
      <c r="MHG43" s="3"/>
      <c r="MHH43" s="3"/>
      <c r="MHI43" s="3"/>
      <c r="MHJ43" s="3"/>
      <c r="MHK43" s="3"/>
      <c r="MHL43" s="3"/>
      <c r="MHM43" s="3"/>
      <c r="MHN43" s="3"/>
      <c r="MHO43" s="3"/>
      <c r="MHP43" s="3"/>
      <c r="MHQ43" s="3"/>
      <c r="MHR43" s="3"/>
      <c r="MHS43" s="3"/>
      <c r="MHT43" s="3"/>
      <c r="MHU43" s="3"/>
      <c r="MHV43" s="3"/>
      <c r="MHW43" s="3"/>
      <c r="MHX43" s="3"/>
      <c r="MHY43" s="3"/>
      <c r="MHZ43" s="3"/>
      <c r="MIA43" s="3"/>
      <c r="MIB43" s="3"/>
      <c r="MIC43" s="3"/>
      <c r="MID43" s="3"/>
      <c r="MIE43" s="3"/>
      <c r="MIF43" s="3"/>
      <c r="MIG43" s="3"/>
      <c r="MIH43" s="3"/>
      <c r="MII43" s="3"/>
      <c r="MIJ43" s="3"/>
      <c r="MIK43" s="3"/>
      <c r="MIL43" s="3"/>
      <c r="MIM43" s="3"/>
      <c r="MIN43" s="3"/>
      <c r="MIO43" s="3"/>
      <c r="MIP43" s="3"/>
      <c r="MIQ43" s="3"/>
      <c r="MIR43" s="3"/>
      <c r="MIS43" s="3"/>
      <c r="MIT43" s="3"/>
      <c r="MIU43" s="3"/>
      <c r="MIV43" s="3"/>
      <c r="MIW43" s="3"/>
      <c r="MIX43" s="3"/>
      <c r="MIY43" s="3"/>
      <c r="MIZ43" s="3"/>
      <c r="MJA43" s="3"/>
      <c r="MJB43" s="3"/>
      <c r="MJC43" s="3"/>
      <c r="MJD43" s="3"/>
      <c r="MJE43" s="3"/>
      <c r="MJF43" s="3"/>
      <c r="MJG43" s="3"/>
      <c r="MJH43" s="3"/>
      <c r="MJI43" s="3"/>
      <c r="MJJ43" s="3"/>
      <c r="MJK43" s="3"/>
      <c r="MJL43" s="3"/>
      <c r="MJM43" s="3"/>
      <c r="MJN43" s="3"/>
      <c r="MJO43" s="3"/>
      <c r="MJP43" s="3"/>
      <c r="MJQ43" s="3"/>
      <c r="MJR43" s="3"/>
      <c r="MJS43" s="3"/>
      <c r="MJT43" s="3"/>
      <c r="MJU43" s="3"/>
      <c r="MJV43" s="3"/>
      <c r="MJW43" s="3"/>
      <c r="MJX43" s="3"/>
      <c r="MJY43" s="3"/>
      <c r="MJZ43" s="3"/>
      <c r="MKA43" s="3"/>
      <c r="MKB43" s="3"/>
      <c r="MKC43" s="3"/>
      <c r="MKD43" s="3"/>
      <c r="MKE43" s="3"/>
      <c r="MKF43" s="3"/>
      <c r="MKG43" s="3"/>
      <c r="MKH43" s="3"/>
      <c r="MKI43" s="3"/>
      <c r="MKJ43" s="3"/>
      <c r="MKK43" s="3"/>
      <c r="MKL43" s="3"/>
      <c r="MKM43" s="3"/>
      <c r="MKN43" s="3"/>
      <c r="MKO43" s="3"/>
      <c r="MKP43" s="3"/>
      <c r="MKQ43" s="3"/>
      <c r="MKR43" s="3"/>
      <c r="MKS43" s="3"/>
      <c r="MKT43" s="3"/>
      <c r="MKU43" s="3"/>
      <c r="MKV43" s="3"/>
      <c r="MKW43" s="3"/>
      <c r="MKX43" s="3"/>
      <c r="MKY43" s="3"/>
      <c r="MKZ43" s="3"/>
      <c r="MLA43" s="3"/>
      <c r="MLB43" s="3"/>
      <c r="MLC43" s="3"/>
      <c r="MLD43" s="3"/>
      <c r="MLE43" s="3"/>
      <c r="MLF43" s="3"/>
      <c r="MLG43" s="3"/>
      <c r="MLH43" s="3"/>
      <c r="MLI43" s="3"/>
      <c r="MLJ43" s="3"/>
      <c r="MLK43" s="3"/>
      <c r="MLL43" s="3"/>
      <c r="MLM43" s="3"/>
      <c r="MLN43" s="3"/>
      <c r="MLO43" s="3"/>
      <c r="MLP43" s="3"/>
      <c r="MLQ43" s="3"/>
      <c r="MLR43" s="3"/>
      <c r="MLS43" s="3"/>
      <c r="MLT43" s="3"/>
      <c r="MLU43" s="3"/>
      <c r="MLV43" s="3"/>
      <c r="MLW43" s="3"/>
      <c r="MLX43" s="3"/>
      <c r="MLY43" s="3"/>
      <c r="MLZ43" s="3"/>
      <c r="MMA43" s="3"/>
      <c r="MMB43" s="3"/>
      <c r="MMC43" s="3"/>
      <c r="MMD43" s="3"/>
      <c r="MME43" s="3"/>
      <c r="MMF43" s="3"/>
      <c r="MMG43" s="3"/>
      <c r="MMH43" s="3"/>
      <c r="MMI43" s="3"/>
      <c r="MMJ43" s="3"/>
      <c r="MMK43" s="3"/>
      <c r="MML43" s="3"/>
      <c r="MMM43" s="3"/>
      <c r="MMN43" s="3"/>
      <c r="MMO43" s="3"/>
      <c r="MMP43" s="3"/>
      <c r="MMQ43" s="3"/>
      <c r="MMR43" s="3"/>
      <c r="MMS43" s="3"/>
      <c r="MMT43" s="3"/>
      <c r="MMU43" s="3"/>
      <c r="MMV43" s="3"/>
      <c r="MMW43" s="3"/>
      <c r="MMX43" s="3"/>
      <c r="MMY43" s="3"/>
      <c r="MMZ43" s="3"/>
      <c r="MNA43" s="3"/>
      <c r="MNB43" s="3"/>
      <c r="MNC43" s="3"/>
      <c r="MND43" s="3"/>
      <c r="MNE43" s="3"/>
      <c r="MNF43" s="3"/>
      <c r="MNG43" s="3"/>
      <c r="MNH43" s="3"/>
      <c r="MNI43" s="3"/>
      <c r="MNJ43" s="3"/>
      <c r="MNK43" s="3"/>
      <c r="MNL43" s="3"/>
      <c r="MNM43" s="3"/>
      <c r="MNN43" s="3"/>
      <c r="MNO43" s="3"/>
      <c r="MNP43" s="3"/>
      <c r="MNQ43" s="3"/>
      <c r="MNR43" s="3"/>
      <c r="MNS43" s="3"/>
      <c r="MNT43" s="3"/>
      <c r="MNU43" s="3"/>
      <c r="MNV43" s="3"/>
      <c r="MNW43" s="3"/>
      <c r="MNX43" s="3"/>
      <c r="MNY43" s="3"/>
      <c r="MNZ43" s="3"/>
      <c r="MOA43" s="3"/>
      <c r="MOB43" s="3"/>
      <c r="MOC43" s="3"/>
      <c r="MOD43" s="3"/>
      <c r="MOE43" s="3"/>
      <c r="MOF43" s="3"/>
      <c r="MOG43" s="3"/>
      <c r="MOH43" s="3"/>
      <c r="MOI43" s="3"/>
      <c r="MOJ43" s="3"/>
      <c r="MOK43" s="3"/>
      <c r="MOL43" s="3"/>
      <c r="MOM43" s="3"/>
      <c r="MON43" s="3"/>
      <c r="MOO43" s="3"/>
      <c r="MOP43" s="3"/>
      <c r="MOQ43" s="3"/>
      <c r="MOR43" s="3"/>
      <c r="MOS43" s="3"/>
      <c r="MOT43" s="3"/>
      <c r="MOU43" s="3"/>
      <c r="MOV43" s="3"/>
      <c r="MOW43" s="3"/>
      <c r="MOX43" s="3"/>
      <c r="MOY43" s="3"/>
      <c r="MOZ43" s="3"/>
      <c r="MPA43" s="3"/>
      <c r="MPB43" s="3"/>
      <c r="MPC43" s="3"/>
      <c r="MPD43" s="3"/>
      <c r="MPE43" s="3"/>
      <c r="MPF43" s="3"/>
      <c r="MPG43" s="3"/>
      <c r="MPH43" s="3"/>
      <c r="MPI43" s="3"/>
      <c r="MPJ43" s="3"/>
      <c r="MPK43" s="3"/>
      <c r="MPL43" s="3"/>
      <c r="MPM43" s="3"/>
      <c r="MPN43" s="3"/>
      <c r="MPO43" s="3"/>
      <c r="MPP43" s="3"/>
      <c r="MPQ43" s="3"/>
      <c r="MPR43" s="3"/>
      <c r="MPS43" s="3"/>
      <c r="MPT43" s="3"/>
      <c r="MPU43" s="3"/>
      <c r="MPV43" s="3"/>
      <c r="MPW43" s="3"/>
      <c r="MPX43" s="3"/>
      <c r="MPY43" s="3"/>
      <c r="MPZ43" s="3"/>
      <c r="MQA43" s="3"/>
      <c r="MQB43" s="3"/>
      <c r="MQC43" s="3"/>
      <c r="MQD43" s="3"/>
      <c r="MQE43" s="3"/>
      <c r="MQF43" s="3"/>
      <c r="MQG43" s="3"/>
      <c r="MQH43" s="3"/>
      <c r="MQI43" s="3"/>
      <c r="MQJ43" s="3"/>
      <c r="MQK43" s="3"/>
      <c r="MQL43" s="3"/>
      <c r="MQM43" s="3"/>
      <c r="MQN43" s="3"/>
      <c r="MQO43" s="3"/>
      <c r="MQP43" s="3"/>
      <c r="MQQ43" s="3"/>
      <c r="MQR43" s="3"/>
      <c r="MQS43" s="3"/>
      <c r="MQT43" s="3"/>
      <c r="MQU43" s="3"/>
      <c r="MQV43" s="3"/>
      <c r="MQW43" s="3"/>
      <c r="MQX43" s="3"/>
      <c r="MQY43" s="3"/>
      <c r="MQZ43" s="3"/>
      <c r="MRA43" s="3"/>
      <c r="MRB43" s="3"/>
      <c r="MRC43" s="3"/>
      <c r="MRD43" s="3"/>
      <c r="MRE43" s="3"/>
      <c r="MRF43" s="3"/>
      <c r="MRG43" s="3"/>
      <c r="MRH43" s="3"/>
      <c r="MRI43" s="3"/>
      <c r="MRJ43" s="3"/>
      <c r="MRK43" s="3"/>
      <c r="MRL43" s="3"/>
      <c r="MRM43" s="3"/>
      <c r="MRN43" s="3"/>
      <c r="MRO43" s="3"/>
      <c r="MRP43" s="3"/>
      <c r="MRQ43" s="3"/>
      <c r="MRR43" s="3"/>
      <c r="MRS43" s="3"/>
      <c r="MRT43" s="3"/>
      <c r="MRU43" s="3"/>
      <c r="MRV43" s="3"/>
      <c r="MRW43" s="3"/>
      <c r="MRX43" s="3"/>
      <c r="MRY43" s="3"/>
      <c r="MRZ43" s="3"/>
      <c r="MSA43" s="3"/>
      <c r="MSB43" s="3"/>
      <c r="MSC43" s="3"/>
      <c r="MSD43" s="3"/>
      <c r="MSE43" s="3"/>
      <c r="MSF43" s="3"/>
      <c r="MSG43" s="3"/>
      <c r="MSH43" s="3"/>
      <c r="MSI43" s="3"/>
      <c r="MSJ43" s="3"/>
      <c r="MSK43" s="3"/>
      <c r="MSL43" s="3"/>
      <c r="MSM43" s="3"/>
      <c r="MSN43" s="3"/>
      <c r="MSO43" s="3"/>
      <c r="MSP43" s="3"/>
      <c r="MSQ43" s="3"/>
      <c r="MSR43" s="3"/>
      <c r="MSS43" s="3"/>
      <c r="MST43" s="3"/>
      <c r="MSU43" s="3"/>
      <c r="MSV43" s="3"/>
      <c r="MSW43" s="3"/>
      <c r="MSX43" s="3"/>
      <c r="MSY43" s="3"/>
      <c r="MSZ43" s="3"/>
      <c r="MTA43" s="3"/>
      <c r="MTB43" s="3"/>
      <c r="MTC43" s="3"/>
      <c r="MTD43" s="3"/>
      <c r="MTE43" s="3"/>
      <c r="MTF43" s="3"/>
      <c r="MTG43" s="3"/>
      <c r="MTH43" s="3"/>
      <c r="MTI43" s="3"/>
      <c r="MTJ43" s="3"/>
      <c r="MTK43" s="3"/>
      <c r="MTL43" s="3"/>
      <c r="MTM43" s="3"/>
      <c r="MTN43" s="3"/>
      <c r="MTO43" s="3"/>
      <c r="MTP43" s="3"/>
      <c r="MTQ43" s="3"/>
      <c r="MTR43" s="3"/>
      <c r="MTS43" s="3"/>
      <c r="MTT43" s="3"/>
      <c r="MTU43" s="3"/>
      <c r="MTV43" s="3"/>
      <c r="MTW43" s="3"/>
      <c r="MTX43" s="3"/>
      <c r="MTY43" s="3"/>
      <c r="MTZ43" s="3"/>
      <c r="MUA43" s="3"/>
      <c r="MUB43" s="3"/>
      <c r="MUC43" s="3"/>
      <c r="MUD43" s="3"/>
      <c r="MUE43" s="3"/>
      <c r="MUF43" s="3"/>
      <c r="MUG43" s="3"/>
      <c r="MUH43" s="3"/>
      <c r="MUI43" s="3"/>
      <c r="MUJ43" s="3"/>
      <c r="MUK43" s="3"/>
      <c r="MUL43" s="3"/>
      <c r="MUM43" s="3"/>
      <c r="MUN43" s="3"/>
      <c r="MUO43" s="3"/>
      <c r="MUP43" s="3"/>
      <c r="MUQ43" s="3"/>
      <c r="MUR43" s="3"/>
      <c r="MUS43" s="3"/>
      <c r="MUT43" s="3"/>
      <c r="MUU43" s="3"/>
      <c r="MUV43" s="3"/>
      <c r="MUW43" s="3"/>
      <c r="MUX43" s="3"/>
      <c r="MUY43" s="3"/>
      <c r="MUZ43" s="3"/>
      <c r="MVA43" s="3"/>
      <c r="MVB43" s="3"/>
      <c r="MVC43" s="3"/>
      <c r="MVD43" s="3"/>
      <c r="MVE43" s="3"/>
      <c r="MVF43" s="3"/>
      <c r="MVG43" s="3"/>
      <c r="MVH43" s="3"/>
      <c r="MVI43" s="3"/>
      <c r="MVJ43" s="3"/>
      <c r="MVK43" s="3"/>
      <c r="MVL43" s="3"/>
      <c r="MVM43" s="3"/>
      <c r="MVN43" s="3"/>
      <c r="MVO43" s="3"/>
      <c r="MVP43" s="3"/>
      <c r="MVQ43" s="3"/>
      <c r="MVR43" s="3"/>
      <c r="MVS43" s="3"/>
      <c r="MVT43" s="3"/>
      <c r="MVU43" s="3"/>
      <c r="MVV43" s="3"/>
      <c r="MVW43" s="3"/>
      <c r="MVX43" s="3"/>
      <c r="MVY43" s="3"/>
      <c r="MVZ43" s="3"/>
      <c r="MWA43" s="3"/>
      <c r="MWB43" s="3"/>
      <c r="MWC43" s="3"/>
      <c r="MWD43" s="3"/>
      <c r="MWE43" s="3"/>
      <c r="MWF43" s="3"/>
      <c r="MWG43" s="3"/>
      <c r="MWH43" s="3"/>
      <c r="MWI43" s="3"/>
      <c r="MWJ43" s="3"/>
      <c r="MWK43" s="3"/>
      <c r="MWL43" s="3"/>
      <c r="MWM43" s="3"/>
      <c r="MWN43" s="3"/>
      <c r="MWO43" s="3"/>
      <c r="MWP43" s="3"/>
      <c r="MWQ43" s="3"/>
      <c r="MWR43" s="3"/>
      <c r="MWS43" s="3"/>
      <c r="MWT43" s="3"/>
      <c r="MWU43" s="3"/>
      <c r="MWV43" s="3"/>
      <c r="MWW43" s="3"/>
      <c r="MWX43" s="3"/>
      <c r="MWY43" s="3"/>
      <c r="MWZ43" s="3"/>
      <c r="MXA43" s="3"/>
      <c r="MXB43" s="3"/>
      <c r="MXC43" s="3"/>
      <c r="MXD43" s="3"/>
      <c r="MXE43" s="3"/>
      <c r="MXF43" s="3"/>
      <c r="MXG43" s="3"/>
      <c r="MXH43" s="3"/>
      <c r="MXI43" s="3"/>
      <c r="MXJ43" s="3"/>
      <c r="MXK43" s="3"/>
      <c r="MXL43" s="3"/>
      <c r="MXM43" s="3"/>
      <c r="MXN43" s="3"/>
      <c r="MXO43" s="3"/>
      <c r="MXP43" s="3"/>
      <c r="MXQ43" s="3"/>
      <c r="MXR43" s="3"/>
      <c r="MXS43" s="3"/>
      <c r="MXT43" s="3"/>
      <c r="MXU43" s="3"/>
      <c r="MXV43" s="3"/>
      <c r="MXW43" s="3"/>
      <c r="MXX43" s="3"/>
      <c r="MXY43" s="3"/>
      <c r="MXZ43" s="3"/>
      <c r="MYA43" s="3"/>
      <c r="MYB43" s="3"/>
      <c r="MYC43" s="3"/>
      <c r="MYD43" s="3"/>
      <c r="MYE43" s="3"/>
      <c r="MYF43" s="3"/>
      <c r="MYG43" s="3"/>
      <c r="MYH43" s="3"/>
      <c r="MYI43" s="3"/>
      <c r="MYJ43" s="3"/>
      <c r="MYK43" s="3"/>
      <c r="MYL43" s="3"/>
      <c r="MYM43" s="3"/>
      <c r="MYN43" s="3"/>
      <c r="MYO43" s="3"/>
      <c r="MYP43" s="3"/>
      <c r="MYQ43" s="3"/>
      <c r="MYR43" s="3"/>
      <c r="MYS43" s="3"/>
      <c r="MYT43" s="3"/>
      <c r="MYU43" s="3"/>
      <c r="MYV43" s="3"/>
      <c r="MYW43" s="3"/>
      <c r="MYX43" s="3"/>
      <c r="MYY43" s="3"/>
      <c r="MYZ43" s="3"/>
      <c r="MZA43" s="3"/>
      <c r="MZB43" s="3"/>
      <c r="MZC43" s="3"/>
      <c r="MZD43" s="3"/>
      <c r="MZE43" s="3"/>
      <c r="MZF43" s="3"/>
      <c r="MZG43" s="3"/>
      <c r="MZH43" s="3"/>
      <c r="MZI43" s="3"/>
      <c r="MZJ43" s="3"/>
      <c r="MZK43" s="3"/>
      <c r="MZL43" s="3"/>
      <c r="MZM43" s="3"/>
      <c r="MZN43" s="3"/>
      <c r="MZO43" s="3"/>
      <c r="MZP43" s="3"/>
      <c r="MZQ43" s="3"/>
      <c r="MZR43" s="3"/>
      <c r="MZS43" s="3"/>
      <c r="MZT43" s="3"/>
      <c r="MZU43" s="3"/>
      <c r="MZV43" s="3"/>
      <c r="MZW43" s="3"/>
      <c r="MZX43" s="3"/>
      <c r="MZY43" s="3"/>
      <c r="MZZ43" s="3"/>
      <c r="NAA43" s="3"/>
      <c r="NAB43" s="3"/>
      <c r="NAC43" s="3"/>
      <c r="NAD43" s="3"/>
      <c r="NAE43" s="3"/>
      <c r="NAF43" s="3"/>
      <c r="NAG43" s="3"/>
      <c r="NAH43" s="3"/>
      <c r="NAI43" s="3"/>
      <c r="NAJ43" s="3"/>
      <c r="NAK43" s="3"/>
      <c r="NAL43" s="3"/>
      <c r="NAM43" s="3"/>
      <c r="NAN43" s="3"/>
      <c r="NAO43" s="3"/>
      <c r="NAP43" s="3"/>
      <c r="NAQ43" s="3"/>
      <c r="NAR43" s="3"/>
      <c r="NAS43" s="3"/>
      <c r="NAT43" s="3"/>
      <c r="NAU43" s="3"/>
      <c r="NAV43" s="3"/>
      <c r="NAW43" s="3"/>
      <c r="NAX43" s="3"/>
      <c r="NAY43" s="3"/>
      <c r="NAZ43" s="3"/>
      <c r="NBA43" s="3"/>
      <c r="NBB43" s="3"/>
      <c r="NBC43" s="3"/>
      <c r="NBD43" s="3"/>
      <c r="NBE43" s="3"/>
      <c r="NBF43" s="3"/>
      <c r="NBG43" s="3"/>
      <c r="NBH43" s="3"/>
      <c r="NBI43" s="3"/>
      <c r="NBJ43" s="3"/>
      <c r="NBK43" s="3"/>
      <c r="NBL43" s="3"/>
      <c r="NBM43" s="3"/>
      <c r="NBN43" s="3"/>
      <c r="NBO43" s="3"/>
      <c r="NBP43" s="3"/>
      <c r="NBQ43" s="3"/>
      <c r="NBR43" s="3"/>
      <c r="NBS43" s="3"/>
      <c r="NBT43" s="3"/>
      <c r="NBU43" s="3"/>
      <c r="NBV43" s="3"/>
      <c r="NBW43" s="3"/>
      <c r="NBX43" s="3"/>
      <c r="NBY43" s="3"/>
      <c r="NBZ43" s="3"/>
      <c r="NCA43" s="3"/>
      <c r="NCB43" s="3"/>
      <c r="NCC43" s="3"/>
      <c r="NCD43" s="3"/>
      <c r="NCE43" s="3"/>
      <c r="NCF43" s="3"/>
      <c r="NCG43" s="3"/>
      <c r="NCH43" s="3"/>
      <c r="NCI43" s="3"/>
      <c r="NCJ43" s="3"/>
      <c r="NCK43" s="3"/>
      <c r="NCL43" s="3"/>
      <c r="NCM43" s="3"/>
      <c r="NCN43" s="3"/>
      <c r="NCO43" s="3"/>
      <c r="NCP43" s="3"/>
      <c r="NCQ43" s="3"/>
      <c r="NCR43" s="3"/>
      <c r="NCS43" s="3"/>
      <c r="NCT43" s="3"/>
      <c r="NCU43" s="3"/>
      <c r="NCV43" s="3"/>
      <c r="NCW43" s="3"/>
      <c r="NCX43" s="3"/>
      <c r="NCY43" s="3"/>
      <c r="NCZ43" s="3"/>
      <c r="NDA43" s="3"/>
      <c r="NDB43" s="3"/>
      <c r="NDC43" s="3"/>
      <c r="NDD43" s="3"/>
      <c r="NDE43" s="3"/>
      <c r="NDF43" s="3"/>
      <c r="NDG43" s="3"/>
      <c r="NDH43" s="3"/>
      <c r="NDI43" s="3"/>
      <c r="NDJ43" s="3"/>
      <c r="NDK43" s="3"/>
      <c r="NDL43" s="3"/>
      <c r="NDM43" s="3"/>
      <c r="NDN43" s="3"/>
      <c r="NDO43" s="3"/>
      <c r="NDP43" s="3"/>
      <c r="NDQ43" s="3"/>
      <c r="NDR43" s="3"/>
      <c r="NDS43" s="3"/>
      <c r="NDT43" s="3"/>
      <c r="NDU43" s="3"/>
      <c r="NDV43" s="3"/>
      <c r="NDW43" s="3"/>
      <c r="NDX43" s="3"/>
      <c r="NDY43" s="3"/>
      <c r="NDZ43" s="3"/>
      <c r="NEA43" s="3"/>
      <c r="NEB43" s="3"/>
      <c r="NEC43" s="3"/>
      <c r="NED43" s="3"/>
      <c r="NEE43" s="3"/>
      <c r="NEF43" s="3"/>
      <c r="NEG43" s="3"/>
      <c r="NEH43" s="3"/>
      <c r="NEI43" s="3"/>
      <c r="NEJ43" s="3"/>
      <c r="NEK43" s="3"/>
      <c r="NEL43" s="3"/>
      <c r="NEM43" s="3"/>
      <c r="NEN43" s="3"/>
      <c r="NEO43" s="3"/>
      <c r="NEP43" s="3"/>
      <c r="NEQ43" s="3"/>
      <c r="NER43" s="3"/>
      <c r="NES43" s="3"/>
      <c r="NET43" s="3"/>
      <c r="NEU43" s="3"/>
      <c r="NEV43" s="3"/>
      <c r="NEW43" s="3"/>
      <c r="NEX43" s="3"/>
      <c r="NEY43" s="3"/>
      <c r="NEZ43" s="3"/>
      <c r="NFA43" s="3"/>
      <c r="NFB43" s="3"/>
      <c r="NFC43" s="3"/>
      <c r="NFD43" s="3"/>
      <c r="NFE43" s="3"/>
      <c r="NFF43" s="3"/>
      <c r="NFG43" s="3"/>
      <c r="NFH43" s="3"/>
      <c r="NFI43" s="3"/>
      <c r="NFJ43" s="3"/>
      <c r="NFK43" s="3"/>
      <c r="NFL43" s="3"/>
      <c r="NFM43" s="3"/>
      <c r="NFN43" s="3"/>
      <c r="NFO43" s="3"/>
      <c r="NFP43" s="3"/>
      <c r="NFQ43" s="3"/>
      <c r="NFR43" s="3"/>
      <c r="NFS43" s="3"/>
      <c r="NFT43" s="3"/>
      <c r="NFU43" s="3"/>
      <c r="NFV43" s="3"/>
      <c r="NFW43" s="3"/>
      <c r="NFX43" s="3"/>
      <c r="NFY43" s="3"/>
      <c r="NFZ43" s="3"/>
      <c r="NGA43" s="3"/>
      <c r="NGB43" s="3"/>
      <c r="NGC43" s="3"/>
      <c r="NGD43" s="3"/>
      <c r="NGE43" s="3"/>
      <c r="NGF43" s="3"/>
      <c r="NGG43" s="3"/>
      <c r="NGH43" s="3"/>
      <c r="NGI43" s="3"/>
      <c r="NGJ43" s="3"/>
      <c r="NGK43" s="3"/>
      <c r="NGL43" s="3"/>
      <c r="NGM43" s="3"/>
      <c r="NGN43" s="3"/>
      <c r="NGO43" s="3"/>
      <c r="NGP43" s="3"/>
      <c r="NGQ43" s="3"/>
      <c r="NGR43" s="3"/>
      <c r="NGS43" s="3"/>
      <c r="NGT43" s="3"/>
      <c r="NGU43" s="3"/>
      <c r="NGV43" s="3"/>
      <c r="NGW43" s="3"/>
      <c r="NGX43" s="3"/>
      <c r="NGY43" s="3"/>
      <c r="NGZ43" s="3"/>
      <c r="NHA43" s="3"/>
      <c r="NHB43" s="3"/>
      <c r="NHC43" s="3"/>
      <c r="NHD43" s="3"/>
      <c r="NHE43" s="3"/>
      <c r="NHF43" s="3"/>
      <c r="NHG43" s="3"/>
      <c r="NHH43" s="3"/>
      <c r="NHI43" s="3"/>
      <c r="NHJ43" s="3"/>
      <c r="NHK43" s="3"/>
      <c r="NHL43" s="3"/>
      <c r="NHM43" s="3"/>
      <c r="NHN43" s="3"/>
      <c r="NHO43" s="3"/>
      <c r="NHP43" s="3"/>
      <c r="NHQ43" s="3"/>
      <c r="NHR43" s="3"/>
      <c r="NHS43" s="3"/>
      <c r="NHT43" s="3"/>
      <c r="NHU43" s="3"/>
      <c r="NHV43" s="3"/>
      <c r="NHW43" s="3"/>
      <c r="NHX43" s="3"/>
      <c r="NHY43" s="3"/>
      <c r="NHZ43" s="3"/>
      <c r="NIA43" s="3"/>
      <c r="NIB43" s="3"/>
      <c r="NIC43" s="3"/>
      <c r="NID43" s="3"/>
      <c r="NIE43" s="3"/>
      <c r="NIF43" s="3"/>
      <c r="NIG43" s="3"/>
      <c r="NIH43" s="3"/>
      <c r="NII43" s="3"/>
      <c r="NIJ43" s="3"/>
      <c r="NIK43" s="3"/>
      <c r="NIL43" s="3"/>
      <c r="NIM43" s="3"/>
      <c r="NIN43" s="3"/>
      <c r="NIO43" s="3"/>
      <c r="NIP43" s="3"/>
      <c r="NIQ43" s="3"/>
      <c r="NIR43" s="3"/>
      <c r="NIS43" s="3"/>
      <c r="NIT43" s="3"/>
      <c r="NIU43" s="3"/>
      <c r="NIV43" s="3"/>
      <c r="NIW43" s="3"/>
      <c r="NIX43" s="3"/>
      <c r="NIY43" s="3"/>
      <c r="NIZ43" s="3"/>
      <c r="NJA43" s="3"/>
      <c r="NJB43" s="3"/>
      <c r="NJC43" s="3"/>
      <c r="NJD43" s="3"/>
      <c r="NJE43" s="3"/>
      <c r="NJF43" s="3"/>
      <c r="NJG43" s="3"/>
      <c r="NJH43" s="3"/>
      <c r="NJI43" s="3"/>
      <c r="NJJ43" s="3"/>
      <c r="NJK43" s="3"/>
      <c r="NJL43" s="3"/>
      <c r="NJM43" s="3"/>
      <c r="NJN43" s="3"/>
      <c r="NJO43" s="3"/>
      <c r="NJP43" s="3"/>
      <c r="NJQ43" s="3"/>
      <c r="NJR43" s="3"/>
      <c r="NJS43" s="3"/>
      <c r="NJT43" s="3"/>
      <c r="NJU43" s="3"/>
      <c r="NJV43" s="3"/>
      <c r="NJW43" s="3"/>
      <c r="NJX43" s="3"/>
      <c r="NJY43" s="3"/>
      <c r="NJZ43" s="3"/>
      <c r="NKA43" s="3"/>
      <c r="NKB43" s="3"/>
      <c r="NKC43" s="3"/>
      <c r="NKD43" s="3"/>
      <c r="NKE43" s="3"/>
      <c r="NKF43" s="3"/>
      <c r="NKG43" s="3"/>
      <c r="NKH43" s="3"/>
      <c r="NKI43" s="3"/>
      <c r="NKJ43" s="3"/>
      <c r="NKK43" s="3"/>
      <c r="NKL43" s="3"/>
      <c r="NKM43" s="3"/>
      <c r="NKN43" s="3"/>
      <c r="NKO43" s="3"/>
      <c r="NKP43" s="3"/>
      <c r="NKQ43" s="3"/>
      <c r="NKR43" s="3"/>
      <c r="NKS43" s="3"/>
      <c r="NKT43" s="3"/>
      <c r="NKU43" s="3"/>
      <c r="NKV43" s="3"/>
      <c r="NKW43" s="3"/>
      <c r="NKX43" s="3"/>
      <c r="NKY43" s="3"/>
      <c r="NKZ43" s="3"/>
      <c r="NLA43" s="3"/>
      <c r="NLB43" s="3"/>
      <c r="NLC43" s="3"/>
      <c r="NLD43" s="3"/>
      <c r="NLE43" s="3"/>
      <c r="NLF43" s="3"/>
      <c r="NLG43" s="3"/>
      <c r="NLH43" s="3"/>
      <c r="NLI43" s="3"/>
      <c r="NLJ43" s="3"/>
      <c r="NLK43" s="3"/>
      <c r="NLL43" s="3"/>
      <c r="NLM43" s="3"/>
      <c r="NLN43" s="3"/>
      <c r="NLO43" s="3"/>
      <c r="NLP43" s="3"/>
      <c r="NLQ43" s="3"/>
      <c r="NLR43" s="3"/>
      <c r="NLS43" s="3"/>
      <c r="NLT43" s="3"/>
      <c r="NLU43" s="3"/>
      <c r="NLV43" s="3"/>
      <c r="NLW43" s="3"/>
      <c r="NLX43" s="3"/>
      <c r="NLY43" s="3"/>
      <c r="NLZ43" s="3"/>
      <c r="NMA43" s="3"/>
      <c r="NMB43" s="3"/>
      <c r="NMC43" s="3"/>
      <c r="NMD43" s="3"/>
      <c r="NME43" s="3"/>
      <c r="NMF43" s="3"/>
      <c r="NMG43" s="3"/>
      <c r="NMH43" s="3"/>
      <c r="NMI43" s="3"/>
      <c r="NMJ43" s="3"/>
      <c r="NMK43" s="3"/>
      <c r="NML43" s="3"/>
      <c r="NMM43" s="3"/>
      <c r="NMN43" s="3"/>
      <c r="NMO43" s="3"/>
      <c r="NMP43" s="3"/>
      <c r="NMQ43" s="3"/>
      <c r="NMR43" s="3"/>
      <c r="NMS43" s="3"/>
      <c r="NMT43" s="3"/>
      <c r="NMU43" s="3"/>
      <c r="NMV43" s="3"/>
      <c r="NMW43" s="3"/>
      <c r="NMX43" s="3"/>
      <c r="NMY43" s="3"/>
      <c r="NMZ43" s="3"/>
      <c r="NNA43" s="3"/>
      <c r="NNB43" s="3"/>
      <c r="NNC43" s="3"/>
      <c r="NND43" s="3"/>
      <c r="NNE43" s="3"/>
      <c r="NNF43" s="3"/>
      <c r="NNG43" s="3"/>
      <c r="NNH43" s="3"/>
      <c r="NNI43" s="3"/>
      <c r="NNJ43" s="3"/>
      <c r="NNK43" s="3"/>
      <c r="NNL43" s="3"/>
      <c r="NNM43" s="3"/>
      <c r="NNN43" s="3"/>
      <c r="NNO43" s="3"/>
      <c r="NNP43" s="3"/>
      <c r="NNQ43" s="3"/>
      <c r="NNR43" s="3"/>
      <c r="NNS43" s="3"/>
      <c r="NNT43" s="3"/>
      <c r="NNU43" s="3"/>
      <c r="NNV43" s="3"/>
      <c r="NNW43" s="3"/>
      <c r="NNX43" s="3"/>
      <c r="NNY43" s="3"/>
      <c r="NNZ43" s="3"/>
      <c r="NOA43" s="3"/>
      <c r="NOB43" s="3"/>
      <c r="NOC43" s="3"/>
      <c r="NOD43" s="3"/>
      <c r="NOE43" s="3"/>
      <c r="NOF43" s="3"/>
      <c r="NOG43" s="3"/>
      <c r="NOH43" s="3"/>
      <c r="NOI43" s="3"/>
      <c r="NOJ43" s="3"/>
      <c r="NOK43" s="3"/>
      <c r="NOL43" s="3"/>
      <c r="NOM43" s="3"/>
      <c r="NON43" s="3"/>
      <c r="NOO43" s="3"/>
      <c r="NOP43" s="3"/>
      <c r="NOQ43" s="3"/>
      <c r="NOR43" s="3"/>
      <c r="NOS43" s="3"/>
      <c r="NOT43" s="3"/>
      <c r="NOU43" s="3"/>
      <c r="NOV43" s="3"/>
      <c r="NOW43" s="3"/>
      <c r="NOX43" s="3"/>
      <c r="NOY43" s="3"/>
      <c r="NOZ43" s="3"/>
      <c r="NPA43" s="3"/>
      <c r="NPB43" s="3"/>
      <c r="NPC43" s="3"/>
      <c r="NPD43" s="3"/>
      <c r="NPE43" s="3"/>
      <c r="NPF43" s="3"/>
      <c r="NPG43" s="3"/>
      <c r="NPH43" s="3"/>
      <c r="NPI43" s="3"/>
      <c r="NPJ43" s="3"/>
      <c r="NPK43" s="3"/>
      <c r="NPL43" s="3"/>
      <c r="NPM43" s="3"/>
      <c r="NPN43" s="3"/>
      <c r="NPO43" s="3"/>
      <c r="NPP43" s="3"/>
      <c r="NPQ43" s="3"/>
      <c r="NPR43" s="3"/>
      <c r="NPS43" s="3"/>
      <c r="NPT43" s="3"/>
      <c r="NPU43" s="3"/>
      <c r="NPV43" s="3"/>
      <c r="NPW43" s="3"/>
      <c r="NPX43" s="3"/>
      <c r="NPY43" s="3"/>
      <c r="NPZ43" s="3"/>
      <c r="NQA43" s="3"/>
      <c r="NQB43" s="3"/>
      <c r="NQC43" s="3"/>
      <c r="NQD43" s="3"/>
      <c r="NQE43" s="3"/>
      <c r="NQF43" s="3"/>
      <c r="NQG43" s="3"/>
      <c r="NQH43" s="3"/>
      <c r="NQI43" s="3"/>
      <c r="NQJ43" s="3"/>
      <c r="NQK43" s="3"/>
      <c r="NQL43" s="3"/>
      <c r="NQM43" s="3"/>
      <c r="NQN43" s="3"/>
      <c r="NQO43" s="3"/>
      <c r="NQP43" s="3"/>
      <c r="NQQ43" s="3"/>
      <c r="NQR43" s="3"/>
      <c r="NQS43" s="3"/>
      <c r="NQT43" s="3"/>
      <c r="NQU43" s="3"/>
      <c r="NQV43" s="3"/>
      <c r="NQW43" s="3"/>
      <c r="NQX43" s="3"/>
      <c r="NQY43" s="3"/>
      <c r="NQZ43" s="3"/>
      <c r="NRA43" s="3"/>
      <c r="NRB43" s="3"/>
      <c r="NRC43" s="3"/>
      <c r="NRD43" s="3"/>
      <c r="NRE43" s="3"/>
      <c r="NRF43" s="3"/>
      <c r="NRG43" s="3"/>
      <c r="NRH43" s="3"/>
      <c r="NRI43" s="3"/>
      <c r="NRJ43" s="3"/>
      <c r="NRK43" s="3"/>
      <c r="NRL43" s="3"/>
      <c r="NRM43" s="3"/>
      <c r="NRN43" s="3"/>
      <c r="NRO43" s="3"/>
      <c r="NRP43" s="3"/>
      <c r="NRQ43" s="3"/>
      <c r="NRR43" s="3"/>
      <c r="NRS43" s="3"/>
      <c r="NRT43" s="3"/>
      <c r="NRU43" s="3"/>
      <c r="NRV43" s="3"/>
      <c r="NRW43" s="3"/>
      <c r="NRX43" s="3"/>
      <c r="NRY43" s="3"/>
      <c r="NRZ43" s="3"/>
      <c r="NSA43" s="3"/>
      <c r="NSB43" s="3"/>
      <c r="NSC43" s="3"/>
      <c r="NSD43" s="3"/>
      <c r="NSE43" s="3"/>
      <c r="NSF43" s="3"/>
      <c r="NSG43" s="3"/>
      <c r="NSH43" s="3"/>
      <c r="NSI43" s="3"/>
      <c r="NSJ43" s="3"/>
      <c r="NSK43" s="3"/>
      <c r="NSL43" s="3"/>
      <c r="NSM43" s="3"/>
      <c r="NSN43" s="3"/>
      <c r="NSO43" s="3"/>
      <c r="NSP43" s="3"/>
      <c r="NSQ43" s="3"/>
      <c r="NSR43" s="3"/>
      <c r="NSS43" s="3"/>
      <c r="NST43" s="3"/>
      <c r="NSU43" s="3"/>
      <c r="NSV43" s="3"/>
      <c r="NSW43" s="3"/>
      <c r="NSX43" s="3"/>
      <c r="NSY43" s="3"/>
      <c r="NSZ43" s="3"/>
      <c r="NTA43" s="3"/>
      <c r="NTB43" s="3"/>
      <c r="NTC43" s="3"/>
      <c r="NTD43" s="3"/>
      <c r="NTE43" s="3"/>
      <c r="NTF43" s="3"/>
      <c r="NTG43" s="3"/>
      <c r="NTH43" s="3"/>
      <c r="NTI43" s="3"/>
      <c r="NTJ43" s="3"/>
      <c r="NTK43" s="3"/>
      <c r="NTL43" s="3"/>
      <c r="NTM43" s="3"/>
      <c r="NTN43" s="3"/>
      <c r="NTO43" s="3"/>
      <c r="NTP43" s="3"/>
      <c r="NTQ43" s="3"/>
      <c r="NTR43" s="3"/>
      <c r="NTS43" s="3"/>
      <c r="NTT43" s="3"/>
      <c r="NTU43" s="3"/>
      <c r="NTV43" s="3"/>
      <c r="NTW43" s="3"/>
      <c r="NTX43" s="3"/>
      <c r="NTY43" s="3"/>
      <c r="NTZ43" s="3"/>
      <c r="NUA43" s="3"/>
      <c r="NUB43" s="3"/>
      <c r="NUC43" s="3"/>
      <c r="NUD43" s="3"/>
      <c r="NUE43" s="3"/>
      <c r="NUF43" s="3"/>
      <c r="NUG43" s="3"/>
      <c r="NUH43" s="3"/>
      <c r="NUI43" s="3"/>
      <c r="NUJ43" s="3"/>
      <c r="NUK43" s="3"/>
      <c r="NUL43" s="3"/>
      <c r="NUM43" s="3"/>
      <c r="NUN43" s="3"/>
      <c r="NUO43" s="3"/>
      <c r="NUP43" s="3"/>
      <c r="NUQ43" s="3"/>
      <c r="NUR43" s="3"/>
      <c r="NUS43" s="3"/>
      <c r="NUT43" s="3"/>
      <c r="NUU43" s="3"/>
      <c r="NUV43" s="3"/>
      <c r="NUW43" s="3"/>
      <c r="NUX43" s="3"/>
      <c r="NUY43" s="3"/>
      <c r="NUZ43" s="3"/>
      <c r="NVA43" s="3"/>
      <c r="NVB43" s="3"/>
      <c r="NVC43" s="3"/>
      <c r="NVD43" s="3"/>
      <c r="NVE43" s="3"/>
      <c r="NVF43" s="3"/>
      <c r="NVG43" s="3"/>
      <c r="NVH43" s="3"/>
      <c r="NVI43" s="3"/>
      <c r="NVJ43" s="3"/>
      <c r="NVK43" s="3"/>
      <c r="NVL43" s="3"/>
      <c r="NVM43" s="3"/>
      <c r="NVN43" s="3"/>
      <c r="NVO43" s="3"/>
      <c r="NVP43" s="3"/>
      <c r="NVQ43" s="3"/>
      <c r="NVR43" s="3"/>
      <c r="NVS43" s="3"/>
      <c r="NVT43" s="3"/>
      <c r="NVU43" s="3"/>
      <c r="NVV43" s="3"/>
      <c r="NVW43" s="3"/>
      <c r="NVX43" s="3"/>
      <c r="NVY43" s="3"/>
      <c r="NVZ43" s="3"/>
      <c r="NWA43" s="3"/>
      <c r="NWB43" s="3"/>
      <c r="NWC43" s="3"/>
      <c r="NWD43" s="3"/>
      <c r="NWE43" s="3"/>
      <c r="NWF43" s="3"/>
      <c r="NWG43" s="3"/>
      <c r="NWH43" s="3"/>
      <c r="NWI43" s="3"/>
      <c r="NWJ43" s="3"/>
      <c r="NWK43" s="3"/>
      <c r="NWL43" s="3"/>
      <c r="NWM43" s="3"/>
      <c r="NWN43" s="3"/>
      <c r="NWO43" s="3"/>
      <c r="NWP43" s="3"/>
      <c r="NWQ43" s="3"/>
      <c r="NWR43" s="3"/>
      <c r="NWS43" s="3"/>
      <c r="NWT43" s="3"/>
      <c r="NWU43" s="3"/>
      <c r="NWV43" s="3"/>
      <c r="NWW43" s="3"/>
      <c r="NWX43" s="3"/>
      <c r="NWY43" s="3"/>
      <c r="NWZ43" s="3"/>
      <c r="NXA43" s="3"/>
      <c r="NXB43" s="3"/>
      <c r="NXC43" s="3"/>
      <c r="NXD43" s="3"/>
      <c r="NXE43" s="3"/>
      <c r="NXF43" s="3"/>
      <c r="NXG43" s="3"/>
      <c r="NXH43" s="3"/>
      <c r="NXI43" s="3"/>
      <c r="NXJ43" s="3"/>
      <c r="NXK43" s="3"/>
      <c r="NXL43" s="3"/>
      <c r="NXM43" s="3"/>
      <c r="NXN43" s="3"/>
      <c r="NXO43" s="3"/>
      <c r="NXP43" s="3"/>
      <c r="NXQ43" s="3"/>
      <c r="NXR43" s="3"/>
      <c r="NXS43" s="3"/>
      <c r="NXT43" s="3"/>
      <c r="NXU43" s="3"/>
      <c r="NXV43" s="3"/>
      <c r="NXW43" s="3"/>
      <c r="NXX43" s="3"/>
      <c r="NXY43" s="3"/>
      <c r="NXZ43" s="3"/>
      <c r="NYA43" s="3"/>
      <c r="NYB43" s="3"/>
      <c r="NYC43" s="3"/>
      <c r="NYD43" s="3"/>
      <c r="NYE43" s="3"/>
      <c r="NYF43" s="3"/>
      <c r="NYG43" s="3"/>
      <c r="NYH43" s="3"/>
      <c r="NYI43" s="3"/>
      <c r="NYJ43" s="3"/>
      <c r="NYK43" s="3"/>
      <c r="NYL43" s="3"/>
      <c r="NYM43" s="3"/>
      <c r="NYN43" s="3"/>
      <c r="NYO43" s="3"/>
      <c r="NYP43" s="3"/>
      <c r="NYQ43" s="3"/>
      <c r="NYR43" s="3"/>
      <c r="NYS43" s="3"/>
      <c r="NYT43" s="3"/>
      <c r="NYU43" s="3"/>
      <c r="NYV43" s="3"/>
      <c r="NYW43" s="3"/>
      <c r="NYX43" s="3"/>
      <c r="NYY43" s="3"/>
      <c r="NYZ43" s="3"/>
      <c r="NZA43" s="3"/>
      <c r="NZB43" s="3"/>
      <c r="NZC43" s="3"/>
      <c r="NZD43" s="3"/>
      <c r="NZE43" s="3"/>
      <c r="NZF43" s="3"/>
      <c r="NZG43" s="3"/>
      <c r="NZH43" s="3"/>
      <c r="NZI43" s="3"/>
      <c r="NZJ43" s="3"/>
      <c r="NZK43" s="3"/>
      <c r="NZL43" s="3"/>
      <c r="NZM43" s="3"/>
      <c r="NZN43" s="3"/>
      <c r="NZO43" s="3"/>
      <c r="NZP43" s="3"/>
      <c r="NZQ43" s="3"/>
      <c r="NZR43" s="3"/>
      <c r="NZS43" s="3"/>
      <c r="NZT43" s="3"/>
      <c r="NZU43" s="3"/>
      <c r="NZV43" s="3"/>
      <c r="NZW43" s="3"/>
      <c r="NZX43" s="3"/>
      <c r="NZY43" s="3"/>
      <c r="NZZ43" s="3"/>
      <c r="OAA43" s="3"/>
      <c r="OAB43" s="3"/>
      <c r="OAC43" s="3"/>
      <c r="OAD43" s="3"/>
      <c r="OAE43" s="3"/>
      <c r="OAF43" s="3"/>
      <c r="OAG43" s="3"/>
      <c r="OAH43" s="3"/>
      <c r="OAI43" s="3"/>
      <c r="OAJ43" s="3"/>
      <c r="OAK43" s="3"/>
      <c r="OAL43" s="3"/>
      <c r="OAM43" s="3"/>
      <c r="OAN43" s="3"/>
      <c r="OAO43" s="3"/>
      <c r="OAP43" s="3"/>
      <c r="OAQ43" s="3"/>
      <c r="OAR43" s="3"/>
      <c r="OAS43" s="3"/>
      <c r="OAT43" s="3"/>
      <c r="OAU43" s="3"/>
      <c r="OAV43" s="3"/>
      <c r="OAW43" s="3"/>
      <c r="OAX43" s="3"/>
      <c r="OAY43" s="3"/>
      <c r="OAZ43" s="3"/>
      <c r="OBA43" s="3"/>
      <c r="OBB43" s="3"/>
      <c r="OBC43" s="3"/>
      <c r="OBD43" s="3"/>
      <c r="OBE43" s="3"/>
      <c r="OBF43" s="3"/>
      <c r="OBG43" s="3"/>
      <c r="OBH43" s="3"/>
      <c r="OBI43" s="3"/>
      <c r="OBJ43" s="3"/>
      <c r="OBK43" s="3"/>
      <c r="OBL43" s="3"/>
      <c r="OBM43" s="3"/>
      <c r="OBN43" s="3"/>
      <c r="OBO43" s="3"/>
      <c r="OBP43" s="3"/>
      <c r="OBQ43" s="3"/>
      <c r="OBR43" s="3"/>
      <c r="OBS43" s="3"/>
      <c r="OBT43" s="3"/>
      <c r="OBU43" s="3"/>
      <c r="OBV43" s="3"/>
      <c r="OBW43" s="3"/>
      <c r="OBX43" s="3"/>
      <c r="OBY43" s="3"/>
      <c r="OBZ43" s="3"/>
      <c r="OCA43" s="3"/>
      <c r="OCB43" s="3"/>
      <c r="OCC43" s="3"/>
      <c r="OCD43" s="3"/>
      <c r="OCE43" s="3"/>
      <c r="OCF43" s="3"/>
      <c r="OCG43" s="3"/>
      <c r="OCH43" s="3"/>
      <c r="OCI43" s="3"/>
      <c r="OCJ43" s="3"/>
      <c r="OCK43" s="3"/>
      <c r="OCL43" s="3"/>
      <c r="OCM43" s="3"/>
      <c r="OCN43" s="3"/>
      <c r="OCO43" s="3"/>
      <c r="OCP43" s="3"/>
      <c r="OCQ43" s="3"/>
      <c r="OCR43" s="3"/>
      <c r="OCS43" s="3"/>
      <c r="OCT43" s="3"/>
      <c r="OCU43" s="3"/>
      <c r="OCV43" s="3"/>
      <c r="OCW43" s="3"/>
      <c r="OCX43" s="3"/>
      <c r="OCY43" s="3"/>
      <c r="OCZ43" s="3"/>
      <c r="ODA43" s="3"/>
      <c r="ODB43" s="3"/>
      <c r="ODC43" s="3"/>
      <c r="ODD43" s="3"/>
      <c r="ODE43" s="3"/>
      <c r="ODF43" s="3"/>
      <c r="ODG43" s="3"/>
      <c r="ODH43" s="3"/>
      <c r="ODI43" s="3"/>
      <c r="ODJ43" s="3"/>
      <c r="ODK43" s="3"/>
      <c r="ODL43" s="3"/>
      <c r="ODM43" s="3"/>
      <c r="ODN43" s="3"/>
      <c r="ODO43" s="3"/>
      <c r="ODP43" s="3"/>
      <c r="ODQ43" s="3"/>
      <c r="ODR43" s="3"/>
      <c r="ODS43" s="3"/>
      <c r="ODT43" s="3"/>
      <c r="ODU43" s="3"/>
      <c r="ODV43" s="3"/>
      <c r="ODW43" s="3"/>
      <c r="ODX43" s="3"/>
      <c r="ODY43" s="3"/>
      <c r="ODZ43" s="3"/>
      <c r="OEA43" s="3"/>
      <c r="OEB43" s="3"/>
      <c r="OEC43" s="3"/>
      <c r="OED43" s="3"/>
      <c r="OEE43" s="3"/>
      <c r="OEF43" s="3"/>
      <c r="OEG43" s="3"/>
      <c r="OEH43" s="3"/>
      <c r="OEI43" s="3"/>
      <c r="OEJ43" s="3"/>
      <c r="OEK43" s="3"/>
      <c r="OEL43" s="3"/>
      <c r="OEM43" s="3"/>
      <c r="OEN43" s="3"/>
      <c r="OEO43" s="3"/>
      <c r="OEP43" s="3"/>
      <c r="OEQ43" s="3"/>
      <c r="OER43" s="3"/>
      <c r="OES43" s="3"/>
      <c r="OET43" s="3"/>
      <c r="OEU43" s="3"/>
      <c r="OEV43" s="3"/>
      <c r="OEW43" s="3"/>
      <c r="OEX43" s="3"/>
      <c r="OEY43" s="3"/>
      <c r="OEZ43" s="3"/>
      <c r="OFA43" s="3"/>
      <c r="OFB43" s="3"/>
      <c r="OFC43" s="3"/>
      <c r="OFD43" s="3"/>
      <c r="OFE43" s="3"/>
      <c r="OFF43" s="3"/>
      <c r="OFG43" s="3"/>
      <c r="OFH43" s="3"/>
      <c r="OFI43" s="3"/>
      <c r="OFJ43" s="3"/>
      <c r="OFK43" s="3"/>
      <c r="OFL43" s="3"/>
      <c r="OFM43" s="3"/>
      <c r="OFN43" s="3"/>
      <c r="OFO43" s="3"/>
      <c r="OFP43" s="3"/>
      <c r="OFQ43" s="3"/>
      <c r="OFR43" s="3"/>
      <c r="OFS43" s="3"/>
      <c r="OFT43" s="3"/>
      <c r="OFU43" s="3"/>
      <c r="OFV43" s="3"/>
      <c r="OFW43" s="3"/>
      <c r="OFX43" s="3"/>
      <c r="OFY43" s="3"/>
      <c r="OFZ43" s="3"/>
      <c r="OGA43" s="3"/>
      <c r="OGB43" s="3"/>
      <c r="OGC43" s="3"/>
      <c r="OGD43" s="3"/>
      <c r="OGE43" s="3"/>
      <c r="OGF43" s="3"/>
      <c r="OGG43" s="3"/>
      <c r="OGH43" s="3"/>
      <c r="OGI43" s="3"/>
      <c r="OGJ43" s="3"/>
      <c r="OGK43" s="3"/>
      <c r="OGL43" s="3"/>
      <c r="OGM43" s="3"/>
      <c r="OGN43" s="3"/>
      <c r="OGO43" s="3"/>
      <c r="OGP43" s="3"/>
      <c r="OGQ43" s="3"/>
      <c r="OGR43" s="3"/>
      <c r="OGS43" s="3"/>
      <c r="OGT43" s="3"/>
      <c r="OGU43" s="3"/>
      <c r="OGV43" s="3"/>
      <c r="OGW43" s="3"/>
      <c r="OGX43" s="3"/>
      <c r="OGY43" s="3"/>
      <c r="OGZ43" s="3"/>
      <c r="OHA43" s="3"/>
      <c r="OHB43" s="3"/>
      <c r="OHC43" s="3"/>
      <c r="OHD43" s="3"/>
      <c r="OHE43" s="3"/>
      <c r="OHF43" s="3"/>
      <c r="OHG43" s="3"/>
      <c r="OHH43" s="3"/>
      <c r="OHI43" s="3"/>
      <c r="OHJ43" s="3"/>
      <c r="OHK43" s="3"/>
      <c r="OHL43" s="3"/>
      <c r="OHM43" s="3"/>
      <c r="OHN43" s="3"/>
      <c r="OHO43" s="3"/>
      <c r="OHP43" s="3"/>
      <c r="OHQ43" s="3"/>
      <c r="OHR43" s="3"/>
      <c r="OHS43" s="3"/>
      <c r="OHT43" s="3"/>
      <c r="OHU43" s="3"/>
      <c r="OHV43" s="3"/>
      <c r="OHW43" s="3"/>
      <c r="OHX43" s="3"/>
      <c r="OHY43" s="3"/>
      <c r="OHZ43" s="3"/>
      <c r="OIA43" s="3"/>
      <c r="OIB43" s="3"/>
      <c r="OIC43" s="3"/>
      <c r="OID43" s="3"/>
      <c r="OIE43" s="3"/>
      <c r="OIF43" s="3"/>
      <c r="OIG43" s="3"/>
      <c r="OIH43" s="3"/>
      <c r="OII43" s="3"/>
      <c r="OIJ43" s="3"/>
      <c r="OIK43" s="3"/>
      <c r="OIL43" s="3"/>
      <c r="OIM43" s="3"/>
      <c r="OIN43" s="3"/>
      <c r="OIO43" s="3"/>
      <c r="OIP43" s="3"/>
      <c r="OIQ43" s="3"/>
      <c r="OIR43" s="3"/>
      <c r="OIS43" s="3"/>
      <c r="OIT43" s="3"/>
      <c r="OIU43" s="3"/>
      <c r="OIV43" s="3"/>
      <c r="OIW43" s="3"/>
      <c r="OIX43" s="3"/>
      <c r="OIY43" s="3"/>
      <c r="OIZ43" s="3"/>
      <c r="OJA43" s="3"/>
      <c r="OJB43" s="3"/>
      <c r="OJC43" s="3"/>
      <c r="OJD43" s="3"/>
      <c r="OJE43" s="3"/>
      <c r="OJF43" s="3"/>
      <c r="OJG43" s="3"/>
      <c r="OJH43" s="3"/>
      <c r="OJI43" s="3"/>
      <c r="OJJ43" s="3"/>
      <c r="OJK43" s="3"/>
      <c r="OJL43" s="3"/>
      <c r="OJM43" s="3"/>
      <c r="OJN43" s="3"/>
      <c r="OJO43" s="3"/>
      <c r="OJP43" s="3"/>
      <c r="OJQ43" s="3"/>
      <c r="OJR43" s="3"/>
      <c r="OJS43" s="3"/>
      <c r="OJT43" s="3"/>
      <c r="OJU43" s="3"/>
      <c r="OJV43" s="3"/>
      <c r="OJW43" s="3"/>
      <c r="OJX43" s="3"/>
      <c r="OJY43" s="3"/>
      <c r="OJZ43" s="3"/>
      <c r="OKA43" s="3"/>
      <c r="OKB43" s="3"/>
      <c r="OKC43" s="3"/>
      <c r="OKD43" s="3"/>
      <c r="OKE43" s="3"/>
      <c r="OKF43" s="3"/>
      <c r="OKG43" s="3"/>
      <c r="OKH43" s="3"/>
      <c r="OKI43" s="3"/>
      <c r="OKJ43" s="3"/>
      <c r="OKK43" s="3"/>
      <c r="OKL43" s="3"/>
      <c r="OKM43" s="3"/>
      <c r="OKN43" s="3"/>
      <c r="OKO43" s="3"/>
      <c r="OKP43" s="3"/>
      <c r="OKQ43" s="3"/>
      <c r="OKR43" s="3"/>
      <c r="OKS43" s="3"/>
      <c r="OKT43" s="3"/>
      <c r="OKU43" s="3"/>
      <c r="OKV43" s="3"/>
      <c r="OKW43" s="3"/>
      <c r="OKX43" s="3"/>
      <c r="OKY43" s="3"/>
      <c r="OKZ43" s="3"/>
      <c r="OLA43" s="3"/>
      <c r="OLB43" s="3"/>
      <c r="OLC43" s="3"/>
      <c r="OLD43" s="3"/>
      <c r="OLE43" s="3"/>
      <c r="OLF43" s="3"/>
      <c r="OLG43" s="3"/>
      <c r="OLH43" s="3"/>
      <c r="OLI43" s="3"/>
      <c r="OLJ43" s="3"/>
      <c r="OLK43" s="3"/>
      <c r="OLL43" s="3"/>
      <c r="OLM43" s="3"/>
      <c r="OLN43" s="3"/>
      <c r="OLO43" s="3"/>
      <c r="OLP43" s="3"/>
      <c r="OLQ43" s="3"/>
      <c r="OLR43" s="3"/>
      <c r="OLS43" s="3"/>
      <c r="OLT43" s="3"/>
      <c r="OLU43" s="3"/>
      <c r="OLV43" s="3"/>
      <c r="OLW43" s="3"/>
      <c r="OLX43" s="3"/>
      <c r="OLY43" s="3"/>
      <c r="OLZ43" s="3"/>
      <c r="OMA43" s="3"/>
      <c r="OMB43" s="3"/>
      <c r="OMC43" s="3"/>
      <c r="OMD43" s="3"/>
      <c r="OME43" s="3"/>
      <c r="OMF43" s="3"/>
      <c r="OMG43" s="3"/>
      <c r="OMH43" s="3"/>
      <c r="OMI43" s="3"/>
      <c r="OMJ43" s="3"/>
      <c r="OMK43" s="3"/>
      <c r="OML43" s="3"/>
      <c r="OMM43" s="3"/>
      <c r="OMN43" s="3"/>
      <c r="OMO43" s="3"/>
      <c r="OMP43" s="3"/>
      <c r="OMQ43" s="3"/>
      <c r="OMR43" s="3"/>
      <c r="OMS43" s="3"/>
      <c r="OMT43" s="3"/>
      <c r="OMU43" s="3"/>
      <c r="OMV43" s="3"/>
      <c r="OMW43" s="3"/>
      <c r="OMX43" s="3"/>
      <c r="OMY43" s="3"/>
      <c r="OMZ43" s="3"/>
      <c r="ONA43" s="3"/>
      <c r="ONB43" s="3"/>
      <c r="ONC43" s="3"/>
      <c r="OND43" s="3"/>
      <c r="ONE43" s="3"/>
      <c r="ONF43" s="3"/>
      <c r="ONG43" s="3"/>
      <c r="ONH43" s="3"/>
      <c r="ONI43" s="3"/>
      <c r="ONJ43" s="3"/>
      <c r="ONK43" s="3"/>
      <c r="ONL43" s="3"/>
      <c r="ONM43" s="3"/>
      <c r="ONN43" s="3"/>
      <c r="ONO43" s="3"/>
      <c r="ONP43" s="3"/>
      <c r="ONQ43" s="3"/>
      <c r="ONR43" s="3"/>
      <c r="ONS43" s="3"/>
      <c r="ONT43" s="3"/>
      <c r="ONU43" s="3"/>
      <c r="ONV43" s="3"/>
      <c r="ONW43" s="3"/>
      <c r="ONX43" s="3"/>
      <c r="ONY43" s="3"/>
      <c r="ONZ43" s="3"/>
      <c r="OOA43" s="3"/>
      <c r="OOB43" s="3"/>
      <c r="OOC43" s="3"/>
      <c r="OOD43" s="3"/>
      <c r="OOE43" s="3"/>
      <c r="OOF43" s="3"/>
      <c r="OOG43" s="3"/>
      <c r="OOH43" s="3"/>
      <c r="OOI43" s="3"/>
      <c r="OOJ43" s="3"/>
      <c r="OOK43" s="3"/>
      <c r="OOL43" s="3"/>
      <c r="OOM43" s="3"/>
      <c r="OON43" s="3"/>
      <c r="OOO43" s="3"/>
      <c r="OOP43" s="3"/>
      <c r="OOQ43" s="3"/>
      <c r="OOR43" s="3"/>
      <c r="OOS43" s="3"/>
      <c r="OOT43" s="3"/>
      <c r="OOU43" s="3"/>
      <c r="OOV43" s="3"/>
      <c r="OOW43" s="3"/>
      <c r="OOX43" s="3"/>
      <c r="OOY43" s="3"/>
      <c r="OOZ43" s="3"/>
      <c r="OPA43" s="3"/>
      <c r="OPB43" s="3"/>
      <c r="OPC43" s="3"/>
      <c r="OPD43" s="3"/>
      <c r="OPE43" s="3"/>
      <c r="OPF43" s="3"/>
      <c r="OPG43" s="3"/>
      <c r="OPH43" s="3"/>
      <c r="OPI43" s="3"/>
      <c r="OPJ43" s="3"/>
      <c r="OPK43" s="3"/>
      <c r="OPL43" s="3"/>
      <c r="OPM43" s="3"/>
      <c r="OPN43" s="3"/>
      <c r="OPO43" s="3"/>
      <c r="OPP43" s="3"/>
      <c r="OPQ43" s="3"/>
      <c r="OPR43" s="3"/>
      <c r="OPS43" s="3"/>
      <c r="OPT43" s="3"/>
      <c r="OPU43" s="3"/>
      <c r="OPV43" s="3"/>
      <c r="OPW43" s="3"/>
      <c r="OPX43" s="3"/>
      <c r="OPY43" s="3"/>
      <c r="OPZ43" s="3"/>
      <c r="OQA43" s="3"/>
      <c r="OQB43" s="3"/>
      <c r="OQC43" s="3"/>
      <c r="OQD43" s="3"/>
      <c r="OQE43" s="3"/>
      <c r="OQF43" s="3"/>
      <c r="OQG43" s="3"/>
      <c r="OQH43" s="3"/>
      <c r="OQI43" s="3"/>
      <c r="OQJ43" s="3"/>
      <c r="OQK43" s="3"/>
      <c r="OQL43" s="3"/>
      <c r="OQM43" s="3"/>
      <c r="OQN43" s="3"/>
      <c r="OQO43" s="3"/>
      <c r="OQP43" s="3"/>
      <c r="OQQ43" s="3"/>
      <c r="OQR43" s="3"/>
      <c r="OQS43" s="3"/>
      <c r="OQT43" s="3"/>
      <c r="OQU43" s="3"/>
      <c r="OQV43" s="3"/>
      <c r="OQW43" s="3"/>
      <c r="OQX43" s="3"/>
      <c r="OQY43" s="3"/>
      <c r="OQZ43" s="3"/>
      <c r="ORA43" s="3"/>
      <c r="ORB43" s="3"/>
      <c r="ORC43" s="3"/>
      <c r="ORD43" s="3"/>
      <c r="ORE43" s="3"/>
      <c r="ORF43" s="3"/>
      <c r="ORG43" s="3"/>
      <c r="ORH43" s="3"/>
      <c r="ORI43" s="3"/>
      <c r="ORJ43" s="3"/>
      <c r="ORK43" s="3"/>
      <c r="ORL43" s="3"/>
      <c r="ORM43" s="3"/>
      <c r="ORN43" s="3"/>
      <c r="ORO43" s="3"/>
      <c r="ORP43" s="3"/>
      <c r="ORQ43" s="3"/>
      <c r="ORR43" s="3"/>
      <c r="ORS43" s="3"/>
      <c r="ORT43" s="3"/>
      <c r="ORU43" s="3"/>
      <c r="ORV43" s="3"/>
      <c r="ORW43" s="3"/>
      <c r="ORX43" s="3"/>
      <c r="ORY43" s="3"/>
      <c r="ORZ43" s="3"/>
      <c r="OSA43" s="3"/>
      <c r="OSB43" s="3"/>
      <c r="OSC43" s="3"/>
      <c r="OSD43" s="3"/>
      <c r="OSE43" s="3"/>
      <c r="OSF43" s="3"/>
      <c r="OSG43" s="3"/>
      <c r="OSH43" s="3"/>
      <c r="OSI43" s="3"/>
      <c r="OSJ43" s="3"/>
      <c r="OSK43" s="3"/>
      <c r="OSL43" s="3"/>
      <c r="OSM43" s="3"/>
      <c r="OSN43" s="3"/>
      <c r="OSO43" s="3"/>
      <c r="OSP43" s="3"/>
      <c r="OSQ43" s="3"/>
      <c r="OSR43" s="3"/>
      <c r="OSS43" s="3"/>
      <c r="OST43" s="3"/>
      <c r="OSU43" s="3"/>
      <c r="OSV43" s="3"/>
      <c r="OSW43" s="3"/>
      <c r="OSX43" s="3"/>
      <c r="OSY43" s="3"/>
      <c r="OSZ43" s="3"/>
      <c r="OTA43" s="3"/>
      <c r="OTB43" s="3"/>
      <c r="OTC43" s="3"/>
      <c r="OTD43" s="3"/>
      <c r="OTE43" s="3"/>
      <c r="OTF43" s="3"/>
      <c r="OTG43" s="3"/>
      <c r="OTH43" s="3"/>
      <c r="OTI43" s="3"/>
      <c r="OTJ43" s="3"/>
      <c r="OTK43" s="3"/>
      <c r="OTL43" s="3"/>
      <c r="OTM43" s="3"/>
      <c r="OTN43" s="3"/>
      <c r="OTO43" s="3"/>
      <c r="OTP43" s="3"/>
      <c r="OTQ43" s="3"/>
      <c r="OTR43" s="3"/>
      <c r="OTS43" s="3"/>
      <c r="OTT43" s="3"/>
      <c r="OTU43" s="3"/>
      <c r="OTV43" s="3"/>
      <c r="OTW43" s="3"/>
      <c r="OTX43" s="3"/>
      <c r="OTY43" s="3"/>
      <c r="OTZ43" s="3"/>
      <c r="OUA43" s="3"/>
      <c r="OUB43" s="3"/>
      <c r="OUC43" s="3"/>
      <c r="OUD43" s="3"/>
      <c r="OUE43" s="3"/>
      <c r="OUF43" s="3"/>
      <c r="OUG43" s="3"/>
      <c r="OUH43" s="3"/>
      <c r="OUI43" s="3"/>
      <c r="OUJ43" s="3"/>
      <c r="OUK43" s="3"/>
      <c r="OUL43" s="3"/>
      <c r="OUM43" s="3"/>
      <c r="OUN43" s="3"/>
      <c r="OUO43" s="3"/>
      <c r="OUP43" s="3"/>
      <c r="OUQ43" s="3"/>
      <c r="OUR43" s="3"/>
      <c r="OUS43" s="3"/>
      <c r="OUT43" s="3"/>
      <c r="OUU43" s="3"/>
      <c r="OUV43" s="3"/>
      <c r="OUW43" s="3"/>
      <c r="OUX43" s="3"/>
      <c r="OUY43" s="3"/>
      <c r="OUZ43" s="3"/>
      <c r="OVA43" s="3"/>
      <c r="OVB43" s="3"/>
      <c r="OVC43" s="3"/>
      <c r="OVD43" s="3"/>
      <c r="OVE43" s="3"/>
      <c r="OVF43" s="3"/>
      <c r="OVG43" s="3"/>
      <c r="OVH43" s="3"/>
      <c r="OVI43" s="3"/>
      <c r="OVJ43" s="3"/>
      <c r="OVK43" s="3"/>
      <c r="OVL43" s="3"/>
      <c r="OVM43" s="3"/>
      <c r="OVN43" s="3"/>
      <c r="OVO43" s="3"/>
      <c r="OVP43" s="3"/>
      <c r="OVQ43" s="3"/>
      <c r="OVR43" s="3"/>
      <c r="OVS43" s="3"/>
      <c r="OVT43" s="3"/>
      <c r="OVU43" s="3"/>
      <c r="OVV43" s="3"/>
      <c r="OVW43" s="3"/>
      <c r="OVX43" s="3"/>
      <c r="OVY43" s="3"/>
      <c r="OVZ43" s="3"/>
      <c r="OWA43" s="3"/>
      <c r="OWB43" s="3"/>
      <c r="OWC43" s="3"/>
      <c r="OWD43" s="3"/>
      <c r="OWE43" s="3"/>
      <c r="OWF43" s="3"/>
      <c r="OWG43" s="3"/>
      <c r="OWH43" s="3"/>
      <c r="OWI43" s="3"/>
      <c r="OWJ43" s="3"/>
      <c r="OWK43" s="3"/>
      <c r="OWL43" s="3"/>
      <c r="OWM43" s="3"/>
      <c r="OWN43" s="3"/>
      <c r="OWO43" s="3"/>
      <c r="OWP43" s="3"/>
      <c r="OWQ43" s="3"/>
      <c r="OWR43" s="3"/>
      <c r="OWS43" s="3"/>
      <c r="OWT43" s="3"/>
      <c r="OWU43" s="3"/>
      <c r="OWV43" s="3"/>
      <c r="OWW43" s="3"/>
      <c r="OWX43" s="3"/>
      <c r="OWY43" s="3"/>
      <c r="OWZ43" s="3"/>
      <c r="OXA43" s="3"/>
      <c r="OXB43" s="3"/>
      <c r="OXC43" s="3"/>
      <c r="OXD43" s="3"/>
      <c r="OXE43" s="3"/>
      <c r="OXF43" s="3"/>
      <c r="OXG43" s="3"/>
      <c r="OXH43" s="3"/>
      <c r="OXI43" s="3"/>
      <c r="OXJ43" s="3"/>
      <c r="OXK43" s="3"/>
      <c r="OXL43" s="3"/>
      <c r="OXM43" s="3"/>
      <c r="OXN43" s="3"/>
      <c r="OXO43" s="3"/>
      <c r="OXP43" s="3"/>
      <c r="OXQ43" s="3"/>
      <c r="OXR43" s="3"/>
      <c r="OXS43" s="3"/>
      <c r="OXT43" s="3"/>
      <c r="OXU43" s="3"/>
      <c r="OXV43" s="3"/>
      <c r="OXW43" s="3"/>
      <c r="OXX43" s="3"/>
      <c r="OXY43" s="3"/>
      <c r="OXZ43" s="3"/>
      <c r="OYA43" s="3"/>
      <c r="OYB43" s="3"/>
      <c r="OYC43" s="3"/>
      <c r="OYD43" s="3"/>
      <c r="OYE43" s="3"/>
      <c r="OYF43" s="3"/>
      <c r="OYG43" s="3"/>
      <c r="OYH43" s="3"/>
      <c r="OYI43" s="3"/>
      <c r="OYJ43" s="3"/>
      <c r="OYK43" s="3"/>
      <c r="OYL43" s="3"/>
      <c r="OYM43" s="3"/>
      <c r="OYN43" s="3"/>
      <c r="OYO43" s="3"/>
      <c r="OYP43" s="3"/>
      <c r="OYQ43" s="3"/>
      <c r="OYR43" s="3"/>
      <c r="OYS43" s="3"/>
      <c r="OYT43" s="3"/>
      <c r="OYU43" s="3"/>
      <c r="OYV43" s="3"/>
      <c r="OYW43" s="3"/>
      <c r="OYX43" s="3"/>
      <c r="OYY43" s="3"/>
      <c r="OYZ43" s="3"/>
      <c r="OZA43" s="3"/>
      <c r="OZB43" s="3"/>
      <c r="OZC43" s="3"/>
      <c r="OZD43" s="3"/>
      <c r="OZE43" s="3"/>
      <c r="OZF43" s="3"/>
      <c r="OZG43" s="3"/>
      <c r="OZH43" s="3"/>
      <c r="OZI43" s="3"/>
      <c r="OZJ43" s="3"/>
      <c r="OZK43" s="3"/>
      <c r="OZL43" s="3"/>
      <c r="OZM43" s="3"/>
      <c r="OZN43" s="3"/>
      <c r="OZO43" s="3"/>
      <c r="OZP43" s="3"/>
      <c r="OZQ43" s="3"/>
      <c r="OZR43" s="3"/>
      <c r="OZS43" s="3"/>
      <c r="OZT43" s="3"/>
      <c r="OZU43" s="3"/>
      <c r="OZV43" s="3"/>
      <c r="OZW43" s="3"/>
      <c r="OZX43" s="3"/>
      <c r="OZY43" s="3"/>
      <c r="OZZ43" s="3"/>
      <c r="PAA43" s="3"/>
      <c r="PAB43" s="3"/>
      <c r="PAC43" s="3"/>
      <c r="PAD43" s="3"/>
      <c r="PAE43" s="3"/>
      <c r="PAF43" s="3"/>
      <c r="PAG43" s="3"/>
      <c r="PAH43" s="3"/>
      <c r="PAI43" s="3"/>
      <c r="PAJ43" s="3"/>
      <c r="PAK43" s="3"/>
      <c r="PAL43" s="3"/>
      <c r="PAM43" s="3"/>
      <c r="PAN43" s="3"/>
      <c r="PAO43" s="3"/>
      <c r="PAP43" s="3"/>
      <c r="PAQ43" s="3"/>
      <c r="PAR43" s="3"/>
      <c r="PAS43" s="3"/>
      <c r="PAT43" s="3"/>
      <c r="PAU43" s="3"/>
      <c r="PAV43" s="3"/>
      <c r="PAW43" s="3"/>
      <c r="PAX43" s="3"/>
      <c r="PAY43" s="3"/>
      <c r="PAZ43" s="3"/>
      <c r="PBA43" s="3"/>
      <c r="PBB43" s="3"/>
      <c r="PBC43" s="3"/>
      <c r="PBD43" s="3"/>
      <c r="PBE43" s="3"/>
      <c r="PBF43" s="3"/>
      <c r="PBG43" s="3"/>
      <c r="PBH43" s="3"/>
      <c r="PBI43" s="3"/>
      <c r="PBJ43" s="3"/>
      <c r="PBK43" s="3"/>
      <c r="PBL43" s="3"/>
      <c r="PBM43" s="3"/>
      <c r="PBN43" s="3"/>
      <c r="PBO43" s="3"/>
      <c r="PBP43" s="3"/>
      <c r="PBQ43" s="3"/>
      <c r="PBR43" s="3"/>
      <c r="PBS43" s="3"/>
      <c r="PBT43" s="3"/>
      <c r="PBU43" s="3"/>
      <c r="PBV43" s="3"/>
      <c r="PBW43" s="3"/>
      <c r="PBX43" s="3"/>
      <c r="PBY43" s="3"/>
      <c r="PBZ43" s="3"/>
      <c r="PCA43" s="3"/>
      <c r="PCB43" s="3"/>
      <c r="PCC43" s="3"/>
      <c r="PCD43" s="3"/>
      <c r="PCE43" s="3"/>
      <c r="PCF43" s="3"/>
      <c r="PCG43" s="3"/>
      <c r="PCH43" s="3"/>
      <c r="PCI43" s="3"/>
      <c r="PCJ43" s="3"/>
      <c r="PCK43" s="3"/>
      <c r="PCL43" s="3"/>
      <c r="PCM43" s="3"/>
      <c r="PCN43" s="3"/>
      <c r="PCO43" s="3"/>
      <c r="PCP43" s="3"/>
      <c r="PCQ43" s="3"/>
      <c r="PCR43" s="3"/>
      <c r="PCS43" s="3"/>
      <c r="PCT43" s="3"/>
      <c r="PCU43" s="3"/>
      <c r="PCV43" s="3"/>
      <c r="PCW43" s="3"/>
      <c r="PCX43" s="3"/>
      <c r="PCY43" s="3"/>
      <c r="PCZ43" s="3"/>
      <c r="PDA43" s="3"/>
      <c r="PDB43" s="3"/>
      <c r="PDC43" s="3"/>
      <c r="PDD43" s="3"/>
      <c r="PDE43" s="3"/>
      <c r="PDF43" s="3"/>
      <c r="PDG43" s="3"/>
      <c r="PDH43" s="3"/>
      <c r="PDI43" s="3"/>
      <c r="PDJ43" s="3"/>
      <c r="PDK43" s="3"/>
      <c r="PDL43" s="3"/>
      <c r="PDM43" s="3"/>
      <c r="PDN43" s="3"/>
      <c r="PDO43" s="3"/>
      <c r="PDP43" s="3"/>
      <c r="PDQ43" s="3"/>
      <c r="PDR43" s="3"/>
      <c r="PDS43" s="3"/>
      <c r="PDT43" s="3"/>
      <c r="PDU43" s="3"/>
      <c r="PDV43" s="3"/>
      <c r="PDW43" s="3"/>
      <c r="PDX43" s="3"/>
      <c r="PDY43" s="3"/>
      <c r="PDZ43" s="3"/>
      <c r="PEA43" s="3"/>
      <c r="PEB43" s="3"/>
      <c r="PEC43" s="3"/>
      <c r="PED43" s="3"/>
      <c r="PEE43" s="3"/>
      <c r="PEF43" s="3"/>
      <c r="PEG43" s="3"/>
      <c r="PEH43" s="3"/>
      <c r="PEI43" s="3"/>
      <c r="PEJ43" s="3"/>
      <c r="PEK43" s="3"/>
      <c r="PEL43" s="3"/>
      <c r="PEM43" s="3"/>
      <c r="PEN43" s="3"/>
      <c r="PEO43" s="3"/>
      <c r="PEP43" s="3"/>
      <c r="PEQ43" s="3"/>
      <c r="PER43" s="3"/>
      <c r="PES43" s="3"/>
      <c r="PET43" s="3"/>
      <c r="PEU43" s="3"/>
      <c r="PEV43" s="3"/>
      <c r="PEW43" s="3"/>
      <c r="PEX43" s="3"/>
      <c r="PEY43" s="3"/>
      <c r="PEZ43" s="3"/>
      <c r="PFA43" s="3"/>
      <c r="PFB43" s="3"/>
      <c r="PFC43" s="3"/>
      <c r="PFD43" s="3"/>
      <c r="PFE43" s="3"/>
      <c r="PFF43" s="3"/>
      <c r="PFG43" s="3"/>
      <c r="PFH43" s="3"/>
      <c r="PFI43" s="3"/>
      <c r="PFJ43" s="3"/>
      <c r="PFK43" s="3"/>
      <c r="PFL43" s="3"/>
      <c r="PFM43" s="3"/>
      <c r="PFN43" s="3"/>
      <c r="PFO43" s="3"/>
      <c r="PFP43" s="3"/>
      <c r="PFQ43" s="3"/>
      <c r="PFR43" s="3"/>
      <c r="PFS43" s="3"/>
      <c r="PFT43" s="3"/>
      <c r="PFU43" s="3"/>
      <c r="PFV43" s="3"/>
      <c r="PFW43" s="3"/>
      <c r="PFX43" s="3"/>
      <c r="PFY43" s="3"/>
      <c r="PFZ43" s="3"/>
      <c r="PGA43" s="3"/>
      <c r="PGB43" s="3"/>
      <c r="PGC43" s="3"/>
      <c r="PGD43" s="3"/>
      <c r="PGE43" s="3"/>
      <c r="PGF43" s="3"/>
      <c r="PGG43" s="3"/>
      <c r="PGH43" s="3"/>
      <c r="PGI43" s="3"/>
      <c r="PGJ43" s="3"/>
      <c r="PGK43" s="3"/>
      <c r="PGL43" s="3"/>
      <c r="PGM43" s="3"/>
      <c r="PGN43" s="3"/>
      <c r="PGO43" s="3"/>
      <c r="PGP43" s="3"/>
      <c r="PGQ43" s="3"/>
      <c r="PGR43" s="3"/>
      <c r="PGS43" s="3"/>
      <c r="PGT43" s="3"/>
      <c r="PGU43" s="3"/>
      <c r="PGV43" s="3"/>
      <c r="PGW43" s="3"/>
      <c r="PGX43" s="3"/>
      <c r="PGY43" s="3"/>
      <c r="PGZ43" s="3"/>
      <c r="PHA43" s="3"/>
      <c r="PHB43" s="3"/>
      <c r="PHC43" s="3"/>
      <c r="PHD43" s="3"/>
      <c r="PHE43" s="3"/>
      <c r="PHF43" s="3"/>
      <c r="PHG43" s="3"/>
      <c r="PHH43" s="3"/>
      <c r="PHI43" s="3"/>
      <c r="PHJ43" s="3"/>
      <c r="PHK43" s="3"/>
      <c r="PHL43" s="3"/>
      <c r="PHM43" s="3"/>
      <c r="PHN43" s="3"/>
      <c r="PHO43" s="3"/>
      <c r="PHP43" s="3"/>
      <c r="PHQ43" s="3"/>
      <c r="PHR43" s="3"/>
      <c r="PHS43" s="3"/>
      <c r="PHT43" s="3"/>
      <c r="PHU43" s="3"/>
      <c r="PHV43" s="3"/>
      <c r="PHW43" s="3"/>
      <c r="PHX43" s="3"/>
      <c r="PHY43" s="3"/>
      <c r="PHZ43" s="3"/>
      <c r="PIA43" s="3"/>
      <c r="PIB43" s="3"/>
      <c r="PIC43" s="3"/>
      <c r="PID43" s="3"/>
      <c r="PIE43" s="3"/>
      <c r="PIF43" s="3"/>
      <c r="PIG43" s="3"/>
      <c r="PIH43" s="3"/>
      <c r="PII43" s="3"/>
      <c r="PIJ43" s="3"/>
      <c r="PIK43" s="3"/>
      <c r="PIL43" s="3"/>
      <c r="PIM43" s="3"/>
      <c r="PIN43" s="3"/>
      <c r="PIO43" s="3"/>
      <c r="PIP43" s="3"/>
      <c r="PIQ43" s="3"/>
      <c r="PIR43" s="3"/>
      <c r="PIS43" s="3"/>
      <c r="PIT43" s="3"/>
      <c r="PIU43" s="3"/>
      <c r="PIV43" s="3"/>
      <c r="PIW43" s="3"/>
      <c r="PIX43" s="3"/>
      <c r="PIY43" s="3"/>
      <c r="PIZ43" s="3"/>
      <c r="PJA43" s="3"/>
      <c r="PJB43" s="3"/>
      <c r="PJC43" s="3"/>
      <c r="PJD43" s="3"/>
      <c r="PJE43" s="3"/>
      <c r="PJF43" s="3"/>
      <c r="PJG43" s="3"/>
      <c r="PJH43" s="3"/>
      <c r="PJI43" s="3"/>
      <c r="PJJ43" s="3"/>
      <c r="PJK43" s="3"/>
      <c r="PJL43" s="3"/>
      <c r="PJM43" s="3"/>
      <c r="PJN43" s="3"/>
      <c r="PJO43" s="3"/>
      <c r="PJP43" s="3"/>
      <c r="PJQ43" s="3"/>
      <c r="PJR43" s="3"/>
      <c r="PJS43" s="3"/>
      <c r="PJT43" s="3"/>
      <c r="PJU43" s="3"/>
      <c r="PJV43" s="3"/>
      <c r="PJW43" s="3"/>
      <c r="PJX43" s="3"/>
      <c r="PJY43" s="3"/>
      <c r="PJZ43" s="3"/>
      <c r="PKA43" s="3"/>
      <c r="PKB43" s="3"/>
      <c r="PKC43" s="3"/>
      <c r="PKD43" s="3"/>
      <c r="PKE43" s="3"/>
      <c r="PKF43" s="3"/>
      <c r="PKG43" s="3"/>
      <c r="PKH43" s="3"/>
      <c r="PKI43" s="3"/>
      <c r="PKJ43" s="3"/>
      <c r="PKK43" s="3"/>
      <c r="PKL43" s="3"/>
      <c r="PKM43" s="3"/>
      <c r="PKN43" s="3"/>
      <c r="PKO43" s="3"/>
      <c r="PKP43" s="3"/>
      <c r="PKQ43" s="3"/>
      <c r="PKR43" s="3"/>
      <c r="PKS43" s="3"/>
      <c r="PKT43" s="3"/>
      <c r="PKU43" s="3"/>
      <c r="PKV43" s="3"/>
      <c r="PKW43" s="3"/>
      <c r="PKX43" s="3"/>
      <c r="PKY43" s="3"/>
      <c r="PKZ43" s="3"/>
      <c r="PLA43" s="3"/>
      <c r="PLB43" s="3"/>
      <c r="PLC43" s="3"/>
      <c r="PLD43" s="3"/>
      <c r="PLE43" s="3"/>
      <c r="PLF43" s="3"/>
      <c r="PLG43" s="3"/>
      <c r="PLH43" s="3"/>
      <c r="PLI43" s="3"/>
      <c r="PLJ43" s="3"/>
      <c r="PLK43" s="3"/>
      <c r="PLL43" s="3"/>
      <c r="PLM43" s="3"/>
      <c r="PLN43" s="3"/>
      <c r="PLO43" s="3"/>
      <c r="PLP43" s="3"/>
      <c r="PLQ43" s="3"/>
      <c r="PLR43" s="3"/>
      <c r="PLS43" s="3"/>
      <c r="PLT43" s="3"/>
      <c r="PLU43" s="3"/>
      <c r="PLV43" s="3"/>
      <c r="PLW43" s="3"/>
      <c r="PLX43" s="3"/>
      <c r="PLY43" s="3"/>
      <c r="PLZ43" s="3"/>
      <c r="PMA43" s="3"/>
      <c r="PMB43" s="3"/>
      <c r="PMC43" s="3"/>
      <c r="PMD43" s="3"/>
      <c r="PME43" s="3"/>
      <c r="PMF43" s="3"/>
      <c r="PMG43" s="3"/>
      <c r="PMH43" s="3"/>
      <c r="PMI43" s="3"/>
      <c r="PMJ43" s="3"/>
      <c r="PMK43" s="3"/>
      <c r="PML43" s="3"/>
      <c r="PMM43" s="3"/>
      <c r="PMN43" s="3"/>
      <c r="PMO43" s="3"/>
      <c r="PMP43" s="3"/>
      <c r="PMQ43" s="3"/>
      <c r="PMR43" s="3"/>
      <c r="PMS43" s="3"/>
      <c r="PMT43" s="3"/>
      <c r="PMU43" s="3"/>
      <c r="PMV43" s="3"/>
      <c r="PMW43" s="3"/>
      <c r="PMX43" s="3"/>
      <c r="PMY43" s="3"/>
      <c r="PMZ43" s="3"/>
      <c r="PNA43" s="3"/>
      <c r="PNB43" s="3"/>
      <c r="PNC43" s="3"/>
      <c r="PND43" s="3"/>
      <c r="PNE43" s="3"/>
      <c r="PNF43" s="3"/>
      <c r="PNG43" s="3"/>
      <c r="PNH43" s="3"/>
      <c r="PNI43" s="3"/>
      <c r="PNJ43" s="3"/>
      <c r="PNK43" s="3"/>
      <c r="PNL43" s="3"/>
      <c r="PNM43" s="3"/>
      <c r="PNN43" s="3"/>
      <c r="PNO43" s="3"/>
      <c r="PNP43" s="3"/>
      <c r="PNQ43" s="3"/>
      <c r="PNR43" s="3"/>
      <c r="PNS43" s="3"/>
      <c r="PNT43" s="3"/>
      <c r="PNU43" s="3"/>
      <c r="PNV43" s="3"/>
      <c r="PNW43" s="3"/>
      <c r="PNX43" s="3"/>
      <c r="PNY43" s="3"/>
      <c r="PNZ43" s="3"/>
      <c r="POA43" s="3"/>
      <c r="POB43" s="3"/>
      <c r="POC43" s="3"/>
      <c r="POD43" s="3"/>
      <c r="POE43" s="3"/>
      <c r="POF43" s="3"/>
      <c r="POG43" s="3"/>
      <c r="POH43" s="3"/>
      <c r="POI43" s="3"/>
      <c r="POJ43" s="3"/>
      <c r="POK43" s="3"/>
      <c r="POL43" s="3"/>
      <c r="POM43" s="3"/>
      <c r="PON43" s="3"/>
      <c r="POO43" s="3"/>
      <c r="POP43" s="3"/>
      <c r="POQ43" s="3"/>
      <c r="POR43" s="3"/>
      <c r="POS43" s="3"/>
      <c r="POT43" s="3"/>
      <c r="POU43" s="3"/>
      <c r="POV43" s="3"/>
      <c r="POW43" s="3"/>
      <c r="POX43" s="3"/>
      <c r="POY43" s="3"/>
      <c r="POZ43" s="3"/>
      <c r="PPA43" s="3"/>
      <c r="PPB43" s="3"/>
      <c r="PPC43" s="3"/>
      <c r="PPD43" s="3"/>
      <c r="PPE43" s="3"/>
      <c r="PPF43" s="3"/>
      <c r="PPG43" s="3"/>
      <c r="PPH43" s="3"/>
      <c r="PPI43" s="3"/>
      <c r="PPJ43" s="3"/>
      <c r="PPK43" s="3"/>
      <c r="PPL43" s="3"/>
      <c r="PPM43" s="3"/>
      <c r="PPN43" s="3"/>
      <c r="PPO43" s="3"/>
      <c r="PPP43" s="3"/>
      <c r="PPQ43" s="3"/>
      <c r="PPR43" s="3"/>
      <c r="PPS43" s="3"/>
      <c r="PPT43" s="3"/>
      <c r="PPU43" s="3"/>
      <c r="PPV43" s="3"/>
      <c r="PPW43" s="3"/>
      <c r="PPX43" s="3"/>
      <c r="PPY43" s="3"/>
      <c r="PPZ43" s="3"/>
      <c r="PQA43" s="3"/>
      <c r="PQB43" s="3"/>
      <c r="PQC43" s="3"/>
      <c r="PQD43" s="3"/>
      <c r="PQE43" s="3"/>
      <c r="PQF43" s="3"/>
      <c r="PQG43" s="3"/>
      <c r="PQH43" s="3"/>
      <c r="PQI43" s="3"/>
      <c r="PQJ43" s="3"/>
      <c r="PQK43" s="3"/>
      <c r="PQL43" s="3"/>
      <c r="PQM43" s="3"/>
      <c r="PQN43" s="3"/>
      <c r="PQO43" s="3"/>
      <c r="PQP43" s="3"/>
      <c r="PQQ43" s="3"/>
      <c r="PQR43" s="3"/>
      <c r="PQS43" s="3"/>
      <c r="PQT43" s="3"/>
      <c r="PQU43" s="3"/>
      <c r="PQV43" s="3"/>
      <c r="PQW43" s="3"/>
      <c r="PQX43" s="3"/>
      <c r="PQY43" s="3"/>
      <c r="PQZ43" s="3"/>
      <c r="PRA43" s="3"/>
      <c r="PRB43" s="3"/>
      <c r="PRC43" s="3"/>
      <c r="PRD43" s="3"/>
      <c r="PRE43" s="3"/>
      <c r="PRF43" s="3"/>
      <c r="PRG43" s="3"/>
      <c r="PRH43" s="3"/>
      <c r="PRI43" s="3"/>
      <c r="PRJ43" s="3"/>
      <c r="PRK43" s="3"/>
      <c r="PRL43" s="3"/>
      <c r="PRM43" s="3"/>
      <c r="PRN43" s="3"/>
      <c r="PRO43" s="3"/>
      <c r="PRP43" s="3"/>
      <c r="PRQ43" s="3"/>
      <c r="PRR43" s="3"/>
      <c r="PRS43" s="3"/>
      <c r="PRT43" s="3"/>
      <c r="PRU43" s="3"/>
      <c r="PRV43" s="3"/>
      <c r="PRW43" s="3"/>
      <c r="PRX43" s="3"/>
      <c r="PRY43" s="3"/>
      <c r="PRZ43" s="3"/>
      <c r="PSA43" s="3"/>
      <c r="PSB43" s="3"/>
      <c r="PSC43" s="3"/>
      <c r="PSD43" s="3"/>
      <c r="PSE43" s="3"/>
      <c r="PSF43" s="3"/>
      <c r="PSG43" s="3"/>
      <c r="PSH43" s="3"/>
      <c r="PSI43" s="3"/>
      <c r="PSJ43" s="3"/>
      <c r="PSK43" s="3"/>
      <c r="PSL43" s="3"/>
      <c r="PSM43" s="3"/>
      <c r="PSN43" s="3"/>
      <c r="PSO43" s="3"/>
      <c r="PSP43" s="3"/>
      <c r="PSQ43" s="3"/>
      <c r="PSR43" s="3"/>
      <c r="PSS43" s="3"/>
      <c r="PST43" s="3"/>
      <c r="PSU43" s="3"/>
      <c r="PSV43" s="3"/>
      <c r="PSW43" s="3"/>
      <c r="PSX43" s="3"/>
      <c r="PSY43" s="3"/>
      <c r="PSZ43" s="3"/>
      <c r="PTA43" s="3"/>
      <c r="PTB43" s="3"/>
      <c r="PTC43" s="3"/>
      <c r="PTD43" s="3"/>
      <c r="PTE43" s="3"/>
      <c r="PTF43" s="3"/>
      <c r="PTG43" s="3"/>
      <c r="PTH43" s="3"/>
      <c r="PTI43" s="3"/>
      <c r="PTJ43" s="3"/>
      <c r="PTK43" s="3"/>
      <c r="PTL43" s="3"/>
      <c r="PTM43" s="3"/>
      <c r="PTN43" s="3"/>
      <c r="PTO43" s="3"/>
      <c r="PTP43" s="3"/>
      <c r="PTQ43" s="3"/>
      <c r="PTR43" s="3"/>
      <c r="PTS43" s="3"/>
      <c r="PTT43" s="3"/>
      <c r="PTU43" s="3"/>
      <c r="PTV43" s="3"/>
      <c r="PTW43" s="3"/>
      <c r="PTX43" s="3"/>
      <c r="PTY43" s="3"/>
      <c r="PTZ43" s="3"/>
      <c r="PUA43" s="3"/>
      <c r="PUB43" s="3"/>
      <c r="PUC43" s="3"/>
      <c r="PUD43" s="3"/>
      <c r="PUE43" s="3"/>
      <c r="PUF43" s="3"/>
      <c r="PUG43" s="3"/>
      <c r="PUH43" s="3"/>
      <c r="PUI43" s="3"/>
      <c r="PUJ43" s="3"/>
      <c r="PUK43" s="3"/>
      <c r="PUL43" s="3"/>
      <c r="PUM43" s="3"/>
      <c r="PUN43" s="3"/>
      <c r="PUO43" s="3"/>
      <c r="PUP43" s="3"/>
      <c r="PUQ43" s="3"/>
      <c r="PUR43" s="3"/>
      <c r="PUS43" s="3"/>
      <c r="PUT43" s="3"/>
      <c r="PUU43" s="3"/>
      <c r="PUV43" s="3"/>
      <c r="PUW43" s="3"/>
      <c r="PUX43" s="3"/>
      <c r="PUY43" s="3"/>
      <c r="PUZ43" s="3"/>
      <c r="PVA43" s="3"/>
      <c r="PVB43" s="3"/>
      <c r="PVC43" s="3"/>
      <c r="PVD43" s="3"/>
      <c r="PVE43" s="3"/>
      <c r="PVF43" s="3"/>
      <c r="PVG43" s="3"/>
      <c r="PVH43" s="3"/>
      <c r="PVI43" s="3"/>
      <c r="PVJ43" s="3"/>
      <c r="PVK43" s="3"/>
      <c r="PVL43" s="3"/>
      <c r="PVM43" s="3"/>
      <c r="PVN43" s="3"/>
      <c r="PVO43" s="3"/>
      <c r="PVP43" s="3"/>
      <c r="PVQ43" s="3"/>
      <c r="PVR43" s="3"/>
      <c r="PVS43" s="3"/>
      <c r="PVT43" s="3"/>
      <c r="PVU43" s="3"/>
      <c r="PVV43" s="3"/>
      <c r="PVW43" s="3"/>
      <c r="PVX43" s="3"/>
      <c r="PVY43" s="3"/>
      <c r="PVZ43" s="3"/>
      <c r="PWA43" s="3"/>
      <c r="PWB43" s="3"/>
      <c r="PWC43" s="3"/>
      <c r="PWD43" s="3"/>
      <c r="PWE43" s="3"/>
      <c r="PWF43" s="3"/>
      <c r="PWG43" s="3"/>
      <c r="PWH43" s="3"/>
      <c r="PWI43" s="3"/>
      <c r="PWJ43" s="3"/>
      <c r="PWK43" s="3"/>
      <c r="PWL43" s="3"/>
      <c r="PWM43" s="3"/>
      <c r="PWN43" s="3"/>
      <c r="PWO43" s="3"/>
      <c r="PWP43" s="3"/>
      <c r="PWQ43" s="3"/>
      <c r="PWR43" s="3"/>
      <c r="PWS43" s="3"/>
      <c r="PWT43" s="3"/>
      <c r="PWU43" s="3"/>
      <c r="PWV43" s="3"/>
      <c r="PWW43" s="3"/>
      <c r="PWX43" s="3"/>
      <c r="PWY43" s="3"/>
      <c r="PWZ43" s="3"/>
      <c r="PXA43" s="3"/>
      <c r="PXB43" s="3"/>
      <c r="PXC43" s="3"/>
      <c r="PXD43" s="3"/>
      <c r="PXE43" s="3"/>
      <c r="PXF43" s="3"/>
      <c r="PXG43" s="3"/>
      <c r="PXH43" s="3"/>
      <c r="PXI43" s="3"/>
      <c r="PXJ43" s="3"/>
      <c r="PXK43" s="3"/>
      <c r="PXL43" s="3"/>
      <c r="PXM43" s="3"/>
      <c r="PXN43" s="3"/>
      <c r="PXO43" s="3"/>
      <c r="PXP43" s="3"/>
      <c r="PXQ43" s="3"/>
      <c r="PXR43" s="3"/>
      <c r="PXS43" s="3"/>
      <c r="PXT43" s="3"/>
      <c r="PXU43" s="3"/>
      <c r="PXV43" s="3"/>
      <c r="PXW43" s="3"/>
      <c r="PXX43" s="3"/>
      <c r="PXY43" s="3"/>
      <c r="PXZ43" s="3"/>
      <c r="PYA43" s="3"/>
      <c r="PYB43" s="3"/>
      <c r="PYC43" s="3"/>
      <c r="PYD43" s="3"/>
      <c r="PYE43" s="3"/>
      <c r="PYF43" s="3"/>
      <c r="PYG43" s="3"/>
      <c r="PYH43" s="3"/>
      <c r="PYI43" s="3"/>
      <c r="PYJ43" s="3"/>
      <c r="PYK43" s="3"/>
      <c r="PYL43" s="3"/>
      <c r="PYM43" s="3"/>
      <c r="PYN43" s="3"/>
      <c r="PYO43" s="3"/>
      <c r="PYP43" s="3"/>
      <c r="PYQ43" s="3"/>
      <c r="PYR43" s="3"/>
      <c r="PYS43" s="3"/>
      <c r="PYT43" s="3"/>
      <c r="PYU43" s="3"/>
      <c r="PYV43" s="3"/>
      <c r="PYW43" s="3"/>
      <c r="PYX43" s="3"/>
      <c r="PYY43" s="3"/>
      <c r="PYZ43" s="3"/>
      <c r="PZA43" s="3"/>
      <c r="PZB43" s="3"/>
      <c r="PZC43" s="3"/>
      <c r="PZD43" s="3"/>
      <c r="PZE43" s="3"/>
      <c r="PZF43" s="3"/>
      <c r="PZG43" s="3"/>
      <c r="PZH43" s="3"/>
      <c r="PZI43" s="3"/>
      <c r="PZJ43" s="3"/>
      <c r="PZK43" s="3"/>
      <c r="PZL43" s="3"/>
      <c r="PZM43" s="3"/>
      <c r="PZN43" s="3"/>
      <c r="PZO43" s="3"/>
      <c r="PZP43" s="3"/>
      <c r="PZQ43" s="3"/>
      <c r="PZR43" s="3"/>
      <c r="PZS43" s="3"/>
      <c r="PZT43" s="3"/>
      <c r="PZU43" s="3"/>
      <c r="PZV43" s="3"/>
      <c r="PZW43" s="3"/>
      <c r="PZX43" s="3"/>
      <c r="PZY43" s="3"/>
      <c r="PZZ43" s="3"/>
      <c r="QAA43" s="3"/>
      <c r="QAB43" s="3"/>
      <c r="QAC43" s="3"/>
      <c r="QAD43" s="3"/>
      <c r="QAE43" s="3"/>
      <c r="QAF43" s="3"/>
      <c r="QAG43" s="3"/>
      <c r="QAH43" s="3"/>
      <c r="QAI43" s="3"/>
      <c r="QAJ43" s="3"/>
      <c r="QAK43" s="3"/>
      <c r="QAL43" s="3"/>
      <c r="QAM43" s="3"/>
      <c r="QAN43" s="3"/>
      <c r="QAO43" s="3"/>
      <c r="QAP43" s="3"/>
      <c r="QAQ43" s="3"/>
      <c r="QAR43" s="3"/>
      <c r="QAS43" s="3"/>
      <c r="QAT43" s="3"/>
      <c r="QAU43" s="3"/>
      <c r="QAV43" s="3"/>
      <c r="QAW43" s="3"/>
      <c r="QAX43" s="3"/>
      <c r="QAY43" s="3"/>
      <c r="QAZ43" s="3"/>
      <c r="QBA43" s="3"/>
      <c r="QBB43" s="3"/>
      <c r="QBC43" s="3"/>
      <c r="QBD43" s="3"/>
      <c r="QBE43" s="3"/>
      <c r="QBF43" s="3"/>
      <c r="QBG43" s="3"/>
      <c r="QBH43" s="3"/>
      <c r="QBI43" s="3"/>
      <c r="QBJ43" s="3"/>
      <c r="QBK43" s="3"/>
      <c r="QBL43" s="3"/>
      <c r="QBM43" s="3"/>
      <c r="QBN43" s="3"/>
      <c r="QBO43" s="3"/>
      <c r="QBP43" s="3"/>
      <c r="QBQ43" s="3"/>
      <c r="QBR43" s="3"/>
      <c r="QBS43" s="3"/>
      <c r="QBT43" s="3"/>
      <c r="QBU43" s="3"/>
      <c r="QBV43" s="3"/>
      <c r="QBW43" s="3"/>
      <c r="QBX43" s="3"/>
      <c r="QBY43" s="3"/>
      <c r="QBZ43" s="3"/>
      <c r="QCA43" s="3"/>
      <c r="QCB43" s="3"/>
      <c r="QCC43" s="3"/>
      <c r="QCD43" s="3"/>
      <c r="QCE43" s="3"/>
      <c r="QCF43" s="3"/>
      <c r="QCG43" s="3"/>
      <c r="QCH43" s="3"/>
      <c r="QCI43" s="3"/>
      <c r="QCJ43" s="3"/>
      <c r="QCK43" s="3"/>
      <c r="QCL43" s="3"/>
      <c r="QCM43" s="3"/>
      <c r="QCN43" s="3"/>
      <c r="QCO43" s="3"/>
      <c r="QCP43" s="3"/>
      <c r="QCQ43" s="3"/>
      <c r="QCR43" s="3"/>
      <c r="QCS43" s="3"/>
      <c r="QCT43" s="3"/>
      <c r="QCU43" s="3"/>
      <c r="QCV43" s="3"/>
      <c r="QCW43" s="3"/>
      <c r="QCX43" s="3"/>
      <c r="QCY43" s="3"/>
      <c r="QCZ43" s="3"/>
      <c r="QDA43" s="3"/>
      <c r="QDB43" s="3"/>
      <c r="QDC43" s="3"/>
      <c r="QDD43" s="3"/>
      <c r="QDE43" s="3"/>
      <c r="QDF43" s="3"/>
      <c r="QDG43" s="3"/>
      <c r="QDH43" s="3"/>
      <c r="QDI43" s="3"/>
      <c r="QDJ43" s="3"/>
      <c r="QDK43" s="3"/>
      <c r="QDL43" s="3"/>
      <c r="QDM43" s="3"/>
      <c r="QDN43" s="3"/>
      <c r="QDO43" s="3"/>
      <c r="QDP43" s="3"/>
      <c r="QDQ43" s="3"/>
      <c r="QDR43" s="3"/>
      <c r="QDS43" s="3"/>
      <c r="QDT43" s="3"/>
      <c r="QDU43" s="3"/>
      <c r="QDV43" s="3"/>
      <c r="QDW43" s="3"/>
      <c r="QDX43" s="3"/>
      <c r="QDY43" s="3"/>
      <c r="QDZ43" s="3"/>
      <c r="QEA43" s="3"/>
      <c r="QEB43" s="3"/>
      <c r="QEC43" s="3"/>
      <c r="QED43" s="3"/>
      <c r="QEE43" s="3"/>
      <c r="QEF43" s="3"/>
      <c r="QEG43" s="3"/>
      <c r="QEH43" s="3"/>
      <c r="QEI43" s="3"/>
      <c r="QEJ43" s="3"/>
      <c r="QEK43" s="3"/>
      <c r="QEL43" s="3"/>
      <c r="QEM43" s="3"/>
      <c r="QEN43" s="3"/>
      <c r="QEO43" s="3"/>
      <c r="QEP43" s="3"/>
      <c r="QEQ43" s="3"/>
      <c r="QER43" s="3"/>
      <c r="QES43" s="3"/>
      <c r="QET43" s="3"/>
      <c r="QEU43" s="3"/>
      <c r="QEV43" s="3"/>
      <c r="QEW43" s="3"/>
      <c r="QEX43" s="3"/>
      <c r="QEY43" s="3"/>
      <c r="QEZ43" s="3"/>
      <c r="QFA43" s="3"/>
      <c r="QFB43" s="3"/>
      <c r="QFC43" s="3"/>
      <c r="QFD43" s="3"/>
      <c r="QFE43" s="3"/>
      <c r="QFF43" s="3"/>
      <c r="QFG43" s="3"/>
      <c r="QFH43" s="3"/>
      <c r="QFI43" s="3"/>
      <c r="QFJ43" s="3"/>
      <c r="QFK43" s="3"/>
      <c r="QFL43" s="3"/>
      <c r="QFM43" s="3"/>
      <c r="QFN43" s="3"/>
      <c r="QFO43" s="3"/>
      <c r="QFP43" s="3"/>
      <c r="QFQ43" s="3"/>
      <c r="QFR43" s="3"/>
      <c r="QFS43" s="3"/>
      <c r="QFT43" s="3"/>
      <c r="QFU43" s="3"/>
      <c r="QFV43" s="3"/>
      <c r="QFW43" s="3"/>
      <c r="QFX43" s="3"/>
      <c r="QFY43" s="3"/>
      <c r="QFZ43" s="3"/>
      <c r="QGA43" s="3"/>
      <c r="QGB43" s="3"/>
      <c r="QGC43" s="3"/>
      <c r="QGD43" s="3"/>
      <c r="QGE43" s="3"/>
      <c r="QGF43" s="3"/>
      <c r="QGG43" s="3"/>
      <c r="QGH43" s="3"/>
      <c r="QGI43" s="3"/>
      <c r="QGJ43" s="3"/>
      <c r="QGK43" s="3"/>
      <c r="QGL43" s="3"/>
      <c r="QGM43" s="3"/>
      <c r="QGN43" s="3"/>
      <c r="QGO43" s="3"/>
      <c r="QGP43" s="3"/>
      <c r="QGQ43" s="3"/>
      <c r="QGR43" s="3"/>
      <c r="QGS43" s="3"/>
      <c r="QGT43" s="3"/>
      <c r="QGU43" s="3"/>
      <c r="QGV43" s="3"/>
      <c r="QGW43" s="3"/>
      <c r="QGX43" s="3"/>
      <c r="QGY43" s="3"/>
      <c r="QGZ43" s="3"/>
      <c r="QHA43" s="3"/>
      <c r="QHB43" s="3"/>
      <c r="QHC43" s="3"/>
      <c r="QHD43" s="3"/>
      <c r="QHE43" s="3"/>
      <c r="QHF43" s="3"/>
      <c r="QHG43" s="3"/>
      <c r="QHH43" s="3"/>
      <c r="QHI43" s="3"/>
      <c r="QHJ43" s="3"/>
      <c r="QHK43" s="3"/>
      <c r="QHL43" s="3"/>
      <c r="QHM43" s="3"/>
      <c r="QHN43" s="3"/>
      <c r="QHO43" s="3"/>
      <c r="QHP43" s="3"/>
      <c r="QHQ43" s="3"/>
      <c r="QHR43" s="3"/>
      <c r="QHS43" s="3"/>
      <c r="QHT43" s="3"/>
      <c r="QHU43" s="3"/>
      <c r="QHV43" s="3"/>
      <c r="QHW43" s="3"/>
      <c r="QHX43" s="3"/>
      <c r="QHY43" s="3"/>
      <c r="QHZ43" s="3"/>
      <c r="QIA43" s="3"/>
      <c r="QIB43" s="3"/>
      <c r="QIC43" s="3"/>
      <c r="QID43" s="3"/>
      <c r="QIE43" s="3"/>
      <c r="QIF43" s="3"/>
      <c r="QIG43" s="3"/>
      <c r="QIH43" s="3"/>
      <c r="QII43" s="3"/>
      <c r="QIJ43" s="3"/>
      <c r="QIK43" s="3"/>
      <c r="QIL43" s="3"/>
      <c r="QIM43" s="3"/>
      <c r="QIN43" s="3"/>
      <c r="QIO43" s="3"/>
      <c r="QIP43" s="3"/>
      <c r="QIQ43" s="3"/>
      <c r="QIR43" s="3"/>
      <c r="QIS43" s="3"/>
      <c r="QIT43" s="3"/>
      <c r="QIU43" s="3"/>
      <c r="QIV43" s="3"/>
      <c r="QIW43" s="3"/>
      <c r="QIX43" s="3"/>
      <c r="QIY43" s="3"/>
      <c r="QIZ43" s="3"/>
      <c r="QJA43" s="3"/>
      <c r="QJB43" s="3"/>
      <c r="QJC43" s="3"/>
      <c r="QJD43" s="3"/>
      <c r="QJE43" s="3"/>
      <c r="QJF43" s="3"/>
      <c r="QJG43" s="3"/>
      <c r="QJH43" s="3"/>
      <c r="QJI43" s="3"/>
      <c r="QJJ43" s="3"/>
      <c r="QJK43" s="3"/>
      <c r="QJL43" s="3"/>
      <c r="QJM43" s="3"/>
      <c r="QJN43" s="3"/>
      <c r="QJO43" s="3"/>
      <c r="QJP43" s="3"/>
      <c r="QJQ43" s="3"/>
      <c r="QJR43" s="3"/>
      <c r="QJS43" s="3"/>
      <c r="QJT43" s="3"/>
      <c r="QJU43" s="3"/>
      <c r="QJV43" s="3"/>
      <c r="QJW43" s="3"/>
      <c r="QJX43" s="3"/>
      <c r="QJY43" s="3"/>
      <c r="QJZ43" s="3"/>
      <c r="QKA43" s="3"/>
      <c r="QKB43" s="3"/>
      <c r="QKC43" s="3"/>
      <c r="QKD43" s="3"/>
      <c r="QKE43" s="3"/>
      <c r="QKF43" s="3"/>
      <c r="QKG43" s="3"/>
      <c r="QKH43" s="3"/>
      <c r="QKI43" s="3"/>
      <c r="QKJ43" s="3"/>
      <c r="QKK43" s="3"/>
      <c r="QKL43" s="3"/>
      <c r="QKM43" s="3"/>
      <c r="QKN43" s="3"/>
      <c r="QKO43" s="3"/>
      <c r="QKP43" s="3"/>
      <c r="QKQ43" s="3"/>
      <c r="QKR43" s="3"/>
      <c r="QKS43" s="3"/>
      <c r="QKT43" s="3"/>
      <c r="QKU43" s="3"/>
      <c r="QKV43" s="3"/>
      <c r="QKW43" s="3"/>
      <c r="QKX43" s="3"/>
      <c r="QKY43" s="3"/>
      <c r="QKZ43" s="3"/>
      <c r="QLA43" s="3"/>
      <c r="QLB43" s="3"/>
      <c r="QLC43" s="3"/>
      <c r="QLD43" s="3"/>
      <c r="QLE43" s="3"/>
      <c r="QLF43" s="3"/>
      <c r="QLG43" s="3"/>
      <c r="QLH43" s="3"/>
      <c r="QLI43" s="3"/>
      <c r="QLJ43" s="3"/>
      <c r="QLK43" s="3"/>
      <c r="QLL43" s="3"/>
      <c r="QLM43" s="3"/>
      <c r="QLN43" s="3"/>
      <c r="QLO43" s="3"/>
      <c r="QLP43" s="3"/>
      <c r="QLQ43" s="3"/>
      <c r="QLR43" s="3"/>
      <c r="QLS43" s="3"/>
      <c r="QLT43" s="3"/>
      <c r="QLU43" s="3"/>
      <c r="QLV43" s="3"/>
      <c r="QLW43" s="3"/>
      <c r="QLX43" s="3"/>
      <c r="QLY43" s="3"/>
      <c r="QLZ43" s="3"/>
      <c r="QMA43" s="3"/>
      <c r="QMB43" s="3"/>
      <c r="QMC43" s="3"/>
      <c r="QMD43" s="3"/>
      <c r="QME43" s="3"/>
      <c r="QMF43" s="3"/>
      <c r="QMG43" s="3"/>
      <c r="QMH43" s="3"/>
      <c r="QMI43" s="3"/>
      <c r="QMJ43" s="3"/>
      <c r="QMK43" s="3"/>
      <c r="QML43" s="3"/>
      <c r="QMM43" s="3"/>
      <c r="QMN43" s="3"/>
      <c r="QMO43" s="3"/>
      <c r="QMP43" s="3"/>
      <c r="QMQ43" s="3"/>
      <c r="QMR43" s="3"/>
      <c r="QMS43" s="3"/>
      <c r="QMT43" s="3"/>
      <c r="QMU43" s="3"/>
      <c r="QMV43" s="3"/>
      <c r="QMW43" s="3"/>
      <c r="QMX43" s="3"/>
      <c r="QMY43" s="3"/>
      <c r="QMZ43" s="3"/>
      <c r="QNA43" s="3"/>
      <c r="QNB43" s="3"/>
      <c r="QNC43" s="3"/>
      <c r="QND43" s="3"/>
      <c r="QNE43" s="3"/>
      <c r="QNF43" s="3"/>
      <c r="QNG43" s="3"/>
      <c r="QNH43" s="3"/>
      <c r="QNI43" s="3"/>
      <c r="QNJ43" s="3"/>
      <c r="QNK43" s="3"/>
      <c r="QNL43" s="3"/>
      <c r="QNM43" s="3"/>
      <c r="QNN43" s="3"/>
      <c r="QNO43" s="3"/>
      <c r="QNP43" s="3"/>
      <c r="QNQ43" s="3"/>
      <c r="QNR43" s="3"/>
      <c r="QNS43" s="3"/>
      <c r="QNT43" s="3"/>
      <c r="QNU43" s="3"/>
      <c r="QNV43" s="3"/>
      <c r="QNW43" s="3"/>
      <c r="QNX43" s="3"/>
      <c r="QNY43" s="3"/>
      <c r="QNZ43" s="3"/>
      <c r="QOA43" s="3"/>
      <c r="QOB43" s="3"/>
      <c r="QOC43" s="3"/>
      <c r="QOD43" s="3"/>
      <c r="QOE43" s="3"/>
      <c r="QOF43" s="3"/>
      <c r="QOG43" s="3"/>
      <c r="QOH43" s="3"/>
      <c r="QOI43" s="3"/>
      <c r="QOJ43" s="3"/>
      <c r="QOK43" s="3"/>
      <c r="QOL43" s="3"/>
      <c r="QOM43" s="3"/>
      <c r="QON43" s="3"/>
      <c r="QOO43" s="3"/>
      <c r="QOP43" s="3"/>
      <c r="QOQ43" s="3"/>
      <c r="QOR43" s="3"/>
      <c r="QOS43" s="3"/>
      <c r="QOT43" s="3"/>
      <c r="QOU43" s="3"/>
      <c r="QOV43" s="3"/>
      <c r="QOW43" s="3"/>
      <c r="QOX43" s="3"/>
      <c r="QOY43" s="3"/>
      <c r="QOZ43" s="3"/>
      <c r="QPA43" s="3"/>
      <c r="QPB43" s="3"/>
      <c r="QPC43" s="3"/>
      <c r="QPD43" s="3"/>
      <c r="QPE43" s="3"/>
      <c r="QPF43" s="3"/>
      <c r="QPG43" s="3"/>
      <c r="QPH43" s="3"/>
      <c r="QPI43" s="3"/>
      <c r="QPJ43" s="3"/>
      <c r="QPK43" s="3"/>
      <c r="QPL43" s="3"/>
      <c r="QPM43" s="3"/>
      <c r="QPN43" s="3"/>
      <c r="QPO43" s="3"/>
      <c r="QPP43" s="3"/>
      <c r="QPQ43" s="3"/>
      <c r="QPR43" s="3"/>
      <c r="QPS43" s="3"/>
      <c r="QPT43" s="3"/>
      <c r="QPU43" s="3"/>
      <c r="QPV43" s="3"/>
      <c r="QPW43" s="3"/>
      <c r="QPX43" s="3"/>
      <c r="QPY43" s="3"/>
      <c r="QPZ43" s="3"/>
      <c r="QQA43" s="3"/>
      <c r="QQB43" s="3"/>
      <c r="QQC43" s="3"/>
      <c r="QQD43" s="3"/>
      <c r="QQE43" s="3"/>
      <c r="QQF43" s="3"/>
      <c r="QQG43" s="3"/>
      <c r="QQH43" s="3"/>
      <c r="QQI43" s="3"/>
      <c r="QQJ43" s="3"/>
      <c r="QQK43" s="3"/>
      <c r="QQL43" s="3"/>
      <c r="QQM43" s="3"/>
      <c r="QQN43" s="3"/>
      <c r="QQO43" s="3"/>
      <c r="QQP43" s="3"/>
      <c r="QQQ43" s="3"/>
      <c r="QQR43" s="3"/>
      <c r="QQS43" s="3"/>
      <c r="QQT43" s="3"/>
      <c r="QQU43" s="3"/>
      <c r="QQV43" s="3"/>
      <c r="QQW43" s="3"/>
      <c r="QQX43" s="3"/>
      <c r="QQY43" s="3"/>
      <c r="QQZ43" s="3"/>
      <c r="QRA43" s="3"/>
      <c r="QRB43" s="3"/>
      <c r="QRC43" s="3"/>
      <c r="QRD43" s="3"/>
      <c r="QRE43" s="3"/>
      <c r="QRF43" s="3"/>
      <c r="QRG43" s="3"/>
      <c r="QRH43" s="3"/>
      <c r="QRI43" s="3"/>
      <c r="QRJ43" s="3"/>
      <c r="QRK43" s="3"/>
      <c r="QRL43" s="3"/>
      <c r="QRM43" s="3"/>
      <c r="QRN43" s="3"/>
      <c r="QRO43" s="3"/>
      <c r="QRP43" s="3"/>
      <c r="QRQ43" s="3"/>
      <c r="QRR43" s="3"/>
      <c r="QRS43" s="3"/>
      <c r="QRT43" s="3"/>
      <c r="QRU43" s="3"/>
      <c r="QRV43" s="3"/>
      <c r="QRW43" s="3"/>
      <c r="QRX43" s="3"/>
      <c r="QRY43" s="3"/>
      <c r="QRZ43" s="3"/>
      <c r="QSA43" s="3"/>
      <c r="QSB43" s="3"/>
      <c r="QSC43" s="3"/>
      <c r="QSD43" s="3"/>
      <c r="QSE43" s="3"/>
      <c r="QSF43" s="3"/>
      <c r="QSG43" s="3"/>
      <c r="QSH43" s="3"/>
      <c r="QSI43" s="3"/>
      <c r="QSJ43" s="3"/>
      <c r="QSK43" s="3"/>
      <c r="QSL43" s="3"/>
      <c r="QSM43" s="3"/>
      <c r="QSN43" s="3"/>
      <c r="QSO43" s="3"/>
      <c r="QSP43" s="3"/>
      <c r="QSQ43" s="3"/>
      <c r="QSR43" s="3"/>
      <c r="QSS43" s="3"/>
      <c r="QST43" s="3"/>
      <c r="QSU43" s="3"/>
      <c r="QSV43" s="3"/>
      <c r="QSW43" s="3"/>
      <c r="QSX43" s="3"/>
      <c r="QSY43" s="3"/>
      <c r="QSZ43" s="3"/>
      <c r="QTA43" s="3"/>
      <c r="QTB43" s="3"/>
      <c r="QTC43" s="3"/>
      <c r="QTD43" s="3"/>
      <c r="QTE43" s="3"/>
      <c r="QTF43" s="3"/>
      <c r="QTG43" s="3"/>
      <c r="QTH43" s="3"/>
      <c r="QTI43" s="3"/>
      <c r="QTJ43" s="3"/>
      <c r="QTK43" s="3"/>
      <c r="QTL43" s="3"/>
      <c r="QTM43" s="3"/>
      <c r="QTN43" s="3"/>
      <c r="QTO43" s="3"/>
      <c r="QTP43" s="3"/>
      <c r="QTQ43" s="3"/>
      <c r="QTR43" s="3"/>
      <c r="QTS43" s="3"/>
      <c r="QTT43" s="3"/>
      <c r="QTU43" s="3"/>
      <c r="QTV43" s="3"/>
      <c r="QTW43" s="3"/>
      <c r="QTX43" s="3"/>
      <c r="QTY43" s="3"/>
      <c r="QTZ43" s="3"/>
      <c r="QUA43" s="3"/>
      <c r="QUB43" s="3"/>
      <c r="QUC43" s="3"/>
      <c r="QUD43" s="3"/>
      <c r="QUE43" s="3"/>
      <c r="QUF43" s="3"/>
      <c r="QUG43" s="3"/>
      <c r="QUH43" s="3"/>
      <c r="QUI43" s="3"/>
      <c r="QUJ43" s="3"/>
      <c r="QUK43" s="3"/>
      <c r="QUL43" s="3"/>
      <c r="QUM43" s="3"/>
      <c r="QUN43" s="3"/>
      <c r="QUO43" s="3"/>
      <c r="QUP43" s="3"/>
      <c r="QUQ43" s="3"/>
      <c r="QUR43" s="3"/>
      <c r="QUS43" s="3"/>
      <c r="QUT43" s="3"/>
      <c r="QUU43" s="3"/>
      <c r="QUV43" s="3"/>
      <c r="QUW43" s="3"/>
      <c r="QUX43" s="3"/>
      <c r="QUY43" s="3"/>
      <c r="QUZ43" s="3"/>
      <c r="QVA43" s="3"/>
      <c r="QVB43" s="3"/>
      <c r="QVC43" s="3"/>
      <c r="QVD43" s="3"/>
      <c r="QVE43" s="3"/>
      <c r="QVF43" s="3"/>
      <c r="QVG43" s="3"/>
      <c r="QVH43" s="3"/>
      <c r="QVI43" s="3"/>
      <c r="QVJ43" s="3"/>
      <c r="QVK43" s="3"/>
      <c r="QVL43" s="3"/>
      <c r="QVM43" s="3"/>
      <c r="QVN43" s="3"/>
      <c r="QVO43" s="3"/>
      <c r="QVP43" s="3"/>
      <c r="QVQ43" s="3"/>
      <c r="QVR43" s="3"/>
      <c r="QVS43" s="3"/>
      <c r="QVT43" s="3"/>
      <c r="QVU43" s="3"/>
      <c r="QVV43" s="3"/>
      <c r="QVW43" s="3"/>
      <c r="QVX43" s="3"/>
      <c r="QVY43" s="3"/>
      <c r="QVZ43" s="3"/>
      <c r="QWA43" s="3"/>
      <c r="QWB43" s="3"/>
      <c r="QWC43" s="3"/>
      <c r="QWD43" s="3"/>
      <c r="QWE43" s="3"/>
      <c r="QWF43" s="3"/>
      <c r="QWG43" s="3"/>
      <c r="QWH43" s="3"/>
      <c r="QWI43" s="3"/>
      <c r="QWJ43" s="3"/>
      <c r="QWK43" s="3"/>
      <c r="QWL43" s="3"/>
      <c r="QWM43" s="3"/>
      <c r="QWN43" s="3"/>
      <c r="QWO43" s="3"/>
      <c r="QWP43" s="3"/>
      <c r="QWQ43" s="3"/>
      <c r="QWR43" s="3"/>
      <c r="QWS43" s="3"/>
      <c r="QWT43" s="3"/>
      <c r="QWU43" s="3"/>
      <c r="QWV43" s="3"/>
      <c r="QWW43" s="3"/>
      <c r="QWX43" s="3"/>
      <c r="QWY43" s="3"/>
      <c r="QWZ43" s="3"/>
      <c r="QXA43" s="3"/>
      <c r="QXB43" s="3"/>
      <c r="QXC43" s="3"/>
      <c r="QXD43" s="3"/>
      <c r="QXE43" s="3"/>
      <c r="QXF43" s="3"/>
      <c r="QXG43" s="3"/>
      <c r="QXH43" s="3"/>
      <c r="QXI43" s="3"/>
      <c r="QXJ43" s="3"/>
      <c r="QXK43" s="3"/>
      <c r="QXL43" s="3"/>
      <c r="QXM43" s="3"/>
      <c r="QXN43" s="3"/>
      <c r="QXO43" s="3"/>
      <c r="QXP43" s="3"/>
      <c r="QXQ43" s="3"/>
      <c r="QXR43" s="3"/>
      <c r="QXS43" s="3"/>
      <c r="QXT43" s="3"/>
      <c r="QXU43" s="3"/>
      <c r="QXV43" s="3"/>
      <c r="QXW43" s="3"/>
      <c r="QXX43" s="3"/>
      <c r="QXY43" s="3"/>
      <c r="QXZ43" s="3"/>
      <c r="QYA43" s="3"/>
      <c r="QYB43" s="3"/>
      <c r="QYC43" s="3"/>
      <c r="QYD43" s="3"/>
      <c r="QYE43" s="3"/>
      <c r="QYF43" s="3"/>
      <c r="QYG43" s="3"/>
      <c r="QYH43" s="3"/>
      <c r="QYI43" s="3"/>
      <c r="QYJ43" s="3"/>
      <c r="QYK43" s="3"/>
      <c r="QYL43" s="3"/>
      <c r="QYM43" s="3"/>
      <c r="QYN43" s="3"/>
      <c r="QYO43" s="3"/>
      <c r="QYP43" s="3"/>
      <c r="QYQ43" s="3"/>
      <c r="QYR43" s="3"/>
      <c r="QYS43" s="3"/>
      <c r="QYT43" s="3"/>
      <c r="QYU43" s="3"/>
      <c r="QYV43" s="3"/>
      <c r="QYW43" s="3"/>
      <c r="QYX43" s="3"/>
      <c r="QYY43" s="3"/>
      <c r="QYZ43" s="3"/>
      <c r="QZA43" s="3"/>
      <c r="QZB43" s="3"/>
      <c r="QZC43" s="3"/>
      <c r="QZD43" s="3"/>
      <c r="QZE43" s="3"/>
      <c r="QZF43" s="3"/>
      <c r="QZG43" s="3"/>
      <c r="QZH43" s="3"/>
      <c r="QZI43" s="3"/>
      <c r="QZJ43" s="3"/>
      <c r="QZK43" s="3"/>
      <c r="QZL43" s="3"/>
      <c r="QZM43" s="3"/>
      <c r="QZN43" s="3"/>
      <c r="QZO43" s="3"/>
      <c r="QZP43" s="3"/>
      <c r="QZQ43" s="3"/>
      <c r="QZR43" s="3"/>
      <c r="QZS43" s="3"/>
      <c r="QZT43" s="3"/>
      <c r="QZU43" s="3"/>
      <c r="QZV43" s="3"/>
      <c r="QZW43" s="3"/>
      <c r="QZX43" s="3"/>
      <c r="QZY43" s="3"/>
      <c r="QZZ43" s="3"/>
      <c r="RAA43" s="3"/>
      <c r="RAB43" s="3"/>
      <c r="RAC43" s="3"/>
      <c r="RAD43" s="3"/>
      <c r="RAE43" s="3"/>
      <c r="RAF43" s="3"/>
      <c r="RAG43" s="3"/>
      <c r="RAH43" s="3"/>
      <c r="RAI43" s="3"/>
      <c r="RAJ43" s="3"/>
      <c r="RAK43" s="3"/>
      <c r="RAL43" s="3"/>
      <c r="RAM43" s="3"/>
      <c r="RAN43" s="3"/>
      <c r="RAO43" s="3"/>
      <c r="RAP43" s="3"/>
      <c r="RAQ43" s="3"/>
      <c r="RAR43" s="3"/>
      <c r="RAS43" s="3"/>
      <c r="RAT43" s="3"/>
      <c r="RAU43" s="3"/>
      <c r="RAV43" s="3"/>
      <c r="RAW43" s="3"/>
      <c r="RAX43" s="3"/>
      <c r="RAY43" s="3"/>
      <c r="RAZ43" s="3"/>
      <c r="RBA43" s="3"/>
      <c r="RBB43" s="3"/>
      <c r="RBC43" s="3"/>
      <c r="RBD43" s="3"/>
      <c r="RBE43" s="3"/>
      <c r="RBF43" s="3"/>
      <c r="RBG43" s="3"/>
      <c r="RBH43" s="3"/>
      <c r="RBI43" s="3"/>
      <c r="RBJ43" s="3"/>
      <c r="RBK43" s="3"/>
      <c r="RBL43" s="3"/>
      <c r="RBM43" s="3"/>
      <c r="RBN43" s="3"/>
      <c r="RBO43" s="3"/>
      <c r="RBP43" s="3"/>
      <c r="RBQ43" s="3"/>
      <c r="RBR43" s="3"/>
      <c r="RBS43" s="3"/>
      <c r="RBT43" s="3"/>
      <c r="RBU43" s="3"/>
      <c r="RBV43" s="3"/>
      <c r="RBW43" s="3"/>
      <c r="RBX43" s="3"/>
      <c r="RBY43" s="3"/>
      <c r="RBZ43" s="3"/>
      <c r="RCA43" s="3"/>
      <c r="RCB43" s="3"/>
      <c r="RCC43" s="3"/>
      <c r="RCD43" s="3"/>
      <c r="RCE43" s="3"/>
      <c r="RCF43" s="3"/>
      <c r="RCG43" s="3"/>
      <c r="RCH43" s="3"/>
      <c r="RCI43" s="3"/>
      <c r="RCJ43" s="3"/>
      <c r="RCK43" s="3"/>
      <c r="RCL43" s="3"/>
      <c r="RCM43" s="3"/>
      <c r="RCN43" s="3"/>
      <c r="RCO43" s="3"/>
      <c r="RCP43" s="3"/>
      <c r="RCQ43" s="3"/>
      <c r="RCR43" s="3"/>
      <c r="RCS43" s="3"/>
      <c r="RCT43" s="3"/>
      <c r="RCU43" s="3"/>
      <c r="RCV43" s="3"/>
      <c r="RCW43" s="3"/>
      <c r="RCX43" s="3"/>
      <c r="RCY43" s="3"/>
      <c r="RCZ43" s="3"/>
      <c r="RDA43" s="3"/>
      <c r="RDB43" s="3"/>
      <c r="RDC43" s="3"/>
      <c r="RDD43" s="3"/>
      <c r="RDE43" s="3"/>
      <c r="RDF43" s="3"/>
      <c r="RDG43" s="3"/>
      <c r="RDH43" s="3"/>
      <c r="RDI43" s="3"/>
      <c r="RDJ43" s="3"/>
      <c r="RDK43" s="3"/>
      <c r="RDL43" s="3"/>
      <c r="RDM43" s="3"/>
      <c r="RDN43" s="3"/>
      <c r="RDO43" s="3"/>
      <c r="RDP43" s="3"/>
      <c r="RDQ43" s="3"/>
      <c r="RDR43" s="3"/>
      <c r="RDS43" s="3"/>
      <c r="RDT43" s="3"/>
      <c r="RDU43" s="3"/>
      <c r="RDV43" s="3"/>
      <c r="RDW43" s="3"/>
      <c r="RDX43" s="3"/>
      <c r="RDY43" s="3"/>
      <c r="RDZ43" s="3"/>
      <c r="REA43" s="3"/>
      <c r="REB43" s="3"/>
      <c r="REC43" s="3"/>
      <c r="RED43" s="3"/>
      <c r="REE43" s="3"/>
      <c r="REF43" s="3"/>
      <c r="REG43" s="3"/>
      <c r="REH43" s="3"/>
      <c r="REI43" s="3"/>
      <c r="REJ43" s="3"/>
      <c r="REK43" s="3"/>
      <c r="REL43" s="3"/>
      <c r="REM43" s="3"/>
      <c r="REN43" s="3"/>
      <c r="REO43" s="3"/>
      <c r="REP43" s="3"/>
      <c r="REQ43" s="3"/>
      <c r="RER43" s="3"/>
      <c r="RES43" s="3"/>
      <c r="RET43" s="3"/>
      <c r="REU43" s="3"/>
      <c r="REV43" s="3"/>
      <c r="REW43" s="3"/>
      <c r="REX43" s="3"/>
      <c r="REY43" s="3"/>
      <c r="REZ43" s="3"/>
      <c r="RFA43" s="3"/>
      <c r="RFB43" s="3"/>
      <c r="RFC43" s="3"/>
      <c r="RFD43" s="3"/>
      <c r="RFE43" s="3"/>
      <c r="RFF43" s="3"/>
      <c r="RFG43" s="3"/>
      <c r="RFH43" s="3"/>
      <c r="RFI43" s="3"/>
      <c r="RFJ43" s="3"/>
      <c r="RFK43" s="3"/>
      <c r="RFL43" s="3"/>
      <c r="RFM43" s="3"/>
      <c r="RFN43" s="3"/>
      <c r="RFO43" s="3"/>
      <c r="RFP43" s="3"/>
      <c r="RFQ43" s="3"/>
      <c r="RFR43" s="3"/>
      <c r="RFS43" s="3"/>
      <c r="RFT43" s="3"/>
      <c r="RFU43" s="3"/>
      <c r="RFV43" s="3"/>
      <c r="RFW43" s="3"/>
      <c r="RFX43" s="3"/>
      <c r="RFY43" s="3"/>
      <c r="RFZ43" s="3"/>
      <c r="RGA43" s="3"/>
      <c r="RGB43" s="3"/>
      <c r="RGC43" s="3"/>
      <c r="RGD43" s="3"/>
      <c r="RGE43" s="3"/>
      <c r="RGF43" s="3"/>
      <c r="RGG43" s="3"/>
      <c r="RGH43" s="3"/>
      <c r="RGI43" s="3"/>
      <c r="RGJ43" s="3"/>
      <c r="RGK43" s="3"/>
      <c r="RGL43" s="3"/>
      <c r="RGM43" s="3"/>
      <c r="RGN43" s="3"/>
      <c r="RGO43" s="3"/>
      <c r="RGP43" s="3"/>
      <c r="RGQ43" s="3"/>
      <c r="RGR43" s="3"/>
      <c r="RGS43" s="3"/>
      <c r="RGT43" s="3"/>
      <c r="RGU43" s="3"/>
      <c r="RGV43" s="3"/>
      <c r="RGW43" s="3"/>
      <c r="RGX43" s="3"/>
      <c r="RGY43" s="3"/>
      <c r="RGZ43" s="3"/>
      <c r="RHA43" s="3"/>
      <c r="RHB43" s="3"/>
      <c r="RHC43" s="3"/>
      <c r="RHD43" s="3"/>
      <c r="RHE43" s="3"/>
      <c r="RHF43" s="3"/>
      <c r="RHG43" s="3"/>
      <c r="RHH43" s="3"/>
      <c r="RHI43" s="3"/>
      <c r="RHJ43" s="3"/>
      <c r="RHK43" s="3"/>
      <c r="RHL43" s="3"/>
      <c r="RHM43" s="3"/>
      <c r="RHN43" s="3"/>
      <c r="RHO43" s="3"/>
      <c r="RHP43" s="3"/>
      <c r="RHQ43" s="3"/>
      <c r="RHR43" s="3"/>
      <c r="RHS43" s="3"/>
      <c r="RHT43" s="3"/>
      <c r="RHU43" s="3"/>
      <c r="RHV43" s="3"/>
      <c r="RHW43" s="3"/>
      <c r="RHX43" s="3"/>
      <c r="RHY43" s="3"/>
      <c r="RHZ43" s="3"/>
      <c r="RIA43" s="3"/>
      <c r="RIB43" s="3"/>
      <c r="RIC43" s="3"/>
      <c r="RID43" s="3"/>
      <c r="RIE43" s="3"/>
      <c r="RIF43" s="3"/>
      <c r="RIG43" s="3"/>
      <c r="RIH43" s="3"/>
      <c r="RII43" s="3"/>
      <c r="RIJ43" s="3"/>
      <c r="RIK43" s="3"/>
      <c r="RIL43" s="3"/>
      <c r="RIM43" s="3"/>
      <c r="RIN43" s="3"/>
      <c r="RIO43" s="3"/>
      <c r="RIP43" s="3"/>
      <c r="RIQ43" s="3"/>
      <c r="RIR43" s="3"/>
      <c r="RIS43" s="3"/>
      <c r="RIT43" s="3"/>
      <c r="RIU43" s="3"/>
      <c r="RIV43" s="3"/>
      <c r="RIW43" s="3"/>
      <c r="RIX43" s="3"/>
      <c r="RIY43" s="3"/>
      <c r="RIZ43" s="3"/>
      <c r="RJA43" s="3"/>
      <c r="RJB43" s="3"/>
      <c r="RJC43" s="3"/>
      <c r="RJD43" s="3"/>
      <c r="RJE43" s="3"/>
      <c r="RJF43" s="3"/>
      <c r="RJG43" s="3"/>
      <c r="RJH43" s="3"/>
      <c r="RJI43" s="3"/>
      <c r="RJJ43" s="3"/>
      <c r="RJK43" s="3"/>
      <c r="RJL43" s="3"/>
      <c r="RJM43" s="3"/>
      <c r="RJN43" s="3"/>
      <c r="RJO43" s="3"/>
      <c r="RJP43" s="3"/>
      <c r="RJQ43" s="3"/>
      <c r="RJR43" s="3"/>
      <c r="RJS43" s="3"/>
      <c r="RJT43" s="3"/>
      <c r="RJU43" s="3"/>
      <c r="RJV43" s="3"/>
      <c r="RJW43" s="3"/>
      <c r="RJX43" s="3"/>
      <c r="RJY43" s="3"/>
      <c r="RJZ43" s="3"/>
      <c r="RKA43" s="3"/>
      <c r="RKB43" s="3"/>
      <c r="RKC43" s="3"/>
      <c r="RKD43" s="3"/>
      <c r="RKE43" s="3"/>
      <c r="RKF43" s="3"/>
      <c r="RKG43" s="3"/>
      <c r="RKH43" s="3"/>
      <c r="RKI43" s="3"/>
      <c r="RKJ43" s="3"/>
      <c r="RKK43" s="3"/>
      <c r="RKL43" s="3"/>
      <c r="RKM43" s="3"/>
      <c r="RKN43" s="3"/>
      <c r="RKO43" s="3"/>
      <c r="RKP43" s="3"/>
      <c r="RKQ43" s="3"/>
      <c r="RKR43" s="3"/>
      <c r="RKS43" s="3"/>
      <c r="RKT43" s="3"/>
      <c r="RKU43" s="3"/>
      <c r="RKV43" s="3"/>
      <c r="RKW43" s="3"/>
      <c r="RKX43" s="3"/>
      <c r="RKY43" s="3"/>
      <c r="RKZ43" s="3"/>
      <c r="RLA43" s="3"/>
      <c r="RLB43" s="3"/>
      <c r="RLC43" s="3"/>
      <c r="RLD43" s="3"/>
      <c r="RLE43" s="3"/>
      <c r="RLF43" s="3"/>
      <c r="RLG43" s="3"/>
      <c r="RLH43" s="3"/>
      <c r="RLI43" s="3"/>
      <c r="RLJ43" s="3"/>
      <c r="RLK43" s="3"/>
      <c r="RLL43" s="3"/>
      <c r="RLM43" s="3"/>
      <c r="RLN43" s="3"/>
      <c r="RLO43" s="3"/>
      <c r="RLP43" s="3"/>
      <c r="RLQ43" s="3"/>
      <c r="RLR43" s="3"/>
      <c r="RLS43" s="3"/>
      <c r="RLT43" s="3"/>
      <c r="RLU43" s="3"/>
      <c r="RLV43" s="3"/>
      <c r="RLW43" s="3"/>
      <c r="RLX43" s="3"/>
      <c r="RLY43" s="3"/>
      <c r="RLZ43" s="3"/>
      <c r="RMA43" s="3"/>
      <c r="RMB43" s="3"/>
      <c r="RMC43" s="3"/>
      <c r="RMD43" s="3"/>
      <c r="RME43" s="3"/>
      <c r="RMF43" s="3"/>
      <c r="RMG43" s="3"/>
      <c r="RMH43" s="3"/>
      <c r="RMI43" s="3"/>
      <c r="RMJ43" s="3"/>
      <c r="RMK43" s="3"/>
      <c r="RML43" s="3"/>
      <c r="RMM43" s="3"/>
      <c r="RMN43" s="3"/>
      <c r="RMO43" s="3"/>
      <c r="RMP43" s="3"/>
      <c r="RMQ43" s="3"/>
      <c r="RMR43" s="3"/>
      <c r="RMS43" s="3"/>
      <c r="RMT43" s="3"/>
      <c r="RMU43" s="3"/>
      <c r="RMV43" s="3"/>
      <c r="RMW43" s="3"/>
      <c r="RMX43" s="3"/>
      <c r="RMY43" s="3"/>
      <c r="RMZ43" s="3"/>
      <c r="RNA43" s="3"/>
      <c r="RNB43" s="3"/>
      <c r="RNC43" s="3"/>
      <c r="RND43" s="3"/>
      <c r="RNE43" s="3"/>
      <c r="RNF43" s="3"/>
      <c r="RNG43" s="3"/>
      <c r="RNH43" s="3"/>
      <c r="RNI43" s="3"/>
      <c r="RNJ43" s="3"/>
      <c r="RNK43" s="3"/>
      <c r="RNL43" s="3"/>
      <c r="RNM43" s="3"/>
      <c r="RNN43" s="3"/>
      <c r="RNO43" s="3"/>
      <c r="RNP43" s="3"/>
      <c r="RNQ43" s="3"/>
      <c r="RNR43" s="3"/>
      <c r="RNS43" s="3"/>
      <c r="RNT43" s="3"/>
      <c r="RNU43" s="3"/>
      <c r="RNV43" s="3"/>
      <c r="RNW43" s="3"/>
      <c r="RNX43" s="3"/>
      <c r="RNY43" s="3"/>
      <c r="RNZ43" s="3"/>
      <c r="ROA43" s="3"/>
      <c r="ROB43" s="3"/>
      <c r="ROC43" s="3"/>
      <c r="ROD43" s="3"/>
      <c r="ROE43" s="3"/>
      <c r="ROF43" s="3"/>
      <c r="ROG43" s="3"/>
      <c r="ROH43" s="3"/>
      <c r="ROI43" s="3"/>
      <c r="ROJ43" s="3"/>
      <c r="ROK43" s="3"/>
      <c r="ROL43" s="3"/>
      <c r="ROM43" s="3"/>
      <c r="RON43" s="3"/>
      <c r="ROO43" s="3"/>
      <c r="ROP43" s="3"/>
      <c r="ROQ43" s="3"/>
      <c r="ROR43" s="3"/>
      <c r="ROS43" s="3"/>
      <c r="ROT43" s="3"/>
      <c r="ROU43" s="3"/>
      <c r="ROV43" s="3"/>
      <c r="ROW43" s="3"/>
      <c r="ROX43" s="3"/>
      <c r="ROY43" s="3"/>
      <c r="ROZ43" s="3"/>
      <c r="RPA43" s="3"/>
      <c r="RPB43" s="3"/>
      <c r="RPC43" s="3"/>
      <c r="RPD43" s="3"/>
      <c r="RPE43" s="3"/>
      <c r="RPF43" s="3"/>
      <c r="RPG43" s="3"/>
      <c r="RPH43" s="3"/>
      <c r="RPI43" s="3"/>
      <c r="RPJ43" s="3"/>
      <c r="RPK43" s="3"/>
      <c r="RPL43" s="3"/>
      <c r="RPM43" s="3"/>
      <c r="RPN43" s="3"/>
      <c r="RPO43" s="3"/>
      <c r="RPP43" s="3"/>
      <c r="RPQ43" s="3"/>
      <c r="RPR43" s="3"/>
      <c r="RPS43" s="3"/>
      <c r="RPT43" s="3"/>
      <c r="RPU43" s="3"/>
      <c r="RPV43" s="3"/>
      <c r="RPW43" s="3"/>
      <c r="RPX43" s="3"/>
      <c r="RPY43" s="3"/>
      <c r="RPZ43" s="3"/>
      <c r="RQA43" s="3"/>
      <c r="RQB43" s="3"/>
      <c r="RQC43" s="3"/>
      <c r="RQD43" s="3"/>
      <c r="RQE43" s="3"/>
      <c r="RQF43" s="3"/>
      <c r="RQG43" s="3"/>
      <c r="RQH43" s="3"/>
      <c r="RQI43" s="3"/>
      <c r="RQJ43" s="3"/>
      <c r="RQK43" s="3"/>
      <c r="RQL43" s="3"/>
      <c r="RQM43" s="3"/>
      <c r="RQN43" s="3"/>
      <c r="RQO43" s="3"/>
      <c r="RQP43" s="3"/>
      <c r="RQQ43" s="3"/>
      <c r="RQR43" s="3"/>
      <c r="RQS43" s="3"/>
      <c r="RQT43" s="3"/>
      <c r="RQU43" s="3"/>
      <c r="RQV43" s="3"/>
      <c r="RQW43" s="3"/>
      <c r="RQX43" s="3"/>
      <c r="RQY43" s="3"/>
      <c r="RQZ43" s="3"/>
      <c r="RRA43" s="3"/>
      <c r="RRB43" s="3"/>
      <c r="RRC43" s="3"/>
      <c r="RRD43" s="3"/>
      <c r="RRE43" s="3"/>
      <c r="RRF43" s="3"/>
      <c r="RRG43" s="3"/>
      <c r="RRH43" s="3"/>
      <c r="RRI43" s="3"/>
      <c r="RRJ43" s="3"/>
      <c r="RRK43" s="3"/>
      <c r="RRL43" s="3"/>
      <c r="RRM43" s="3"/>
      <c r="RRN43" s="3"/>
      <c r="RRO43" s="3"/>
      <c r="RRP43" s="3"/>
      <c r="RRQ43" s="3"/>
      <c r="RRR43" s="3"/>
      <c r="RRS43" s="3"/>
      <c r="RRT43" s="3"/>
      <c r="RRU43" s="3"/>
      <c r="RRV43" s="3"/>
      <c r="RRW43" s="3"/>
      <c r="RRX43" s="3"/>
      <c r="RRY43" s="3"/>
      <c r="RRZ43" s="3"/>
      <c r="RSA43" s="3"/>
      <c r="RSB43" s="3"/>
      <c r="RSC43" s="3"/>
      <c r="RSD43" s="3"/>
      <c r="RSE43" s="3"/>
      <c r="RSF43" s="3"/>
      <c r="RSG43" s="3"/>
      <c r="RSH43" s="3"/>
      <c r="RSI43" s="3"/>
      <c r="RSJ43" s="3"/>
      <c r="RSK43" s="3"/>
      <c r="RSL43" s="3"/>
      <c r="RSM43" s="3"/>
      <c r="RSN43" s="3"/>
      <c r="RSO43" s="3"/>
      <c r="RSP43" s="3"/>
      <c r="RSQ43" s="3"/>
      <c r="RSR43" s="3"/>
      <c r="RSS43" s="3"/>
      <c r="RST43" s="3"/>
      <c r="RSU43" s="3"/>
      <c r="RSV43" s="3"/>
      <c r="RSW43" s="3"/>
      <c r="RSX43" s="3"/>
      <c r="RSY43" s="3"/>
      <c r="RSZ43" s="3"/>
      <c r="RTA43" s="3"/>
      <c r="RTB43" s="3"/>
      <c r="RTC43" s="3"/>
      <c r="RTD43" s="3"/>
      <c r="RTE43" s="3"/>
      <c r="RTF43" s="3"/>
      <c r="RTG43" s="3"/>
      <c r="RTH43" s="3"/>
      <c r="RTI43" s="3"/>
      <c r="RTJ43" s="3"/>
      <c r="RTK43" s="3"/>
      <c r="RTL43" s="3"/>
      <c r="RTM43" s="3"/>
      <c r="RTN43" s="3"/>
      <c r="RTO43" s="3"/>
      <c r="RTP43" s="3"/>
      <c r="RTQ43" s="3"/>
      <c r="RTR43" s="3"/>
      <c r="RTS43" s="3"/>
      <c r="RTT43" s="3"/>
      <c r="RTU43" s="3"/>
      <c r="RTV43" s="3"/>
      <c r="RTW43" s="3"/>
      <c r="RTX43" s="3"/>
      <c r="RTY43" s="3"/>
      <c r="RTZ43" s="3"/>
      <c r="RUA43" s="3"/>
      <c r="RUB43" s="3"/>
      <c r="RUC43" s="3"/>
      <c r="RUD43" s="3"/>
      <c r="RUE43" s="3"/>
      <c r="RUF43" s="3"/>
      <c r="RUG43" s="3"/>
      <c r="RUH43" s="3"/>
      <c r="RUI43" s="3"/>
      <c r="RUJ43" s="3"/>
      <c r="RUK43" s="3"/>
      <c r="RUL43" s="3"/>
      <c r="RUM43" s="3"/>
      <c r="RUN43" s="3"/>
      <c r="RUO43" s="3"/>
      <c r="RUP43" s="3"/>
      <c r="RUQ43" s="3"/>
      <c r="RUR43" s="3"/>
      <c r="RUS43" s="3"/>
      <c r="RUT43" s="3"/>
      <c r="RUU43" s="3"/>
      <c r="RUV43" s="3"/>
      <c r="RUW43" s="3"/>
      <c r="RUX43" s="3"/>
      <c r="RUY43" s="3"/>
      <c r="RUZ43" s="3"/>
      <c r="RVA43" s="3"/>
      <c r="RVB43" s="3"/>
      <c r="RVC43" s="3"/>
      <c r="RVD43" s="3"/>
      <c r="RVE43" s="3"/>
      <c r="RVF43" s="3"/>
      <c r="RVG43" s="3"/>
      <c r="RVH43" s="3"/>
      <c r="RVI43" s="3"/>
      <c r="RVJ43" s="3"/>
      <c r="RVK43" s="3"/>
      <c r="RVL43" s="3"/>
      <c r="RVM43" s="3"/>
      <c r="RVN43" s="3"/>
      <c r="RVO43" s="3"/>
      <c r="RVP43" s="3"/>
      <c r="RVQ43" s="3"/>
      <c r="RVR43" s="3"/>
      <c r="RVS43" s="3"/>
      <c r="RVT43" s="3"/>
      <c r="RVU43" s="3"/>
      <c r="RVV43" s="3"/>
      <c r="RVW43" s="3"/>
      <c r="RVX43" s="3"/>
      <c r="RVY43" s="3"/>
      <c r="RVZ43" s="3"/>
      <c r="RWA43" s="3"/>
      <c r="RWB43" s="3"/>
      <c r="RWC43" s="3"/>
      <c r="RWD43" s="3"/>
      <c r="RWE43" s="3"/>
      <c r="RWF43" s="3"/>
      <c r="RWG43" s="3"/>
      <c r="RWH43" s="3"/>
      <c r="RWI43" s="3"/>
      <c r="RWJ43" s="3"/>
      <c r="RWK43" s="3"/>
      <c r="RWL43" s="3"/>
      <c r="RWM43" s="3"/>
      <c r="RWN43" s="3"/>
      <c r="RWO43" s="3"/>
      <c r="RWP43" s="3"/>
      <c r="RWQ43" s="3"/>
      <c r="RWR43" s="3"/>
      <c r="RWS43" s="3"/>
      <c r="RWT43" s="3"/>
      <c r="RWU43" s="3"/>
      <c r="RWV43" s="3"/>
      <c r="RWW43" s="3"/>
      <c r="RWX43" s="3"/>
      <c r="RWY43" s="3"/>
      <c r="RWZ43" s="3"/>
      <c r="RXA43" s="3"/>
      <c r="RXB43" s="3"/>
      <c r="RXC43" s="3"/>
      <c r="RXD43" s="3"/>
      <c r="RXE43" s="3"/>
      <c r="RXF43" s="3"/>
      <c r="RXG43" s="3"/>
      <c r="RXH43" s="3"/>
      <c r="RXI43" s="3"/>
      <c r="RXJ43" s="3"/>
      <c r="RXK43" s="3"/>
      <c r="RXL43" s="3"/>
      <c r="RXM43" s="3"/>
      <c r="RXN43" s="3"/>
      <c r="RXO43" s="3"/>
      <c r="RXP43" s="3"/>
      <c r="RXQ43" s="3"/>
      <c r="RXR43" s="3"/>
      <c r="RXS43" s="3"/>
      <c r="RXT43" s="3"/>
      <c r="RXU43" s="3"/>
      <c r="RXV43" s="3"/>
      <c r="RXW43" s="3"/>
      <c r="RXX43" s="3"/>
      <c r="RXY43" s="3"/>
      <c r="RXZ43" s="3"/>
      <c r="RYA43" s="3"/>
      <c r="RYB43" s="3"/>
      <c r="RYC43" s="3"/>
      <c r="RYD43" s="3"/>
      <c r="RYE43" s="3"/>
      <c r="RYF43" s="3"/>
      <c r="RYG43" s="3"/>
      <c r="RYH43" s="3"/>
      <c r="RYI43" s="3"/>
      <c r="RYJ43" s="3"/>
      <c r="RYK43" s="3"/>
      <c r="RYL43" s="3"/>
      <c r="RYM43" s="3"/>
      <c r="RYN43" s="3"/>
      <c r="RYO43" s="3"/>
      <c r="RYP43" s="3"/>
      <c r="RYQ43" s="3"/>
      <c r="RYR43" s="3"/>
      <c r="RYS43" s="3"/>
      <c r="RYT43" s="3"/>
      <c r="RYU43" s="3"/>
      <c r="RYV43" s="3"/>
      <c r="RYW43" s="3"/>
      <c r="RYX43" s="3"/>
      <c r="RYY43" s="3"/>
      <c r="RYZ43" s="3"/>
      <c r="RZA43" s="3"/>
      <c r="RZB43" s="3"/>
      <c r="RZC43" s="3"/>
      <c r="RZD43" s="3"/>
      <c r="RZE43" s="3"/>
      <c r="RZF43" s="3"/>
      <c r="RZG43" s="3"/>
      <c r="RZH43" s="3"/>
      <c r="RZI43" s="3"/>
      <c r="RZJ43" s="3"/>
      <c r="RZK43" s="3"/>
      <c r="RZL43" s="3"/>
      <c r="RZM43" s="3"/>
      <c r="RZN43" s="3"/>
      <c r="RZO43" s="3"/>
      <c r="RZP43" s="3"/>
      <c r="RZQ43" s="3"/>
      <c r="RZR43" s="3"/>
      <c r="RZS43" s="3"/>
      <c r="RZT43" s="3"/>
      <c r="RZU43" s="3"/>
      <c r="RZV43" s="3"/>
      <c r="RZW43" s="3"/>
      <c r="RZX43" s="3"/>
      <c r="RZY43" s="3"/>
      <c r="RZZ43" s="3"/>
      <c r="SAA43" s="3"/>
      <c r="SAB43" s="3"/>
      <c r="SAC43" s="3"/>
      <c r="SAD43" s="3"/>
      <c r="SAE43" s="3"/>
      <c r="SAF43" s="3"/>
      <c r="SAG43" s="3"/>
      <c r="SAH43" s="3"/>
      <c r="SAI43" s="3"/>
      <c r="SAJ43" s="3"/>
      <c r="SAK43" s="3"/>
      <c r="SAL43" s="3"/>
      <c r="SAM43" s="3"/>
      <c r="SAN43" s="3"/>
      <c r="SAO43" s="3"/>
      <c r="SAP43" s="3"/>
      <c r="SAQ43" s="3"/>
      <c r="SAR43" s="3"/>
      <c r="SAS43" s="3"/>
      <c r="SAT43" s="3"/>
      <c r="SAU43" s="3"/>
      <c r="SAV43" s="3"/>
      <c r="SAW43" s="3"/>
      <c r="SAX43" s="3"/>
      <c r="SAY43" s="3"/>
      <c r="SAZ43" s="3"/>
      <c r="SBA43" s="3"/>
      <c r="SBB43" s="3"/>
      <c r="SBC43" s="3"/>
      <c r="SBD43" s="3"/>
      <c r="SBE43" s="3"/>
      <c r="SBF43" s="3"/>
      <c r="SBG43" s="3"/>
      <c r="SBH43" s="3"/>
      <c r="SBI43" s="3"/>
      <c r="SBJ43" s="3"/>
      <c r="SBK43" s="3"/>
      <c r="SBL43" s="3"/>
      <c r="SBM43" s="3"/>
      <c r="SBN43" s="3"/>
      <c r="SBO43" s="3"/>
      <c r="SBP43" s="3"/>
      <c r="SBQ43" s="3"/>
      <c r="SBR43" s="3"/>
      <c r="SBS43" s="3"/>
      <c r="SBT43" s="3"/>
      <c r="SBU43" s="3"/>
      <c r="SBV43" s="3"/>
      <c r="SBW43" s="3"/>
      <c r="SBX43" s="3"/>
      <c r="SBY43" s="3"/>
      <c r="SBZ43" s="3"/>
      <c r="SCA43" s="3"/>
      <c r="SCB43" s="3"/>
      <c r="SCC43" s="3"/>
      <c r="SCD43" s="3"/>
      <c r="SCE43" s="3"/>
      <c r="SCF43" s="3"/>
      <c r="SCG43" s="3"/>
      <c r="SCH43" s="3"/>
      <c r="SCI43" s="3"/>
      <c r="SCJ43" s="3"/>
      <c r="SCK43" s="3"/>
      <c r="SCL43" s="3"/>
      <c r="SCM43" s="3"/>
      <c r="SCN43" s="3"/>
      <c r="SCO43" s="3"/>
      <c r="SCP43" s="3"/>
      <c r="SCQ43" s="3"/>
      <c r="SCR43" s="3"/>
      <c r="SCS43" s="3"/>
      <c r="SCT43" s="3"/>
      <c r="SCU43" s="3"/>
      <c r="SCV43" s="3"/>
      <c r="SCW43" s="3"/>
      <c r="SCX43" s="3"/>
      <c r="SCY43" s="3"/>
      <c r="SCZ43" s="3"/>
      <c r="SDA43" s="3"/>
      <c r="SDB43" s="3"/>
      <c r="SDC43" s="3"/>
      <c r="SDD43" s="3"/>
      <c r="SDE43" s="3"/>
      <c r="SDF43" s="3"/>
      <c r="SDG43" s="3"/>
      <c r="SDH43" s="3"/>
      <c r="SDI43" s="3"/>
      <c r="SDJ43" s="3"/>
      <c r="SDK43" s="3"/>
      <c r="SDL43" s="3"/>
      <c r="SDM43" s="3"/>
      <c r="SDN43" s="3"/>
      <c r="SDO43" s="3"/>
      <c r="SDP43" s="3"/>
      <c r="SDQ43" s="3"/>
      <c r="SDR43" s="3"/>
      <c r="SDS43" s="3"/>
      <c r="SDT43" s="3"/>
      <c r="SDU43" s="3"/>
      <c r="SDV43" s="3"/>
      <c r="SDW43" s="3"/>
      <c r="SDX43" s="3"/>
      <c r="SDY43" s="3"/>
      <c r="SDZ43" s="3"/>
      <c r="SEA43" s="3"/>
      <c r="SEB43" s="3"/>
      <c r="SEC43" s="3"/>
      <c r="SED43" s="3"/>
      <c r="SEE43" s="3"/>
      <c r="SEF43" s="3"/>
      <c r="SEG43" s="3"/>
      <c r="SEH43" s="3"/>
      <c r="SEI43" s="3"/>
      <c r="SEJ43" s="3"/>
      <c r="SEK43" s="3"/>
      <c r="SEL43" s="3"/>
      <c r="SEM43" s="3"/>
      <c r="SEN43" s="3"/>
      <c r="SEO43" s="3"/>
      <c r="SEP43" s="3"/>
      <c r="SEQ43" s="3"/>
      <c r="SER43" s="3"/>
      <c r="SES43" s="3"/>
      <c r="SET43" s="3"/>
      <c r="SEU43" s="3"/>
      <c r="SEV43" s="3"/>
      <c r="SEW43" s="3"/>
      <c r="SEX43" s="3"/>
      <c r="SEY43" s="3"/>
      <c r="SEZ43" s="3"/>
      <c r="SFA43" s="3"/>
      <c r="SFB43" s="3"/>
      <c r="SFC43" s="3"/>
      <c r="SFD43" s="3"/>
      <c r="SFE43" s="3"/>
      <c r="SFF43" s="3"/>
      <c r="SFG43" s="3"/>
      <c r="SFH43" s="3"/>
      <c r="SFI43" s="3"/>
      <c r="SFJ43" s="3"/>
      <c r="SFK43" s="3"/>
      <c r="SFL43" s="3"/>
      <c r="SFM43" s="3"/>
      <c r="SFN43" s="3"/>
      <c r="SFO43" s="3"/>
      <c r="SFP43" s="3"/>
      <c r="SFQ43" s="3"/>
      <c r="SFR43" s="3"/>
      <c r="SFS43" s="3"/>
      <c r="SFT43" s="3"/>
      <c r="SFU43" s="3"/>
      <c r="SFV43" s="3"/>
      <c r="SFW43" s="3"/>
      <c r="SFX43" s="3"/>
      <c r="SFY43" s="3"/>
      <c r="SFZ43" s="3"/>
      <c r="SGA43" s="3"/>
      <c r="SGB43" s="3"/>
      <c r="SGC43" s="3"/>
      <c r="SGD43" s="3"/>
      <c r="SGE43" s="3"/>
      <c r="SGF43" s="3"/>
      <c r="SGG43" s="3"/>
      <c r="SGH43" s="3"/>
      <c r="SGI43" s="3"/>
      <c r="SGJ43" s="3"/>
      <c r="SGK43" s="3"/>
      <c r="SGL43" s="3"/>
      <c r="SGM43" s="3"/>
      <c r="SGN43" s="3"/>
      <c r="SGO43" s="3"/>
      <c r="SGP43" s="3"/>
      <c r="SGQ43" s="3"/>
      <c r="SGR43" s="3"/>
      <c r="SGS43" s="3"/>
      <c r="SGT43" s="3"/>
      <c r="SGU43" s="3"/>
      <c r="SGV43" s="3"/>
      <c r="SGW43" s="3"/>
      <c r="SGX43" s="3"/>
      <c r="SGY43" s="3"/>
      <c r="SGZ43" s="3"/>
      <c r="SHA43" s="3"/>
      <c r="SHB43" s="3"/>
      <c r="SHC43" s="3"/>
      <c r="SHD43" s="3"/>
      <c r="SHE43" s="3"/>
      <c r="SHF43" s="3"/>
      <c r="SHG43" s="3"/>
      <c r="SHH43" s="3"/>
      <c r="SHI43" s="3"/>
      <c r="SHJ43" s="3"/>
      <c r="SHK43" s="3"/>
      <c r="SHL43" s="3"/>
      <c r="SHM43" s="3"/>
      <c r="SHN43" s="3"/>
      <c r="SHO43" s="3"/>
      <c r="SHP43" s="3"/>
      <c r="SHQ43" s="3"/>
      <c r="SHR43" s="3"/>
      <c r="SHS43" s="3"/>
      <c r="SHT43" s="3"/>
      <c r="SHU43" s="3"/>
      <c r="SHV43" s="3"/>
      <c r="SHW43" s="3"/>
      <c r="SHX43" s="3"/>
      <c r="SHY43" s="3"/>
      <c r="SHZ43" s="3"/>
      <c r="SIA43" s="3"/>
      <c r="SIB43" s="3"/>
      <c r="SIC43" s="3"/>
      <c r="SID43" s="3"/>
      <c r="SIE43" s="3"/>
      <c r="SIF43" s="3"/>
      <c r="SIG43" s="3"/>
      <c r="SIH43" s="3"/>
      <c r="SII43" s="3"/>
      <c r="SIJ43" s="3"/>
      <c r="SIK43" s="3"/>
      <c r="SIL43" s="3"/>
      <c r="SIM43" s="3"/>
      <c r="SIN43" s="3"/>
      <c r="SIO43" s="3"/>
      <c r="SIP43" s="3"/>
      <c r="SIQ43" s="3"/>
      <c r="SIR43" s="3"/>
      <c r="SIS43" s="3"/>
      <c r="SIT43" s="3"/>
      <c r="SIU43" s="3"/>
      <c r="SIV43" s="3"/>
      <c r="SIW43" s="3"/>
      <c r="SIX43" s="3"/>
      <c r="SIY43" s="3"/>
      <c r="SIZ43" s="3"/>
      <c r="SJA43" s="3"/>
      <c r="SJB43" s="3"/>
      <c r="SJC43" s="3"/>
      <c r="SJD43" s="3"/>
      <c r="SJE43" s="3"/>
      <c r="SJF43" s="3"/>
      <c r="SJG43" s="3"/>
      <c r="SJH43" s="3"/>
      <c r="SJI43" s="3"/>
      <c r="SJJ43" s="3"/>
      <c r="SJK43" s="3"/>
      <c r="SJL43" s="3"/>
      <c r="SJM43" s="3"/>
      <c r="SJN43" s="3"/>
      <c r="SJO43" s="3"/>
      <c r="SJP43" s="3"/>
      <c r="SJQ43" s="3"/>
      <c r="SJR43" s="3"/>
      <c r="SJS43" s="3"/>
      <c r="SJT43" s="3"/>
      <c r="SJU43" s="3"/>
      <c r="SJV43" s="3"/>
      <c r="SJW43" s="3"/>
      <c r="SJX43" s="3"/>
      <c r="SJY43" s="3"/>
      <c r="SJZ43" s="3"/>
      <c r="SKA43" s="3"/>
      <c r="SKB43" s="3"/>
      <c r="SKC43" s="3"/>
      <c r="SKD43" s="3"/>
      <c r="SKE43" s="3"/>
      <c r="SKF43" s="3"/>
      <c r="SKG43" s="3"/>
      <c r="SKH43" s="3"/>
      <c r="SKI43" s="3"/>
      <c r="SKJ43" s="3"/>
      <c r="SKK43" s="3"/>
      <c r="SKL43" s="3"/>
      <c r="SKM43" s="3"/>
      <c r="SKN43" s="3"/>
      <c r="SKO43" s="3"/>
      <c r="SKP43" s="3"/>
      <c r="SKQ43" s="3"/>
      <c r="SKR43" s="3"/>
      <c r="SKS43" s="3"/>
      <c r="SKT43" s="3"/>
      <c r="SKU43" s="3"/>
      <c r="SKV43" s="3"/>
      <c r="SKW43" s="3"/>
      <c r="SKX43" s="3"/>
      <c r="SKY43" s="3"/>
      <c r="SKZ43" s="3"/>
      <c r="SLA43" s="3"/>
      <c r="SLB43" s="3"/>
      <c r="SLC43" s="3"/>
      <c r="SLD43" s="3"/>
      <c r="SLE43" s="3"/>
      <c r="SLF43" s="3"/>
      <c r="SLG43" s="3"/>
      <c r="SLH43" s="3"/>
      <c r="SLI43" s="3"/>
      <c r="SLJ43" s="3"/>
      <c r="SLK43" s="3"/>
      <c r="SLL43" s="3"/>
      <c r="SLM43" s="3"/>
      <c r="SLN43" s="3"/>
      <c r="SLO43" s="3"/>
      <c r="SLP43" s="3"/>
      <c r="SLQ43" s="3"/>
      <c r="SLR43" s="3"/>
      <c r="SLS43" s="3"/>
      <c r="SLT43" s="3"/>
      <c r="SLU43" s="3"/>
      <c r="SLV43" s="3"/>
      <c r="SLW43" s="3"/>
      <c r="SLX43" s="3"/>
      <c r="SLY43" s="3"/>
      <c r="SLZ43" s="3"/>
      <c r="SMA43" s="3"/>
      <c r="SMB43" s="3"/>
      <c r="SMC43" s="3"/>
      <c r="SMD43" s="3"/>
      <c r="SME43" s="3"/>
      <c r="SMF43" s="3"/>
      <c r="SMG43" s="3"/>
      <c r="SMH43" s="3"/>
      <c r="SMI43" s="3"/>
      <c r="SMJ43" s="3"/>
      <c r="SMK43" s="3"/>
      <c r="SML43" s="3"/>
      <c r="SMM43" s="3"/>
      <c r="SMN43" s="3"/>
      <c r="SMO43" s="3"/>
      <c r="SMP43" s="3"/>
      <c r="SMQ43" s="3"/>
      <c r="SMR43" s="3"/>
      <c r="SMS43" s="3"/>
      <c r="SMT43" s="3"/>
      <c r="SMU43" s="3"/>
      <c r="SMV43" s="3"/>
      <c r="SMW43" s="3"/>
      <c r="SMX43" s="3"/>
      <c r="SMY43" s="3"/>
      <c r="SMZ43" s="3"/>
      <c r="SNA43" s="3"/>
      <c r="SNB43" s="3"/>
      <c r="SNC43" s="3"/>
      <c r="SND43" s="3"/>
      <c r="SNE43" s="3"/>
      <c r="SNF43" s="3"/>
      <c r="SNG43" s="3"/>
      <c r="SNH43" s="3"/>
      <c r="SNI43" s="3"/>
      <c r="SNJ43" s="3"/>
      <c r="SNK43" s="3"/>
      <c r="SNL43" s="3"/>
      <c r="SNM43" s="3"/>
      <c r="SNN43" s="3"/>
      <c r="SNO43" s="3"/>
      <c r="SNP43" s="3"/>
      <c r="SNQ43" s="3"/>
      <c r="SNR43" s="3"/>
      <c r="SNS43" s="3"/>
      <c r="SNT43" s="3"/>
      <c r="SNU43" s="3"/>
      <c r="SNV43" s="3"/>
      <c r="SNW43" s="3"/>
      <c r="SNX43" s="3"/>
      <c r="SNY43" s="3"/>
      <c r="SNZ43" s="3"/>
      <c r="SOA43" s="3"/>
      <c r="SOB43" s="3"/>
      <c r="SOC43" s="3"/>
      <c r="SOD43" s="3"/>
      <c r="SOE43" s="3"/>
      <c r="SOF43" s="3"/>
      <c r="SOG43" s="3"/>
      <c r="SOH43" s="3"/>
      <c r="SOI43" s="3"/>
      <c r="SOJ43" s="3"/>
      <c r="SOK43" s="3"/>
      <c r="SOL43" s="3"/>
      <c r="SOM43" s="3"/>
      <c r="SON43" s="3"/>
      <c r="SOO43" s="3"/>
      <c r="SOP43" s="3"/>
      <c r="SOQ43" s="3"/>
      <c r="SOR43" s="3"/>
      <c r="SOS43" s="3"/>
      <c r="SOT43" s="3"/>
      <c r="SOU43" s="3"/>
      <c r="SOV43" s="3"/>
      <c r="SOW43" s="3"/>
      <c r="SOX43" s="3"/>
      <c r="SOY43" s="3"/>
      <c r="SOZ43" s="3"/>
      <c r="SPA43" s="3"/>
      <c r="SPB43" s="3"/>
      <c r="SPC43" s="3"/>
      <c r="SPD43" s="3"/>
      <c r="SPE43" s="3"/>
      <c r="SPF43" s="3"/>
      <c r="SPG43" s="3"/>
      <c r="SPH43" s="3"/>
      <c r="SPI43" s="3"/>
      <c r="SPJ43" s="3"/>
      <c r="SPK43" s="3"/>
      <c r="SPL43" s="3"/>
      <c r="SPM43" s="3"/>
      <c r="SPN43" s="3"/>
      <c r="SPO43" s="3"/>
      <c r="SPP43" s="3"/>
      <c r="SPQ43" s="3"/>
      <c r="SPR43" s="3"/>
      <c r="SPS43" s="3"/>
      <c r="SPT43" s="3"/>
      <c r="SPU43" s="3"/>
      <c r="SPV43" s="3"/>
      <c r="SPW43" s="3"/>
      <c r="SPX43" s="3"/>
      <c r="SPY43" s="3"/>
      <c r="SPZ43" s="3"/>
      <c r="SQA43" s="3"/>
      <c r="SQB43" s="3"/>
      <c r="SQC43" s="3"/>
      <c r="SQD43" s="3"/>
      <c r="SQE43" s="3"/>
      <c r="SQF43" s="3"/>
      <c r="SQG43" s="3"/>
      <c r="SQH43" s="3"/>
      <c r="SQI43" s="3"/>
      <c r="SQJ43" s="3"/>
      <c r="SQK43" s="3"/>
      <c r="SQL43" s="3"/>
      <c r="SQM43" s="3"/>
      <c r="SQN43" s="3"/>
      <c r="SQO43" s="3"/>
      <c r="SQP43" s="3"/>
      <c r="SQQ43" s="3"/>
      <c r="SQR43" s="3"/>
      <c r="SQS43" s="3"/>
      <c r="SQT43" s="3"/>
      <c r="SQU43" s="3"/>
      <c r="SQV43" s="3"/>
      <c r="SQW43" s="3"/>
      <c r="SQX43" s="3"/>
      <c r="SQY43" s="3"/>
      <c r="SQZ43" s="3"/>
      <c r="SRA43" s="3"/>
      <c r="SRB43" s="3"/>
      <c r="SRC43" s="3"/>
      <c r="SRD43" s="3"/>
      <c r="SRE43" s="3"/>
      <c r="SRF43" s="3"/>
      <c r="SRG43" s="3"/>
      <c r="SRH43" s="3"/>
      <c r="SRI43" s="3"/>
      <c r="SRJ43" s="3"/>
      <c r="SRK43" s="3"/>
      <c r="SRL43" s="3"/>
      <c r="SRM43" s="3"/>
      <c r="SRN43" s="3"/>
      <c r="SRO43" s="3"/>
      <c r="SRP43" s="3"/>
      <c r="SRQ43" s="3"/>
      <c r="SRR43" s="3"/>
      <c r="SRS43" s="3"/>
      <c r="SRT43" s="3"/>
      <c r="SRU43" s="3"/>
      <c r="SRV43" s="3"/>
      <c r="SRW43" s="3"/>
      <c r="SRX43" s="3"/>
      <c r="SRY43" s="3"/>
      <c r="SRZ43" s="3"/>
      <c r="SSA43" s="3"/>
      <c r="SSB43" s="3"/>
      <c r="SSC43" s="3"/>
      <c r="SSD43" s="3"/>
      <c r="SSE43" s="3"/>
      <c r="SSF43" s="3"/>
      <c r="SSG43" s="3"/>
      <c r="SSH43" s="3"/>
      <c r="SSI43" s="3"/>
      <c r="SSJ43" s="3"/>
      <c r="SSK43" s="3"/>
      <c r="SSL43" s="3"/>
      <c r="SSM43" s="3"/>
      <c r="SSN43" s="3"/>
      <c r="SSO43" s="3"/>
      <c r="SSP43" s="3"/>
      <c r="SSQ43" s="3"/>
      <c r="SSR43" s="3"/>
      <c r="SSS43" s="3"/>
      <c r="SST43" s="3"/>
      <c r="SSU43" s="3"/>
      <c r="SSV43" s="3"/>
      <c r="SSW43" s="3"/>
      <c r="SSX43" s="3"/>
      <c r="SSY43" s="3"/>
      <c r="SSZ43" s="3"/>
      <c r="STA43" s="3"/>
      <c r="STB43" s="3"/>
      <c r="STC43" s="3"/>
      <c r="STD43" s="3"/>
      <c r="STE43" s="3"/>
      <c r="STF43" s="3"/>
      <c r="STG43" s="3"/>
      <c r="STH43" s="3"/>
      <c r="STI43" s="3"/>
      <c r="STJ43" s="3"/>
      <c r="STK43" s="3"/>
      <c r="STL43" s="3"/>
      <c r="STM43" s="3"/>
      <c r="STN43" s="3"/>
      <c r="STO43" s="3"/>
      <c r="STP43" s="3"/>
      <c r="STQ43" s="3"/>
      <c r="STR43" s="3"/>
      <c r="STS43" s="3"/>
      <c r="STT43" s="3"/>
      <c r="STU43" s="3"/>
      <c r="STV43" s="3"/>
      <c r="STW43" s="3"/>
      <c r="STX43" s="3"/>
      <c r="STY43" s="3"/>
      <c r="STZ43" s="3"/>
      <c r="SUA43" s="3"/>
      <c r="SUB43" s="3"/>
      <c r="SUC43" s="3"/>
      <c r="SUD43" s="3"/>
      <c r="SUE43" s="3"/>
      <c r="SUF43" s="3"/>
      <c r="SUG43" s="3"/>
      <c r="SUH43" s="3"/>
      <c r="SUI43" s="3"/>
      <c r="SUJ43" s="3"/>
      <c r="SUK43" s="3"/>
      <c r="SUL43" s="3"/>
      <c r="SUM43" s="3"/>
      <c r="SUN43" s="3"/>
      <c r="SUO43" s="3"/>
      <c r="SUP43" s="3"/>
      <c r="SUQ43" s="3"/>
      <c r="SUR43" s="3"/>
      <c r="SUS43" s="3"/>
      <c r="SUT43" s="3"/>
      <c r="SUU43" s="3"/>
      <c r="SUV43" s="3"/>
      <c r="SUW43" s="3"/>
      <c r="SUX43" s="3"/>
      <c r="SUY43" s="3"/>
      <c r="SUZ43" s="3"/>
      <c r="SVA43" s="3"/>
      <c r="SVB43" s="3"/>
      <c r="SVC43" s="3"/>
      <c r="SVD43" s="3"/>
      <c r="SVE43" s="3"/>
      <c r="SVF43" s="3"/>
      <c r="SVG43" s="3"/>
      <c r="SVH43" s="3"/>
      <c r="SVI43" s="3"/>
      <c r="SVJ43" s="3"/>
      <c r="SVK43" s="3"/>
      <c r="SVL43" s="3"/>
      <c r="SVM43" s="3"/>
      <c r="SVN43" s="3"/>
      <c r="SVO43" s="3"/>
      <c r="SVP43" s="3"/>
      <c r="SVQ43" s="3"/>
      <c r="SVR43" s="3"/>
      <c r="SVS43" s="3"/>
      <c r="SVT43" s="3"/>
      <c r="SVU43" s="3"/>
      <c r="SVV43" s="3"/>
      <c r="SVW43" s="3"/>
      <c r="SVX43" s="3"/>
      <c r="SVY43" s="3"/>
      <c r="SVZ43" s="3"/>
      <c r="SWA43" s="3"/>
      <c r="SWB43" s="3"/>
      <c r="SWC43" s="3"/>
      <c r="SWD43" s="3"/>
      <c r="SWE43" s="3"/>
      <c r="SWF43" s="3"/>
      <c r="SWG43" s="3"/>
      <c r="SWH43" s="3"/>
      <c r="SWI43" s="3"/>
      <c r="SWJ43" s="3"/>
      <c r="SWK43" s="3"/>
      <c r="SWL43" s="3"/>
      <c r="SWM43" s="3"/>
      <c r="SWN43" s="3"/>
      <c r="SWO43" s="3"/>
      <c r="SWP43" s="3"/>
      <c r="SWQ43" s="3"/>
      <c r="SWR43" s="3"/>
      <c r="SWS43" s="3"/>
      <c r="SWT43" s="3"/>
      <c r="SWU43" s="3"/>
      <c r="SWV43" s="3"/>
      <c r="SWW43" s="3"/>
      <c r="SWX43" s="3"/>
      <c r="SWY43" s="3"/>
      <c r="SWZ43" s="3"/>
      <c r="SXA43" s="3"/>
      <c r="SXB43" s="3"/>
      <c r="SXC43" s="3"/>
      <c r="SXD43" s="3"/>
      <c r="SXE43" s="3"/>
      <c r="SXF43" s="3"/>
      <c r="SXG43" s="3"/>
      <c r="SXH43" s="3"/>
      <c r="SXI43" s="3"/>
      <c r="SXJ43" s="3"/>
      <c r="SXK43" s="3"/>
      <c r="SXL43" s="3"/>
      <c r="SXM43" s="3"/>
      <c r="SXN43" s="3"/>
      <c r="SXO43" s="3"/>
      <c r="SXP43" s="3"/>
      <c r="SXQ43" s="3"/>
      <c r="SXR43" s="3"/>
      <c r="SXS43" s="3"/>
      <c r="SXT43" s="3"/>
      <c r="SXU43" s="3"/>
      <c r="SXV43" s="3"/>
      <c r="SXW43" s="3"/>
      <c r="SXX43" s="3"/>
      <c r="SXY43" s="3"/>
      <c r="SXZ43" s="3"/>
      <c r="SYA43" s="3"/>
      <c r="SYB43" s="3"/>
      <c r="SYC43" s="3"/>
      <c r="SYD43" s="3"/>
      <c r="SYE43" s="3"/>
      <c r="SYF43" s="3"/>
      <c r="SYG43" s="3"/>
      <c r="SYH43" s="3"/>
      <c r="SYI43" s="3"/>
      <c r="SYJ43" s="3"/>
      <c r="SYK43" s="3"/>
      <c r="SYL43" s="3"/>
      <c r="SYM43" s="3"/>
      <c r="SYN43" s="3"/>
      <c r="SYO43" s="3"/>
      <c r="SYP43" s="3"/>
      <c r="SYQ43" s="3"/>
      <c r="SYR43" s="3"/>
      <c r="SYS43" s="3"/>
      <c r="SYT43" s="3"/>
      <c r="SYU43" s="3"/>
      <c r="SYV43" s="3"/>
      <c r="SYW43" s="3"/>
      <c r="SYX43" s="3"/>
      <c r="SYY43" s="3"/>
      <c r="SYZ43" s="3"/>
      <c r="SZA43" s="3"/>
      <c r="SZB43" s="3"/>
      <c r="SZC43" s="3"/>
      <c r="SZD43" s="3"/>
      <c r="SZE43" s="3"/>
      <c r="SZF43" s="3"/>
      <c r="SZG43" s="3"/>
      <c r="SZH43" s="3"/>
      <c r="SZI43" s="3"/>
      <c r="SZJ43" s="3"/>
      <c r="SZK43" s="3"/>
      <c r="SZL43" s="3"/>
      <c r="SZM43" s="3"/>
      <c r="SZN43" s="3"/>
      <c r="SZO43" s="3"/>
      <c r="SZP43" s="3"/>
      <c r="SZQ43" s="3"/>
      <c r="SZR43" s="3"/>
      <c r="SZS43" s="3"/>
      <c r="SZT43" s="3"/>
      <c r="SZU43" s="3"/>
      <c r="SZV43" s="3"/>
      <c r="SZW43" s="3"/>
      <c r="SZX43" s="3"/>
      <c r="SZY43" s="3"/>
      <c r="SZZ43" s="3"/>
      <c r="TAA43" s="3"/>
      <c r="TAB43" s="3"/>
      <c r="TAC43" s="3"/>
      <c r="TAD43" s="3"/>
      <c r="TAE43" s="3"/>
      <c r="TAF43" s="3"/>
      <c r="TAG43" s="3"/>
      <c r="TAH43" s="3"/>
      <c r="TAI43" s="3"/>
      <c r="TAJ43" s="3"/>
      <c r="TAK43" s="3"/>
      <c r="TAL43" s="3"/>
      <c r="TAM43" s="3"/>
      <c r="TAN43" s="3"/>
      <c r="TAO43" s="3"/>
      <c r="TAP43" s="3"/>
      <c r="TAQ43" s="3"/>
      <c r="TAR43" s="3"/>
      <c r="TAS43" s="3"/>
      <c r="TAT43" s="3"/>
      <c r="TAU43" s="3"/>
      <c r="TAV43" s="3"/>
      <c r="TAW43" s="3"/>
      <c r="TAX43" s="3"/>
      <c r="TAY43" s="3"/>
      <c r="TAZ43" s="3"/>
      <c r="TBA43" s="3"/>
      <c r="TBB43" s="3"/>
      <c r="TBC43" s="3"/>
      <c r="TBD43" s="3"/>
      <c r="TBE43" s="3"/>
      <c r="TBF43" s="3"/>
      <c r="TBG43" s="3"/>
      <c r="TBH43" s="3"/>
      <c r="TBI43" s="3"/>
      <c r="TBJ43" s="3"/>
      <c r="TBK43" s="3"/>
      <c r="TBL43" s="3"/>
      <c r="TBM43" s="3"/>
      <c r="TBN43" s="3"/>
      <c r="TBO43" s="3"/>
      <c r="TBP43" s="3"/>
      <c r="TBQ43" s="3"/>
      <c r="TBR43" s="3"/>
      <c r="TBS43" s="3"/>
      <c r="TBT43" s="3"/>
      <c r="TBU43" s="3"/>
      <c r="TBV43" s="3"/>
      <c r="TBW43" s="3"/>
      <c r="TBX43" s="3"/>
      <c r="TBY43" s="3"/>
      <c r="TBZ43" s="3"/>
      <c r="TCA43" s="3"/>
      <c r="TCB43" s="3"/>
      <c r="TCC43" s="3"/>
      <c r="TCD43" s="3"/>
      <c r="TCE43" s="3"/>
      <c r="TCF43" s="3"/>
      <c r="TCG43" s="3"/>
      <c r="TCH43" s="3"/>
      <c r="TCI43" s="3"/>
      <c r="TCJ43" s="3"/>
      <c r="TCK43" s="3"/>
      <c r="TCL43" s="3"/>
      <c r="TCM43" s="3"/>
      <c r="TCN43" s="3"/>
      <c r="TCO43" s="3"/>
      <c r="TCP43" s="3"/>
      <c r="TCQ43" s="3"/>
      <c r="TCR43" s="3"/>
      <c r="TCS43" s="3"/>
      <c r="TCT43" s="3"/>
      <c r="TCU43" s="3"/>
      <c r="TCV43" s="3"/>
      <c r="TCW43" s="3"/>
      <c r="TCX43" s="3"/>
      <c r="TCY43" s="3"/>
      <c r="TCZ43" s="3"/>
      <c r="TDA43" s="3"/>
      <c r="TDB43" s="3"/>
      <c r="TDC43" s="3"/>
      <c r="TDD43" s="3"/>
      <c r="TDE43" s="3"/>
      <c r="TDF43" s="3"/>
      <c r="TDG43" s="3"/>
      <c r="TDH43" s="3"/>
      <c r="TDI43" s="3"/>
      <c r="TDJ43" s="3"/>
      <c r="TDK43" s="3"/>
      <c r="TDL43" s="3"/>
      <c r="TDM43" s="3"/>
      <c r="TDN43" s="3"/>
      <c r="TDO43" s="3"/>
      <c r="TDP43" s="3"/>
      <c r="TDQ43" s="3"/>
      <c r="TDR43" s="3"/>
      <c r="TDS43" s="3"/>
      <c r="TDT43" s="3"/>
      <c r="TDU43" s="3"/>
      <c r="TDV43" s="3"/>
      <c r="TDW43" s="3"/>
      <c r="TDX43" s="3"/>
      <c r="TDY43" s="3"/>
      <c r="TDZ43" s="3"/>
      <c r="TEA43" s="3"/>
      <c r="TEB43" s="3"/>
      <c r="TEC43" s="3"/>
      <c r="TED43" s="3"/>
      <c r="TEE43" s="3"/>
      <c r="TEF43" s="3"/>
      <c r="TEG43" s="3"/>
      <c r="TEH43" s="3"/>
      <c r="TEI43" s="3"/>
      <c r="TEJ43" s="3"/>
      <c r="TEK43" s="3"/>
      <c r="TEL43" s="3"/>
      <c r="TEM43" s="3"/>
      <c r="TEN43" s="3"/>
      <c r="TEO43" s="3"/>
      <c r="TEP43" s="3"/>
      <c r="TEQ43" s="3"/>
      <c r="TER43" s="3"/>
      <c r="TES43" s="3"/>
      <c r="TET43" s="3"/>
      <c r="TEU43" s="3"/>
      <c r="TEV43" s="3"/>
      <c r="TEW43" s="3"/>
      <c r="TEX43" s="3"/>
      <c r="TEY43" s="3"/>
      <c r="TEZ43" s="3"/>
      <c r="TFA43" s="3"/>
      <c r="TFB43" s="3"/>
      <c r="TFC43" s="3"/>
      <c r="TFD43" s="3"/>
      <c r="TFE43" s="3"/>
      <c r="TFF43" s="3"/>
      <c r="TFG43" s="3"/>
      <c r="TFH43" s="3"/>
      <c r="TFI43" s="3"/>
      <c r="TFJ43" s="3"/>
      <c r="TFK43" s="3"/>
      <c r="TFL43" s="3"/>
      <c r="TFM43" s="3"/>
      <c r="TFN43" s="3"/>
      <c r="TFO43" s="3"/>
      <c r="TFP43" s="3"/>
      <c r="TFQ43" s="3"/>
      <c r="TFR43" s="3"/>
      <c r="TFS43" s="3"/>
      <c r="TFT43" s="3"/>
      <c r="TFU43" s="3"/>
      <c r="TFV43" s="3"/>
      <c r="TFW43" s="3"/>
      <c r="TFX43" s="3"/>
      <c r="TFY43" s="3"/>
      <c r="TFZ43" s="3"/>
      <c r="TGA43" s="3"/>
      <c r="TGB43" s="3"/>
      <c r="TGC43" s="3"/>
      <c r="TGD43" s="3"/>
      <c r="TGE43" s="3"/>
      <c r="TGF43" s="3"/>
      <c r="TGG43" s="3"/>
      <c r="TGH43" s="3"/>
      <c r="TGI43" s="3"/>
      <c r="TGJ43" s="3"/>
      <c r="TGK43" s="3"/>
      <c r="TGL43" s="3"/>
      <c r="TGM43" s="3"/>
      <c r="TGN43" s="3"/>
      <c r="TGO43" s="3"/>
      <c r="TGP43" s="3"/>
      <c r="TGQ43" s="3"/>
      <c r="TGR43" s="3"/>
      <c r="TGS43" s="3"/>
      <c r="TGT43" s="3"/>
      <c r="TGU43" s="3"/>
      <c r="TGV43" s="3"/>
      <c r="TGW43" s="3"/>
      <c r="TGX43" s="3"/>
      <c r="TGY43" s="3"/>
      <c r="TGZ43" s="3"/>
      <c r="THA43" s="3"/>
      <c r="THB43" s="3"/>
      <c r="THC43" s="3"/>
      <c r="THD43" s="3"/>
      <c r="THE43" s="3"/>
      <c r="THF43" s="3"/>
      <c r="THG43" s="3"/>
      <c r="THH43" s="3"/>
      <c r="THI43" s="3"/>
      <c r="THJ43" s="3"/>
      <c r="THK43" s="3"/>
      <c r="THL43" s="3"/>
      <c r="THM43" s="3"/>
      <c r="THN43" s="3"/>
      <c r="THO43" s="3"/>
      <c r="THP43" s="3"/>
      <c r="THQ43" s="3"/>
      <c r="THR43" s="3"/>
      <c r="THS43" s="3"/>
      <c r="THT43" s="3"/>
      <c r="THU43" s="3"/>
      <c r="THV43" s="3"/>
      <c r="THW43" s="3"/>
      <c r="THX43" s="3"/>
      <c r="THY43" s="3"/>
      <c r="THZ43" s="3"/>
      <c r="TIA43" s="3"/>
      <c r="TIB43" s="3"/>
      <c r="TIC43" s="3"/>
      <c r="TID43" s="3"/>
      <c r="TIE43" s="3"/>
      <c r="TIF43" s="3"/>
      <c r="TIG43" s="3"/>
      <c r="TIH43" s="3"/>
      <c r="TII43" s="3"/>
      <c r="TIJ43" s="3"/>
      <c r="TIK43" s="3"/>
      <c r="TIL43" s="3"/>
      <c r="TIM43" s="3"/>
      <c r="TIN43" s="3"/>
      <c r="TIO43" s="3"/>
      <c r="TIP43" s="3"/>
      <c r="TIQ43" s="3"/>
      <c r="TIR43" s="3"/>
      <c r="TIS43" s="3"/>
      <c r="TIT43" s="3"/>
      <c r="TIU43" s="3"/>
      <c r="TIV43" s="3"/>
      <c r="TIW43" s="3"/>
      <c r="TIX43" s="3"/>
      <c r="TIY43" s="3"/>
      <c r="TIZ43" s="3"/>
      <c r="TJA43" s="3"/>
      <c r="TJB43" s="3"/>
      <c r="TJC43" s="3"/>
      <c r="TJD43" s="3"/>
      <c r="TJE43" s="3"/>
      <c r="TJF43" s="3"/>
      <c r="TJG43" s="3"/>
      <c r="TJH43" s="3"/>
      <c r="TJI43" s="3"/>
      <c r="TJJ43" s="3"/>
      <c r="TJK43" s="3"/>
      <c r="TJL43" s="3"/>
      <c r="TJM43" s="3"/>
      <c r="TJN43" s="3"/>
      <c r="TJO43" s="3"/>
      <c r="TJP43" s="3"/>
      <c r="TJQ43" s="3"/>
      <c r="TJR43" s="3"/>
      <c r="TJS43" s="3"/>
      <c r="TJT43" s="3"/>
      <c r="TJU43" s="3"/>
      <c r="TJV43" s="3"/>
      <c r="TJW43" s="3"/>
      <c r="TJX43" s="3"/>
      <c r="TJY43" s="3"/>
      <c r="TJZ43" s="3"/>
      <c r="TKA43" s="3"/>
      <c r="TKB43" s="3"/>
      <c r="TKC43" s="3"/>
      <c r="TKD43" s="3"/>
      <c r="TKE43" s="3"/>
      <c r="TKF43" s="3"/>
      <c r="TKG43" s="3"/>
      <c r="TKH43" s="3"/>
      <c r="TKI43" s="3"/>
      <c r="TKJ43" s="3"/>
      <c r="TKK43" s="3"/>
      <c r="TKL43" s="3"/>
      <c r="TKM43" s="3"/>
      <c r="TKN43" s="3"/>
      <c r="TKO43" s="3"/>
      <c r="TKP43" s="3"/>
      <c r="TKQ43" s="3"/>
      <c r="TKR43" s="3"/>
      <c r="TKS43" s="3"/>
      <c r="TKT43" s="3"/>
      <c r="TKU43" s="3"/>
      <c r="TKV43" s="3"/>
      <c r="TKW43" s="3"/>
      <c r="TKX43" s="3"/>
      <c r="TKY43" s="3"/>
      <c r="TKZ43" s="3"/>
      <c r="TLA43" s="3"/>
      <c r="TLB43" s="3"/>
      <c r="TLC43" s="3"/>
      <c r="TLD43" s="3"/>
      <c r="TLE43" s="3"/>
      <c r="TLF43" s="3"/>
      <c r="TLG43" s="3"/>
      <c r="TLH43" s="3"/>
      <c r="TLI43" s="3"/>
      <c r="TLJ43" s="3"/>
      <c r="TLK43" s="3"/>
      <c r="TLL43" s="3"/>
      <c r="TLM43" s="3"/>
      <c r="TLN43" s="3"/>
      <c r="TLO43" s="3"/>
      <c r="TLP43" s="3"/>
      <c r="TLQ43" s="3"/>
      <c r="TLR43" s="3"/>
      <c r="TLS43" s="3"/>
      <c r="TLT43" s="3"/>
      <c r="TLU43" s="3"/>
      <c r="TLV43" s="3"/>
      <c r="TLW43" s="3"/>
      <c r="TLX43" s="3"/>
      <c r="TLY43" s="3"/>
      <c r="TLZ43" s="3"/>
      <c r="TMA43" s="3"/>
      <c r="TMB43" s="3"/>
      <c r="TMC43" s="3"/>
      <c r="TMD43" s="3"/>
      <c r="TME43" s="3"/>
      <c r="TMF43" s="3"/>
      <c r="TMG43" s="3"/>
      <c r="TMH43" s="3"/>
      <c r="TMI43" s="3"/>
      <c r="TMJ43" s="3"/>
      <c r="TMK43" s="3"/>
      <c r="TML43" s="3"/>
      <c r="TMM43" s="3"/>
      <c r="TMN43" s="3"/>
      <c r="TMO43" s="3"/>
      <c r="TMP43" s="3"/>
      <c r="TMQ43" s="3"/>
      <c r="TMR43" s="3"/>
      <c r="TMS43" s="3"/>
      <c r="TMT43" s="3"/>
      <c r="TMU43" s="3"/>
      <c r="TMV43" s="3"/>
      <c r="TMW43" s="3"/>
      <c r="TMX43" s="3"/>
      <c r="TMY43" s="3"/>
      <c r="TMZ43" s="3"/>
      <c r="TNA43" s="3"/>
      <c r="TNB43" s="3"/>
      <c r="TNC43" s="3"/>
      <c r="TND43" s="3"/>
      <c r="TNE43" s="3"/>
      <c r="TNF43" s="3"/>
      <c r="TNG43" s="3"/>
      <c r="TNH43" s="3"/>
      <c r="TNI43" s="3"/>
      <c r="TNJ43" s="3"/>
      <c r="TNK43" s="3"/>
      <c r="TNL43" s="3"/>
      <c r="TNM43" s="3"/>
      <c r="TNN43" s="3"/>
      <c r="TNO43" s="3"/>
      <c r="TNP43" s="3"/>
      <c r="TNQ43" s="3"/>
      <c r="TNR43" s="3"/>
      <c r="TNS43" s="3"/>
      <c r="TNT43" s="3"/>
      <c r="TNU43" s="3"/>
      <c r="TNV43" s="3"/>
      <c r="TNW43" s="3"/>
      <c r="TNX43" s="3"/>
      <c r="TNY43" s="3"/>
      <c r="TNZ43" s="3"/>
      <c r="TOA43" s="3"/>
      <c r="TOB43" s="3"/>
      <c r="TOC43" s="3"/>
      <c r="TOD43" s="3"/>
      <c r="TOE43" s="3"/>
      <c r="TOF43" s="3"/>
      <c r="TOG43" s="3"/>
      <c r="TOH43" s="3"/>
      <c r="TOI43" s="3"/>
      <c r="TOJ43" s="3"/>
      <c r="TOK43" s="3"/>
      <c r="TOL43" s="3"/>
      <c r="TOM43" s="3"/>
      <c r="TON43" s="3"/>
      <c r="TOO43" s="3"/>
      <c r="TOP43" s="3"/>
      <c r="TOQ43" s="3"/>
      <c r="TOR43" s="3"/>
      <c r="TOS43" s="3"/>
      <c r="TOT43" s="3"/>
      <c r="TOU43" s="3"/>
      <c r="TOV43" s="3"/>
      <c r="TOW43" s="3"/>
      <c r="TOX43" s="3"/>
      <c r="TOY43" s="3"/>
      <c r="TOZ43" s="3"/>
      <c r="TPA43" s="3"/>
      <c r="TPB43" s="3"/>
      <c r="TPC43" s="3"/>
      <c r="TPD43" s="3"/>
      <c r="TPE43" s="3"/>
      <c r="TPF43" s="3"/>
      <c r="TPG43" s="3"/>
      <c r="TPH43" s="3"/>
      <c r="TPI43" s="3"/>
      <c r="TPJ43" s="3"/>
      <c r="TPK43" s="3"/>
      <c r="TPL43" s="3"/>
      <c r="TPM43" s="3"/>
      <c r="TPN43" s="3"/>
      <c r="TPO43" s="3"/>
      <c r="TPP43" s="3"/>
      <c r="TPQ43" s="3"/>
      <c r="TPR43" s="3"/>
      <c r="TPS43" s="3"/>
      <c r="TPT43" s="3"/>
      <c r="TPU43" s="3"/>
      <c r="TPV43" s="3"/>
      <c r="TPW43" s="3"/>
      <c r="TPX43" s="3"/>
      <c r="TPY43" s="3"/>
      <c r="TPZ43" s="3"/>
      <c r="TQA43" s="3"/>
      <c r="TQB43" s="3"/>
      <c r="TQC43" s="3"/>
      <c r="TQD43" s="3"/>
      <c r="TQE43" s="3"/>
      <c r="TQF43" s="3"/>
      <c r="TQG43" s="3"/>
      <c r="TQH43" s="3"/>
      <c r="TQI43" s="3"/>
      <c r="TQJ43" s="3"/>
      <c r="TQK43" s="3"/>
      <c r="TQL43" s="3"/>
      <c r="TQM43" s="3"/>
      <c r="TQN43" s="3"/>
      <c r="TQO43" s="3"/>
      <c r="TQP43" s="3"/>
      <c r="TQQ43" s="3"/>
      <c r="TQR43" s="3"/>
      <c r="TQS43" s="3"/>
      <c r="TQT43" s="3"/>
      <c r="TQU43" s="3"/>
      <c r="TQV43" s="3"/>
      <c r="TQW43" s="3"/>
      <c r="TQX43" s="3"/>
      <c r="TQY43" s="3"/>
      <c r="TQZ43" s="3"/>
      <c r="TRA43" s="3"/>
      <c r="TRB43" s="3"/>
      <c r="TRC43" s="3"/>
      <c r="TRD43" s="3"/>
      <c r="TRE43" s="3"/>
      <c r="TRF43" s="3"/>
      <c r="TRG43" s="3"/>
      <c r="TRH43" s="3"/>
      <c r="TRI43" s="3"/>
      <c r="TRJ43" s="3"/>
      <c r="TRK43" s="3"/>
      <c r="TRL43" s="3"/>
      <c r="TRM43" s="3"/>
      <c r="TRN43" s="3"/>
      <c r="TRO43" s="3"/>
      <c r="TRP43" s="3"/>
      <c r="TRQ43" s="3"/>
      <c r="TRR43" s="3"/>
      <c r="TRS43" s="3"/>
      <c r="TRT43" s="3"/>
      <c r="TRU43" s="3"/>
      <c r="TRV43" s="3"/>
      <c r="TRW43" s="3"/>
      <c r="TRX43" s="3"/>
      <c r="TRY43" s="3"/>
      <c r="TRZ43" s="3"/>
      <c r="TSA43" s="3"/>
      <c r="TSB43" s="3"/>
      <c r="TSC43" s="3"/>
      <c r="TSD43" s="3"/>
      <c r="TSE43" s="3"/>
      <c r="TSF43" s="3"/>
      <c r="TSG43" s="3"/>
      <c r="TSH43" s="3"/>
      <c r="TSI43" s="3"/>
      <c r="TSJ43" s="3"/>
      <c r="TSK43" s="3"/>
      <c r="TSL43" s="3"/>
      <c r="TSM43" s="3"/>
      <c r="TSN43" s="3"/>
      <c r="TSO43" s="3"/>
      <c r="TSP43" s="3"/>
      <c r="TSQ43" s="3"/>
      <c r="TSR43" s="3"/>
      <c r="TSS43" s="3"/>
      <c r="TST43" s="3"/>
      <c r="TSU43" s="3"/>
      <c r="TSV43" s="3"/>
      <c r="TSW43" s="3"/>
      <c r="TSX43" s="3"/>
      <c r="TSY43" s="3"/>
      <c r="TSZ43" s="3"/>
      <c r="TTA43" s="3"/>
      <c r="TTB43" s="3"/>
      <c r="TTC43" s="3"/>
      <c r="TTD43" s="3"/>
      <c r="TTE43" s="3"/>
      <c r="TTF43" s="3"/>
      <c r="TTG43" s="3"/>
      <c r="TTH43" s="3"/>
      <c r="TTI43" s="3"/>
      <c r="TTJ43" s="3"/>
      <c r="TTK43" s="3"/>
      <c r="TTL43" s="3"/>
      <c r="TTM43" s="3"/>
      <c r="TTN43" s="3"/>
      <c r="TTO43" s="3"/>
      <c r="TTP43" s="3"/>
      <c r="TTQ43" s="3"/>
      <c r="TTR43" s="3"/>
      <c r="TTS43" s="3"/>
      <c r="TTT43" s="3"/>
      <c r="TTU43" s="3"/>
      <c r="TTV43" s="3"/>
      <c r="TTW43" s="3"/>
      <c r="TTX43" s="3"/>
      <c r="TTY43" s="3"/>
      <c r="TTZ43" s="3"/>
      <c r="TUA43" s="3"/>
      <c r="TUB43" s="3"/>
      <c r="TUC43" s="3"/>
      <c r="TUD43" s="3"/>
      <c r="TUE43" s="3"/>
      <c r="TUF43" s="3"/>
      <c r="TUG43" s="3"/>
      <c r="TUH43" s="3"/>
      <c r="TUI43" s="3"/>
      <c r="TUJ43" s="3"/>
      <c r="TUK43" s="3"/>
      <c r="TUL43" s="3"/>
      <c r="TUM43" s="3"/>
      <c r="TUN43" s="3"/>
      <c r="TUO43" s="3"/>
      <c r="TUP43" s="3"/>
      <c r="TUQ43" s="3"/>
      <c r="TUR43" s="3"/>
      <c r="TUS43" s="3"/>
      <c r="TUT43" s="3"/>
      <c r="TUU43" s="3"/>
      <c r="TUV43" s="3"/>
      <c r="TUW43" s="3"/>
      <c r="TUX43" s="3"/>
      <c r="TUY43" s="3"/>
      <c r="TUZ43" s="3"/>
      <c r="TVA43" s="3"/>
      <c r="TVB43" s="3"/>
      <c r="TVC43" s="3"/>
      <c r="TVD43" s="3"/>
      <c r="TVE43" s="3"/>
      <c r="TVF43" s="3"/>
      <c r="TVG43" s="3"/>
      <c r="TVH43" s="3"/>
      <c r="TVI43" s="3"/>
      <c r="TVJ43" s="3"/>
      <c r="TVK43" s="3"/>
      <c r="TVL43" s="3"/>
      <c r="TVM43" s="3"/>
      <c r="TVN43" s="3"/>
      <c r="TVO43" s="3"/>
      <c r="TVP43" s="3"/>
      <c r="TVQ43" s="3"/>
      <c r="TVR43" s="3"/>
      <c r="TVS43" s="3"/>
      <c r="TVT43" s="3"/>
      <c r="TVU43" s="3"/>
      <c r="TVV43" s="3"/>
      <c r="TVW43" s="3"/>
      <c r="TVX43" s="3"/>
      <c r="TVY43" s="3"/>
      <c r="TVZ43" s="3"/>
      <c r="TWA43" s="3"/>
      <c r="TWB43" s="3"/>
      <c r="TWC43" s="3"/>
      <c r="TWD43" s="3"/>
      <c r="TWE43" s="3"/>
      <c r="TWF43" s="3"/>
      <c r="TWG43" s="3"/>
      <c r="TWH43" s="3"/>
      <c r="TWI43" s="3"/>
      <c r="TWJ43" s="3"/>
      <c r="TWK43" s="3"/>
      <c r="TWL43" s="3"/>
      <c r="TWM43" s="3"/>
      <c r="TWN43" s="3"/>
      <c r="TWO43" s="3"/>
      <c r="TWP43" s="3"/>
      <c r="TWQ43" s="3"/>
      <c r="TWR43" s="3"/>
      <c r="TWS43" s="3"/>
      <c r="TWT43" s="3"/>
      <c r="TWU43" s="3"/>
      <c r="TWV43" s="3"/>
      <c r="TWW43" s="3"/>
      <c r="TWX43" s="3"/>
      <c r="TWY43" s="3"/>
      <c r="TWZ43" s="3"/>
      <c r="TXA43" s="3"/>
      <c r="TXB43" s="3"/>
      <c r="TXC43" s="3"/>
      <c r="TXD43" s="3"/>
      <c r="TXE43" s="3"/>
      <c r="TXF43" s="3"/>
      <c r="TXG43" s="3"/>
      <c r="TXH43" s="3"/>
      <c r="TXI43" s="3"/>
      <c r="TXJ43" s="3"/>
      <c r="TXK43" s="3"/>
      <c r="TXL43" s="3"/>
      <c r="TXM43" s="3"/>
      <c r="TXN43" s="3"/>
      <c r="TXO43" s="3"/>
      <c r="TXP43" s="3"/>
      <c r="TXQ43" s="3"/>
      <c r="TXR43" s="3"/>
      <c r="TXS43" s="3"/>
      <c r="TXT43" s="3"/>
      <c r="TXU43" s="3"/>
      <c r="TXV43" s="3"/>
      <c r="TXW43" s="3"/>
      <c r="TXX43" s="3"/>
      <c r="TXY43" s="3"/>
      <c r="TXZ43" s="3"/>
      <c r="TYA43" s="3"/>
      <c r="TYB43" s="3"/>
      <c r="TYC43" s="3"/>
      <c r="TYD43" s="3"/>
      <c r="TYE43" s="3"/>
      <c r="TYF43" s="3"/>
      <c r="TYG43" s="3"/>
      <c r="TYH43" s="3"/>
      <c r="TYI43" s="3"/>
      <c r="TYJ43" s="3"/>
      <c r="TYK43" s="3"/>
      <c r="TYL43" s="3"/>
      <c r="TYM43" s="3"/>
      <c r="TYN43" s="3"/>
      <c r="TYO43" s="3"/>
      <c r="TYP43" s="3"/>
      <c r="TYQ43" s="3"/>
      <c r="TYR43" s="3"/>
      <c r="TYS43" s="3"/>
      <c r="TYT43" s="3"/>
      <c r="TYU43" s="3"/>
      <c r="TYV43" s="3"/>
      <c r="TYW43" s="3"/>
      <c r="TYX43" s="3"/>
      <c r="TYY43" s="3"/>
      <c r="TYZ43" s="3"/>
      <c r="TZA43" s="3"/>
      <c r="TZB43" s="3"/>
      <c r="TZC43" s="3"/>
      <c r="TZD43" s="3"/>
      <c r="TZE43" s="3"/>
      <c r="TZF43" s="3"/>
      <c r="TZG43" s="3"/>
      <c r="TZH43" s="3"/>
      <c r="TZI43" s="3"/>
      <c r="TZJ43" s="3"/>
      <c r="TZK43" s="3"/>
      <c r="TZL43" s="3"/>
      <c r="TZM43" s="3"/>
      <c r="TZN43" s="3"/>
      <c r="TZO43" s="3"/>
      <c r="TZP43" s="3"/>
      <c r="TZQ43" s="3"/>
      <c r="TZR43" s="3"/>
      <c r="TZS43" s="3"/>
      <c r="TZT43" s="3"/>
      <c r="TZU43" s="3"/>
      <c r="TZV43" s="3"/>
      <c r="TZW43" s="3"/>
      <c r="TZX43" s="3"/>
      <c r="TZY43" s="3"/>
      <c r="TZZ43" s="3"/>
      <c r="UAA43" s="3"/>
      <c r="UAB43" s="3"/>
      <c r="UAC43" s="3"/>
      <c r="UAD43" s="3"/>
      <c r="UAE43" s="3"/>
      <c r="UAF43" s="3"/>
      <c r="UAG43" s="3"/>
      <c r="UAH43" s="3"/>
      <c r="UAI43" s="3"/>
      <c r="UAJ43" s="3"/>
      <c r="UAK43" s="3"/>
      <c r="UAL43" s="3"/>
      <c r="UAM43" s="3"/>
      <c r="UAN43" s="3"/>
      <c r="UAO43" s="3"/>
      <c r="UAP43" s="3"/>
      <c r="UAQ43" s="3"/>
      <c r="UAR43" s="3"/>
      <c r="UAS43" s="3"/>
      <c r="UAT43" s="3"/>
      <c r="UAU43" s="3"/>
      <c r="UAV43" s="3"/>
      <c r="UAW43" s="3"/>
      <c r="UAX43" s="3"/>
      <c r="UAY43" s="3"/>
      <c r="UAZ43" s="3"/>
      <c r="UBA43" s="3"/>
      <c r="UBB43" s="3"/>
      <c r="UBC43" s="3"/>
      <c r="UBD43" s="3"/>
      <c r="UBE43" s="3"/>
      <c r="UBF43" s="3"/>
      <c r="UBG43" s="3"/>
      <c r="UBH43" s="3"/>
      <c r="UBI43" s="3"/>
      <c r="UBJ43" s="3"/>
      <c r="UBK43" s="3"/>
      <c r="UBL43" s="3"/>
      <c r="UBM43" s="3"/>
      <c r="UBN43" s="3"/>
      <c r="UBO43" s="3"/>
      <c r="UBP43" s="3"/>
      <c r="UBQ43" s="3"/>
      <c r="UBR43" s="3"/>
      <c r="UBS43" s="3"/>
      <c r="UBT43" s="3"/>
      <c r="UBU43" s="3"/>
      <c r="UBV43" s="3"/>
      <c r="UBW43" s="3"/>
      <c r="UBX43" s="3"/>
      <c r="UBY43" s="3"/>
      <c r="UBZ43" s="3"/>
      <c r="UCA43" s="3"/>
      <c r="UCB43" s="3"/>
      <c r="UCC43" s="3"/>
      <c r="UCD43" s="3"/>
      <c r="UCE43" s="3"/>
      <c r="UCF43" s="3"/>
      <c r="UCG43" s="3"/>
      <c r="UCH43" s="3"/>
      <c r="UCI43" s="3"/>
      <c r="UCJ43" s="3"/>
      <c r="UCK43" s="3"/>
      <c r="UCL43" s="3"/>
      <c r="UCM43" s="3"/>
      <c r="UCN43" s="3"/>
      <c r="UCO43" s="3"/>
      <c r="UCP43" s="3"/>
      <c r="UCQ43" s="3"/>
      <c r="UCR43" s="3"/>
      <c r="UCS43" s="3"/>
      <c r="UCT43" s="3"/>
      <c r="UCU43" s="3"/>
      <c r="UCV43" s="3"/>
      <c r="UCW43" s="3"/>
      <c r="UCX43" s="3"/>
      <c r="UCY43" s="3"/>
      <c r="UCZ43" s="3"/>
      <c r="UDA43" s="3"/>
      <c r="UDB43" s="3"/>
      <c r="UDC43" s="3"/>
      <c r="UDD43" s="3"/>
      <c r="UDE43" s="3"/>
      <c r="UDF43" s="3"/>
      <c r="UDG43" s="3"/>
      <c r="UDH43" s="3"/>
      <c r="UDI43" s="3"/>
      <c r="UDJ43" s="3"/>
      <c r="UDK43" s="3"/>
      <c r="UDL43" s="3"/>
      <c r="UDM43" s="3"/>
      <c r="UDN43" s="3"/>
      <c r="UDO43" s="3"/>
      <c r="UDP43" s="3"/>
      <c r="UDQ43" s="3"/>
      <c r="UDR43" s="3"/>
      <c r="UDS43" s="3"/>
      <c r="UDT43" s="3"/>
      <c r="UDU43" s="3"/>
      <c r="UDV43" s="3"/>
      <c r="UDW43" s="3"/>
      <c r="UDX43" s="3"/>
      <c r="UDY43" s="3"/>
      <c r="UDZ43" s="3"/>
      <c r="UEA43" s="3"/>
      <c r="UEB43" s="3"/>
      <c r="UEC43" s="3"/>
      <c r="UED43" s="3"/>
      <c r="UEE43" s="3"/>
      <c r="UEF43" s="3"/>
      <c r="UEG43" s="3"/>
      <c r="UEH43" s="3"/>
      <c r="UEI43" s="3"/>
      <c r="UEJ43" s="3"/>
      <c r="UEK43" s="3"/>
      <c r="UEL43" s="3"/>
      <c r="UEM43" s="3"/>
      <c r="UEN43" s="3"/>
      <c r="UEO43" s="3"/>
      <c r="UEP43" s="3"/>
      <c r="UEQ43" s="3"/>
      <c r="UER43" s="3"/>
      <c r="UES43" s="3"/>
      <c r="UET43" s="3"/>
      <c r="UEU43" s="3"/>
      <c r="UEV43" s="3"/>
      <c r="UEW43" s="3"/>
      <c r="UEX43" s="3"/>
      <c r="UEY43" s="3"/>
      <c r="UEZ43" s="3"/>
      <c r="UFA43" s="3"/>
      <c r="UFB43" s="3"/>
      <c r="UFC43" s="3"/>
      <c r="UFD43" s="3"/>
      <c r="UFE43" s="3"/>
      <c r="UFF43" s="3"/>
      <c r="UFG43" s="3"/>
      <c r="UFH43" s="3"/>
      <c r="UFI43" s="3"/>
      <c r="UFJ43" s="3"/>
      <c r="UFK43" s="3"/>
      <c r="UFL43" s="3"/>
      <c r="UFM43" s="3"/>
      <c r="UFN43" s="3"/>
      <c r="UFO43" s="3"/>
      <c r="UFP43" s="3"/>
      <c r="UFQ43" s="3"/>
      <c r="UFR43" s="3"/>
      <c r="UFS43" s="3"/>
      <c r="UFT43" s="3"/>
      <c r="UFU43" s="3"/>
      <c r="UFV43" s="3"/>
      <c r="UFW43" s="3"/>
      <c r="UFX43" s="3"/>
      <c r="UFY43" s="3"/>
      <c r="UFZ43" s="3"/>
      <c r="UGA43" s="3"/>
      <c r="UGB43" s="3"/>
      <c r="UGC43" s="3"/>
      <c r="UGD43" s="3"/>
      <c r="UGE43" s="3"/>
      <c r="UGF43" s="3"/>
      <c r="UGG43" s="3"/>
      <c r="UGH43" s="3"/>
      <c r="UGI43" s="3"/>
      <c r="UGJ43" s="3"/>
      <c r="UGK43" s="3"/>
      <c r="UGL43" s="3"/>
      <c r="UGM43" s="3"/>
      <c r="UGN43" s="3"/>
      <c r="UGO43" s="3"/>
      <c r="UGP43" s="3"/>
      <c r="UGQ43" s="3"/>
      <c r="UGR43" s="3"/>
      <c r="UGS43" s="3"/>
      <c r="UGT43" s="3"/>
      <c r="UGU43" s="3"/>
      <c r="UGV43" s="3"/>
      <c r="UGW43" s="3"/>
      <c r="UGX43" s="3"/>
      <c r="UGY43" s="3"/>
      <c r="UGZ43" s="3"/>
      <c r="UHA43" s="3"/>
      <c r="UHB43" s="3"/>
      <c r="UHC43" s="3"/>
      <c r="UHD43" s="3"/>
      <c r="UHE43" s="3"/>
      <c r="UHF43" s="3"/>
      <c r="UHG43" s="3"/>
      <c r="UHH43" s="3"/>
      <c r="UHI43" s="3"/>
      <c r="UHJ43" s="3"/>
      <c r="UHK43" s="3"/>
      <c r="UHL43" s="3"/>
      <c r="UHM43" s="3"/>
      <c r="UHN43" s="3"/>
      <c r="UHO43" s="3"/>
      <c r="UHP43" s="3"/>
      <c r="UHQ43" s="3"/>
      <c r="UHR43" s="3"/>
      <c r="UHS43" s="3"/>
      <c r="UHT43" s="3"/>
      <c r="UHU43" s="3"/>
      <c r="UHV43" s="3"/>
      <c r="UHW43" s="3"/>
      <c r="UHX43" s="3"/>
      <c r="UHY43" s="3"/>
      <c r="UHZ43" s="3"/>
      <c r="UIA43" s="3"/>
      <c r="UIB43" s="3"/>
      <c r="UIC43" s="3"/>
      <c r="UID43" s="3"/>
      <c r="UIE43" s="3"/>
      <c r="UIF43" s="3"/>
      <c r="UIG43" s="3"/>
      <c r="UIH43" s="3"/>
      <c r="UII43" s="3"/>
      <c r="UIJ43" s="3"/>
      <c r="UIK43" s="3"/>
      <c r="UIL43" s="3"/>
      <c r="UIM43" s="3"/>
      <c r="UIN43" s="3"/>
      <c r="UIO43" s="3"/>
      <c r="UIP43" s="3"/>
      <c r="UIQ43" s="3"/>
      <c r="UIR43" s="3"/>
      <c r="UIS43" s="3"/>
      <c r="UIT43" s="3"/>
      <c r="UIU43" s="3"/>
      <c r="UIV43" s="3"/>
      <c r="UIW43" s="3"/>
      <c r="UIX43" s="3"/>
      <c r="UIY43" s="3"/>
      <c r="UIZ43" s="3"/>
      <c r="UJA43" s="3"/>
      <c r="UJB43" s="3"/>
      <c r="UJC43" s="3"/>
      <c r="UJD43" s="3"/>
      <c r="UJE43" s="3"/>
      <c r="UJF43" s="3"/>
      <c r="UJG43" s="3"/>
      <c r="UJH43" s="3"/>
      <c r="UJI43" s="3"/>
      <c r="UJJ43" s="3"/>
      <c r="UJK43" s="3"/>
      <c r="UJL43" s="3"/>
      <c r="UJM43" s="3"/>
      <c r="UJN43" s="3"/>
      <c r="UJO43" s="3"/>
      <c r="UJP43" s="3"/>
      <c r="UJQ43" s="3"/>
      <c r="UJR43" s="3"/>
      <c r="UJS43" s="3"/>
      <c r="UJT43" s="3"/>
      <c r="UJU43" s="3"/>
      <c r="UJV43" s="3"/>
      <c r="UJW43" s="3"/>
      <c r="UJX43" s="3"/>
      <c r="UJY43" s="3"/>
      <c r="UJZ43" s="3"/>
      <c r="UKA43" s="3"/>
      <c r="UKB43" s="3"/>
      <c r="UKC43" s="3"/>
      <c r="UKD43" s="3"/>
      <c r="UKE43" s="3"/>
      <c r="UKF43" s="3"/>
      <c r="UKG43" s="3"/>
      <c r="UKH43" s="3"/>
      <c r="UKI43" s="3"/>
      <c r="UKJ43" s="3"/>
      <c r="UKK43" s="3"/>
      <c r="UKL43" s="3"/>
      <c r="UKM43" s="3"/>
      <c r="UKN43" s="3"/>
      <c r="UKO43" s="3"/>
      <c r="UKP43" s="3"/>
      <c r="UKQ43" s="3"/>
      <c r="UKR43" s="3"/>
      <c r="UKS43" s="3"/>
      <c r="UKT43" s="3"/>
      <c r="UKU43" s="3"/>
      <c r="UKV43" s="3"/>
      <c r="UKW43" s="3"/>
      <c r="UKX43" s="3"/>
      <c r="UKY43" s="3"/>
      <c r="UKZ43" s="3"/>
      <c r="ULA43" s="3"/>
      <c r="ULB43" s="3"/>
      <c r="ULC43" s="3"/>
      <c r="ULD43" s="3"/>
      <c r="ULE43" s="3"/>
      <c r="ULF43" s="3"/>
      <c r="ULG43" s="3"/>
      <c r="ULH43" s="3"/>
      <c r="ULI43" s="3"/>
      <c r="ULJ43" s="3"/>
      <c r="ULK43" s="3"/>
      <c r="ULL43" s="3"/>
      <c r="ULM43" s="3"/>
      <c r="ULN43" s="3"/>
      <c r="ULO43" s="3"/>
      <c r="ULP43" s="3"/>
      <c r="ULQ43" s="3"/>
      <c r="ULR43" s="3"/>
      <c r="ULS43" s="3"/>
      <c r="ULT43" s="3"/>
      <c r="ULU43" s="3"/>
      <c r="ULV43" s="3"/>
      <c r="ULW43" s="3"/>
      <c r="ULX43" s="3"/>
      <c r="ULY43" s="3"/>
      <c r="ULZ43" s="3"/>
      <c r="UMA43" s="3"/>
      <c r="UMB43" s="3"/>
      <c r="UMC43" s="3"/>
      <c r="UMD43" s="3"/>
      <c r="UME43" s="3"/>
      <c r="UMF43" s="3"/>
      <c r="UMG43" s="3"/>
      <c r="UMH43" s="3"/>
      <c r="UMI43" s="3"/>
      <c r="UMJ43" s="3"/>
      <c r="UMK43" s="3"/>
      <c r="UML43" s="3"/>
      <c r="UMM43" s="3"/>
      <c r="UMN43" s="3"/>
      <c r="UMO43" s="3"/>
      <c r="UMP43" s="3"/>
      <c r="UMQ43" s="3"/>
      <c r="UMR43" s="3"/>
      <c r="UMS43" s="3"/>
      <c r="UMT43" s="3"/>
      <c r="UMU43" s="3"/>
      <c r="UMV43" s="3"/>
      <c r="UMW43" s="3"/>
      <c r="UMX43" s="3"/>
      <c r="UMY43" s="3"/>
      <c r="UMZ43" s="3"/>
      <c r="UNA43" s="3"/>
      <c r="UNB43" s="3"/>
      <c r="UNC43" s="3"/>
      <c r="UND43" s="3"/>
      <c r="UNE43" s="3"/>
      <c r="UNF43" s="3"/>
      <c r="UNG43" s="3"/>
      <c r="UNH43" s="3"/>
      <c r="UNI43" s="3"/>
      <c r="UNJ43" s="3"/>
      <c r="UNK43" s="3"/>
      <c r="UNL43" s="3"/>
      <c r="UNM43" s="3"/>
      <c r="UNN43" s="3"/>
      <c r="UNO43" s="3"/>
      <c r="UNP43" s="3"/>
      <c r="UNQ43" s="3"/>
      <c r="UNR43" s="3"/>
      <c r="UNS43" s="3"/>
      <c r="UNT43" s="3"/>
      <c r="UNU43" s="3"/>
      <c r="UNV43" s="3"/>
      <c r="UNW43" s="3"/>
      <c r="UNX43" s="3"/>
      <c r="UNY43" s="3"/>
      <c r="UNZ43" s="3"/>
      <c r="UOA43" s="3"/>
      <c r="UOB43" s="3"/>
      <c r="UOC43" s="3"/>
      <c r="UOD43" s="3"/>
      <c r="UOE43" s="3"/>
      <c r="UOF43" s="3"/>
      <c r="UOG43" s="3"/>
      <c r="UOH43" s="3"/>
      <c r="UOI43" s="3"/>
      <c r="UOJ43" s="3"/>
      <c r="UOK43" s="3"/>
      <c r="UOL43" s="3"/>
      <c r="UOM43" s="3"/>
      <c r="UON43" s="3"/>
      <c r="UOO43" s="3"/>
      <c r="UOP43" s="3"/>
      <c r="UOQ43" s="3"/>
      <c r="UOR43" s="3"/>
      <c r="UOS43" s="3"/>
      <c r="UOT43" s="3"/>
      <c r="UOU43" s="3"/>
      <c r="UOV43" s="3"/>
      <c r="UOW43" s="3"/>
      <c r="UOX43" s="3"/>
      <c r="UOY43" s="3"/>
      <c r="UOZ43" s="3"/>
      <c r="UPA43" s="3"/>
      <c r="UPB43" s="3"/>
      <c r="UPC43" s="3"/>
      <c r="UPD43" s="3"/>
      <c r="UPE43" s="3"/>
      <c r="UPF43" s="3"/>
      <c r="UPG43" s="3"/>
      <c r="UPH43" s="3"/>
      <c r="UPI43" s="3"/>
      <c r="UPJ43" s="3"/>
      <c r="UPK43" s="3"/>
      <c r="UPL43" s="3"/>
      <c r="UPM43" s="3"/>
      <c r="UPN43" s="3"/>
      <c r="UPO43" s="3"/>
      <c r="UPP43" s="3"/>
      <c r="UPQ43" s="3"/>
      <c r="UPR43" s="3"/>
      <c r="UPS43" s="3"/>
      <c r="UPT43" s="3"/>
      <c r="UPU43" s="3"/>
      <c r="UPV43" s="3"/>
      <c r="UPW43" s="3"/>
      <c r="UPX43" s="3"/>
      <c r="UPY43" s="3"/>
      <c r="UPZ43" s="3"/>
      <c r="UQA43" s="3"/>
      <c r="UQB43" s="3"/>
      <c r="UQC43" s="3"/>
      <c r="UQD43" s="3"/>
      <c r="UQE43" s="3"/>
      <c r="UQF43" s="3"/>
      <c r="UQG43" s="3"/>
      <c r="UQH43" s="3"/>
      <c r="UQI43" s="3"/>
      <c r="UQJ43" s="3"/>
      <c r="UQK43" s="3"/>
      <c r="UQL43" s="3"/>
      <c r="UQM43" s="3"/>
      <c r="UQN43" s="3"/>
      <c r="UQO43" s="3"/>
      <c r="UQP43" s="3"/>
      <c r="UQQ43" s="3"/>
      <c r="UQR43" s="3"/>
      <c r="UQS43" s="3"/>
      <c r="UQT43" s="3"/>
      <c r="UQU43" s="3"/>
      <c r="UQV43" s="3"/>
      <c r="UQW43" s="3"/>
      <c r="UQX43" s="3"/>
      <c r="UQY43" s="3"/>
      <c r="UQZ43" s="3"/>
      <c r="URA43" s="3"/>
      <c r="URB43" s="3"/>
      <c r="URC43" s="3"/>
      <c r="URD43" s="3"/>
      <c r="URE43" s="3"/>
      <c r="URF43" s="3"/>
      <c r="URG43" s="3"/>
      <c r="URH43" s="3"/>
      <c r="URI43" s="3"/>
      <c r="URJ43" s="3"/>
      <c r="URK43" s="3"/>
      <c r="URL43" s="3"/>
      <c r="URM43" s="3"/>
      <c r="URN43" s="3"/>
      <c r="URO43" s="3"/>
      <c r="URP43" s="3"/>
      <c r="URQ43" s="3"/>
      <c r="URR43" s="3"/>
      <c r="URS43" s="3"/>
      <c r="URT43" s="3"/>
      <c r="URU43" s="3"/>
      <c r="URV43" s="3"/>
      <c r="URW43" s="3"/>
      <c r="URX43" s="3"/>
      <c r="URY43" s="3"/>
      <c r="URZ43" s="3"/>
      <c r="USA43" s="3"/>
      <c r="USB43" s="3"/>
      <c r="USC43" s="3"/>
      <c r="USD43" s="3"/>
      <c r="USE43" s="3"/>
      <c r="USF43" s="3"/>
      <c r="USG43" s="3"/>
      <c r="USH43" s="3"/>
      <c r="USI43" s="3"/>
      <c r="USJ43" s="3"/>
      <c r="USK43" s="3"/>
      <c r="USL43" s="3"/>
      <c r="USM43" s="3"/>
      <c r="USN43" s="3"/>
      <c r="USO43" s="3"/>
      <c r="USP43" s="3"/>
      <c r="USQ43" s="3"/>
      <c r="USR43" s="3"/>
      <c r="USS43" s="3"/>
      <c r="UST43" s="3"/>
      <c r="USU43" s="3"/>
      <c r="USV43" s="3"/>
      <c r="USW43" s="3"/>
      <c r="USX43" s="3"/>
      <c r="USY43" s="3"/>
      <c r="USZ43" s="3"/>
      <c r="UTA43" s="3"/>
      <c r="UTB43" s="3"/>
      <c r="UTC43" s="3"/>
      <c r="UTD43" s="3"/>
      <c r="UTE43" s="3"/>
      <c r="UTF43" s="3"/>
      <c r="UTG43" s="3"/>
      <c r="UTH43" s="3"/>
      <c r="UTI43" s="3"/>
      <c r="UTJ43" s="3"/>
      <c r="UTK43" s="3"/>
      <c r="UTL43" s="3"/>
      <c r="UTM43" s="3"/>
      <c r="UTN43" s="3"/>
      <c r="UTO43" s="3"/>
      <c r="UTP43" s="3"/>
      <c r="UTQ43" s="3"/>
      <c r="UTR43" s="3"/>
      <c r="UTS43" s="3"/>
      <c r="UTT43" s="3"/>
      <c r="UTU43" s="3"/>
      <c r="UTV43" s="3"/>
      <c r="UTW43" s="3"/>
      <c r="UTX43" s="3"/>
      <c r="UTY43" s="3"/>
      <c r="UTZ43" s="3"/>
      <c r="UUA43" s="3"/>
      <c r="UUB43" s="3"/>
      <c r="UUC43" s="3"/>
      <c r="UUD43" s="3"/>
      <c r="UUE43" s="3"/>
      <c r="UUF43" s="3"/>
      <c r="UUG43" s="3"/>
      <c r="UUH43" s="3"/>
      <c r="UUI43" s="3"/>
      <c r="UUJ43" s="3"/>
      <c r="UUK43" s="3"/>
      <c r="UUL43" s="3"/>
      <c r="UUM43" s="3"/>
      <c r="UUN43" s="3"/>
      <c r="UUO43" s="3"/>
      <c r="UUP43" s="3"/>
      <c r="UUQ43" s="3"/>
      <c r="UUR43" s="3"/>
      <c r="UUS43" s="3"/>
      <c r="UUT43" s="3"/>
      <c r="UUU43" s="3"/>
      <c r="UUV43" s="3"/>
      <c r="UUW43" s="3"/>
      <c r="UUX43" s="3"/>
      <c r="UUY43" s="3"/>
      <c r="UUZ43" s="3"/>
      <c r="UVA43" s="3"/>
      <c r="UVB43" s="3"/>
      <c r="UVC43" s="3"/>
      <c r="UVD43" s="3"/>
      <c r="UVE43" s="3"/>
      <c r="UVF43" s="3"/>
      <c r="UVG43" s="3"/>
      <c r="UVH43" s="3"/>
      <c r="UVI43" s="3"/>
      <c r="UVJ43" s="3"/>
      <c r="UVK43" s="3"/>
      <c r="UVL43" s="3"/>
      <c r="UVM43" s="3"/>
      <c r="UVN43" s="3"/>
      <c r="UVO43" s="3"/>
      <c r="UVP43" s="3"/>
      <c r="UVQ43" s="3"/>
      <c r="UVR43" s="3"/>
      <c r="UVS43" s="3"/>
      <c r="UVT43" s="3"/>
      <c r="UVU43" s="3"/>
      <c r="UVV43" s="3"/>
      <c r="UVW43" s="3"/>
      <c r="UVX43" s="3"/>
      <c r="UVY43" s="3"/>
      <c r="UVZ43" s="3"/>
      <c r="UWA43" s="3"/>
      <c r="UWB43" s="3"/>
      <c r="UWC43" s="3"/>
      <c r="UWD43" s="3"/>
      <c r="UWE43" s="3"/>
      <c r="UWF43" s="3"/>
      <c r="UWG43" s="3"/>
      <c r="UWH43" s="3"/>
      <c r="UWI43" s="3"/>
      <c r="UWJ43" s="3"/>
      <c r="UWK43" s="3"/>
      <c r="UWL43" s="3"/>
      <c r="UWM43" s="3"/>
      <c r="UWN43" s="3"/>
      <c r="UWO43" s="3"/>
      <c r="UWP43" s="3"/>
      <c r="UWQ43" s="3"/>
      <c r="UWR43" s="3"/>
      <c r="UWS43" s="3"/>
      <c r="UWT43" s="3"/>
      <c r="UWU43" s="3"/>
      <c r="UWV43" s="3"/>
      <c r="UWW43" s="3"/>
      <c r="UWX43" s="3"/>
      <c r="UWY43" s="3"/>
      <c r="UWZ43" s="3"/>
      <c r="UXA43" s="3"/>
      <c r="UXB43" s="3"/>
      <c r="UXC43" s="3"/>
      <c r="UXD43" s="3"/>
      <c r="UXE43" s="3"/>
      <c r="UXF43" s="3"/>
      <c r="UXG43" s="3"/>
      <c r="UXH43" s="3"/>
      <c r="UXI43" s="3"/>
      <c r="UXJ43" s="3"/>
      <c r="UXK43" s="3"/>
      <c r="UXL43" s="3"/>
      <c r="UXM43" s="3"/>
      <c r="UXN43" s="3"/>
      <c r="UXO43" s="3"/>
      <c r="UXP43" s="3"/>
      <c r="UXQ43" s="3"/>
      <c r="UXR43" s="3"/>
      <c r="UXS43" s="3"/>
      <c r="UXT43" s="3"/>
      <c r="UXU43" s="3"/>
      <c r="UXV43" s="3"/>
      <c r="UXW43" s="3"/>
      <c r="UXX43" s="3"/>
      <c r="UXY43" s="3"/>
      <c r="UXZ43" s="3"/>
      <c r="UYA43" s="3"/>
      <c r="UYB43" s="3"/>
      <c r="UYC43" s="3"/>
      <c r="UYD43" s="3"/>
      <c r="UYE43" s="3"/>
      <c r="UYF43" s="3"/>
      <c r="UYG43" s="3"/>
      <c r="UYH43" s="3"/>
      <c r="UYI43" s="3"/>
      <c r="UYJ43" s="3"/>
      <c r="UYK43" s="3"/>
      <c r="UYL43" s="3"/>
      <c r="UYM43" s="3"/>
      <c r="UYN43" s="3"/>
      <c r="UYO43" s="3"/>
      <c r="UYP43" s="3"/>
      <c r="UYQ43" s="3"/>
      <c r="UYR43" s="3"/>
      <c r="UYS43" s="3"/>
      <c r="UYT43" s="3"/>
      <c r="UYU43" s="3"/>
      <c r="UYV43" s="3"/>
      <c r="UYW43" s="3"/>
      <c r="UYX43" s="3"/>
      <c r="UYY43" s="3"/>
      <c r="UYZ43" s="3"/>
      <c r="UZA43" s="3"/>
      <c r="UZB43" s="3"/>
      <c r="UZC43" s="3"/>
      <c r="UZD43" s="3"/>
      <c r="UZE43" s="3"/>
      <c r="UZF43" s="3"/>
      <c r="UZG43" s="3"/>
      <c r="UZH43" s="3"/>
      <c r="UZI43" s="3"/>
      <c r="UZJ43" s="3"/>
      <c r="UZK43" s="3"/>
      <c r="UZL43" s="3"/>
      <c r="UZM43" s="3"/>
      <c r="UZN43" s="3"/>
      <c r="UZO43" s="3"/>
      <c r="UZP43" s="3"/>
      <c r="UZQ43" s="3"/>
      <c r="UZR43" s="3"/>
      <c r="UZS43" s="3"/>
      <c r="UZT43" s="3"/>
      <c r="UZU43" s="3"/>
      <c r="UZV43" s="3"/>
      <c r="UZW43" s="3"/>
      <c r="UZX43" s="3"/>
      <c r="UZY43" s="3"/>
      <c r="UZZ43" s="3"/>
      <c r="VAA43" s="3"/>
      <c r="VAB43" s="3"/>
      <c r="VAC43" s="3"/>
      <c r="VAD43" s="3"/>
      <c r="VAE43" s="3"/>
      <c r="VAF43" s="3"/>
      <c r="VAG43" s="3"/>
      <c r="VAH43" s="3"/>
      <c r="VAI43" s="3"/>
      <c r="VAJ43" s="3"/>
      <c r="VAK43" s="3"/>
      <c r="VAL43" s="3"/>
      <c r="VAM43" s="3"/>
      <c r="VAN43" s="3"/>
      <c r="VAO43" s="3"/>
      <c r="VAP43" s="3"/>
      <c r="VAQ43" s="3"/>
      <c r="VAR43" s="3"/>
      <c r="VAS43" s="3"/>
      <c r="VAT43" s="3"/>
      <c r="VAU43" s="3"/>
      <c r="VAV43" s="3"/>
      <c r="VAW43" s="3"/>
      <c r="VAX43" s="3"/>
      <c r="VAY43" s="3"/>
      <c r="VAZ43" s="3"/>
      <c r="VBA43" s="3"/>
      <c r="VBB43" s="3"/>
      <c r="VBC43" s="3"/>
      <c r="VBD43" s="3"/>
      <c r="VBE43" s="3"/>
      <c r="VBF43" s="3"/>
      <c r="VBG43" s="3"/>
      <c r="VBH43" s="3"/>
      <c r="VBI43" s="3"/>
      <c r="VBJ43" s="3"/>
      <c r="VBK43" s="3"/>
      <c r="VBL43" s="3"/>
      <c r="VBM43" s="3"/>
      <c r="VBN43" s="3"/>
      <c r="VBO43" s="3"/>
      <c r="VBP43" s="3"/>
      <c r="VBQ43" s="3"/>
      <c r="VBR43" s="3"/>
      <c r="VBS43" s="3"/>
      <c r="VBT43" s="3"/>
      <c r="VBU43" s="3"/>
      <c r="VBV43" s="3"/>
      <c r="VBW43" s="3"/>
      <c r="VBX43" s="3"/>
      <c r="VBY43" s="3"/>
      <c r="VBZ43" s="3"/>
      <c r="VCA43" s="3"/>
      <c r="VCB43" s="3"/>
      <c r="VCC43" s="3"/>
      <c r="VCD43" s="3"/>
      <c r="VCE43" s="3"/>
      <c r="VCF43" s="3"/>
      <c r="VCG43" s="3"/>
      <c r="VCH43" s="3"/>
      <c r="VCI43" s="3"/>
      <c r="VCJ43" s="3"/>
      <c r="VCK43" s="3"/>
      <c r="VCL43" s="3"/>
      <c r="VCM43" s="3"/>
      <c r="VCN43" s="3"/>
      <c r="VCO43" s="3"/>
      <c r="VCP43" s="3"/>
      <c r="VCQ43" s="3"/>
      <c r="VCR43" s="3"/>
      <c r="VCS43" s="3"/>
      <c r="VCT43" s="3"/>
      <c r="VCU43" s="3"/>
      <c r="VCV43" s="3"/>
      <c r="VCW43" s="3"/>
      <c r="VCX43" s="3"/>
      <c r="VCY43" s="3"/>
      <c r="VCZ43" s="3"/>
      <c r="VDA43" s="3"/>
      <c r="VDB43" s="3"/>
      <c r="VDC43" s="3"/>
      <c r="VDD43" s="3"/>
      <c r="VDE43" s="3"/>
      <c r="VDF43" s="3"/>
      <c r="VDG43" s="3"/>
      <c r="VDH43" s="3"/>
      <c r="VDI43" s="3"/>
      <c r="VDJ43" s="3"/>
      <c r="VDK43" s="3"/>
      <c r="VDL43" s="3"/>
      <c r="VDM43" s="3"/>
      <c r="VDN43" s="3"/>
      <c r="VDO43" s="3"/>
      <c r="VDP43" s="3"/>
      <c r="VDQ43" s="3"/>
      <c r="VDR43" s="3"/>
      <c r="VDS43" s="3"/>
      <c r="VDT43" s="3"/>
      <c r="VDU43" s="3"/>
      <c r="VDV43" s="3"/>
      <c r="VDW43" s="3"/>
      <c r="VDX43" s="3"/>
      <c r="VDY43" s="3"/>
      <c r="VDZ43" s="3"/>
      <c r="VEA43" s="3"/>
      <c r="VEB43" s="3"/>
      <c r="VEC43" s="3"/>
      <c r="VED43" s="3"/>
      <c r="VEE43" s="3"/>
      <c r="VEF43" s="3"/>
      <c r="VEG43" s="3"/>
      <c r="VEH43" s="3"/>
      <c r="VEI43" s="3"/>
      <c r="VEJ43" s="3"/>
      <c r="VEK43" s="3"/>
      <c r="VEL43" s="3"/>
      <c r="VEM43" s="3"/>
      <c r="VEN43" s="3"/>
      <c r="VEO43" s="3"/>
      <c r="VEP43" s="3"/>
      <c r="VEQ43" s="3"/>
      <c r="VER43" s="3"/>
      <c r="VES43" s="3"/>
      <c r="VET43" s="3"/>
      <c r="VEU43" s="3"/>
      <c r="VEV43" s="3"/>
      <c r="VEW43" s="3"/>
      <c r="VEX43" s="3"/>
      <c r="VEY43" s="3"/>
      <c r="VEZ43" s="3"/>
      <c r="VFA43" s="3"/>
      <c r="VFB43" s="3"/>
      <c r="VFC43" s="3"/>
      <c r="VFD43" s="3"/>
      <c r="VFE43" s="3"/>
      <c r="VFF43" s="3"/>
      <c r="VFG43" s="3"/>
      <c r="VFH43" s="3"/>
      <c r="VFI43" s="3"/>
      <c r="VFJ43" s="3"/>
      <c r="VFK43" s="3"/>
      <c r="VFL43" s="3"/>
      <c r="VFM43" s="3"/>
      <c r="VFN43" s="3"/>
      <c r="VFO43" s="3"/>
      <c r="VFP43" s="3"/>
      <c r="VFQ43" s="3"/>
      <c r="VFR43" s="3"/>
      <c r="VFS43" s="3"/>
      <c r="VFT43" s="3"/>
      <c r="VFU43" s="3"/>
      <c r="VFV43" s="3"/>
      <c r="VFW43" s="3"/>
      <c r="VFX43" s="3"/>
      <c r="VFY43" s="3"/>
      <c r="VFZ43" s="3"/>
      <c r="VGA43" s="3"/>
      <c r="VGB43" s="3"/>
      <c r="VGC43" s="3"/>
      <c r="VGD43" s="3"/>
      <c r="VGE43" s="3"/>
      <c r="VGF43" s="3"/>
      <c r="VGG43" s="3"/>
      <c r="VGH43" s="3"/>
      <c r="VGI43" s="3"/>
      <c r="VGJ43" s="3"/>
      <c r="VGK43" s="3"/>
      <c r="VGL43" s="3"/>
      <c r="VGM43" s="3"/>
      <c r="VGN43" s="3"/>
      <c r="VGO43" s="3"/>
      <c r="VGP43" s="3"/>
      <c r="VGQ43" s="3"/>
      <c r="VGR43" s="3"/>
      <c r="VGS43" s="3"/>
      <c r="VGT43" s="3"/>
      <c r="VGU43" s="3"/>
      <c r="VGV43" s="3"/>
      <c r="VGW43" s="3"/>
      <c r="VGX43" s="3"/>
      <c r="VGY43" s="3"/>
      <c r="VGZ43" s="3"/>
      <c r="VHA43" s="3"/>
      <c r="VHB43" s="3"/>
      <c r="VHC43" s="3"/>
      <c r="VHD43" s="3"/>
      <c r="VHE43" s="3"/>
      <c r="VHF43" s="3"/>
      <c r="VHG43" s="3"/>
      <c r="VHH43" s="3"/>
      <c r="VHI43" s="3"/>
      <c r="VHJ43" s="3"/>
      <c r="VHK43" s="3"/>
      <c r="VHL43" s="3"/>
      <c r="VHM43" s="3"/>
      <c r="VHN43" s="3"/>
      <c r="VHO43" s="3"/>
      <c r="VHP43" s="3"/>
      <c r="VHQ43" s="3"/>
      <c r="VHR43" s="3"/>
      <c r="VHS43" s="3"/>
      <c r="VHT43" s="3"/>
      <c r="VHU43" s="3"/>
      <c r="VHV43" s="3"/>
      <c r="VHW43" s="3"/>
      <c r="VHX43" s="3"/>
      <c r="VHY43" s="3"/>
      <c r="VHZ43" s="3"/>
      <c r="VIA43" s="3"/>
      <c r="VIB43" s="3"/>
      <c r="VIC43" s="3"/>
      <c r="VID43" s="3"/>
      <c r="VIE43" s="3"/>
      <c r="VIF43" s="3"/>
      <c r="VIG43" s="3"/>
      <c r="VIH43" s="3"/>
      <c r="VII43" s="3"/>
      <c r="VIJ43" s="3"/>
      <c r="VIK43" s="3"/>
      <c r="VIL43" s="3"/>
      <c r="VIM43" s="3"/>
      <c r="VIN43" s="3"/>
      <c r="VIO43" s="3"/>
      <c r="VIP43" s="3"/>
      <c r="VIQ43" s="3"/>
      <c r="VIR43" s="3"/>
      <c r="VIS43" s="3"/>
      <c r="VIT43" s="3"/>
      <c r="VIU43" s="3"/>
      <c r="VIV43" s="3"/>
      <c r="VIW43" s="3"/>
      <c r="VIX43" s="3"/>
      <c r="VIY43" s="3"/>
      <c r="VIZ43" s="3"/>
      <c r="VJA43" s="3"/>
      <c r="VJB43" s="3"/>
      <c r="VJC43" s="3"/>
      <c r="VJD43" s="3"/>
      <c r="VJE43" s="3"/>
      <c r="VJF43" s="3"/>
      <c r="VJG43" s="3"/>
      <c r="VJH43" s="3"/>
      <c r="VJI43" s="3"/>
      <c r="VJJ43" s="3"/>
      <c r="VJK43" s="3"/>
      <c r="VJL43" s="3"/>
      <c r="VJM43" s="3"/>
      <c r="VJN43" s="3"/>
      <c r="VJO43" s="3"/>
      <c r="VJP43" s="3"/>
      <c r="VJQ43" s="3"/>
      <c r="VJR43" s="3"/>
      <c r="VJS43" s="3"/>
      <c r="VJT43" s="3"/>
      <c r="VJU43" s="3"/>
      <c r="VJV43" s="3"/>
      <c r="VJW43" s="3"/>
      <c r="VJX43" s="3"/>
      <c r="VJY43" s="3"/>
      <c r="VJZ43" s="3"/>
      <c r="VKA43" s="3"/>
      <c r="VKB43" s="3"/>
      <c r="VKC43" s="3"/>
      <c r="VKD43" s="3"/>
      <c r="VKE43" s="3"/>
      <c r="VKF43" s="3"/>
      <c r="VKG43" s="3"/>
      <c r="VKH43" s="3"/>
      <c r="VKI43" s="3"/>
      <c r="VKJ43" s="3"/>
      <c r="VKK43" s="3"/>
      <c r="VKL43" s="3"/>
      <c r="VKM43" s="3"/>
      <c r="VKN43" s="3"/>
      <c r="VKO43" s="3"/>
      <c r="VKP43" s="3"/>
      <c r="VKQ43" s="3"/>
      <c r="VKR43" s="3"/>
      <c r="VKS43" s="3"/>
      <c r="VKT43" s="3"/>
      <c r="VKU43" s="3"/>
      <c r="VKV43" s="3"/>
      <c r="VKW43" s="3"/>
      <c r="VKX43" s="3"/>
      <c r="VKY43" s="3"/>
      <c r="VKZ43" s="3"/>
      <c r="VLA43" s="3"/>
      <c r="VLB43" s="3"/>
      <c r="VLC43" s="3"/>
      <c r="VLD43" s="3"/>
      <c r="VLE43" s="3"/>
      <c r="VLF43" s="3"/>
      <c r="VLG43" s="3"/>
      <c r="VLH43" s="3"/>
      <c r="VLI43" s="3"/>
      <c r="VLJ43" s="3"/>
      <c r="VLK43" s="3"/>
      <c r="VLL43" s="3"/>
      <c r="VLM43" s="3"/>
      <c r="VLN43" s="3"/>
      <c r="VLO43" s="3"/>
      <c r="VLP43" s="3"/>
      <c r="VLQ43" s="3"/>
      <c r="VLR43" s="3"/>
      <c r="VLS43" s="3"/>
      <c r="VLT43" s="3"/>
      <c r="VLU43" s="3"/>
      <c r="VLV43" s="3"/>
      <c r="VLW43" s="3"/>
      <c r="VLX43" s="3"/>
      <c r="VLY43" s="3"/>
      <c r="VLZ43" s="3"/>
      <c r="VMA43" s="3"/>
      <c r="VMB43" s="3"/>
      <c r="VMC43" s="3"/>
      <c r="VMD43" s="3"/>
      <c r="VME43" s="3"/>
      <c r="VMF43" s="3"/>
      <c r="VMG43" s="3"/>
      <c r="VMH43" s="3"/>
      <c r="VMI43" s="3"/>
      <c r="VMJ43" s="3"/>
      <c r="VMK43" s="3"/>
      <c r="VML43" s="3"/>
      <c r="VMM43" s="3"/>
      <c r="VMN43" s="3"/>
      <c r="VMO43" s="3"/>
      <c r="VMP43" s="3"/>
      <c r="VMQ43" s="3"/>
      <c r="VMR43" s="3"/>
      <c r="VMS43" s="3"/>
      <c r="VMT43" s="3"/>
      <c r="VMU43" s="3"/>
      <c r="VMV43" s="3"/>
      <c r="VMW43" s="3"/>
      <c r="VMX43" s="3"/>
      <c r="VMY43" s="3"/>
      <c r="VMZ43" s="3"/>
      <c r="VNA43" s="3"/>
      <c r="VNB43" s="3"/>
      <c r="VNC43" s="3"/>
      <c r="VND43" s="3"/>
      <c r="VNE43" s="3"/>
      <c r="VNF43" s="3"/>
      <c r="VNG43" s="3"/>
      <c r="VNH43" s="3"/>
      <c r="VNI43" s="3"/>
      <c r="VNJ43" s="3"/>
      <c r="VNK43" s="3"/>
      <c r="VNL43" s="3"/>
      <c r="VNM43" s="3"/>
      <c r="VNN43" s="3"/>
      <c r="VNO43" s="3"/>
      <c r="VNP43" s="3"/>
      <c r="VNQ43" s="3"/>
      <c r="VNR43" s="3"/>
      <c r="VNS43" s="3"/>
      <c r="VNT43" s="3"/>
      <c r="VNU43" s="3"/>
      <c r="VNV43" s="3"/>
      <c r="VNW43" s="3"/>
      <c r="VNX43" s="3"/>
      <c r="VNY43" s="3"/>
      <c r="VNZ43" s="3"/>
      <c r="VOA43" s="3"/>
      <c r="VOB43" s="3"/>
      <c r="VOC43" s="3"/>
      <c r="VOD43" s="3"/>
      <c r="VOE43" s="3"/>
      <c r="VOF43" s="3"/>
      <c r="VOG43" s="3"/>
      <c r="VOH43" s="3"/>
      <c r="VOI43" s="3"/>
      <c r="VOJ43" s="3"/>
      <c r="VOK43" s="3"/>
      <c r="VOL43" s="3"/>
      <c r="VOM43" s="3"/>
      <c r="VON43" s="3"/>
      <c r="VOO43" s="3"/>
      <c r="VOP43" s="3"/>
      <c r="VOQ43" s="3"/>
      <c r="VOR43" s="3"/>
      <c r="VOS43" s="3"/>
      <c r="VOT43" s="3"/>
      <c r="VOU43" s="3"/>
      <c r="VOV43" s="3"/>
      <c r="VOW43" s="3"/>
      <c r="VOX43" s="3"/>
      <c r="VOY43" s="3"/>
      <c r="VOZ43" s="3"/>
      <c r="VPA43" s="3"/>
      <c r="VPB43" s="3"/>
      <c r="VPC43" s="3"/>
      <c r="VPD43" s="3"/>
      <c r="VPE43" s="3"/>
      <c r="VPF43" s="3"/>
      <c r="VPG43" s="3"/>
      <c r="VPH43" s="3"/>
      <c r="VPI43" s="3"/>
      <c r="VPJ43" s="3"/>
      <c r="VPK43" s="3"/>
      <c r="VPL43" s="3"/>
      <c r="VPM43" s="3"/>
      <c r="VPN43" s="3"/>
      <c r="VPO43" s="3"/>
      <c r="VPP43" s="3"/>
      <c r="VPQ43" s="3"/>
      <c r="VPR43" s="3"/>
      <c r="VPS43" s="3"/>
      <c r="VPT43" s="3"/>
      <c r="VPU43" s="3"/>
      <c r="VPV43" s="3"/>
      <c r="VPW43" s="3"/>
      <c r="VPX43" s="3"/>
      <c r="VPY43" s="3"/>
      <c r="VPZ43" s="3"/>
      <c r="VQA43" s="3"/>
      <c r="VQB43" s="3"/>
      <c r="VQC43" s="3"/>
      <c r="VQD43" s="3"/>
      <c r="VQE43" s="3"/>
      <c r="VQF43" s="3"/>
      <c r="VQG43" s="3"/>
      <c r="VQH43" s="3"/>
      <c r="VQI43" s="3"/>
      <c r="VQJ43" s="3"/>
      <c r="VQK43" s="3"/>
      <c r="VQL43" s="3"/>
      <c r="VQM43" s="3"/>
      <c r="VQN43" s="3"/>
      <c r="VQO43" s="3"/>
      <c r="VQP43" s="3"/>
      <c r="VQQ43" s="3"/>
      <c r="VQR43" s="3"/>
      <c r="VQS43" s="3"/>
      <c r="VQT43" s="3"/>
      <c r="VQU43" s="3"/>
      <c r="VQV43" s="3"/>
      <c r="VQW43" s="3"/>
      <c r="VQX43" s="3"/>
      <c r="VQY43" s="3"/>
      <c r="VQZ43" s="3"/>
      <c r="VRA43" s="3"/>
      <c r="VRB43" s="3"/>
      <c r="VRC43" s="3"/>
      <c r="VRD43" s="3"/>
      <c r="VRE43" s="3"/>
      <c r="VRF43" s="3"/>
      <c r="VRG43" s="3"/>
      <c r="VRH43" s="3"/>
      <c r="VRI43" s="3"/>
      <c r="VRJ43" s="3"/>
      <c r="VRK43" s="3"/>
      <c r="VRL43" s="3"/>
      <c r="VRM43" s="3"/>
      <c r="VRN43" s="3"/>
      <c r="VRO43" s="3"/>
      <c r="VRP43" s="3"/>
      <c r="VRQ43" s="3"/>
      <c r="VRR43" s="3"/>
      <c r="VRS43" s="3"/>
      <c r="VRT43" s="3"/>
      <c r="VRU43" s="3"/>
      <c r="VRV43" s="3"/>
      <c r="VRW43" s="3"/>
      <c r="VRX43" s="3"/>
      <c r="VRY43" s="3"/>
      <c r="VRZ43" s="3"/>
      <c r="VSA43" s="3"/>
      <c r="VSB43" s="3"/>
      <c r="VSC43" s="3"/>
      <c r="VSD43" s="3"/>
      <c r="VSE43" s="3"/>
      <c r="VSF43" s="3"/>
      <c r="VSG43" s="3"/>
      <c r="VSH43" s="3"/>
      <c r="VSI43" s="3"/>
      <c r="VSJ43" s="3"/>
      <c r="VSK43" s="3"/>
      <c r="VSL43" s="3"/>
      <c r="VSM43" s="3"/>
      <c r="VSN43" s="3"/>
      <c r="VSO43" s="3"/>
      <c r="VSP43" s="3"/>
      <c r="VSQ43" s="3"/>
      <c r="VSR43" s="3"/>
      <c r="VSS43" s="3"/>
      <c r="VST43" s="3"/>
      <c r="VSU43" s="3"/>
      <c r="VSV43" s="3"/>
      <c r="VSW43" s="3"/>
      <c r="VSX43" s="3"/>
      <c r="VSY43" s="3"/>
      <c r="VSZ43" s="3"/>
      <c r="VTA43" s="3"/>
      <c r="VTB43" s="3"/>
      <c r="VTC43" s="3"/>
      <c r="VTD43" s="3"/>
      <c r="VTE43" s="3"/>
      <c r="VTF43" s="3"/>
      <c r="VTG43" s="3"/>
      <c r="VTH43" s="3"/>
      <c r="VTI43" s="3"/>
      <c r="VTJ43" s="3"/>
      <c r="VTK43" s="3"/>
      <c r="VTL43" s="3"/>
      <c r="VTM43" s="3"/>
      <c r="VTN43" s="3"/>
      <c r="VTO43" s="3"/>
      <c r="VTP43" s="3"/>
      <c r="VTQ43" s="3"/>
      <c r="VTR43" s="3"/>
      <c r="VTS43" s="3"/>
      <c r="VTT43" s="3"/>
      <c r="VTU43" s="3"/>
      <c r="VTV43" s="3"/>
      <c r="VTW43" s="3"/>
      <c r="VTX43" s="3"/>
      <c r="VTY43" s="3"/>
      <c r="VTZ43" s="3"/>
      <c r="VUA43" s="3"/>
      <c r="VUB43" s="3"/>
      <c r="VUC43" s="3"/>
      <c r="VUD43" s="3"/>
      <c r="VUE43" s="3"/>
      <c r="VUF43" s="3"/>
      <c r="VUG43" s="3"/>
      <c r="VUH43" s="3"/>
      <c r="VUI43" s="3"/>
      <c r="VUJ43" s="3"/>
      <c r="VUK43" s="3"/>
      <c r="VUL43" s="3"/>
      <c r="VUM43" s="3"/>
      <c r="VUN43" s="3"/>
      <c r="VUO43" s="3"/>
      <c r="VUP43" s="3"/>
      <c r="VUQ43" s="3"/>
      <c r="VUR43" s="3"/>
      <c r="VUS43" s="3"/>
      <c r="VUT43" s="3"/>
      <c r="VUU43" s="3"/>
      <c r="VUV43" s="3"/>
      <c r="VUW43" s="3"/>
      <c r="VUX43" s="3"/>
      <c r="VUY43" s="3"/>
      <c r="VUZ43" s="3"/>
      <c r="VVA43" s="3"/>
      <c r="VVB43" s="3"/>
      <c r="VVC43" s="3"/>
      <c r="VVD43" s="3"/>
      <c r="VVE43" s="3"/>
      <c r="VVF43" s="3"/>
      <c r="VVG43" s="3"/>
      <c r="VVH43" s="3"/>
      <c r="VVI43" s="3"/>
      <c r="VVJ43" s="3"/>
      <c r="VVK43" s="3"/>
      <c r="VVL43" s="3"/>
      <c r="VVM43" s="3"/>
      <c r="VVN43" s="3"/>
      <c r="VVO43" s="3"/>
      <c r="VVP43" s="3"/>
      <c r="VVQ43" s="3"/>
      <c r="VVR43" s="3"/>
      <c r="VVS43" s="3"/>
      <c r="VVT43" s="3"/>
      <c r="VVU43" s="3"/>
      <c r="VVV43" s="3"/>
      <c r="VVW43" s="3"/>
      <c r="VVX43" s="3"/>
      <c r="VVY43" s="3"/>
      <c r="VVZ43" s="3"/>
      <c r="VWA43" s="3"/>
      <c r="VWB43" s="3"/>
      <c r="VWC43" s="3"/>
      <c r="VWD43" s="3"/>
      <c r="VWE43" s="3"/>
      <c r="VWF43" s="3"/>
      <c r="VWG43" s="3"/>
      <c r="VWH43" s="3"/>
      <c r="VWI43" s="3"/>
      <c r="VWJ43" s="3"/>
      <c r="VWK43" s="3"/>
      <c r="VWL43" s="3"/>
      <c r="VWM43" s="3"/>
      <c r="VWN43" s="3"/>
      <c r="VWO43" s="3"/>
      <c r="VWP43" s="3"/>
      <c r="VWQ43" s="3"/>
      <c r="VWR43" s="3"/>
      <c r="VWS43" s="3"/>
      <c r="VWT43" s="3"/>
      <c r="VWU43" s="3"/>
      <c r="VWV43" s="3"/>
      <c r="VWW43" s="3"/>
      <c r="VWX43" s="3"/>
      <c r="VWY43" s="3"/>
      <c r="VWZ43" s="3"/>
      <c r="VXA43" s="3"/>
      <c r="VXB43" s="3"/>
      <c r="VXC43" s="3"/>
      <c r="VXD43" s="3"/>
      <c r="VXE43" s="3"/>
      <c r="VXF43" s="3"/>
      <c r="VXG43" s="3"/>
      <c r="VXH43" s="3"/>
      <c r="VXI43" s="3"/>
      <c r="VXJ43" s="3"/>
      <c r="VXK43" s="3"/>
      <c r="VXL43" s="3"/>
      <c r="VXM43" s="3"/>
      <c r="VXN43" s="3"/>
      <c r="VXO43" s="3"/>
      <c r="VXP43" s="3"/>
      <c r="VXQ43" s="3"/>
      <c r="VXR43" s="3"/>
      <c r="VXS43" s="3"/>
      <c r="VXT43" s="3"/>
      <c r="VXU43" s="3"/>
      <c r="VXV43" s="3"/>
      <c r="VXW43" s="3"/>
      <c r="VXX43" s="3"/>
      <c r="VXY43" s="3"/>
      <c r="VXZ43" s="3"/>
      <c r="VYA43" s="3"/>
      <c r="VYB43" s="3"/>
      <c r="VYC43" s="3"/>
      <c r="VYD43" s="3"/>
      <c r="VYE43" s="3"/>
      <c r="VYF43" s="3"/>
      <c r="VYG43" s="3"/>
      <c r="VYH43" s="3"/>
      <c r="VYI43" s="3"/>
      <c r="VYJ43" s="3"/>
      <c r="VYK43" s="3"/>
      <c r="VYL43" s="3"/>
      <c r="VYM43" s="3"/>
      <c r="VYN43" s="3"/>
      <c r="VYO43" s="3"/>
      <c r="VYP43" s="3"/>
      <c r="VYQ43" s="3"/>
      <c r="VYR43" s="3"/>
      <c r="VYS43" s="3"/>
      <c r="VYT43" s="3"/>
      <c r="VYU43" s="3"/>
      <c r="VYV43" s="3"/>
      <c r="VYW43" s="3"/>
      <c r="VYX43" s="3"/>
      <c r="VYY43" s="3"/>
      <c r="VYZ43" s="3"/>
      <c r="VZA43" s="3"/>
      <c r="VZB43" s="3"/>
      <c r="VZC43" s="3"/>
      <c r="VZD43" s="3"/>
      <c r="VZE43" s="3"/>
      <c r="VZF43" s="3"/>
      <c r="VZG43" s="3"/>
      <c r="VZH43" s="3"/>
      <c r="VZI43" s="3"/>
      <c r="VZJ43" s="3"/>
      <c r="VZK43" s="3"/>
      <c r="VZL43" s="3"/>
      <c r="VZM43" s="3"/>
      <c r="VZN43" s="3"/>
      <c r="VZO43" s="3"/>
      <c r="VZP43" s="3"/>
      <c r="VZQ43" s="3"/>
      <c r="VZR43" s="3"/>
      <c r="VZS43" s="3"/>
      <c r="VZT43" s="3"/>
      <c r="VZU43" s="3"/>
      <c r="VZV43" s="3"/>
      <c r="VZW43" s="3"/>
      <c r="VZX43" s="3"/>
      <c r="VZY43" s="3"/>
      <c r="VZZ43" s="3"/>
      <c r="WAA43" s="3"/>
      <c r="WAB43" s="3"/>
      <c r="WAC43" s="3"/>
      <c r="WAD43" s="3"/>
      <c r="WAE43" s="3"/>
      <c r="WAF43" s="3"/>
      <c r="WAG43" s="3"/>
      <c r="WAH43" s="3"/>
      <c r="WAI43" s="3"/>
      <c r="WAJ43" s="3"/>
      <c r="WAK43" s="3"/>
      <c r="WAL43" s="3"/>
      <c r="WAM43" s="3"/>
      <c r="WAN43" s="3"/>
      <c r="WAO43" s="3"/>
      <c r="WAP43" s="3"/>
      <c r="WAQ43" s="3"/>
      <c r="WAR43" s="3"/>
      <c r="WAS43" s="3"/>
      <c r="WAT43" s="3"/>
      <c r="WAU43" s="3"/>
      <c r="WAV43" s="3"/>
      <c r="WAW43" s="3"/>
      <c r="WAX43" s="3"/>
      <c r="WAY43" s="3"/>
      <c r="WAZ43" s="3"/>
      <c r="WBA43" s="3"/>
      <c r="WBB43" s="3"/>
      <c r="WBC43" s="3"/>
      <c r="WBD43" s="3"/>
      <c r="WBE43" s="3"/>
      <c r="WBF43" s="3"/>
      <c r="WBG43" s="3"/>
      <c r="WBH43" s="3"/>
      <c r="WBI43" s="3"/>
      <c r="WBJ43" s="3"/>
      <c r="WBK43" s="3"/>
      <c r="WBL43" s="3"/>
      <c r="WBM43" s="3"/>
      <c r="WBN43" s="3"/>
      <c r="WBO43" s="3"/>
      <c r="WBP43" s="3"/>
      <c r="WBQ43" s="3"/>
      <c r="WBR43" s="3"/>
      <c r="WBS43" s="3"/>
      <c r="WBT43" s="3"/>
      <c r="WBU43" s="3"/>
      <c r="WBV43" s="3"/>
      <c r="WBW43" s="3"/>
      <c r="WBX43" s="3"/>
      <c r="WBY43" s="3"/>
      <c r="WBZ43" s="3"/>
      <c r="WCA43" s="3"/>
      <c r="WCB43" s="3"/>
      <c r="WCC43" s="3"/>
      <c r="WCD43" s="3"/>
      <c r="WCE43" s="3"/>
      <c r="WCF43" s="3"/>
      <c r="WCG43" s="3"/>
      <c r="WCH43" s="3"/>
      <c r="WCI43" s="3"/>
      <c r="WCJ43" s="3"/>
      <c r="WCK43" s="3"/>
      <c r="WCL43" s="3"/>
      <c r="WCM43" s="3"/>
      <c r="WCN43" s="3"/>
      <c r="WCO43" s="3"/>
      <c r="WCP43" s="3"/>
      <c r="WCQ43" s="3"/>
      <c r="WCR43" s="3"/>
      <c r="WCS43" s="3"/>
      <c r="WCT43" s="3"/>
      <c r="WCU43" s="3"/>
      <c r="WCV43" s="3"/>
      <c r="WCW43" s="3"/>
      <c r="WCX43" s="3"/>
      <c r="WCY43" s="3"/>
      <c r="WCZ43" s="3"/>
      <c r="WDA43" s="3"/>
      <c r="WDB43" s="3"/>
      <c r="WDC43" s="3"/>
      <c r="WDD43" s="3"/>
      <c r="WDE43" s="3"/>
      <c r="WDF43" s="3"/>
      <c r="WDG43" s="3"/>
      <c r="WDH43" s="3"/>
      <c r="WDI43" s="3"/>
      <c r="WDJ43" s="3"/>
      <c r="WDK43" s="3"/>
      <c r="WDL43" s="3"/>
      <c r="WDM43" s="3"/>
      <c r="WDN43" s="3"/>
      <c r="WDO43" s="3"/>
      <c r="WDP43" s="3"/>
      <c r="WDQ43" s="3"/>
      <c r="WDR43" s="3"/>
      <c r="WDS43" s="3"/>
      <c r="WDT43" s="3"/>
      <c r="WDU43" s="3"/>
      <c r="WDV43" s="3"/>
      <c r="WDW43" s="3"/>
      <c r="WDX43" s="3"/>
      <c r="WDY43" s="3"/>
      <c r="WDZ43" s="3"/>
      <c r="WEA43" s="3"/>
      <c r="WEB43" s="3"/>
      <c r="WEC43" s="3"/>
      <c r="WED43" s="3"/>
      <c r="WEE43" s="3"/>
      <c r="WEF43" s="3"/>
      <c r="WEG43" s="3"/>
      <c r="WEH43" s="3"/>
      <c r="WEI43" s="3"/>
      <c r="WEJ43" s="3"/>
      <c r="WEK43" s="3"/>
      <c r="WEL43" s="3"/>
      <c r="WEM43" s="3"/>
      <c r="WEN43" s="3"/>
      <c r="WEO43" s="3"/>
      <c r="WEP43" s="3"/>
      <c r="WEQ43" s="3"/>
      <c r="WER43" s="3"/>
      <c r="WES43" s="3"/>
      <c r="WET43" s="3"/>
      <c r="WEU43" s="3"/>
      <c r="WEV43" s="3"/>
      <c r="WEW43" s="3"/>
      <c r="WEX43" s="3"/>
      <c r="WEY43" s="3"/>
      <c r="WEZ43" s="3"/>
      <c r="WFA43" s="3"/>
      <c r="WFB43" s="3"/>
      <c r="WFC43" s="3"/>
      <c r="WFD43" s="3"/>
      <c r="WFE43" s="3"/>
      <c r="WFF43" s="3"/>
      <c r="WFG43" s="3"/>
      <c r="WFH43" s="3"/>
      <c r="WFI43" s="3"/>
      <c r="WFJ43" s="3"/>
      <c r="WFK43" s="3"/>
      <c r="WFL43" s="3"/>
      <c r="WFM43" s="3"/>
      <c r="WFN43" s="3"/>
      <c r="WFO43" s="3"/>
      <c r="WFP43" s="3"/>
      <c r="WFQ43" s="3"/>
      <c r="WFR43" s="3"/>
      <c r="WFS43" s="3"/>
      <c r="WFT43" s="3"/>
      <c r="WFU43" s="3"/>
      <c r="WFV43" s="3"/>
      <c r="WFW43" s="3"/>
      <c r="WFX43" s="3"/>
      <c r="WFY43" s="3"/>
      <c r="WFZ43" s="3"/>
      <c r="WGA43" s="3"/>
      <c r="WGB43" s="3"/>
      <c r="WGC43" s="3"/>
      <c r="WGD43" s="3"/>
      <c r="WGE43" s="3"/>
      <c r="WGF43" s="3"/>
      <c r="WGG43" s="3"/>
      <c r="WGH43" s="3"/>
      <c r="WGI43" s="3"/>
      <c r="WGJ43" s="3"/>
      <c r="WGK43" s="3"/>
      <c r="WGL43" s="3"/>
      <c r="WGM43" s="3"/>
      <c r="WGN43" s="3"/>
      <c r="WGO43" s="3"/>
      <c r="WGP43" s="3"/>
      <c r="WGQ43" s="3"/>
      <c r="WGR43" s="3"/>
      <c r="WGS43" s="3"/>
      <c r="WGT43" s="3"/>
      <c r="WGU43" s="3"/>
      <c r="WGV43" s="3"/>
      <c r="WGW43" s="3"/>
      <c r="WGX43" s="3"/>
      <c r="WGY43" s="3"/>
      <c r="WGZ43" s="3"/>
      <c r="WHA43" s="3"/>
      <c r="WHB43" s="3"/>
      <c r="WHC43" s="3"/>
      <c r="WHD43" s="3"/>
      <c r="WHE43" s="3"/>
      <c r="WHF43" s="3"/>
      <c r="WHG43" s="3"/>
      <c r="WHH43" s="3"/>
      <c r="WHI43" s="3"/>
      <c r="WHJ43" s="3"/>
      <c r="WHK43" s="3"/>
      <c r="WHL43" s="3"/>
      <c r="WHM43" s="3"/>
      <c r="WHN43" s="3"/>
      <c r="WHO43" s="3"/>
      <c r="WHP43" s="3"/>
      <c r="WHQ43" s="3"/>
      <c r="WHR43" s="3"/>
      <c r="WHS43" s="3"/>
      <c r="WHT43" s="3"/>
      <c r="WHU43" s="3"/>
      <c r="WHV43" s="3"/>
      <c r="WHW43" s="3"/>
      <c r="WHX43" s="3"/>
      <c r="WHY43" s="3"/>
      <c r="WHZ43" s="3"/>
      <c r="WIA43" s="3"/>
      <c r="WIB43" s="3"/>
      <c r="WIC43" s="3"/>
      <c r="WID43" s="3"/>
      <c r="WIE43" s="3"/>
      <c r="WIF43" s="3"/>
      <c r="WIG43" s="3"/>
      <c r="WIH43" s="3"/>
      <c r="WII43" s="3"/>
      <c r="WIJ43" s="3"/>
      <c r="WIK43" s="3"/>
      <c r="WIL43" s="3"/>
      <c r="WIM43" s="3"/>
      <c r="WIN43" s="3"/>
      <c r="WIO43" s="3"/>
      <c r="WIP43" s="3"/>
      <c r="WIQ43" s="3"/>
      <c r="WIR43" s="3"/>
      <c r="WIS43" s="3"/>
      <c r="WIT43" s="3"/>
      <c r="WIU43" s="3"/>
      <c r="WIV43" s="3"/>
      <c r="WIW43" s="3"/>
      <c r="WIX43" s="3"/>
      <c r="WIY43" s="3"/>
      <c r="WIZ43" s="3"/>
      <c r="WJA43" s="3"/>
      <c r="WJB43" s="3"/>
      <c r="WJC43" s="3"/>
      <c r="WJD43" s="3"/>
      <c r="WJE43" s="3"/>
      <c r="WJF43" s="3"/>
      <c r="WJG43" s="3"/>
      <c r="WJH43" s="3"/>
      <c r="WJI43" s="3"/>
      <c r="WJJ43" s="3"/>
      <c r="WJK43" s="3"/>
      <c r="WJL43" s="3"/>
      <c r="WJM43" s="3"/>
      <c r="WJN43" s="3"/>
      <c r="WJO43" s="3"/>
      <c r="WJP43" s="3"/>
      <c r="WJQ43" s="3"/>
      <c r="WJR43" s="3"/>
      <c r="WJS43" s="3"/>
      <c r="WJT43" s="3"/>
      <c r="WJU43" s="3"/>
      <c r="WJV43" s="3"/>
      <c r="WJW43" s="3"/>
      <c r="WJX43" s="3"/>
      <c r="WJY43" s="3"/>
      <c r="WJZ43" s="3"/>
      <c r="WKA43" s="3"/>
      <c r="WKB43" s="3"/>
      <c r="WKC43" s="3"/>
      <c r="WKD43" s="3"/>
      <c r="WKE43" s="3"/>
      <c r="WKF43" s="3"/>
      <c r="WKG43" s="3"/>
      <c r="WKH43" s="3"/>
      <c r="WKI43" s="3"/>
      <c r="WKJ43" s="3"/>
      <c r="WKK43" s="3"/>
      <c r="WKL43" s="3"/>
      <c r="WKM43" s="3"/>
      <c r="WKN43" s="3"/>
      <c r="WKO43" s="3"/>
      <c r="WKP43" s="3"/>
      <c r="WKQ43" s="3"/>
      <c r="WKR43" s="3"/>
      <c r="WKS43" s="3"/>
      <c r="WKT43" s="3"/>
      <c r="WKU43" s="3"/>
      <c r="WKV43" s="3"/>
      <c r="WKW43" s="3"/>
      <c r="WKX43" s="3"/>
      <c r="WKY43" s="3"/>
      <c r="WKZ43" s="3"/>
      <c r="WLA43" s="3"/>
      <c r="WLB43" s="3"/>
      <c r="WLC43" s="3"/>
      <c r="WLD43" s="3"/>
      <c r="WLE43" s="3"/>
      <c r="WLF43" s="3"/>
      <c r="WLG43" s="3"/>
      <c r="WLH43" s="3"/>
      <c r="WLI43" s="3"/>
      <c r="WLJ43" s="3"/>
      <c r="WLK43" s="3"/>
      <c r="WLL43" s="3"/>
      <c r="WLM43" s="3"/>
      <c r="WLN43" s="3"/>
      <c r="WLO43" s="3"/>
      <c r="WLP43" s="3"/>
      <c r="WLQ43" s="3"/>
      <c r="WLR43" s="3"/>
      <c r="WLS43" s="3"/>
      <c r="WLT43" s="3"/>
      <c r="WLU43" s="3"/>
      <c r="WLV43" s="3"/>
      <c r="WLW43" s="3"/>
      <c r="WLX43" s="3"/>
      <c r="WLY43" s="3"/>
      <c r="WLZ43" s="3"/>
      <c r="WMA43" s="3"/>
      <c r="WMB43" s="3"/>
      <c r="WMC43" s="3"/>
      <c r="WMD43" s="3"/>
      <c r="WME43" s="3"/>
      <c r="WMF43" s="3"/>
      <c r="WMG43" s="3"/>
      <c r="WMH43" s="3"/>
      <c r="WMI43" s="3"/>
      <c r="WMJ43" s="3"/>
      <c r="WMK43" s="3"/>
      <c r="WML43" s="3"/>
      <c r="WMM43" s="3"/>
      <c r="WMN43" s="3"/>
      <c r="WMO43" s="3"/>
      <c r="WMP43" s="3"/>
      <c r="WMQ43" s="3"/>
      <c r="WMR43" s="3"/>
      <c r="WMS43" s="3"/>
      <c r="WMT43" s="3"/>
      <c r="WMU43" s="3"/>
      <c r="WMV43" s="3"/>
      <c r="WMW43" s="3"/>
      <c r="WMX43" s="3"/>
      <c r="WMY43" s="3"/>
      <c r="WMZ43" s="3"/>
      <c r="WNA43" s="3"/>
      <c r="WNB43" s="3"/>
      <c r="WNC43" s="3"/>
      <c r="WND43" s="3"/>
      <c r="WNE43" s="3"/>
      <c r="WNF43" s="3"/>
      <c r="WNG43" s="3"/>
      <c r="WNH43" s="3"/>
      <c r="WNI43" s="3"/>
      <c r="WNJ43" s="3"/>
      <c r="WNK43" s="3"/>
      <c r="WNL43" s="3"/>
      <c r="WNM43" s="3"/>
      <c r="WNN43" s="3"/>
      <c r="WNO43" s="3"/>
      <c r="WNP43" s="3"/>
      <c r="WNQ43" s="3"/>
      <c r="WNR43" s="3"/>
      <c r="WNS43" s="3"/>
      <c r="WNT43" s="3"/>
      <c r="WNU43" s="3"/>
      <c r="WNV43" s="3"/>
      <c r="WNW43" s="3"/>
      <c r="WNX43" s="3"/>
      <c r="WNY43" s="3"/>
      <c r="WNZ43" s="3"/>
      <c r="WOA43" s="3"/>
      <c r="WOB43" s="3"/>
      <c r="WOC43" s="3"/>
      <c r="WOD43" s="3"/>
      <c r="WOE43" s="3"/>
      <c r="WOF43" s="3"/>
      <c r="WOG43" s="3"/>
      <c r="WOH43" s="3"/>
      <c r="WOI43" s="3"/>
      <c r="WOJ43" s="3"/>
      <c r="WOK43" s="3"/>
      <c r="WOL43" s="3"/>
      <c r="WOM43" s="3"/>
      <c r="WON43" s="3"/>
      <c r="WOO43" s="3"/>
      <c r="WOP43" s="3"/>
      <c r="WOQ43" s="3"/>
      <c r="WOR43" s="3"/>
      <c r="WOS43" s="3"/>
      <c r="WOT43" s="3"/>
      <c r="WOU43" s="3"/>
      <c r="WOV43" s="3"/>
      <c r="WOW43" s="3"/>
      <c r="WOX43" s="3"/>
      <c r="WOY43" s="3"/>
      <c r="WOZ43" s="3"/>
      <c r="WPA43" s="3"/>
      <c r="WPB43" s="3"/>
      <c r="WPC43" s="3"/>
      <c r="WPD43" s="3"/>
      <c r="WPE43" s="3"/>
      <c r="WPF43" s="3"/>
      <c r="WPG43" s="3"/>
      <c r="WPH43" s="3"/>
      <c r="WPI43" s="3"/>
      <c r="WPJ43" s="3"/>
      <c r="WPK43" s="3"/>
      <c r="WPL43" s="3"/>
      <c r="WPM43" s="3"/>
      <c r="WPN43" s="3"/>
      <c r="WPO43" s="3"/>
      <c r="WPP43" s="3"/>
      <c r="WPQ43" s="3"/>
      <c r="WPR43" s="3"/>
      <c r="WPS43" s="3"/>
      <c r="WPT43" s="3"/>
      <c r="WPU43" s="3"/>
      <c r="WPV43" s="3"/>
      <c r="WPW43" s="3"/>
      <c r="WPX43" s="3"/>
      <c r="WPY43" s="3"/>
      <c r="WPZ43" s="3"/>
      <c r="WQA43" s="3"/>
      <c r="WQB43" s="3"/>
      <c r="WQC43" s="3"/>
      <c r="WQD43" s="3"/>
      <c r="WQE43" s="3"/>
      <c r="WQF43" s="3"/>
      <c r="WQG43" s="3"/>
      <c r="WQH43" s="3"/>
      <c r="WQI43" s="3"/>
      <c r="WQJ43" s="3"/>
      <c r="WQK43" s="3"/>
      <c r="WQL43" s="3"/>
      <c r="WQM43" s="3"/>
      <c r="WQN43" s="3"/>
      <c r="WQO43" s="3"/>
      <c r="WQP43" s="3"/>
      <c r="WQQ43" s="3"/>
      <c r="WQR43" s="3"/>
      <c r="WQS43" s="3"/>
      <c r="WQT43" s="3"/>
      <c r="WQU43" s="3"/>
      <c r="WQV43" s="3"/>
      <c r="WQW43" s="3"/>
      <c r="WQX43" s="3"/>
      <c r="WQY43" s="3"/>
      <c r="WQZ43" s="3"/>
      <c r="WRA43" s="3"/>
      <c r="WRB43" s="3"/>
      <c r="WRC43" s="3"/>
      <c r="WRD43" s="3"/>
      <c r="WRE43" s="3"/>
      <c r="WRF43" s="3"/>
      <c r="WRG43" s="3"/>
      <c r="WRH43" s="3"/>
      <c r="WRI43" s="3"/>
      <c r="WRJ43" s="3"/>
      <c r="WRK43" s="3"/>
      <c r="WRL43" s="3"/>
      <c r="WRM43" s="3"/>
      <c r="WRN43" s="3"/>
      <c r="WRO43" s="3"/>
      <c r="WRP43" s="3"/>
      <c r="WRQ43" s="3"/>
      <c r="WRR43" s="3"/>
      <c r="WRS43" s="3"/>
      <c r="WRT43" s="3"/>
      <c r="WRU43" s="3"/>
      <c r="WRV43" s="3"/>
      <c r="WRW43" s="3"/>
      <c r="WRX43" s="3"/>
      <c r="WRY43" s="3"/>
      <c r="WRZ43" s="3"/>
      <c r="WSA43" s="3"/>
      <c r="WSB43" s="3"/>
      <c r="WSC43" s="3"/>
      <c r="WSD43" s="3"/>
      <c r="WSE43" s="3"/>
      <c r="WSF43" s="3"/>
      <c r="WSG43" s="3"/>
      <c r="WSH43" s="3"/>
      <c r="WSI43" s="3"/>
      <c r="WSJ43" s="3"/>
      <c r="WSK43" s="3"/>
      <c r="WSL43" s="3"/>
      <c r="WSM43" s="3"/>
      <c r="WSN43" s="3"/>
      <c r="WSO43" s="3"/>
      <c r="WSP43" s="3"/>
      <c r="WSQ43" s="3"/>
      <c r="WSR43" s="3"/>
      <c r="WSS43" s="3"/>
      <c r="WST43" s="3"/>
      <c r="WSU43" s="3"/>
      <c r="WSV43" s="3"/>
      <c r="WSW43" s="3"/>
      <c r="WSX43" s="3"/>
      <c r="WSY43" s="3"/>
      <c r="WSZ43" s="3"/>
      <c r="WTA43" s="3"/>
      <c r="WTB43" s="3"/>
      <c r="WTC43" s="3"/>
      <c r="WTD43" s="3"/>
      <c r="WTE43" s="3"/>
      <c r="WTF43" s="3"/>
      <c r="WTG43" s="3"/>
      <c r="WTH43" s="3"/>
      <c r="WTI43" s="3"/>
      <c r="WTJ43" s="3"/>
      <c r="WTK43" s="3"/>
      <c r="WTL43" s="3"/>
      <c r="WTM43" s="3"/>
      <c r="WTN43" s="3"/>
      <c r="WTO43" s="3"/>
      <c r="WTP43" s="3"/>
      <c r="WTQ43" s="3"/>
      <c r="WTR43" s="3"/>
      <c r="WTS43" s="3"/>
      <c r="WTT43" s="3"/>
      <c r="WTU43" s="3"/>
      <c r="WTV43" s="3"/>
      <c r="WTW43" s="3"/>
      <c r="WTX43" s="3"/>
      <c r="WTY43" s="3"/>
      <c r="WTZ43" s="3"/>
      <c r="WUA43" s="3"/>
      <c r="WUB43" s="3"/>
      <c r="WUC43" s="3"/>
      <c r="WUD43" s="3"/>
      <c r="WUE43" s="3"/>
      <c r="WUF43" s="3"/>
      <c r="WUG43" s="3"/>
      <c r="WUH43" s="3"/>
      <c r="WUI43" s="3"/>
      <c r="WUJ43" s="3"/>
      <c r="WUK43" s="3"/>
      <c r="WUL43" s="3"/>
      <c r="WUM43" s="3"/>
      <c r="WUN43" s="3"/>
      <c r="WUO43" s="3"/>
      <c r="WUP43" s="3"/>
      <c r="WUQ43" s="3"/>
      <c r="WUR43" s="3"/>
      <c r="WUS43" s="3"/>
      <c r="WUT43" s="3"/>
      <c r="WUU43" s="3"/>
      <c r="WUV43" s="3"/>
      <c r="WUW43" s="3"/>
      <c r="WUX43" s="3"/>
      <c r="WUY43" s="3"/>
      <c r="WUZ43" s="3"/>
      <c r="WVA43" s="3"/>
      <c r="WVB43" s="3"/>
      <c r="WVC43" s="3"/>
      <c r="WVD43" s="3"/>
      <c r="WVE43" s="3"/>
      <c r="WVF43" s="3"/>
      <c r="WVG43" s="3"/>
      <c r="WVH43" s="3"/>
      <c r="WVI43" s="3"/>
      <c r="WVJ43" s="3"/>
      <c r="WVK43" s="3"/>
      <c r="WVL43" s="3"/>
      <c r="WVM43" s="3"/>
      <c r="WVN43" s="3"/>
      <c r="WVO43" s="3"/>
      <c r="WVP43" s="3"/>
      <c r="WVQ43" s="3"/>
      <c r="WVR43" s="3"/>
      <c r="WVS43" s="3"/>
      <c r="WVT43" s="3"/>
      <c r="WVU43" s="3"/>
      <c r="WVV43" s="3"/>
      <c r="WVW43" s="3"/>
      <c r="WVX43" s="3"/>
      <c r="WVY43" s="3"/>
      <c r="WVZ43" s="3"/>
      <c r="WWA43" s="3"/>
      <c r="WWB43" s="3"/>
      <c r="WWC43" s="3"/>
      <c r="WWD43" s="3"/>
      <c r="WWE43" s="3"/>
      <c r="WWF43" s="3"/>
      <c r="WWG43" s="3"/>
      <c r="WWH43" s="3"/>
      <c r="WWI43" s="3"/>
      <c r="WWJ43" s="3"/>
      <c r="WWK43" s="3"/>
      <c r="WWL43" s="3"/>
      <c r="WWM43" s="3"/>
      <c r="WWN43" s="3"/>
      <c r="WWO43" s="3"/>
      <c r="WWP43" s="3"/>
      <c r="WWQ43" s="3"/>
      <c r="WWR43" s="3"/>
      <c r="WWS43" s="3"/>
      <c r="WWT43" s="3"/>
      <c r="WWU43" s="3"/>
      <c r="WWV43" s="3"/>
      <c r="WWW43" s="3"/>
      <c r="WWX43" s="3"/>
      <c r="WWY43" s="3"/>
      <c r="WWZ43" s="3"/>
      <c r="WXA43" s="3"/>
      <c r="WXB43" s="3"/>
      <c r="WXC43" s="3"/>
      <c r="WXD43" s="3"/>
      <c r="WXE43" s="3"/>
      <c r="WXF43" s="3"/>
      <c r="WXG43" s="3"/>
      <c r="WXH43" s="3"/>
      <c r="WXI43" s="3"/>
      <c r="WXJ43" s="3"/>
      <c r="WXK43" s="3"/>
      <c r="WXL43" s="3"/>
      <c r="WXM43" s="3"/>
      <c r="WXN43" s="3"/>
      <c r="WXO43" s="3"/>
      <c r="WXP43" s="3"/>
      <c r="WXQ43" s="3"/>
      <c r="WXR43" s="3"/>
      <c r="WXS43" s="3"/>
      <c r="WXT43" s="3"/>
      <c r="WXU43" s="3"/>
      <c r="WXV43" s="3"/>
      <c r="WXW43" s="3"/>
      <c r="WXX43" s="3"/>
      <c r="WXY43" s="3"/>
      <c r="WXZ43" s="3"/>
      <c r="WYA43" s="3"/>
      <c r="WYB43" s="3"/>
      <c r="WYC43" s="3"/>
      <c r="WYD43" s="3"/>
      <c r="WYE43" s="3"/>
      <c r="WYF43" s="3"/>
      <c r="WYG43" s="3"/>
      <c r="WYH43" s="3"/>
      <c r="WYI43" s="3"/>
      <c r="WYJ43" s="3"/>
      <c r="WYK43" s="3"/>
      <c r="WYL43" s="3"/>
      <c r="WYM43" s="3"/>
      <c r="WYN43" s="3"/>
      <c r="WYO43" s="3"/>
      <c r="WYP43" s="3"/>
      <c r="WYQ43" s="3"/>
      <c r="WYR43" s="3"/>
      <c r="WYS43" s="3"/>
      <c r="WYT43" s="3"/>
      <c r="WYU43" s="3"/>
      <c r="WYV43" s="3"/>
      <c r="WYW43" s="3"/>
      <c r="WYX43" s="3"/>
      <c r="WYY43" s="3"/>
      <c r="WYZ43" s="3"/>
      <c r="WZA43" s="3"/>
      <c r="WZB43" s="3"/>
      <c r="WZC43" s="3"/>
      <c r="WZD43" s="3"/>
      <c r="WZE43" s="3"/>
      <c r="WZF43" s="3"/>
      <c r="WZG43" s="3"/>
      <c r="WZH43" s="3"/>
      <c r="WZI43" s="3"/>
      <c r="WZJ43" s="3"/>
      <c r="WZK43" s="3"/>
      <c r="WZL43" s="3"/>
      <c r="WZM43" s="3"/>
      <c r="WZN43" s="3"/>
      <c r="WZO43" s="3"/>
      <c r="WZP43" s="3"/>
      <c r="WZQ43" s="3"/>
      <c r="WZR43" s="3"/>
      <c r="WZS43" s="3"/>
      <c r="WZT43" s="3"/>
      <c r="WZU43" s="3"/>
      <c r="WZV43" s="3"/>
      <c r="WZW43" s="3"/>
      <c r="WZX43" s="3"/>
      <c r="WZY43" s="3"/>
      <c r="WZZ43" s="3"/>
      <c r="XAA43" s="3"/>
      <c r="XAB43" s="3"/>
      <c r="XAC43" s="3"/>
      <c r="XAD43" s="3"/>
      <c r="XAE43" s="3"/>
      <c r="XAF43" s="3"/>
      <c r="XAG43" s="3"/>
      <c r="XAH43" s="3"/>
      <c r="XAI43" s="3"/>
      <c r="XAJ43" s="3"/>
      <c r="XAK43" s="3"/>
      <c r="XAL43" s="3"/>
      <c r="XAM43" s="3"/>
      <c r="XAN43" s="3"/>
      <c r="XAO43" s="3"/>
      <c r="XAP43" s="3"/>
      <c r="XAQ43" s="3"/>
      <c r="XAR43" s="3"/>
      <c r="XAS43" s="3"/>
      <c r="XAT43" s="3"/>
      <c r="XAU43" s="3"/>
      <c r="XAV43" s="3"/>
      <c r="XAW43" s="3"/>
      <c r="XAX43" s="3"/>
      <c r="XAY43" s="3"/>
      <c r="XAZ43" s="3"/>
      <c r="XBA43" s="3"/>
      <c r="XBB43" s="3"/>
      <c r="XBC43" s="3"/>
      <c r="XBD43" s="3"/>
      <c r="XBE43" s="3"/>
      <c r="XBF43" s="3"/>
      <c r="XBG43" s="3"/>
      <c r="XBH43" s="3"/>
      <c r="XBI43" s="3"/>
      <c r="XBJ43" s="3"/>
      <c r="XBK43" s="3"/>
      <c r="XBL43" s="3"/>
      <c r="XBM43" s="3"/>
      <c r="XBN43" s="3"/>
      <c r="XBO43" s="3"/>
      <c r="XBP43" s="3"/>
      <c r="XBQ43" s="3"/>
      <c r="XBR43" s="3"/>
      <c r="XBS43" s="3"/>
      <c r="XBT43" s="3"/>
      <c r="XBU43" s="3"/>
      <c r="XBV43" s="3"/>
      <c r="XBW43" s="3"/>
      <c r="XBX43" s="3"/>
      <c r="XBY43" s="3"/>
      <c r="XBZ43" s="3"/>
      <c r="XCA43" s="3"/>
      <c r="XCB43" s="3"/>
      <c r="XCC43" s="3"/>
      <c r="XCD43" s="3"/>
      <c r="XCE43" s="3"/>
      <c r="XCF43" s="3"/>
      <c r="XCG43" s="3"/>
      <c r="XCH43" s="3"/>
      <c r="XCI43" s="3"/>
      <c r="XCJ43" s="3"/>
      <c r="XCK43" s="3"/>
      <c r="XCL43" s="3"/>
      <c r="XCM43" s="3"/>
      <c r="XCN43" s="3"/>
      <c r="XCO43" s="3"/>
      <c r="XCP43" s="3"/>
      <c r="XCQ43" s="3"/>
      <c r="XCR43" s="3"/>
      <c r="XCS43" s="3"/>
      <c r="XCT43" s="3"/>
      <c r="XCU43" s="3"/>
      <c r="XCV43" s="3"/>
      <c r="XCW43" s="3"/>
      <c r="XCX43" s="3"/>
      <c r="XCY43" s="3"/>
      <c r="XCZ43" s="3"/>
      <c r="XDA43" s="3"/>
      <c r="XDB43" s="3"/>
      <c r="XDC43" s="3"/>
      <c r="XDD43" s="3"/>
      <c r="XDE43" s="3"/>
      <c r="XDF43" s="3"/>
      <c r="XDG43" s="3"/>
      <c r="XDH43" s="3"/>
      <c r="XDI43" s="3"/>
      <c r="XDJ43" s="3"/>
      <c r="XDK43" s="3"/>
      <c r="XDL43" s="3"/>
      <c r="XDM43" s="3"/>
      <c r="XDN43" s="3"/>
      <c r="XDO43" s="3"/>
      <c r="XDP43" s="3"/>
      <c r="XDQ43" s="3"/>
      <c r="XDR43" s="3"/>
      <c r="XDS43" s="3"/>
      <c r="XDT43" s="3"/>
      <c r="XDU43" s="3"/>
      <c r="XDV43" s="3"/>
      <c r="XDW43" s="3"/>
      <c r="XDX43" s="3"/>
      <c r="XDY43" s="3"/>
      <c r="XDZ43" s="3"/>
      <c r="XEA43" s="3"/>
      <c r="XEB43" s="3"/>
      <c r="XEC43" s="3"/>
      <c r="XED43" s="3"/>
      <c r="XEE43" s="3"/>
      <c r="XEF43" s="3"/>
      <c r="XEG43" s="3"/>
      <c r="XEH43" s="3"/>
      <c r="XEI43" s="3"/>
      <c r="XEJ43" s="3"/>
      <c r="XEK43" s="3"/>
      <c r="XEL43" s="3"/>
      <c r="XEM43" s="3"/>
      <c r="XEN43" s="3"/>
      <c r="XEO43" s="3"/>
      <c r="XEP43" s="3"/>
      <c r="XEQ43" s="3"/>
      <c r="XER43" s="3"/>
      <c r="XES43" s="3"/>
      <c r="XET43" s="3"/>
      <c r="XEU43" s="3"/>
      <c r="XEV43" s="3"/>
      <c r="XEW43" s="3"/>
      <c r="XEX43" s="3"/>
      <c r="XEY43" s="3"/>
      <c r="XEZ43" s="3"/>
      <c r="XFA43" s="3"/>
      <c r="XFB43" s="3"/>
      <c r="XFC43" s="3"/>
      <c r="XFD43" s="3"/>
    </row>
    <row r="44" spans="3:16384" x14ac:dyDescent="0.25">
      <c r="D44" t="s">
        <v>206</v>
      </c>
      <c r="G44" s="35">
        <v>97140</v>
      </c>
      <c r="H44" s="35">
        <v>124028</v>
      </c>
      <c r="I44" s="35">
        <v>144704</v>
      </c>
      <c r="J44" s="35">
        <v>163278</v>
      </c>
      <c r="K44" s="35">
        <v>182817</v>
      </c>
      <c r="L44" s="1">
        <f>K44+K45+K46</f>
        <v>204611</v>
      </c>
      <c r="M44" s="1">
        <f t="shared" ref="M44:U44" si="32">L44+L45+L46</f>
        <v>230888.01053832984</v>
      </c>
      <c r="N44" s="1">
        <f t="shared" si="32"/>
        <v>273155.13757136144</v>
      </c>
      <c r="O44" s="1">
        <f t="shared" si="32"/>
        <v>333841.76764555712</v>
      </c>
      <c r="P44" s="1">
        <f t="shared" si="32"/>
        <v>413231.75060695701</v>
      </c>
      <c r="Q44" s="1">
        <f t="shared" si="32"/>
        <v>511452.19760381663</v>
      </c>
      <c r="R44" s="1">
        <f t="shared" si="32"/>
        <v>628733.59236736642</v>
      </c>
      <c r="S44" s="1">
        <f t="shared" si="32"/>
        <v>765428.38877980819</v>
      </c>
      <c r="T44" s="1">
        <f t="shared" si="32"/>
        <v>922024.77188258525</v>
      </c>
      <c r="U44" s="1">
        <f t="shared" si="32"/>
        <v>1099162.5442947322</v>
      </c>
    </row>
    <row r="45" spans="3:16384" x14ac:dyDescent="0.25">
      <c r="D45" t="s">
        <v>208</v>
      </c>
      <c r="G45" s="35">
        <v>30506</v>
      </c>
      <c r="H45" s="35">
        <v>25450</v>
      </c>
      <c r="I45" s="35">
        <v>23088</v>
      </c>
      <c r="J45" s="35">
        <v>23012</v>
      </c>
      <c r="K45" s="35">
        <v>24862</v>
      </c>
      <c r="L45">
        <f>K45/J47*K47</f>
        <v>26277.010538329847</v>
      </c>
      <c r="M45">
        <f t="shared" ref="M45:U45" si="33">L45/K47*L47</f>
        <v>42267.127033031611</v>
      </c>
      <c r="N45">
        <f t="shared" si="33"/>
        <v>60686.630074195687</v>
      </c>
      <c r="O45">
        <f t="shared" si="33"/>
        <v>79389.982961399917</v>
      </c>
      <c r="P45">
        <f t="shared" si="33"/>
        <v>98220.446996859609</v>
      </c>
      <c r="Q45">
        <f t="shared" si="33"/>
        <v>117281.39476354982</v>
      </c>
      <c r="R45">
        <f t="shared" si="33"/>
        <v>136694.79641244179</v>
      </c>
      <c r="S45">
        <f t="shared" si="33"/>
        <v>156596.38310277712</v>
      </c>
      <c r="T45">
        <f t="shared" si="33"/>
        <v>177137.77241214694</v>
      </c>
      <c r="U45">
        <f t="shared" si="33"/>
        <v>198490.10566847902</v>
      </c>
    </row>
    <row r="46" spans="3:16384" x14ac:dyDescent="0.25">
      <c r="D46" t="s">
        <v>207</v>
      </c>
      <c r="G46" s="35">
        <v>-3618</v>
      </c>
      <c r="H46" s="35">
        <v>-4774</v>
      </c>
      <c r="I46" s="35">
        <v>-4514</v>
      </c>
      <c r="J46" s="35">
        <v>-3473</v>
      </c>
      <c r="K46" s="35">
        <v>-3068</v>
      </c>
    </row>
    <row r="47" spans="3:16384" x14ac:dyDescent="0.25">
      <c r="D47" s="2" t="s">
        <v>209</v>
      </c>
      <c r="G47" s="3">
        <f>G43-G44-G45-G46</f>
        <v>83654</v>
      </c>
      <c r="H47" s="3">
        <f t="shared" ref="H47:L47" si="34">H43-H44-H45-H46</f>
        <v>77850</v>
      </c>
      <c r="I47" s="3">
        <f t="shared" si="34"/>
        <v>63765</v>
      </c>
      <c r="J47" s="3">
        <f t="shared" si="34"/>
        <v>78855</v>
      </c>
      <c r="K47" s="3">
        <f t="shared" si="34"/>
        <v>83343</v>
      </c>
      <c r="L47" s="3">
        <f t="shared" si="34"/>
        <v>134058.9776441842</v>
      </c>
      <c r="M47" s="3">
        <f t="shared" ref="M47" si="35">M43-M44-M45-M46</f>
        <v>192480.25961309229</v>
      </c>
      <c r="N47" s="3">
        <f t="shared" ref="N47" si="36">N43-N44-N45-N46</f>
        <v>251801.83036043722</v>
      </c>
      <c r="O47" s="3">
        <f t="shared" ref="O47" si="37">O43-O44-O45-O46</f>
        <v>311526.56053162913</v>
      </c>
      <c r="P47" s="3">
        <f t="shared" ref="P47" si="38">P43-P44-P45-P46</f>
        <v>371982.3177572086</v>
      </c>
      <c r="Q47" s="3">
        <f t="shared" ref="Q47" si="39">Q43-Q44-Q45-Q46</f>
        <v>433555.95571969659</v>
      </c>
      <c r="R47" s="3">
        <f t="shared" ref="R47" si="40">R43-R44-R45-R46</f>
        <v>496677.97399925545</v>
      </c>
      <c r="S47" s="3">
        <f t="shared" ref="S47" si="41">S43-S44-S45-S46</f>
        <v>561829.25925347302</v>
      </c>
      <c r="T47" s="3">
        <f t="shared" ref="T47" si="42">T43-T44-T45-T46</f>
        <v>629552.62177169626</v>
      </c>
      <c r="U47" s="3">
        <f t="shared" ref="U47" si="43">U43-U44-U45-U46</f>
        <v>700466.73846182541</v>
      </c>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c r="AMJ47" s="3"/>
      <c r="AMK47" s="3"/>
      <c r="AML47" s="3"/>
      <c r="AMM47" s="3"/>
      <c r="AMN47" s="3"/>
      <c r="AMO47" s="3"/>
      <c r="AMP47" s="3"/>
      <c r="AMQ47" s="3"/>
      <c r="AMR47" s="3"/>
      <c r="AMS47" s="3"/>
      <c r="AMT47" s="3"/>
      <c r="AMU47" s="3"/>
      <c r="AMV47" s="3"/>
      <c r="AMW47" s="3"/>
      <c r="AMX47" s="3"/>
      <c r="AMY47" s="3"/>
      <c r="AMZ47" s="3"/>
      <c r="ANA47" s="3"/>
      <c r="ANB47" s="3"/>
      <c r="ANC47" s="3"/>
      <c r="AND47" s="3"/>
      <c r="ANE47" s="3"/>
      <c r="ANF47" s="3"/>
      <c r="ANG47" s="3"/>
      <c r="ANH47" s="3"/>
      <c r="ANI47" s="3"/>
      <c r="ANJ47" s="3"/>
      <c r="ANK47" s="3"/>
      <c r="ANL47" s="3"/>
      <c r="ANM47" s="3"/>
      <c r="ANN47" s="3"/>
      <c r="ANO47" s="3"/>
      <c r="ANP47" s="3"/>
      <c r="ANQ47" s="3"/>
      <c r="ANR47" s="3"/>
      <c r="ANS47" s="3"/>
      <c r="ANT47" s="3"/>
      <c r="ANU47" s="3"/>
      <c r="ANV47" s="3"/>
      <c r="ANW47" s="3"/>
      <c r="ANX47" s="3"/>
      <c r="ANY47" s="3"/>
      <c r="ANZ47" s="3"/>
      <c r="AOA47" s="3"/>
      <c r="AOB47" s="3"/>
      <c r="AOC47" s="3"/>
      <c r="AOD47" s="3"/>
      <c r="AOE47" s="3"/>
      <c r="AOF47" s="3"/>
      <c r="AOG47" s="3"/>
      <c r="AOH47" s="3"/>
      <c r="AOI47" s="3"/>
      <c r="AOJ47" s="3"/>
      <c r="AOK47" s="3"/>
      <c r="AOL47" s="3"/>
      <c r="AOM47" s="3"/>
      <c r="AON47" s="3"/>
      <c r="AOO47" s="3"/>
      <c r="AOP47" s="3"/>
      <c r="AOQ47" s="3"/>
      <c r="AOR47" s="3"/>
      <c r="AOS47" s="3"/>
      <c r="AOT47" s="3"/>
      <c r="AOU47" s="3"/>
      <c r="AOV47" s="3"/>
      <c r="AOW47" s="3"/>
      <c r="AOX47" s="3"/>
      <c r="AOY47" s="3"/>
      <c r="AOZ47" s="3"/>
      <c r="APA47" s="3"/>
      <c r="APB47" s="3"/>
      <c r="APC47" s="3"/>
      <c r="APD47" s="3"/>
      <c r="APE47" s="3"/>
      <c r="APF47" s="3"/>
      <c r="APG47" s="3"/>
      <c r="APH47" s="3"/>
      <c r="API47" s="3"/>
      <c r="APJ47" s="3"/>
      <c r="APK47" s="3"/>
      <c r="APL47" s="3"/>
      <c r="APM47" s="3"/>
      <c r="APN47" s="3"/>
      <c r="APO47" s="3"/>
      <c r="APP47" s="3"/>
      <c r="APQ47" s="3"/>
      <c r="APR47" s="3"/>
      <c r="APS47" s="3"/>
      <c r="APT47" s="3"/>
      <c r="APU47" s="3"/>
      <c r="APV47" s="3"/>
      <c r="APW47" s="3"/>
      <c r="APX47" s="3"/>
      <c r="APY47" s="3"/>
      <c r="APZ47" s="3"/>
      <c r="AQA47" s="3"/>
      <c r="AQB47" s="3"/>
      <c r="AQC47" s="3"/>
      <c r="AQD47" s="3"/>
      <c r="AQE47" s="3"/>
      <c r="AQF47" s="3"/>
      <c r="AQG47" s="3"/>
      <c r="AQH47" s="3"/>
      <c r="AQI47" s="3"/>
      <c r="AQJ47" s="3"/>
      <c r="AQK47" s="3"/>
      <c r="AQL47" s="3"/>
      <c r="AQM47" s="3"/>
      <c r="AQN47" s="3"/>
      <c r="AQO47" s="3"/>
      <c r="AQP47" s="3"/>
      <c r="AQQ47" s="3"/>
      <c r="AQR47" s="3"/>
      <c r="AQS47" s="3"/>
      <c r="AQT47" s="3"/>
      <c r="AQU47" s="3"/>
      <c r="AQV47" s="3"/>
      <c r="AQW47" s="3"/>
      <c r="AQX47" s="3"/>
      <c r="AQY47" s="3"/>
      <c r="AQZ47" s="3"/>
      <c r="ARA47" s="3"/>
      <c r="ARB47" s="3"/>
      <c r="ARC47" s="3"/>
      <c r="ARD47" s="3"/>
      <c r="ARE47" s="3"/>
      <c r="ARF47" s="3"/>
      <c r="ARG47" s="3"/>
      <c r="ARH47" s="3"/>
      <c r="ARI47" s="3"/>
      <c r="ARJ47" s="3"/>
      <c r="ARK47" s="3"/>
      <c r="ARL47" s="3"/>
      <c r="ARM47" s="3"/>
      <c r="ARN47" s="3"/>
      <c r="ARO47" s="3"/>
      <c r="ARP47" s="3"/>
      <c r="ARQ47" s="3"/>
      <c r="ARR47" s="3"/>
      <c r="ARS47" s="3"/>
      <c r="ART47" s="3"/>
      <c r="ARU47" s="3"/>
      <c r="ARV47" s="3"/>
      <c r="ARW47" s="3"/>
      <c r="ARX47" s="3"/>
      <c r="ARY47" s="3"/>
      <c r="ARZ47" s="3"/>
      <c r="ASA47" s="3"/>
      <c r="ASB47" s="3"/>
      <c r="ASC47" s="3"/>
      <c r="ASD47" s="3"/>
      <c r="ASE47" s="3"/>
      <c r="ASF47" s="3"/>
      <c r="ASG47" s="3"/>
      <c r="ASH47" s="3"/>
      <c r="ASI47" s="3"/>
      <c r="ASJ47" s="3"/>
      <c r="ASK47" s="3"/>
      <c r="ASL47" s="3"/>
      <c r="ASM47" s="3"/>
      <c r="ASN47" s="3"/>
      <c r="ASO47" s="3"/>
      <c r="ASP47" s="3"/>
      <c r="ASQ47" s="3"/>
      <c r="ASR47" s="3"/>
      <c r="ASS47" s="3"/>
      <c r="AST47" s="3"/>
      <c r="ASU47" s="3"/>
      <c r="ASV47" s="3"/>
      <c r="ASW47" s="3"/>
      <c r="ASX47" s="3"/>
      <c r="ASY47" s="3"/>
      <c r="ASZ47" s="3"/>
      <c r="ATA47" s="3"/>
      <c r="ATB47" s="3"/>
      <c r="ATC47" s="3"/>
      <c r="ATD47" s="3"/>
      <c r="ATE47" s="3"/>
      <c r="ATF47" s="3"/>
      <c r="ATG47" s="3"/>
      <c r="ATH47" s="3"/>
      <c r="ATI47" s="3"/>
      <c r="ATJ47" s="3"/>
      <c r="ATK47" s="3"/>
      <c r="ATL47" s="3"/>
      <c r="ATM47" s="3"/>
      <c r="ATN47" s="3"/>
      <c r="ATO47" s="3"/>
      <c r="ATP47" s="3"/>
      <c r="ATQ47" s="3"/>
      <c r="ATR47" s="3"/>
      <c r="ATS47" s="3"/>
      <c r="ATT47" s="3"/>
      <c r="ATU47" s="3"/>
      <c r="ATV47" s="3"/>
      <c r="ATW47" s="3"/>
      <c r="ATX47" s="3"/>
      <c r="ATY47" s="3"/>
      <c r="ATZ47" s="3"/>
      <c r="AUA47" s="3"/>
      <c r="AUB47" s="3"/>
      <c r="AUC47" s="3"/>
      <c r="AUD47" s="3"/>
      <c r="AUE47" s="3"/>
      <c r="AUF47" s="3"/>
      <c r="AUG47" s="3"/>
      <c r="AUH47" s="3"/>
      <c r="AUI47" s="3"/>
      <c r="AUJ47" s="3"/>
      <c r="AUK47" s="3"/>
      <c r="AUL47" s="3"/>
      <c r="AUM47" s="3"/>
      <c r="AUN47" s="3"/>
      <c r="AUO47" s="3"/>
      <c r="AUP47" s="3"/>
      <c r="AUQ47" s="3"/>
      <c r="AUR47" s="3"/>
      <c r="AUS47" s="3"/>
      <c r="AUT47" s="3"/>
      <c r="AUU47" s="3"/>
      <c r="AUV47" s="3"/>
      <c r="AUW47" s="3"/>
      <c r="AUX47" s="3"/>
      <c r="AUY47" s="3"/>
      <c r="AUZ47" s="3"/>
      <c r="AVA47" s="3"/>
      <c r="AVB47" s="3"/>
      <c r="AVC47" s="3"/>
      <c r="AVD47" s="3"/>
      <c r="AVE47" s="3"/>
      <c r="AVF47" s="3"/>
      <c r="AVG47" s="3"/>
      <c r="AVH47" s="3"/>
      <c r="AVI47" s="3"/>
      <c r="AVJ47" s="3"/>
      <c r="AVK47" s="3"/>
      <c r="AVL47" s="3"/>
      <c r="AVM47" s="3"/>
      <c r="AVN47" s="3"/>
      <c r="AVO47" s="3"/>
      <c r="AVP47" s="3"/>
      <c r="AVQ47" s="3"/>
      <c r="AVR47" s="3"/>
      <c r="AVS47" s="3"/>
      <c r="AVT47" s="3"/>
      <c r="AVU47" s="3"/>
      <c r="AVV47" s="3"/>
      <c r="AVW47" s="3"/>
      <c r="AVX47" s="3"/>
      <c r="AVY47" s="3"/>
      <c r="AVZ47" s="3"/>
      <c r="AWA47" s="3"/>
      <c r="AWB47" s="3"/>
      <c r="AWC47" s="3"/>
      <c r="AWD47" s="3"/>
      <c r="AWE47" s="3"/>
      <c r="AWF47" s="3"/>
      <c r="AWG47" s="3"/>
      <c r="AWH47" s="3"/>
      <c r="AWI47" s="3"/>
      <c r="AWJ47" s="3"/>
      <c r="AWK47" s="3"/>
      <c r="AWL47" s="3"/>
      <c r="AWM47" s="3"/>
      <c r="AWN47" s="3"/>
      <c r="AWO47" s="3"/>
      <c r="AWP47" s="3"/>
      <c r="AWQ47" s="3"/>
      <c r="AWR47" s="3"/>
      <c r="AWS47" s="3"/>
      <c r="AWT47" s="3"/>
      <c r="AWU47" s="3"/>
      <c r="AWV47" s="3"/>
      <c r="AWW47" s="3"/>
      <c r="AWX47" s="3"/>
      <c r="AWY47" s="3"/>
      <c r="AWZ47" s="3"/>
      <c r="AXA47" s="3"/>
      <c r="AXB47" s="3"/>
      <c r="AXC47" s="3"/>
      <c r="AXD47" s="3"/>
      <c r="AXE47" s="3"/>
      <c r="AXF47" s="3"/>
      <c r="AXG47" s="3"/>
      <c r="AXH47" s="3"/>
      <c r="AXI47" s="3"/>
      <c r="AXJ47" s="3"/>
      <c r="AXK47" s="3"/>
      <c r="AXL47" s="3"/>
      <c r="AXM47" s="3"/>
      <c r="AXN47" s="3"/>
      <c r="AXO47" s="3"/>
      <c r="AXP47" s="3"/>
      <c r="AXQ47" s="3"/>
      <c r="AXR47" s="3"/>
      <c r="AXS47" s="3"/>
      <c r="AXT47" s="3"/>
      <c r="AXU47" s="3"/>
      <c r="AXV47" s="3"/>
      <c r="AXW47" s="3"/>
      <c r="AXX47" s="3"/>
      <c r="AXY47" s="3"/>
      <c r="AXZ47" s="3"/>
      <c r="AYA47" s="3"/>
      <c r="AYB47" s="3"/>
      <c r="AYC47" s="3"/>
      <c r="AYD47" s="3"/>
      <c r="AYE47" s="3"/>
      <c r="AYF47" s="3"/>
      <c r="AYG47" s="3"/>
      <c r="AYH47" s="3"/>
      <c r="AYI47" s="3"/>
      <c r="AYJ47" s="3"/>
      <c r="AYK47" s="3"/>
      <c r="AYL47" s="3"/>
      <c r="AYM47" s="3"/>
      <c r="AYN47" s="3"/>
      <c r="AYO47" s="3"/>
      <c r="AYP47" s="3"/>
      <c r="AYQ47" s="3"/>
      <c r="AYR47" s="3"/>
      <c r="AYS47" s="3"/>
      <c r="AYT47" s="3"/>
      <c r="AYU47" s="3"/>
      <c r="AYV47" s="3"/>
      <c r="AYW47" s="3"/>
      <c r="AYX47" s="3"/>
      <c r="AYY47" s="3"/>
      <c r="AYZ47" s="3"/>
      <c r="AZA47" s="3"/>
      <c r="AZB47" s="3"/>
      <c r="AZC47" s="3"/>
      <c r="AZD47" s="3"/>
      <c r="AZE47" s="3"/>
      <c r="AZF47" s="3"/>
      <c r="AZG47" s="3"/>
      <c r="AZH47" s="3"/>
      <c r="AZI47" s="3"/>
      <c r="AZJ47" s="3"/>
      <c r="AZK47" s="3"/>
      <c r="AZL47" s="3"/>
      <c r="AZM47" s="3"/>
      <c r="AZN47" s="3"/>
      <c r="AZO47" s="3"/>
      <c r="AZP47" s="3"/>
      <c r="AZQ47" s="3"/>
      <c r="AZR47" s="3"/>
      <c r="AZS47" s="3"/>
      <c r="AZT47" s="3"/>
      <c r="AZU47" s="3"/>
      <c r="AZV47" s="3"/>
      <c r="AZW47" s="3"/>
      <c r="AZX47" s="3"/>
      <c r="AZY47" s="3"/>
      <c r="AZZ47" s="3"/>
      <c r="BAA47" s="3"/>
      <c r="BAB47" s="3"/>
      <c r="BAC47" s="3"/>
      <c r="BAD47" s="3"/>
      <c r="BAE47" s="3"/>
      <c r="BAF47" s="3"/>
      <c r="BAG47" s="3"/>
      <c r="BAH47" s="3"/>
      <c r="BAI47" s="3"/>
      <c r="BAJ47" s="3"/>
      <c r="BAK47" s="3"/>
      <c r="BAL47" s="3"/>
      <c r="BAM47" s="3"/>
      <c r="BAN47" s="3"/>
      <c r="BAO47" s="3"/>
      <c r="BAP47" s="3"/>
      <c r="BAQ47" s="3"/>
      <c r="BAR47" s="3"/>
      <c r="BAS47" s="3"/>
      <c r="BAT47" s="3"/>
      <c r="BAU47" s="3"/>
      <c r="BAV47" s="3"/>
      <c r="BAW47" s="3"/>
      <c r="BAX47" s="3"/>
      <c r="BAY47" s="3"/>
      <c r="BAZ47" s="3"/>
      <c r="BBA47" s="3"/>
      <c r="BBB47" s="3"/>
      <c r="BBC47" s="3"/>
      <c r="BBD47" s="3"/>
      <c r="BBE47" s="3"/>
      <c r="BBF47" s="3"/>
      <c r="BBG47" s="3"/>
      <c r="BBH47" s="3"/>
      <c r="BBI47" s="3"/>
      <c r="BBJ47" s="3"/>
      <c r="BBK47" s="3"/>
      <c r="BBL47" s="3"/>
      <c r="BBM47" s="3"/>
      <c r="BBN47" s="3"/>
      <c r="BBO47" s="3"/>
      <c r="BBP47" s="3"/>
      <c r="BBQ47" s="3"/>
      <c r="BBR47" s="3"/>
      <c r="BBS47" s="3"/>
      <c r="BBT47" s="3"/>
      <c r="BBU47" s="3"/>
      <c r="BBV47" s="3"/>
      <c r="BBW47" s="3"/>
      <c r="BBX47" s="3"/>
      <c r="BBY47" s="3"/>
      <c r="BBZ47" s="3"/>
      <c r="BCA47" s="3"/>
      <c r="BCB47" s="3"/>
      <c r="BCC47" s="3"/>
      <c r="BCD47" s="3"/>
      <c r="BCE47" s="3"/>
      <c r="BCF47" s="3"/>
      <c r="BCG47" s="3"/>
      <c r="BCH47" s="3"/>
      <c r="BCI47" s="3"/>
      <c r="BCJ47" s="3"/>
      <c r="BCK47" s="3"/>
      <c r="BCL47" s="3"/>
      <c r="BCM47" s="3"/>
      <c r="BCN47" s="3"/>
      <c r="BCO47" s="3"/>
      <c r="BCP47" s="3"/>
      <c r="BCQ47" s="3"/>
      <c r="BCR47" s="3"/>
      <c r="BCS47" s="3"/>
      <c r="BCT47" s="3"/>
      <c r="BCU47" s="3"/>
      <c r="BCV47" s="3"/>
      <c r="BCW47" s="3"/>
      <c r="BCX47" s="3"/>
      <c r="BCY47" s="3"/>
      <c r="BCZ47" s="3"/>
      <c r="BDA47" s="3"/>
      <c r="BDB47" s="3"/>
      <c r="BDC47" s="3"/>
      <c r="BDD47" s="3"/>
      <c r="BDE47" s="3"/>
      <c r="BDF47" s="3"/>
      <c r="BDG47" s="3"/>
      <c r="BDH47" s="3"/>
      <c r="BDI47" s="3"/>
      <c r="BDJ47" s="3"/>
      <c r="BDK47" s="3"/>
      <c r="BDL47" s="3"/>
      <c r="BDM47" s="3"/>
      <c r="BDN47" s="3"/>
      <c r="BDO47" s="3"/>
      <c r="BDP47" s="3"/>
      <c r="BDQ47" s="3"/>
      <c r="BDR47" s="3"/>
      <c r="BDS47" s="3"/>
      <c r="BDT47" s="3"/>
      <c r="BDU47" s="3"/>
      <c r="BDV47" s="3"/>
      <c r="BDW47" s="3"/>
      <c r="BDX47" s="3"/>
      <c r="BDY47" s="3"/>
      <c r="BDZ47" s="3"/>
      <c r="BEA47" s="3"/>
      <c r="BEB47" s="3"/>
      <c r="BEC47" s="3"/>
      <c r="BED47" s="3"/>
      <c r="BEE47" s="3"/>
      <c r="BEF47" s="3"/>
      <c r="BEG47" s="3"/>
      <c r="BEH47" s="3"/>
      <c r="BEI47" s="3"/>
      <c r="BEJ47" s="3"/>
      <c r="BEK47" s="3"/>
      <c r="BEL47" s="3"/>
      <c r="BEM47" s="3"/>
      <c r="BEN47" s="3"/>
      <c r="BEO47" s="3"/>
      <c r="BEP47" s="3"/>
      <c r="BEQ47" s="3"/>
      <c r="BER47" s="3"/>
      <c r="BES47" s="3"/>
      <c r="BET47" s="3"/>
      <c r="BEU47" s="3"/>
      <c r="BEV47" s="3"/>
      <c r="BEW47" s="3"/>
      <c r="BEX47" s="3"/>
      <c r="BEY47" s="3"/>
      <c r="BEZ47" s="3"/>
      <c r="BFA47" s="3"/>
      <c r="BFB47" s="3"/>
      <c r="BFC47" s="3"/>
      <c r="BFD47" s="3"/>
      <c r="BFE47" s="3"/>
      <c r="BFF47" s="3"/>
      <c r="BFG47" s="3"/>
      <c r="BFH47" s="3"/>
      <c r="BFI47" s="3"/>
      <c r="BFJ47" s="3"/>
      <c r="BFK47" s="3"/>
      <c r="BFL47" s="3"/>
      <c r="BFM47" s="3"/>
      <c r="BFN47" s="3"/>
      <c r="BFO47" s="3"/>
      <c r="BFP47" s="3"/>
      <c r="BFQ47" s="3"/>
      <c r="BFR47" s="3"/>
      <c r="BFS47" s="3"/>
      <c r="BFT47" s="3"/>
      <c r="BFU47" s="3"/>
      <c r="BFV47" s="3"/>
      <c r="BFW47" s="3"/>
      <c r="BFX47" s="3"/>
      <c r="BFY47" s="3"/>
      <c r="BFZ47" s="3"/>
      <c r="BGA47" s="3"/>
      <c r="BGB47" s="3"/>
      <c r="BGC47" s="3"/>
      <c r="BGD47" s="3"/>
      <c r="BGE47" s="3"/>
      <c r="BGF47" s="3"/>
      <c r="BGG47" s="3"/>
      <c r="BGH47" s="3"/>
      <c r="BGI47" s="3"/>
      <c r="BGJ47" s="3"/>
      <c r="BGK47" s="3"/>
      <c r="BGL47" s="3"/>
      <c r="BGM47" s="3"/>
      <c r="BGN47" s="3"/>
      <c r="BGO47" s="3"/>
      <c r="BGP47" s="3"/>
      <c r="BGQ47" s="3"/>
      <c r="BGR47" s="3"/>
      <c r="BGS47" s="3"/>
      <c r="BGT47" s="3"/>
      <c r="BGU47" s="3"/>
      <c r="BGV47" s="3"/>
      <c r="BGW47" s="3"/>
      <c r="BGX47" s="3"/>
      <c r="BGY47" s="3"/>
      <c r="BGZ47" s="3"/>
      <c r="BHA47" s="3"/>
      <c r="BHB47" s="3"/>
      <c r="BHC47" s="3"/>
      <c r="BHD47" s="3"/>
      <c r="BHE47" s="3"/>
      <c r="BHF47" s="3"/>
      <c r="BHG47" s="3"/>
      <c r="BHH47" s="3"/>
      <c r="BHI47" s="3"/>
      <c r="BHJ47" s="3"/>
      <c r="BHK47" s="3"/>
      <c r="BHL47" s="3"/>
      <c r="BHM47" s="3"/>
      <c r="BHN47" s="3"/>
      <c r="BHO47" s="3"/>
      <c r="BHP47" s="3"/>
      <c r="BHQ47" s="3"/>
      <c r="BHR47" s="3"/>
      <c r="BHS47" s="3"/>
      <c r="BHT47" s="3"/>
      <c r="BHU47" s="3"/>
      <c r="BHV47" s="3"/>
      <c r="BHW47" s="3"/>
      <c r="BHX47" s="3"/>
      <c r="BHY47" s="3"/>
      <c r="BHZ47" s="3"/>
      <c r="BIA47" s="3"/>
      <c r="BIB47" s="3"/>
      <c r="BIC47" s="3"/>
      <c r="BID47" s="3"/>
      <c r="BIE47" s="3"/>
      <c r="BIF47" s="3"/>
      <c r="BIG47" s="3"/>
      <c r="BIH47" s="3"/>
      <c r="BII47" s="3"/>
      <c r="BIJ47" s="3"/>
      <c r="BIK47" s="3"/>
      <c r="BIL47" s="3"/>
      <c r="BIM47" s="3"/>
      <c r="BIN47" s="3"/>
      <c r="BIO47" s="3"/>
      <c r="BIP47" s="3"/>
      <c r="BIQ47" s="3"/>
      <c r="BIR47" s="3"/>
      <c r="BIS47" s="3"/>
      <c r="BIT47" s="3"/>
      <c r="BIU47" s="3"/>
      <c r="BIV47" s="3"/>
      <c r="BIW47" s="3"/>
      <c r="BIX47" s="3"/>
      <c r="BIY47" s="3"/>
      <c r="BIZ47" s="3"/>
      <c r="BJA47" s="3"/>
      <c r="BJB47" s="3"/>
      <c r="BJC47" s="3"/>
      <c r="BJD47" s="3"/>
      <c r="BJE47" s="3"/>
      <c r="BJF47" s="3"/>
      <c r="BJG47" s="3"/>
      <c r="BJH47" s="3"/>
      <c r="BJI47" s="3"/>
      <c r="BJJ47" s="3"/>
      <c r="BJK47" s="3"/>
      <c r="BJL47" s="3"/>
      <c r="BJM47" s="3"/>
      <c r="BJN47" s="3"/>
      <c r="BJO47" s="3"/>
      <c r="BJP47" s="3"/>
      <c r="BJQ47" s="3"/>
      <c r="BJR47" s="3"/>
      <c r="BJS47" s="3"/>
      <c r="BJT47" s="3"/>
      <c r="BJU47" s="3"/>
      <c r="BJV47" s="3"/>
      <c r="BJW47" s="3"/>
      <c r="BJX47" s="3"/>
      <c r="BJY47" s="3"/>
      <c r="BJZ47" s="3"/>
      <c r="BKA47" s="3"/>
      <c r="BKB47" s="3"/>
      <c r="BKC47" s="3"/>
      <c r="BKD47" s="3"/>
      <c r="BKE47" s="3"/>
      <c r="BKF47" s="3"/>
      <c r="BKG47" s="3"/>
      <c r="BKH47" s="3"/>
      <c r="BKI47" s="3"/>
      <c r="BKJ47" s="3"/>
      <c r="BKK47" s="3"/>
      <c r="BKL47" s="3"/>
      <c r="BKM47" s="3"/>
      <c r="BKN47" s="3"/>
      <c r="BKO47" s="3"/>
      <c r="BKP47" s="3"/>
      <c r="BKQ47" s="3"/>
      <c r="BKR47" s="3"/>
      <c r="BKS47" s="3"/>
      <c r="BKT47" s="3"/>
      <c r="BKU47" s="3"/>
      <c r="BKV47" s="3"/>
      <c r="BKW47" s="3"/>
      <c r="BKX47" s="3"/>
      <c r="BKY47" s="3"/>
      <c r="BKZ47" s="3"/>
      <c r="BLA47" s="3"/>
      <c r="BLB47" s="3"/>
      <c r="BLC47" s="3"/>
      <c r="BLD47" s="3"/>
      <c r="BLE47" s="3"/>
      <c r="BLF47" s="3"/>
      <c r="BLG47" s="3"/>
      <c r="BLH47" s="3"/>
      <c r="BLI47" s="3"/>
      <c r="BLJ47" s="3"/>
      <c r="BLK47" s="3"/>
      <c r="BLL47" s="3"/>
      <c r="BLM47" s="3"/>
      <c r="BLN47" s="3"/>
      <c r="BLO47" s="3"/>
      <c r="BLP47" s="3"/>
      <c r="BLQ47" s="3"/>
      <c r="BLR47" s="3"/>
      <c r="BLS47" s="3"/>
      <c r="BLT47" s="3"/>
      <c r="BLU47" s="3"/>
      <c r="BLV47" s="3"/>
      <c r="BLW47" s="3"/>
      <c r="BLX47" s="3"/>
      <c r="BLY47" s="3"/>
      <c r="BLZ47" s="3"/>
      <c r="BMA47" s="3"/>
      <c r="BMB47" s="3"/>
      <c r="BMC47" s="3"/>
      <c r="BMD47" s="3"/>
      <c r="BME47" s="3"/>
      <c r="BMF47" s="3"/>
      <c r="BMG47" s="3"/>
      <c r="BMH47" s="3"/>
      <c r="BMI47" s="3"/>
      <c r="BMJ47" s="3"/>
      <c r="BMK47" s="3"/>
      <c r="BML47" s="3"/>
      <c r="BMM47" s="3"/>
      <c r="BMN47" s="3"/>
      <c r="BMO47" s="3"/>
      <c r="BMP47" s="3"/>
      <c r="BMQ47" s="3"/>
      <c r="BMR47" s="3"/>
      <c r="BMS47" s="3"/>
      <c r="BMT47" s="3"/>
      <c r="BMU47" s="3"/>
      <c r="BMV47" s="3"/>
      <c r="BMW47" s="3"/>
      <c r="BMX47" s="3"/>
      <c r="BMY47" s="3"/>
      <c r="BMZ47" s="3"/>
      <c r="BNA47" s="3"/>
      <c r="BNB47" s="3"/>
      <c r="BNC47" s="3"/>
      <c r="BND47" s="3"/>
      <c r="BNE47" s="3"/>
      <c r="BNF47" s="3"/>
      <c r="BNG47" s="3"/>
      <c r="BNH47" s="3"/>
      <c r="BNI47" s="3"/>
      <c r="BNJ47" s="3"/>
      <c r="BNK47" s="3"/>
      <c r="BNL47" s="3"/>
      <c r="BNM47" s="3"/>
      <c r="BNN47" s="3"/>
      <c r="BNO47" s="3"/>
      <c r="BNP47" s="3"/>
      <c r="BNQ47" s="3"/>
      <c r="BNR47" s="3"/>
      <c r="BNS47" s="3"/>
      <c r="BNT47" s="3"/>
      <c r="BNU47" s="3"/>
      <c r="BNV47" s="3"/>
      <c r="BNW47" s="3"/>
      <c r="BNX47" s="3"/>
      <c r="BNY47" s="3"/>
      <c r="BNZ47" s="3"/>
      <c r="BOA47" s="3"/>
      <c r="BOB47" s="3"/>
      <c r="BOC47" s="3"/>
      <c r="BOD47" s="3"/>
      <c r="BOE47" s="3"/>
      <c r="BOF47" s="3"/>
      <c r="BOG47" s="3"/>
      <c r="BOH47" s="3"/>
      <c r="BOI47" s="3"/>
      <c r="BOJ47" s="3"/>
      <c r="BOK47" s="3"/>
      <c r="BOL47" s="3"/>
      <c r="BOM47" s="3"/>
      <c r="BON47" s="3"/>
      <c r="BOO47" s="3"/>
      <c r="BOP47" s="3"/>
      <c r="BOQ47" s="3"/>
      <c r="BOR47" s="3"/>
      <c r="BOS47" s="3"/>
      <c r="BOT47" s="3"/>
      <c r="BOU47" s="3"/>
      <c r="BOV47" s="3"/>
      <c r="BOW47" s="3"/>
      <c r="BOX47" s="3"/>
      <c r="BOY47" s="3"/>
      <c r="BOZ47" s="3"/>
      <c r="BPA47" s="3"/>
      <c r="BPB47" s="3"/>
      <c r="BPC47" s="3"/>
      <c r="BPD47" s="3"/>
      <c r="BPE47" s="3"/>
      <c r="BPF47" s="3"/>
      <c r="BPG47" s="3"/>
      <c r="BPH47" s="3"/>
      <c r="BPI47" s="3"/>
      <c r="BPJ47" s="3"/>
      <c r="BPK47" s="3"/>
      <c r="BPL47" s="3"/>
      <c r="BPM47" s="3"/>
      <c r="BPN47" s="3"/>
      <c r="BPO47" s="3"/>
      <c r="BPP47" s="3"/>
      <c r="BPQ47" s="3"/>
      <c r="BPR47" s="3"/>
      <c r="BPS47" s="3"/>
      <c r="BPT47" s="3"/>
      <c r="BPU47" s="3"/>
      <c r="BPV47" s="3"/>
      <c r="BPW47" s="3"/>
      <c r="BPX47" s="3"/>
      <c r="BPY47" s="3"/>
      <c r="BPZ47" s="3"/>
      <c r="BQA47" s="3"/>
      <c r="BQB47" s="3"/>
      <c r="BQC47" s="3"/>
      <c r="BQD47" s="3"/>
      <c r="BQE47" s="3"/>
      <c r="BQF47" s="3"/>
      <c r="BQG47" s="3"/>
      <c r="BQH47" s="3"/>
      <c r="BQI47" s="3"/>
      <c r="BQJ47" s="3"/>
      <c r="BQK47" s="3"/>
      <c r="BQL47" s="3"/>
      <c r="BQM47" s="3"/>
      <c r="BQN47" s="3"/>
      <c r="BQO47" s="3"/>
      <c r="BQP47" s="3"/>
      <c r="BQQ47" s="3"/>
      <c r="BQR47" s="3"/>
      <c r="BQS47" s="3"/>
      <c r="BQT47" s="3"/>
      <c r="BQU47" s="3"/>
      <c r="BQV47" s="3"/>
      <c r="BQW47" s="3"/>
      <c r="BQX47" s="3"/>
      <c r="BQY47" s="3"/>
      <c r="BQZ47" s="3"/>
      <c r="BRA47" s="3"/>
      <c r="BRB47" s="3"/>
      <c r="BRC47" s="3"/>
      <c r="BRD47" s="3"/>
      <c r="BRE47" s="3"/>
      <c r="BRF47" s="3"/>
      <c r="BRG47" s="3"/>
      <c r="BRH47" s="3"/>
      <c r="BRI47" s="3"/>
      <c r="BRJ47" s="3"/>
      <c r="BRK47" s="3"/>
      <c r="BRL47" s="3"/>
      <c r="BRM47" s="3"/>
      <c r="BRN47" s="3"/>
      <c r="BRO47" s="3"/>
      <c r="BRP47" s="3"/>
      <c r="BRQ47" s="3"/>
      <c r="BRR47" s="3"/>
      <c r="BRS47" s="3"/>
      <c r="BRT47" s="3"/>
      <c r="BRU47" s="3"/>
      <c r="BRV47" s="3"/>
      <c r="BRW47" s="3"/>
      <c r="BRX47" s="3"/>
      <c r="BRY47" s="3"/>
      <c r="BRZ47" s="3"/>
      <c r="BSA47" s="3"/>
      <c r="BSB47" s="3"/>
      <c r="BSC47" s="3"/>
      <c r="BSD47" s="3"/>
      <c r="BSE47" s="3"/>
      <c r="BSF47" s="3"/>
      <c r="BSG47" s="3"/>
      <c r="BSH47" s="3"/>
      <c r="BSI47" s="3"/>
      <c r="BSJ47" s="3"/>
      <c r="BSK47" s="3"/>
      <c r="BSL47" s="3"/>
      <c r="BSM47" s="3"/>
      <c r="BSN47" s="3"/>
      <c r="BSO47" s="3"/>
      <c r="BSP47" s="3"/>
      <c r="BSQ47" s="3"/>
      <c r="BSR47" s="3"/>
      <c r="BSS47" s="3"/>
      <c r="BST47" s="3"/>
      <c r="BSU47" s="3"/>
      <c r="BSV47" s="3"/>
      <c r="BSW47" s="3"/>
      <c r="BSX47" s="3"/>
      <c r="BSY47" s="3"/>
      <c r="BSZ47" s="3"/>
      <c r="BTA47" s="3"/>
      <c r="BTB47" s="3"/>
      <c r="BTC47" s="3"/>
      <c r="BTD47" s="3"/>
      <c r="BTE47" s="3"/>
      <c r="BTF47" s="3"/>
      <c r="BTG47" s="3"/>
      <c r="BTH47" s="3"/>
      <c r="BTI47" s="3"/>
      <c r="BTJ47" s="3"/>
      <c r="BTK47" s="3"/>
      <c r="BTL47" s="3"/>
      <c r="BTM47" s="3"/>
      <c r="BTN47" s="3"/>
      <c r="BTO47" s="3"/>
      <c r="BTP47" s="3"/>
      <c r="BTQ47" s="3"/>
      <c r="BTR47" s="3"/>
      <c r="BTS47" s="3"/>
      <c r="BTT47" s="3"/>
      <c r="BTU47" s="3"/>
      <c r="BTV47" s="3"/>
      <c r="BTW47" s="3"/>
      <c r="BTX47" s="3"/>
      <c r="BTY47" s="3"/>
      <c r="BTZ47" s="3"/>
      <c r="BUA47" s="3"/>
      <c r="BUB47" s="3"/>
      <c r="BUC47" s="3"/>
      <c r="BUD47" s="3"/>
      <c r="BUE47" s="3"/>
      <c r="BUF47" s="3"/>
      <c r="BUG47" s="3"/>
      <c r="BUH47" s="3"/>
      <c r="BUI47" s="3"/>
      <c r="BUJ47" s="3"/>
      <c r="BUK47" s="3"/>
      <c r="BUL47" s="3"/>
      <c r="BUM47" s="3"/>
      <c r="BUN47" s="3"/>
      <c r="BUO47" s="3"/>
      <c r="BUP47" s="3"/>
      <c r="BUQ47" s="3"/>
      <c r="BUR47" s="3"/>
      <c r="BUS47" s="3"/>
      <c r="BUT47" s="3"/>
      <c r="BUU47" s="3"/>
      <c r="BUV47" s="3"/>
      <c r="BUW47" s="3"/>
      <c r="BUX47" s="3"/>
      <c r="BUY47" s="3"/>
      <c r="BUZ47" s="3"/>
      <c r="BVA47" s="3"/>
      <c r="BVB47" s="3"/>
      <c r="BVC47" s="3"/>
      <c r="BVD47" s="3"/>
      <c r="BVE47" s="3"/>
      <c r="BVF47" s="3"/>
      <c r="BVG47" s="3"/>
      <c r="BVH47" s="3"/>
      <c r="BVI47" s="3"/>
      <c r="BVJ47" s="3"/>
      <c r="BVK47" s="3"/>
      <c r="BVL47" s="3"/>
      <c r="BVM47" s="3"/>
      <c r="BVN47" s="3"/>
      <c r="BVO47" s="3"/>
      <c r="BVP47" s="3"/>
      <c r="BVQ47" s="3"/>
      <c r="BVR47" s="3"/>
      <c r="BVS47" s="3"/>
      <c r="BVT47" s="3"/>
      <c r="BVU47" s="3"/>
      <c r="BVV47" s="3"/>
      <c r="BVW47" s="3"/>
      <c r="BVX47" s="3"/>
      <c r="BVY47" s="3"/>
      <c r="BVZ47" s="3"/>
      <c r="BWA47" s="3"/>
      <c r="BWB47" s="3"/>
      <c r="BWC47" s="3"/>
      <c r="BWD47" s="3"/>
      <c r="BWE47" s="3"/>
      <c r="BWF47" s="3"/>
      <c r="BWG47" s="3"/>
      <c r="BWH47" s="3"/>
      <c r="BWI47" s="3"/>
      <c r="BWJ47" s="3"/>
      <c r="BWK47" s="3"/>
      <c r="BWL47" s="3"/>
      <c r="BWM47" s="3"/>
      <c r="BWN47" s="3"/>
      <c r="BWO47" s="3"/>
      <c r="BWP47" s="3"/>
      <c r="BWQ47" s="3"/>
      <c r="BWR47" s="3"/>
      <c r="BWS47" s="3"/>
      <c r="BWT47" s="3"/>
      <c r="BWU47" s="3"/>
      <c r="BWV47" s="3"/>
      <c r="BWW47" s="3"/>
      <c r="BWX47" s="3"/>
      <c r="BWY47" s="3"/>
      <c r="BWZ47" s="3"/>
      <c r="BXA47" s="3"/>
      <c r="BXB47" s="3"/>
      <c r="BXC47" s="3"/>
      <c r="BXD47" s="3"/>
      <c r="BXE47" s="3"/>
      <c r="BXF47" s="3"/>
      <c r="BXG47" s="3"/>
      <c r="BXH47" s="3"/>
      <c r="BXI47" s="3"/>
      <c r="BXJ47" s="3"/>
      <c r="BXK47" s="3"/>
      <c r="BXL47" s="3"/>
      <c r="BXM47" s="3"/>
      <c r="BXN47" s="3"/>
      <c r="BXO47" s="3"/>
      <c r="BXP47" s="3"/>
      <c r="BXQ47" s="3"/>
      <c r="BXR47" s="3"/>
      <c r="BXS47" s="3"/>
      <c r="BXT47" s="3"/>
      <c r="BXU47" s="3"/>
      <c r="BXV47" s="3"/>
      <c r="BXW47" s="3"/>
      <c r="BXX47" s="3"/>
      <c r="BXY47" s="3"/>
      <c r="BXZ47" s="3"/>
      <c r="BYA47" s="3"/>
      <c r="BYB47" s="3"/>
      <c r="BYC47" s="3"/>
      <c r="BYD47" s="3"/>
      <c r="BYE47" s="3"/>
      <c r="BYF47" s="3"/>
      <c r="BYG47" s="3"/>
      <c r="BYH47" s="3"/>
      <c r="BYI47" s="3"/>
      <c r="BYJ47" s="3"/>
      <c r="BYK47" s="3"/>
      <c r="BYL47" s="3"/>
      <c r="BYM47" s="3"/>
      <c r="BYN47" s="3"/>
      <c r="BYO47" s="3"/>
      <c r="BYP47" s="3"/>
      <c r="BYQ47" s="3"/>
      <c r="BYR47" s="3"/>
      <c r="BYS47" s="3"/>
      <c r="BYT47" s="3"/>
      <c r="BYU47" s="3"/>
      <c r="BYV47" s="3"/>
      <c r="BYW47" s="3"/>
      <c r="BYX47" s="3"/>
      <c r="BYY47" s="3"/>
      <c r="BYZ47" s="3"/>
      <c r="BZA47" s="3"/>
      <c r="BZB47" s="3"/>
      <c r="BZC47" s="3"/>
      <c r="BZD47" s="3"/>
      <c r="BZE47" s="3"/>
      <c r="BZF47" s="3"/>
      <c r="BZG47" s="3"/>
      <c r="BZH47" s="3"/>
      <c r="BZI47" s="3"/>
      <c r="BZJ47" s="3"/>
      <c r="BZK47" s="3"/>
      <c r="BZL47" s="3"/>
      <c r="BZM47" s="3"/>
      <c r="BZN47" s="3"/>
      <c r="BZO47" s="3"/>
      <c r="BZP47" s="3"/>
      <c r="BZQ47" s="3"/>
      <c r="BZR47" s="3"/>
      <c r="BZS47" s="3"/>
      <c r="BZT47" s="3"/>
      <c r="BZU47" s="3"/>
      <c r="BZV47" s="3"/>
      <c r="BZW47" s="3"/>
      <c r="BZX47" s="3"/>
      <c r="BZY47" s="3"/>
      <c r="BZZ47" s="3"/>
      <c r="CAA47" s="3"/>
      <c r="CAB47" s="3"/>
      <c r="CAC47" s="3"/>
      <c r="CAD47" s="3"/>
      <c r="CAE47" s="3"/>
      <c r="CAF47" s="3"/>
      <c r="CAG47" s="3"/>
      <c r="CAH47" s="3"/>
      <c r="CAI47" s="3"/>
      <c r="CAJ47" s="3"/>
      <c r="CAK47" s="3"/>
      <c r="CAL47" s="3"/>
      <c r="CAM47" s="3"/>
      <c r="CAN47" s="3"/>
      <c r="CAO47" s="3"/>
      <c r="CAP47" s="3"/>
      <c r="CAQ47" s="3"/>
      <c r="CAR47" s="3"/>
      <c r="CAS47" s="3"/>
      <c r="CAT47" s="3"/>
      <c r="CAU47" s="3"/>
      <c r="CAV47" s="3"/>
      <c r="CAW47" s="3"/>
      <c r="CAX47" s="3"/>
      <c r="CAY47" s="3"/>
      <c r="CAZ47" s="3"/>
      <c r="CBA47" s="3"/>
      <c r="CBB47" s="3"/>
      <c r="CBC47" s="3"/>
      <c r="CBD47" s="3"/>
      <c r="CBE47" s="3"/>
      <c r="CBF47" s="3"/>
      <c r="CBG47" s="3"/>
      <c r="CBH47" s="3"/>
      <c r="CBI47" s="3"/>
      <c r="CBJ47" s="3"/>
      <c r="CBK47" s="3"/>
      <c r="CBL47" s="3"/>
      <c r="CBM47" s="3"/>
      <c r="CBN47" s="3"/>
      <c r="CBO47" s="3"/>
      <c r="CBP47" s="3"/>
      <c r="CBQ47" s="3"/>
      <c r="CBR47" s="3"/>
      <c r="CBS47" s="3"/>
      <c r="CBT47" s="3"/>
      <c r="CBU47" s="3"/>
      <c r="CBV47" s="3"/>
      <c r="CBW47" s="3"/>
      <c r="CBX47" s="3"/>
      <c r="CBY47" s="3"/>
      <c r="CBZ47" s="3"/>
      <c r="CCA47" s="3"/>
      <c r="CCB47" s="3"/>
      <c r="CCC47" s="3"/>
      <c r="CCD47" s="3"/>
      <c r="CCE47" s="3"/>
      <c r="CCF47" s="3"/>
      <c r="CCG47" s="3"/>
      <c r="CCH47" s="3"/>
      <c r="CCI47" s="3"/>
      <c r="CCJ47" s="3"/>
      <c r="CCK47" s="3"/>
      <c r="CCL47" s="3"/>
      <c r="CCM47" s="3"/>
      <c r="CCN47" s="3"/>
      <c r="CCO47" s="3"/>
      <c r="CCP47" s="3"/>
      <c r="CCQ47" s="3"/>
      <c r="CCR47" s="3"/>
      <c r="CCS47" s="3"/>
      <c r="CCT47" s="3"/>
      <c r="CCU47" s="3"/>
      <c r="CCV47" s="3"/>
      <c r="CCW47" s="3"/>
      <c r="CCX47" s="3"/>
      <c r="CCY47" s="3"/>
      <c r="CCZ47" s="3"/>
      <c r="CDA47" s="3"/>
      <c r="CDB47" s="3"/>
      <c r="CDC47" s="3"/>
      <c r="CDD47" s="3"/>
      <c r="CDE47" s="3"/>
      <c r="CDF47" s="3"/>
      <c r="CDG47" s="3"/>
      <c r="CDH47" s="3"/>
      <c r="CDI47" s="3"/>
      <c r="CDJ47" s="3"/>
      <c r="CDK47" s="3"/>
      <c r="CDL47" s="3"/>
      <c r="CDM47" s="3"/>
      <c r="CDN47" s="3"/>
      <c r="CDO47" s="3"/>
      <c r="CDP47" s="3"/>
      <c r="CDQ47" s="3"/>
      <c r="CDR47" s="3"/>
      <c r="CDS47" s="3"/>
      <c r="CDT47" s="3"/>
      <c r="CDU47" s="3"/>
      <c r="CDV47" s="3"/>
      <c r="CDW47" s="3"/>
      <c r="CDX47" s="3"/>
      <c r="CDY47" s="3"/>
      <c r="CDZ47" s="3"/>
      <c r="CEA47" s="3"/>
      <c r="CEB47" s="3"/>
      <c r="CEC47" s="3"/>
      <c r="CED47" s="3"/>
      <c r="CEE47" s="3"/>
      <c r="CEF47" s="3"/>
      <c r="CEG47" s="3"/>
      <c r="CEH47" s="3"/>
      <c r="CEI47" s="3"/>
      <c r="CEJ47" s="3"/>
      <c r="CEK47" s="3"/>
      <c r="CEL47" s="3"/>
      <c r="CEM47" s="3"/>
      <c r="CEN47" s="3"/>
      <c r="CEO47" s="3"/>
      <c r="CEP47" s="3"/>
      <c r="CEQ47" s="3"/>
      <c r="CER47" s="3"/>
      <c r="CES47" s="3"/>
      <c r="CET47" s="3"/>
      <c r="CEU47" s="3"/>
      <c r="CEV47" s="3"/>
      <c r="CEW47" s="3"/>
      <c r="CEX47" s="3"/>
      <c r="CEY47" s="3"/>
      <c r="CEZ47" s="3"/>
      <c r="CFA47" s="3"/>
      <c r="CFB47" s="3"/>
      <c r="CFC47" s="3"/>
      <c r="CFD47" s="3"/>
      <c r="CFE47" s="3"/>
      <c r="CFF47" s="3"/>
      <c r="CFG47" s="3"/>
      <c r="CFH47" s="3"/>
      <c r="CFI47" s="3"/>
      <c r="CFJ47" s="3"/>
      <c r="CFK47" s="3"/>
      <c r="CFL47" s="3"/>
      <c r="CFM47" s="3"/>
      <c r="CFN47" s="3"/>
      <c r="CFO47" s="3"/>
      <c r="CFP47" s="3"/>
      <c r="CFQ47" s="3"/>
      <c r="CFR47" s="3"/>
      <c r="CFS47" s="3"/>
      <c r="CFT47" s="3"/>
      <c r="CFU47" s="3"/>
      <c r="CFV47" s="3"/>
      <c r="CFW47" s="3"/>
      <c r="CFX47" s="3"/>
      <c r="CFY47" s="3"/>
      <c r="CFZ47" s="3"/>
      <c r="CGA47" s="3"/>
      <c r="CGB47" s="3"/>
      <c r="CGC47" s="3"/>
      <c r="CGD47" s="3"/>
      <c r="CGE47" s="3"/>
      <c r="CGF47" s="3"/>
      <c r="CGG47" s="3"/>
      <c r="CGH47" s="3"/>
      <c r="CGI47" s="3"/>
      <c r="CGJ47" s="3"/>
      <c r="CGK47" s="3"/>
      <c r="CGL47" s="3"/>
      <c r="CGM47" s="3"/>
      <c r="CGN47" s="3"/>
      <c r="CGO47" s="3"/>
      <c r="CGP47" s="3"/>
      <c r="CGQ47" s="3"/>
      <c r="CGR47" s="3"/>
      <c r="CGS47" s="3"/>
      <c r="CGT47" s="3"/>
      <c r="CGU47" s="3"/>
      <c r="CGV47" s="3"/>
      <c r="CGW47" s="3"/>
      <c r="CGX47" s="3"/>
      <c r="CGY47" s="3"/>
      <c r="CGZ47" s="3"/>
      <c r="CHA47" s="3"/>
      <c r="CHB47" s="3"/>
      <c r="CHC47" s="3"/>
      <c r="CHD47" s="3"/>
      <c r="CHE47" s="3"/>
      <c r="CHF47" s="3"/>
      <c r="CHG47" s="3"/>
      <c r="CHH47" s="3"/>
      <c r="CHI47" s="3"/>
      <c r="CHJ47" s="3"/>
      <c r="CHK47" s="3"/>
      <c r="CHL47" s="3"/>
      <c r="CHM47" s="3"/>
      <c r="CHN47" s="3"/>
      <c r="CHO47" s="3"/>
      <c r="CHP47" s="3"/>
      <c r="CHQ47" s="3"/>
      <c r="CHR47" s="3"/>
      <c r="CHS47" s="3"/>
      <c r="CHT47" s="3"/>
      <c r="CHU47" s="3"/>
      <c r="CHV47" s="3"/>
      <c r="CHW47" s="3"/>
      <c r="CHX47" s="3"/>
      <c r="CHY47" s="3"/>
      <c r="CHZ47" s="3"/>
      <c r="CIA47" s="3"/>
      <c r="CIB47" s="3"/>
      <c r="CIC47" s="3"/>
      <c r="CID47" s="3"/>
      <c r="CIE47" s="3"/>
      <c r="CIF47" s="3"/>
      <c r="CIG47" s="3"/>
      <c r="CIH47" s="3"/>
      <c r="CII47" s="3"/>
      <c r="CIJ47" s="3"/>
      <c r="CIK47" s="3"/>
      <c r="CIL47" s="3"/>
      <c r="CIM47" s="3"/>
      <c r="CIN47" s="3"/>
      <c r="CIO47" s="3"/>
      <c r="CIP47" s="3"/>
      <c r="CIQ47" s="3"/>
      <c r="CIR47" s="3"/>
      <c r="CIS47" s="3"/>
      <c r="CIT47" s="3"/>
      <c r="CIU47" s="3"/>
      <c r="CIV47" s="3"/>
      <c r="CIW47" s="3"/>
      <c r="CIX47" s="3"/>
      <c r="CIY47" s="3"/>
      <c r="CIZ47" s="3"/>
      <c r="CJA47" s="3"/>
      <c r="CJB47" s="3"/>
      <c r="CJC47" s="3"/>
      <c r="CJD47" s="3"/>
      <c r="CJE47" s="3"/>
      <c r="CJF47" s="3"/>
      <c r="CJG47" s="3"/>
      <c r="CJH47" s="3"/>
      <c r="CJI47" s="3"/>
      <c r="CJJ47" s="3"/>
      <c r="CJK47" s="3"/>
      <c r="CJL47" s="3"/>
      <c r="CJM47" s="3"/>
      <c r="CJN47" s="3"/>
      <c r="CJO47" s="3"/>
      <c r="CJP47" s="3"/>
      <c r="CJQ47" s="3"/>
      <c r="CJR47" s="3"/>
      <c r="CJS47" s="3"/>
      <c r="CJT47" s="3"/>
      <c r="CJU47" s="3"/>
      <c r="CJV47" s="3"/>
      <c r="CJW47" s="3"/>
      <c r="CJX47" s="3"/>
      <c r="CJY47" s="3"/>
      <c r="CJZ47" s="3"/>
      <c r="CKA47" s="3"/>
      <c r="CKB47" s="3"/>
      <c r="CKC47" s="3"/>
      <c r="CKD47" s="3"/>
      <c r="CKE47" s="3"/>
      <c r="CKF47" s="3"/>
      <c r="CKG47" s="3"/>
      <c r="CKH47" s="3"/>
      <c r="CKI47" s="3"/>
      <c r="CKJ47" s="3"/>
      <c r="CKK47" s="3"/>
      <c r="CKL47" s="3"/>
      <c r="CKM47" s="3"/>
      <c r="CKN47" s="3"/>
      <c r="CKO47" s="3"/>
      <c r="CKP47" s="3"/>
      <c r="CKQ47" s="3"/>
      <c r="CKR47" s="3"/>
      <c r="CKS47" s="3"/>
      <c r="CKT47" s="3"/>
      <c r="CKU47" s="3"/>
      <c r="CKV47" s="3"/>
      <c r="CKW47" s="3"/>
      <c r="CKX47" s="3"/>
      <c r="CKY47" s="3"/>
      <c r="CKZ47" s="3"/>
      <c r="CLA47" s="3"/>
      <c r="CLB47" s="3"/>
      <c r="CLC47" s="3"/>
      <c r="CLD47" s="3"/>
      <c r="CLE47" s="3"/>
      <c r="CLF47" s="3"/>
      <c r="CLG47" s="3"/>
      <c r="CLH47" s="3"/>
      <c r="CLI47" s="3"/>
      <c r="CLJ47" s="3"/>
      <c r="CLK47" s="3"/>
      <c r="CLL47" s="3"/>
      <c r="CLM47" s="3"/>
      <c r="CLN47" s="3"/>
      <c r="CLO47" s="3"/>
      <c r="CLP47" s="3"/>
      <c r="CLQ47" s="3"/>
      <c r="CLR47" s="3"/>
      <c r="CLS47" s="3"/>
      <c r="CLT47" s="3"/>
      <c r="CLU47" s="3"/>
      <c r="CLV47" s="3"/>
      <c r="CLW47" s="3"/>
      <c r="CLX47" s="3"/>
      <c r="CLY47" s="3"/>
      <c r="CLZ47" s="3"/>
      <c r="CMA47" s="3"/>
      <c r="CMB47" s="3"/>
      <c r="CMC47" s="3"/>
      <c r="CMD47" s="3"/>
      <c r="CME47" s="3"/>
      <c r="CMF47" s="3"/>
      <c r="CMG47" s="3"/>
      <c r="CMH47" s="3"/>
      <c r="CMI47" s="3"/>
      <c r="CMJ47" s="3"/>
      <c r="CMK47" s="3"/>
      <c r="CML47" s="3"/>
      <c r="CMM47" s="3"/>
      <c r="CMN47" s="3"/>
      <c r="CMO47" s="3"/>
      <c r="CMP47" s="3"/>
      <c r="CMQ47" s="3"/>
      <c r="CMR47" s="3"/>
      <c r="CMS47" s="3"/>
      <c r="CMT47" s="3"/>
      <c r="CMU47" s="3"/>
      <c r="CMV47" s="3"/>
      <c r="CMW47" s="3"/>
      <c r="CMX47" s="3"/>
      <c r="CMY47" s="3"/>
      <c r="CMZ47" s="3"/>
      <c r="CNA47" s="3"/>
      <c r="CNB47" s="3"/>
      <c r="CNC47" s="3"/>
      <c r="CND47" s="3"/>
      <c r="CNE47" s="3"/>
      <c r="CNF47" s="3"/>
      <c r="CNG47" s="3"/>
      <c r="CNH47" s="3"/>
      <c r="CNI47" s="3"/>
      <c r="CNJ47" s="3"/>
      <c r="CNK47" s="3"/>
      <c r="CNL47" s="3"/>
      <c r="CNM47" s="3"/>
      <c r="CNN47" s="3"/>
      <c r="CNO47" s="3"/>
      <c r="CNP47" s="3"/>
      <c r="CNQ47" s="3"/>
      <c r="CNR47" s="3"/>
      <c r="CNS47" s="3"/>
      <c r="CNT47" s="3"/>
      <c r="CNU47" s="3"/>
      <c r="CNV47" s="3"/>
      <c r="CNW47" s="3"/>
      <c r="CNX47" s="3"/>
      <c r="CNY47" s="3"/>
      <c r="CNZ47" s="3"/>
      <c r="COA47" s="3"/>
      <c r="COB47" s="3"/>
      <c r="COC47" s="3"/>
      <c r="COD47" s="3"/>
      <c r="COE47" s="3"/>
      <c r="COF47" s="3"/>
      <c r="COG47" s="3"/>
      <c r="COH47" s="3"/>
      <c r="COI47" s="3"/>
      <c r="COJ47" s="3"/>
      <c r="COK47" s="3"/>
      <c r="COL47" s="3"/>
      <c r="COM47" s="3"/>
      <c r="CON47" s="3"/>
      <c r="COO47" s="3"/>
      <c r="COP47" s="3"/>
      <c r="COQ47" s="3"/>
      <c r="COR47" s="3"/>
      <c r="COS47" s="3"/>
      <c r="COT47" s="3"/>
      <c r="COU47" s="3"/>
      <c r="COV47" s="3"/>
      <c r="COW47" s="3"/>
      <c r="COX47" s="3"/>
      <c r="COY47" s="3"/>
      <c r="COZ47" s="3"/>
      <c r="CPA47" s="3"/>
      <c r="CPB47" s="3"/>
      <c r="CPC47" s="3"/>
      <c r="CPD47" s="3"/>
      <c r="CPE47" s="3"/>
      <c r="CPF47" s="3"/>
      <c r="CPG47" s="3"/>
      <c r="CPH47" s="3"/>
      <c r="CPI47" s="3"/>
      <c r="CPJ47" s="3"/>
      <c r="CPK47" s="3"/>
      <c r="CPL47" s="3"/>
      <c r="CPM47" s="3"/>
      <c r="CPN47" s="3"/>
      <c r="CPO47" s="3"/>
      <c r="CPP47" s="3"/>
      <c r="CPQ47" s="3"/>
      <c r="CPR47" s="3"/>
      <c r="CPS47" s="3"/>
      <c r="CPT47" s="3"/>
      <c r="CPU47" s="3"/>
      <c r="CPV47" s="3"/>
      <c r="CPW47" s="3"/>
      <c r="CPX47" s="3"/>
      <c r="CPY47" s="3"/>
      <c r="CPZ47" s="3"/>
      <c r="CQA47" s="3"/>
      <c r="CQB47" s="3"/>
      <c r="CQC47" s="3"/>
      <c r="CQD47" s="3"/>
      <c r="CQE47" s="3"/>
      <c r="CQF47" s="3"/>
      <c r="CQG47" s="3"/>
      <c r="CQH47" s="3"/>
      <c r="CQI47" s="3"/>
      <c r="CQJ47" s="3"/>
      <c r="CQK47" s="3"/>
      <c r="CQL47" s="3"/>
      <c r="CQM47" s="3"/>
      <c r="CQN47" s="3"/>
      <c r="CQO47" s="3"/>
      <c r="CQP47" s="3"/>
      <c r="CQQ47" s="3"/>
      <c r="CQR47" s="3"/>
      <c r="CQS47" s="3"/>
      <c r="CQT47" s="3"/>
      <c r="CQU47" s="3"/>
      <c r="CQV47" s="3"/>
      <c r="CQW47" s="3"/>
      <c r="CQX47" s="3"/>
      <c r="CQY47" s="3"/>
      <c r="CQZ47" s="3"/>
      <c r="CRA47" s="3"/>
      <c r="CRB47" s="3"/>
      <c r="CRC47" s="3"/>
      <c r="CRD47" s="3"/>
      <c r="CRE47" s="3"/>
      <c r="CRF47" s="3"/>
      <c r="CRG47" s="3"/>
      <c r="CRH47" s="3"/>
      <c r="CRI47" s="3"/>
      <c r="CRJ47" s="3"/>
      <c r="CRK47" s="3"/>
      <c r="CRL47" s="3"/>
      <c r="CRM47" s="3"/>
      <c r="CRN47" s="3"/>
      <c r="CRO47" s="3"/>
      <c r="CRP47" s="3"/>
      <c r="CRQ47" s="3"/>
      <c r="CRR47" s="3"/>
      <c r="CRS47" s="3"/>
      <c r="CRT47" s="3"/>
      <c r="CRU47" s="3"/>
      <c r="CRV47" s="3"/>
      <c r="CRW47" s="3"/>
      <c r="CRX47" s="3"/>
      <c r="CRY47" s="3"/>
      <c r="CRZ47" s="3"/>
      <c r="CSA47" s="3"/>
      <c r="CSB47" s="3"/>
      <c r="CSC47" s="3"/>
      <c r="CSD47" s="3"/>
      <c r="CSE47" s="3"/>
      <c r="CSF47" s="3"/>
      <c r="CSG47" s="3"/>
      <c r="CSH47" s="3"/>
      <c r="CSI47" s="3"/>
      <c r="CSJ47" s="3"/>
      <c r="CSK47" s="3"/>
      <c r="CSL47" s="3"/>
      <c r="CSM47" s="3"/>
      <c r="CSN47" s="3"/>
      <c r="CSO47" s="3"/>
      <c r="CSP47" s="3"/>
      <c r="CSQ47" s="3"/>
      <c r="CSR47" s="3"/>
      <c r="CSS47" s="3"/>
      <c r="CST47" s="3"/>
      <c r="CSU47" s="3"/>
      <c r="CSV47" s="3"/>
      <c r="CSW47" s="3"/>
      <c r="CSX47" s="3"/>
      <c r="CSY47" s="3"/>
      <c r="CSZ47" s="3"/>
      <c r="CTA47" s="3"/>
      <c r="CTB47" s="3"/>
      <c r="CTC47" s="3"/>
      <c r="CTD47" s="3"/>
      <c r="CTE47" s="3"/>
      <c r="CTF47" s="3"/>
      <c r="CTG47" s="3"/>
      <c r="CTH47" s="3"/>
      <c r="CTI47" s="3"/>
      <c r="CTJ47" s="3"/>
      <c r="CTK47" s="3"/>
      <c r="CTL47" s="3"/>
      <c r="CTM47" s="3"/>
      <c r="CTN47" s="3"/>
      <c r="CTO47" s="3"/>
      <c r="CTP47" s="3"/>
      <c r="CTQ47" s="3"/>
      <c r="CTR47" s="3"/>
      <c r="CTS47" s="3"/>
      <c r="CTT47" s="3"/>
      <c r="CTU47" s="3"/>
      <c r="CTV47" s="3"/>
      <c r="CTW47" s="3"/>
      <c r="CTX47" s="3"/>
      <c r="CTY47" s="3"/>
      <c r="CTZ47" s="3"/>
      <c r="CUA47" s="3"/>
      <c r="CUB47" s="3"/>
      <c r="CUC47" s="3"/>
      <c r="CUD47" s="3"/>
      <c r="CUE47" s="3"/>
      <c r="CUF47" s="3"/>
      <c r="CUG47" s="3"/>
      <c r="CUH47" s="3"/>
      <c r="CUI47" s="3"/>
      <c r="CUJ47" s="3"/>
      <c r="CUK47" s="3"/>
      <c r="CUL47" s="3"/>
      <c r="CUM47" s="3"/>
      <c r="CUN47" s="3"/>
      <c r="CUO47" s="3"/>
      <c r="CUP47" s="3"/>
      <c r="CUQ47" s="3"/>
      <c r="CUR47" s="3"/>
      <c r="CUS47" s="3"/>
      <c r="CUT47" s="3"/>
      <c r="CUU47" s="3"/>
      <c r="CUV47" s="3"/>
      <c r="CUW47" s="3"/>
      <c r="CUX47" s="3"/>
      <c r="CUY47" s="3"/>
      <c r="CUZ47" s="3"/>
      <c r="CVA47" s="3"/>
      <c r="CVB47" s="3"/>
      <c r="CVC47" s="3"/>
      <c r="CVD47" s="3"/>
      <c r="CVE47" s="3"/>
      <c r="CVF47" s="3"/>
      <c r="CVG47" s="3"/>
      <c r="CVH47" s="3"/>
      <c r="CVI47" s="3"/>
      <c r="CVJ47" s="3"/>
      <c r="CVK47" s="3"/>
      <c r="CVL47" s="3"/>
      <c r="CVM47" s="3"/>
      <c r="CVN47" s="3"/>
      <c r="CVO47" s="3"/>
      <c r="CVP47" s="3"/>
      <c r="CVQ47" s="3"/>
      <c r="CVR47" s="3"/>
      <c r="CVS47" s="3"/>
      <c r="CVT47" s="3"/>
      <c r="CVU47" s="3"/>
      <c r="CVV47" s="3"/>
      <c r="CVW47" s="3"/>
      <c r="CVX47" s="3"/>
      <c r="CVY47" s="3"/>
      <c r="CVZ47" s="3"/>
      <c r="CWA47" s="3"/>
      <c r="CWB47" s="3"/>
      <c r="CWC47" s="3"/>
      <c r="CWD47" s="3"/>
      <c r="CWE47" s="3"/>
      <c r="CWF47" s="3"/>
      <c r="CWG47" s="3"/>
      <c r="CWH47" s="3"/>
      <c r="CWI47" s="3"/>
      <c r="CWJ47" s="3"/>
      <c r="CWK47" s="3"/>
      <c r="CWL47" s="3"/>
      <c r="CWM47" s="3"/>
      <c r="CWN47" s="3"/>
      <c r="CWO47" s="3"/>
      <c r="CWP47" s="3"/>
      <c r="CWQ47" s="3"/>
      <c r="CWR47" s="3"/>
      <c r="CWS47" s="3"/>
      <c r="CWT47" s="3"/>
      <c r="CWU47" s="3"/>
      <c r="CWV47" s="3"/>
      <c r="CWW47" s="3"/>
      <c r="CWX47" s="3"/>
      <c r="CWY47" s="3"/>
      <c r="CWZ47" s="3"/>
      <c r="CXA47" s="3"/>
      <c r="CXB47" s="3"/>
      <c r="CXC47" s="3"/>
      <c r="CXD47" s="3"/>
      <c r="CXE47" s="3"/>
      <c r="CXF47" s="3"/>
      <c r="CXG47" s="3"/>
      <c r="CXH47" s="3"/>
      <c r="CXI47" s="3"/>
      <c r="CXJ47" s="3"/>
      <c r="CXK47" s="3"/>
      <c r="CXL47" s="3"/>
      <c r="CXM47" s="3"/>
      <c r="CXN47" s="3"/>
      <c r="CXO47" s="3"/>
      <c r="CXP47" s="3"/>
      <c r="CXQ47" s="3"/>
      <c r="CXR47" s="3"/>
      <c r="CXS47" s="3"/>
      <c r="CXT47" s="3"/>
      <c r="CXU47" s="3"/>
      <c r="CXV47" s="3"/>
      <c r="CXW47" s="3"/>
      <c r="CXX47" s="3"/>
      <c r="CXY47" s="3"/>
      <c r="CXZ47" s="3"/>
      <c r="CYA47" s="3"/>
      <c r="CYB47" s="3"/>
      <c r="CYC47" s="3"/>
      <c r="CYD47" s="3"/>
      <c r="CYE47" s="3"/>
      <c r="CYF47" s="3"/>
      <c r="CYG47" s="3"/>
      <c r="CYH47" s="3"/>
      <c r="CYI47" s="3"/>
      <c r="CYJ47" s="3"/>
      <c r="CYK47" s="3"/>
      <c r="CYL47" s="3"/>
      <c r="CYM47" s="3"/>
      <c r="CYN47" s="3"/>
      <c r="CYO47" s="3"/>
      <c r="CYP47" s="3"/>
      <c r="CYQ47" s="3"/>
      <c r="CYR47" s="3"/>
      <c r="CYS47" s="3"/>
      <c r="CYT47" s="3"/>
      <c r="CYU47" s="3"/>
      <c r="CYV47" s="3"/>
      <c r="CYW47" s="3"/>
      <c r="CYX47" s="3"/>
      <c r="CYY47" s="3"/>
      <c r="CYZ47" s="3"/>
      <c r="CZA47" s="3"/>
      <c r="CZB47" s="3"/>
      <c r="CZC47" s="3"/>
      <c r="CZD47" s="3"/>
      <c r="CZE47" s="3"/>
      <c r="CZF47" s="3"/>
      <c r="CZG47" s="3"/>
      <c r="CZH47" s="3"/>
      <c r="CZI47" s="3"/>
      <c r="CZJ47" s="3"/>
      <c r="CZK47" s="3"/>
      <c r="CZL47" s="3"/>
      <c r="CZM47" s="3"/>
      <c r="CZN47" s="3"/>
      <c r="CZO47" s="3"/>
      <c r="CZP47" s="3"/>
      <c r="CZQ47" s="3"/>
      <c r="CZR47" s="3"/>
      <c r="CZS47" s="3"/>
      <c r="CZT47" s="3"/>
      <c r="CZU47" s="3"/>
      <c r="CZV47" s="3"/>
      <c r="CZW47" s="3"/>
      <c r="CZX47" s="3"/>
      <c r="CZY47" s="3"/>
      <c r="CZZ47" s="3"/>
      <c r="DAA47" s="3"/>
      <c r="DAB47" s="3"/>
      <c r="DAC47" s="3"/>
      <c r="DAD47" s="3"/>
      <c r="DAE47" s="3"/>
      <c r="DAF47" s="3"/>
      <c r="DAG47" s="3"/>
      <c r="DAH47" s="3"/>
      <c r="DAI47" s="3"/>
      <c r="DAJ47" s="3"/>
      <c r="DAK47" s="3"/>
      <c r="DAL47" s="3"/>
      <c r="DAM47" s="3"/>
      <c r="DAN47" s="3"/>
      <c r="DAO47" s="3"/>
      <c r="DAP47" s="3"/>
      <c r="DAQ47" s="3"/>
      <c r="DAR47" s="3"/>
      <c r="DAS47" s="3"/>
      <c r="DAT47" s="3"/>
      <c r="DAU47" s="3"/>
      <c r="DAV47" s="3"/>
      <c r="DAW47" s="3"/>
      <c r="DAX47" s="3"/>
      <c r="DAY47" s="3"/>
      <c r="DAZ47" s="3"/>
      <c r="DBA47" s="3"/>
      <c r="DBB47" s="3"/>
      <c r="DBC47" s="3"/>
      <c r="DBD47" s="3"/>
      <c r="DBE47" s="3"/>
      <c r="DBF47" s="3"/>
      <c r="DBG47" s="3"/>
      <c r="DBH47" s="3"/>
      <c r="DBI47" s="3"/>
      <c r="DBJ47" s="3"/>
      <c r="DBK47" s="3"/>
      <c r="DBL47" s="3"/>
      <c r="DBM47" s="3"/>
      <c r="DBN47" s="3"/>
      <c r="DBO47" s="3"/>
      <c r="DBP47" s="3"/>
      <c r="DBQ47" s="3"/>
      <c r="DBR47" s="3"/>
      <c r="DBS47" s="3"/>
      <c r="DBT47" s="3"/>
      <c r="DBU47" s="3"/>
      <c r="DBV47" s="3"/>
      <c r="DBW47" s="3"/>
      <c r="DBX47" s="3"/>
      <c r="DBY47" s="3"/>
      <c r="DBZ47" s="3"/>
      <c r="DCA47" s="3"/>
      <c r="DCB47" s="3"/>
      <c r="DCC47" s="3"/>
      <c r="DCD47" s="3"/>
      <c r="DCE47" s="3"/>
      <c r="DCF47" s="3"/>
      <c r="DCG47" s="3"/>
      <c r="DCH47" s="3"/>
      <c r="DCI47" s="3"/>
      <c r="DCJ47" s="3"/>
      <c r="DCK47" s="3"/>
      <c r="DCL47" s="3"/>
      <c r="DCM47" s="3"/>
      <c r="DCN47" s="3"/>
      <c r="DCO47" s="3"/>
      <c r="DCP47" s="3"/>
      <c r="DCQ47" s="3"/>
      <c r="DCR47" s="3"/>
      <c r="DCS47" s="3"/>
      <c r="DCT47" s="3"/>
      <c r="DCU47" s="3"/>
      <c r="DCV47" s="3"/>
      <c r="DCW47" s="3"/>
      <c r="DCX47" s="3"/>
      <c r="DCY47" s="3"/>
      <c r="DCZ47" s="3"/>
      <c r="DDA47" s="3"/>
      <c r="DDB47" s="3"/>
      <c r="DDC47" s="3"/>
      <c r="DDD47" s="3"/>
      <c r="DDE47" s="3"/>
      <c r="DDF47" s="3"/>
      <c r="DDG47" s="3"/>
      <c r="DDH47" s="3"/>
      <c r="DDI47" s="3"/>
      <c r="DDJ47" s="3"/>
      <c r="DDK47" s="3"/>
      <c r="DDL47" s="3"/>
      <c r="DDM47" s="3"/>
      <c r="DDN47" s="3"/>
      <c r="DDO47" s="3"/>
      <c r="DDP47" s="3"/>
      <c r="DDQ47" s="3"/>
      <c r="DDR47" s="3"/>
      <c r="DDS47" s="3"/>
      <c r="DDT47" s="3"/>
      <c r="DDU47" s="3"/>
      <c r="DDV47" s="3"/>
      <c r="DDW47" s="3"/>
      <c r="DDX47" s="3"/>
      <c r="DDY47" s="3"/>
      <c r="DDZ47" s="3"/>
      <c r="DEA47" s="3"/>
      <c r="DEB47" s="3"/>
      <c r="DEC47" s="3"/>
      <c r="DED47" s="3"/>
      <c r="DEE47" s="3"/>
      <c r="DEF47" s="3"/>
      <c r="DEG47" s="3"/>
      <c r="DEH47" s="3"/>
      <c r="DEI47" s="3"/>
      <c r="DEJ47" s="3"/>
      <c r="DEK47" s="3"/>
      <c r="DEL47" s="3"/>
      <c r="DEM47" s="3"/>
      <c r="DEN47" s="3"/>
      <c r="DEO47" s="3"/>
      <c r="DEP47" s="3"/>
      <c r="DEQ47" s="3"/>
      <c r="DER47" s="3"/>
      <c r="DES47" s="3"/>
      <c r="DET47" s="3"/>
      <c r="DEU47" s="3"/>
      <c r="DEV47" s="3"/>
      <c r="DEW47" s="3"/>
      <c r="DEX47" s="3"/>
      <c r="DEY47" s="3"/>
      <c r="DEZ47" s="3"/>
      <c r="DFA47" s="3"/>
      <c r="DFB47" s="3"/>
      <c r="DFC47" s="3"/>
      <c r="DFD47" s="3"/>
      <c r="DFE47" s="3"/>
      <c r="DFF47" s="3"/>
      <c r="DFG47" s="3"/>
      <c r="DFH47" s="3"/>
      <c r="DFI47" s="3"/>
      <c r="DFJ47" s="3"/>
      <c r="DFK47" s="3"/>
      <c r="DFL47" s="3"/>
      <c r="DFM47" s="3"/>
      <c r="DFN47" s="3"/>
      <c r="DFO47" s="3"/>
      <c r="DFP47" s="3"/>
      <c r="DFQ47" s="3"/>
      <c r="DFR47" s="3"/>
      <c r="DFS47" s="3"/>
      <c r="DFT47" s="3"/>
      <c r="DFU47" s="3"/>
      <c r="DFV47" s="3"/>
      <c r="DFW47" s="3"/>
      <c r="DFX47" s="3"/>
      <c r="DFY47" s="3"/>
      <c r="DFZ47" s="3"/>
      <c r="DGA47" s="3"/>
      <c r="DGB47" s="3"/>
      <c r="DGC47" s="3"/>
      <c r="DGD47" s="3"/>
      <c r="DGE47" s="3"/>
      <c r="DGF47" s="3"/>
      <c r="DGG47" s="3"/>
      <c r="DGH47" s="3"/>
      <c r="DGI47" s="3"/>
      <c r="DGJ47" s="3"/>
      <c r="DGK47" s="3"/>
      <c r="DGL47" s="3"/>
      <c r="DGM47" s="3"/>
      <c r="DGN47" s="3"/>
      <c r="DGO47" s="3"/>
      <c r="DGP47" s="3"/>
      <c r="DGQ47" s="3"/>
      <c r="DGR47" s="3"/>
      <c r="DGS47" s="3"/>
      <c r="DGT47" s="3"/>
      <c r="DGU47" s="3"/>
      <c r="DGV47" s="3"/>
      <c r="DGW47" s="3"/>
      <c r="DGX47" s="3"/>
      <c r="DGY47" s="3"/>
      <c r="DGZ47" s="3"/>
      <c r="DHA47" s="3"/>
      <c r="DHB47" s="3"/>
      <c r="DHC47" s="3"/>
      <c r="DHD47" s="3"/>
      <c r="DHE47" s="3"/>
      <c r="DHF47" s="3"/>
      <c r="DHG47" s="3"/>
      <c r="DHH47" s="3"/>
      <c r="DHI47" s="3"/>
      <c r="DHJ47" s="3"/>
      <c r="DHK47" s="3"/>
      <c r="DHL47" s="3"/>
      <c r="DHM47" s="3"/>
      <c r="DHN47" s="3"/>
      <c r="DHO47" s="3"/>
      <c r="DHP47" s="3"/>
      <c r="DHQ47" s="3"/>
      <c r="DHR47" s="3"/>
      <c r="DHS47" s="3"/>
      <c r="DHT47" s="3"/>
      <c r="DHU47" s="3"/>
      <c r="DHV47" s="3"/>
      <c r="DHW47" s="3"/>
      <c r="DHX47" s="3"/>
      <c r="DHY47" s="3"/>
      <c r="DHZ47" s="3"/>
      <c r="DIA47" s="3"/>
      <c r="DIB47" s="3"/>
      <c r="DIC47" s="3"/>
      <c r="DID47" s="3"/>
      <c r="DIE47" s="3"/>
      <c r="DIF47" s="3"/>
      <c r="DIG47" s="3"/>
      <c r="DIH47" s="3"/>
      <c r="DII47" s="3"/>
      <c r="DIJ47" s="3"/>
      <c r="DIK47" s="3"/>
      <c r="DIL47" s="3"/>
      <c r="DIM47" s="3"/>
      <c r="DIN47" s="3"/>
      <c r="DIO47" s="3"/>
      <c r="DIP47" s="3"/>
      <c r="DIQ47" s="3"/>
      <c r="DIR47" s="3"/>
      <c r="DIS47" s="3"/>
      <c r="DIT47" s="3"/>
      <c r="DIU47" s="3"/>
      <c r="DIV47" s="3"/>
      <c r="DIW47" s="3"/>
      <c r="DIX47" s="3"/>
      <c r="DIY47" s="3"/>
      <c r="DIZ47" s="3"/>
      <c r="DJA47" s="3"/>
      <c r="DJB47" s="3"/>
      <c r="DJC47" s="3"/>
      <c r="DJD47" s="3"/>
      <c r="DJE47" s="3"/>
      <c r="DJF47" s="3"/>
      <c r="DJG47" s="3"/>
      <c r="DJH47" s="3"/>
      <c r="DJI47" s="3"/>
      <c r="DJJ47" s="3"/>
      <c r="DJK47" s="3"/>
      <c r="DJL47" s="3"/>
      <c r="DJM47" s="3"/>
      <c r="DJN47" s="3"/>
      <c r="DJO47" s="3"/>
      <c r="DJP47" s="3"/>
      <c r="DJQ47" s="3"/>
      <c r="DJR47" s="3"/>
      <c r="DJS47" s="3"/>
      <c r="DJT47" s="3"/>
      <c r="DJU47" s="3"/>
      <c r="DJV47" s="3"/>
      <c r="DJW47" s="3"/>
      <c r="DJX47" s="3"/>
      <c r="DJY47" s="3"/>
      <c r="DJZ47" s="3"/>
      <c r="DKA47" s="3"/>
      <c r="DKB47" s="3"/>
      <c r="DKC47" s="3"/>
      <c r="DKD47" s="3"/>
      <c r="DKE47" s="3"/>
      <c r="DKF47" s="3"/>
      <c r="DKG47" s="3"/>
      <c r="DKH47" s="3"/>
      <c r="DKI47" s="3"/>
      <c r="DKJ47" s="3"/>
      <c r="DKK47" s="3"/>
      <c r="DKL47" s="3"/>
      <c r="DKM47" s="3"/>
      <c r="DKN47" s="3"/>
      <c r="DKO47" s="3"/>
      <c r="DKP47" s="3"/>
      <c r="DKQ47" s="3"/>
      <c r="DKR47" s="3"/>
      <c r="DKS47" s="3"/>
      <c r="DKT47" s="3"/>
      <c r="DKU47" s="3"/>
      <c r="DKV47" s="3"/>
      <c r="DKW47" s="3"/>
      <c r="DKX47" s="3"/>
      <c r="DKY47" s="3"/>
      <c r="DKZ47" s="3"/>
      <c r="DLA47" s="3"/>
      <c r="DLB47" s="3"/>
      <c r="DLC47" s="3"/>
      <c r="DLD47" s="3"/>
      <c r="DLE47" s="3"/>
      <c r="DLF47" s="3"/>
      <c r="DLG47" s="3"/>
      <c r="DLH47" s="3"/>
      <c r="DLI47" s="3"/>
      <c r="DLJ47" s="3"/>
      <c r="DLK47" s="3"/>
      <c r="DLL47" s="3"/>
      <c r="DLM47" s="3"/>
      <c r="DLN47" s="3"/>
      <c r="DLO47" s="3"/>
      <c r="DLP47" s="3"/>
      <c r="DLQ47" s="3"/>
      <c r="DLR47" s="3"/>
      <c r="DLS47" s="3"/>
      <c r="DLT47" s="3"/>
      <c r="DLU47" s="3"/>
      <c r="DLV47" s="3"/>
      <c r="DLW47" s="3"/>
      <c r="DLX47" s="3"/>
      <c r="DLY47" s="3"/>
      <c r="DLZ47" s="3"/>
      <c r="DMA47" s="3"/>
      <c r="DMB47" s="3"/>
      <c r="DMC47" s="3"/>
      <c r="DMD47" s="3"/>
      <c r="DME47" s="3"/>
      <c r="DMF47" s="3"/>
      <c r="DMG47" s="3"/>
      <c r="DMH47" s="3"/>
      <c r="DMI47" s="3"/>
      <c r="DMJ47" s="3"/>
      <c r="DMK47" s="3"/>
      <c r="DML47" s="3"/>
      <c r="DMM47" s="3"/>
      <c r="DMN47" s="3"/>
      <c r="DMO47" s="3"/>
      <c r="DMP47" s="3"/>
      <c r="DMQ47" s="3"/>
      <c r="DMR47" s="3"/>
      <c r="DMS47" s="3"/>
      <c r="DMT47" s="3"/>
      <c r="DMU47" s="3"/>
      <c r="DMV47" s="3"/>
      <c r="DMW47" s="3"/>
      <c r="DMX47" s="3"/>
      <c r="DMY47" s="3"/>
      <c r="DMZ47" s="3"/>
      <c r="DNA47" s="3"/>
      <c r="DNB47" s="3"/>
      <c r="DNC47" s="3"/>
      <c r="DND47" s="3"/>
      <c r="DNE47" s="3"/>
      <c r="DNF47" s="3"/>
      <c r="DNG47" s="3"/>
      <c r="DNH47" s="3"/>
      <c r="DNI47" s="3"/>
      <c r="DNJ47" s="3"/>
      <c r="DNK47" s="3"/>
      <c r="DNL47" s="3"/>
      <c r="DNM47" s="3"/>
      <c r="DNN47" s="3"/>
      <c r="DNO47" s="3"/>
      <c r="DNP47" s="3"/>
      <c r="DNQ47" s="3"/>
      <c r="DNR47" s="3"/>
      <c r="DNS47" s="3"/>
      <c r="DNT47" s="3"/>
      <c r="DNU47" s="3"/>
      <c r="DNV47" s="3"/>
      <c r="DNW47" s="3"/>
      <c r="DNX47" s="3"/>
      <c r="DNY47" s="3"/>
      <c r="DNZ47" s="3"/>
      <c r="DOA47" s="3"/>
      <c r="DOB47" s="3"/>
      <c r="DOC47" s="3"/>
      <c r="DOD47" s="3"/>
      <c r="DOE47" s="3"/>
      <c r="DOF47" s="3"/>
      <c r="DOG47" s="3"/>
      <c r="DOH47" s="3"/>
      <c r="DOI47" s="3"/>
      <c r="DOJ47" s="3"/>
      <c r="DOK47" s="3"/>
      <c r="DOL47" s="3"/>
      <c r="DOM47" s="3"/>
      <c r="DON47" s="3"/>
      <c r="DOO47" s="3"/>
      <c r="DOP47" s="3"/>
      <c r="DOQ47" s="3"/>
      <c r="DOR47" s="3"/>
      <c r="DOS47" s="3"/>
      <c r="DOT47" s="3"/>
      <c r="DOU47" s="3"/>
      <c r="DOV47" s="3"/>
      <c r="DOW47" s="3"/>
      <c r="DOX47" s="3"/>
      <c r="DOY47" s="3"/>
      <c r="DOZ47" s="3"/>
      <c r="DPA47" s="3"/>
      <c r="DPB47" s="3"/>
      <c r="DPC47" s="3"/>
      <c r="DPD47" s="3"/>
      <c r="DPE47" s="3"/>
      <c r="DPF47" s="3"/>
      <c r="DPG47" s="3"/>
      <c r="DPH47" s="3"/>
      <c r="DPI47" s="3"/>
      <c r="DPJ47" s="3"/>
      <c r="DPK47" s="3"/>
      <c r="DPL47" s="3"/>
      <c r="DPM47" s="3"/>
      <c r="DPN47" s="3"/>
      <c r="DPO47" s="3"/>
      <c r="DPP47" s="3"/>
      <c r="DPQ47" s="3"/>
      <c r="DPR47" s="3"/>
      <c r="DPS47" s="3"/>
      <c r="DPT47" s="3"/>
      <c r="DPU47" s="3"/>
      <c r="DPV47" s="3"/>
      <c r="DPW47" s="3"/>
      <c r="DPX47" s="3"/>
      <c r="DPY47" s="3"/>
      <c r="DPZ47" s="3"/>
      <c r="DQA47" s="3"/>
      <c r="DQB47" s="3"/>
      <c r="DQC47" s="3"/>
      <c r="DQD47" s="3"/>
      <c r="DQE47" s="3"/>
      <c r="DQF47" s="3"/>
      <c r="DQG47" s="3"/>
      <c r="DQH47" s="3"/>
      <c r="DQI47" s="3"/>
      <c r="DQJ47" s="3"/>
      <c r="DQK47" s="3"/>
      <c r="DQL47" s="3"/>
      <c r="DQM47" s="3"/>
      <c r="DQN47" s="3"/>
      <c r="DQO47" s="3"/>
      <c r="DQP47" s="3"/>
      <c r="DQQ47" s="3"/>
      <c r="DQR47" s="3"/>
      <c r="DQS47" s="3"/>
      <c r="DQT47" s="3"/>
      <c r="DQU47" s="3"/>
      <c r="DQV47" s="3"/>
      <c r="DQW47" s="3"/>
      <c r="DQX47" s="3"/>
      <c r="DQY47" s="3"/>
      <c r="DQZ47" s="3"/>
      <c r="DRA47" s="3"/>
      <c r="DRB47" s="3"/>
      <c r="DRC47" s="3"/>
      <c r="DRD47" s="3"/>
      <c r="DRE47" s="3"/>
      <c r="DRF47" s="3"/>
      <c r="DRG47" s="3"/>
      <c r="DRH47" s="3"/>
      <c r="DRI47" s="3"/>
      <c r="DRJ47" s="3"/>
      <c r="DRK47" s="3"/>
      <c r="DRL47" s="3"/>
      <c r="DRM47" s="3"/>
      <c r="DRN47" s="3"/>
      <c r="DRO47" s="3"/>
      <c r="DRP47" s="3"/>
      <c r="DRQ47" s="3"/>
      <c r="DRR47" s="3"/>
      <c r="DRS47" s="3"/>
      <c r="DRT47" s="3"/>
      <c r="DRU47" s="3"/>
      <c r="DRV47" s="3"/>
      <c r="DRW47" s="3"/>
      <c r="DRX47" s="3"/>
      <c r="DRY47" s="3"/>
      <c r="DRZ47" s="3"/>
      <c r="DSA47" s="3"/>
      <c r="DSB47" s="3"/>
      <c r="DSC47" s="3"/>
      <c r="DSD47" s="3"/>
      <c r="DSE47" s="3"/>
      <c r="DSF47" s="3"/>
      <c r="DSG47" s="3"/>
      <c r="DSH47" s="3"/>
      <c r="DSI47" s="3"/>
      <c r="DSJ47" s="3"/>
      <c r="DSK47" s="3"/>
      <c r="DSL47" s="3"/>
      <c r="DSM47" s="3"/>
      <c r="DSN47" s="3"/>
      <c r="DSO47" s="3"/>
      <c r="DSP47" s="3"/>
      <c r="DSQ47" s="3"/>
      <c r="DSR47" s="3"/>
      <c r="DSS47" s="3"/>
      <c r="DST47" s="3"/>
      <c r="DSU47" s="3"/>
      <c r="DSV47" s="3"/>
      <c r="DSW47" s="3"/>
      <c r="DSX47" s="3"/>
      <c r="DSY47" s="3"/>
      <c r="DSZ47" s="3"/>
      <c r="DTA47" s="3"/>
      <c r="DTB47" s="3"/>
      <c r="DTC47" s="3"/>
      <c r="DTD47" s="3"/>
      <c r="DTE47" s="3"/>
      <c r="DTF47" s="3"/>
      <c r="DTG47" s="3"/>
      <c r="DTH47" s="3"/>
      <c r="DTI47" s="3"/>
      <c r="DTJ47" s="3"/>
      <c r="DTK47" s="3"/>
      <c r="DTL47" s="3"/>
      <c r="DTM47" s="3"/>
      <c r="DTN47" s="3"/>
      <c r="DTO47" s="3"/>
      <c r="DTP47" s="3"/>
      <c r="DTQ47" s="3"/>
      <c r="DTR47" s="3"/>
      <c r="DTS47" s="3"/>
      <c r="DTT47" s="3"/>
      <c r="DTU47" s="3"/>
      <c r="DTV47" s="3"/>
      <c r="DTW47" s="3"/>
      <c r="DTX47" s="3"/>
      <c r="DTY47" s="3"/>
      <c r="DTZ47" s="3"/>
      <c r="DUA47" s="3"/>
      <c r="DUB47" s="3"/>
      <c r="DUC47" s="3"/>
      <c r="DUD47" s="3"/>
      <c r="DUE47" s="3"/>
      <c r="DUF47" s="3"/>
      <c r="DUG47" s="3"/>
      <c r="DUH47" s="3"/>
      <c r="DUI47" s="3"/>
      <c r="DUJ47" s="3"/>
      <c r="DUK47" s="3"/>
      <c r="DUL47" s="3"/>
      <c r="DUM47" s="3"/>
      <c r="DUN47" s="3"/>
      <c r="DUO47" s="3"/>
      <c r="DUP47" s="3"/>
      <c r="DUQ47" s="3"/>
      <c r="DUR47" s="3"/>
      <c r="DUS47" s="3"/>
      <c r="DUT47" s="3"/>
      <c r="DUU47" s="3"/>
      <c r="DUV47" s="3"/>
      <c r="DUW47" s="3"/>
      <c r="DUX47" s="3"/>
      <c r="DUY47" s="3"/>
      <c r="DUZ47" s="3"/>
      <c r="DVA47" s="3"/>
      <c r="DVB47" s="3"/>
      <c r="DVC47" s="3"/>
      <c r="DVD47" s="3"/>
      <c r="DVE47" s="3"/>
      <c r="DVF47" s="3"/>
      <c r="DVG47" s="3"/>
      <c r="DVH47" s="3"/>
      <c r="DVI47" s="3"/>
      <c r="DVJ47" s="3"/>
      <c r="DVK47" s="3"/>
      <c r="DVL47" s="3"/>
      <c r="DVM47" s="3"/>
      <c r="DVN47" s="3"/>
      <c r="DVO47" s="3"/>
      <c r="DVP47" s="3"/>
      <c r="DVQ47" s="3"/>
      <c r="DVR47" s="3"/>
      <c r="DVS47" s="3"/>
      <c r="DVT47" s="3"/>
      <c r="DVU47" s="3"/>
      <c r="DVV47" s="3"/>
      <c r="DVW47" s="3"/>
      <c r="DVX47" s="3"/>
      <c r="DVY47" s="3"/>
      <c r="DVZ47" s="3"/>
      <c r="DWA47" s="3"/>
      <c r="DWB47" s="3"/>
      <c r="DWC47" s="3"/>
      <c r="DWD47" s="3"/>
      <c r="DWE47" s="3"/>
      <c r="DWF47" s="3"/>
      <c r="DWG47" s="3"/>
      <c r="DWH47" s="3"/>
      <c r="DWI47" s="3"/>
      <c r="DWJ47" s="3"/>
      <c r="DWK47" s="3"/>
      <c r="DWL47" s="3"/>
      <c r="DWM47" s="3"/>
      <c r="DWN47" s="3"/>
      <c r="DWO47" s="3"/>
      <c r="DWP47" s="3"/>
      <c r="DWQ47" s="3"/>
      <c r="DWR47" s="3"/>
      <c r="DWS47" s="3"/>
      <c r="DWT47" s="3"/>
      <c r="DWU47" s="3"/>
      <c r="DWV47" s="3"/>
      <c r="DWW47" s="3"/>
      <c r="DWX47" s="3"/>
      <c r="DWY47" s="3"/>
      <c r="DWZ47" s="3"/>
      <c r="DXA47" s="3"/>
      <c r="DXB47" s="3"/>
      <c r="DXC47" s="3"/>
      <c r="DXD47" s="3"/>
      <c r="DXE47" s="3"/>
      <c r="DXF47" s="3"/>
      <c r="DXG47" s="3"/>
      <c r="DXH47" s="3"/>
      <c r="DXI47" s="3"/>
      <c r="DXJ47" s="3"/>
      <c r="DXK47" s="3"/>
      <c r="DXL47" s="3"/>
      <c r="DXM47" s="3"/>
      <c r="DXN47" s="3"/>
      <c r="DXO47" s="3"/>
      <c r="DXP47" s="3"/>
      <c r="DXQ47" s="3"/>
      <c r="DXR47" s="3"/>
      <c r="DXS47" s="3"/>
      <c r="DXT47" s="3"/>
      <c r="DXU47" s="3"/>
      <c r="DXV47" s="3"/>
      <c r="DXW47" s="3"/>
      <c r="DXX47" s="3"/>
      <c r="DXY47" s="3"/>
      <c r="DXZ47" s="3"/>
      <c r="DYA47" s="3"/>
      <c r="DYB47" s="3"/>
      <c r="DYC47" s="3"/>
      <c r="DYD47" s="3"/>
      <c r="DYE47" s="3"/>
      <c r="DYF47" s="3"/>
      <c r="DYG47" s="3"/>
      <c r="DYH47" s="3"/>
      <c r="DYI47" s="3"/>
      <c r="DYJ47" s="3"/>
      <c r="DYK47" s="3"/>
      <c r="DYL47" s="3"/>
      <c r="DYM47" s="3"/>
      <c r="DYN47" s="3"/>
      <c r="DYO47" s="3"/>
      <c r="DYP47" s="3"/>
      <c r="DYQ47" s="3"/>
      <c r="DYR47" s="3"/>
      <c r="DYS47" s="3"/>
      <c r="DYT47" s="3"/>
      <c r="DYU47" s="3"/>
      <c r="DYV47" s="3"/>
      <c r="DYW47" s="3"/>
      <c r="DYX47" s="3"/>
      <c r="DYY47" s="3"/>
      <c r="DYZ47" s="3"/>
      <c r="DZA47" s="3"/>
      <c r="DZB47" s="3"/>
      <c r="DZC47" s="3"/>
      <c r="DZD47" s="3"/>
      <c r="DZE47" s="3"/>
      <c r="DZF47" s="3"/>
      <c r="DZG47" s="3"/>
      <c r="DZH47" s="3"/>
      <c r="DZI47" s="3"/>
      <c r="DZJ47" s="3"/>
      <c r="DZK47" s="3"/>
      <c r="DZL47" s="3"/>
      <c r="DZM47" s="3"/>
      <c r="DZN47" s="3"/>
      <c r="DZO47" s="3"/>
      <c r="DZP47" s="3"/>
      <c r="DZQ47" s="3"/>
      <c r="DZR47" s="3"/>
      <c r="DZS47" s="3"/>
      <c r="DZT47" s="3"/>
      <c r="DZU47" s="3"/>
      <c r="DZV47" s="3"/>
      <c r="DZW47" s="3"/>
      <c r="DZX47" s="3"/>
      <c r="DZY47" s="3"/>
      <c r="DZZ47" s="3"/>
      <c r="EAA47" s="3"/>
      <c r="EAB47" s="3"/>
      <c r="EAC47" s="3"/>
      <c r="EAD47" s="3"/>
      <c r="EAE47" s="3"/>
      <c r="EAF47" s="3"/>
      <c r="EAG47" s="3"/>
      <c r="EAH47" s="3"/>
      <c r="EAI47" s="3"/>
      <c r="EAJ47" s="3"/>
      <c r="EAK47" s="3"/>
      <c r="EAL47" s="3"/>
      <c r="EAM47" s="3"/>
      <c r="EAN47" s="3"/>
      <c r="EAO47" s="3"/>
      <c r="EAP47" s="3"/>
      <c r="EAQ47" s="3"/>
      <c r="EAR47" s="3"/>
      <c r="EAS47" s="3"/>
      <c r="EAT47" s="3"/>
      <c r="EAU47" s="3"/>
      <c r="EAV47" s="3"/>
      <c r="EAW47" s="3"/>
      <c r="EAX47" s="3"/>
      <c r="EAY47" s="3"/>
      <c r="EAZ47" s="3"/>
      <c r="EBA47" s="3"/>
      <c r="EBB47" s="3"/>
      <c r="EBC47" s="3"/>
      <c r="EBD47" s="3"/>
      <c r="EBE47" s="3"/>
      <c r="EBF47" s="3"/>
      <c r="EBG47" s="3"/>
      <c r="EBH47" s="3"/>
      <c r="EBI47" s="3"/>
      <c r="EBJ47" s="3"/>
      <c r="EBK47" s="3"/>
      <c r="EBL47" s="3"/>
      <c r="EBM47" s="3"/>
      <c r="EBN47" s="3"/>
      <c r="EBO47" s="3"/>
      <c r="EBP47" s="3"/>
      <c r="EBQ47" s="3"/>
      <c r="EBR47" s="3"/>
      <c r="EBS47" s="3"/>
      <c r="EBT47" s="3"/>
      <c r="EBU47" s="3"/>
      <c r="EBV47" s="3"/>
      <c r="EBW47" s="3"/>
      <c r="EBX47" s="3"/>
      <c r="EBY47" s="3"/>
      <c r="EBZ47" s="3"/>
      <c r="ECA47" s="3"/>
      <c r="ECB47" s="3"/>
      <c r="ECC47" s="3"/>
      <c r="ECD47" s="3"/>
      <c r="ECE47" s="3"/>
      <c r="ECF47" s="3"/>
      <c r="ECG47" s="3"/>
      <c r="ECH47" s="3"/>
      <c r="ECI47" s="3"/>
      <c r="ECJ47" s="3"/>
      <c r="ECK47" s="3"/>
      <c r="ECL47" s="3"/>
      <c r="ECM47" s="3"/>
      <c r="ECN47" s="3"/>
      <c r="ECO47" s="3"/>
      <c r="ECP47" s="3"/>
      <c r="ECQ47" s="3"/>
      <c r="ECR47" s="3"/>
      <c r="ECS47" s="3"/>
      <c r="ECT47" s="3"/>
      <c r="ECU47" s="3"/>
      <c r="ECV47" s="3"/>
      <c r="ECW47" s="3"/>
      <c r="ECX47" s="3"/>
      <c r="ECY47" s="3"/>
      <c r="ECZ47" s="3"/>
      <c r="EDA47" s="3"/>
      <c r="EDB47" s="3"/>
      <c r="EDC47" s="3"/>
      <c r="EDD47" s="3"/>
      <c r="EDE47" s="3"/>
      <c r="EDF47" s="3"/>
      <c r="EDG47" s="3"/>
      <c r="EDH47" s="3"/>
      <c r="EDI47" s="3"/>
      <c r="EDJ47" s="3"/>
      <c r="EDK47" s="3"/>
      <c r="EDL47" s="3"/>
      <c r="EDM47" s="3"/>
      <c r="EDN47" s="3"/>
      <c r="EDO47" s="3"/>
      <c r="EDP47" s="3"/>
      <c r="EDQ47" s="3"/>
      <c r="EDR47" s="3"/>
      <c r="EDS47" s="3"/>
      <c r="EDT47" s="3"/>
      <c r="EDU47" s="3"/>
      <c r="EDV47" s="3"/>
      <c r="EDW47" s="3"/>
      <c r="EDX47" s="3"/>
      <c r="EDY47" s="3"/>
      <c r="EDZ47" s="3"/>
      <c r="EEA47" s="3"/>
      <c r="EEB47" s="3"/>
      <c r="EEC47" s="3"/>
      <c r="EED47" s="3"/>
      <c r="EEE47" s="3"/>
      <c r="EEF47" s="3"/>
      <c r="EEG47" s="3"/>
      <c r="EEH47" s="3"/>
      <c r="EEI47" s="3"/>
      <c r="EEJ47" s="3"/>
      <c r="EEK47" s="3"/>
      <c r="EEL47" s="3"/>
      <c r="EEM47" s="3"/>
      <c r="EEN47" s="3"/>
      <c r="EEO47" s="3"/>
      <c r="EEP47" s="3"/>
      <c r="EEQ47" s="3"/>
      <c r="EER47" s="3"/>
      <c r="EES47" s="3"/>
      <c r="EET47" s="3"/>
      <c r="EEU47" s="3"/>
      <c r="EEV47" s="3"/>
      <c r="EEW47" s="3"/>
      <c r="EEX47" s="3"/>
      <c r="EEY47" s="3"/>
      <c r="EEZ47" s="3"/>
      <c r="EFA47" s="3"/>
      <c r="EFB47" s="3"/>
      <c r="EFC47" s="3"/>
      <c r="EFD47" s="3"/>
      <c r="EFE47" s="3"/>
      <c r="EFF47" s="3"/>
      <c r="EFG47" s="3"/>
      <c r="EFH47" s="3"/>
      <c r="EFI47" s="3"/>
      <c r="EFJ47" s="3"/>
      <c r="EFK47" s="3"/>
      <c r="EFL47" s="3"/>
      <c r="EFM47" s="3"/>
      <c r="EFN47" s="3"/>
      <c r="EFO47" s="3"/>
      <c r="EFP47" s="3"/>
      <c r="EFQ47" s="3"/>
      <c r="EFR47" s="3"/>
      <c r="EFS47" s="3"/>
      <c r="EFT47" s="3"/>
      <c r="EFU47" s="3"/>
      <c r="EFV47" s="3"/>
      <c r="EFW47" s="3"/>
      <c r="EFX47" s="3"/>
      <c r="EFY47" s="3"/>
      <c r="EFZ47" s="3"/>
      <c r="EGA47" s="3"/>
      <c r="EGB47" s="3"/>
      <c r="EGC47" s="3"/>
      <c r="EGD47" s="3"/>
      <c r="EGE47" s="3"/>
      <c r="EGF47" s="3"/>
      <c r="EGG47" s="3"/>
      <c r="EGH47" s="3"/>
      <c r="EGI47" s="3"/>
      <c r="EGJ47" s="3"/>
      <c r="EGK47" s="3"/>
      <c r="EGL47" s="3"/>
      <c r="EGM47" s="3"/>
      <c r="EGN47" s="3"/>
      <c r="EGO47" s="3"/>
      <c r="EGP47" s="3"/>
      <c r="EGQ47" s="3"/>
      <c r="EGR47" s="3"/>
      <c r="EGS47" s="3"/>
      <c r="EGT47" s="3"/>
      <c r="EGU47" s="3"/>
      <c r="EGV47" s="3"/>
      <c r="EGW47" s="3"/>
      <c r="EGX47" s="3"/>
      <c r="EGY47" s="3"/>
      <c r="EGZ47" s="3"/>
      <c r="EHA47" s="3"/>
      <c r="EHB47" s="3"/>
      <c r="EHC47" s="3"/>
      <c r="EHD47" s="3"/>
      <c r="EHE47" s="3"/>
      <c r="EHF47" s="3"/>
      <c r="EHG47" s="3"/>
      <c r="EHH47" s="3"/>
      <c r="EHI47" s="3"/>
      <c r="EHJ47" s="3"/>
      <c r="EHK47" s="3"/>
      <c r="EHL47" s="3"/>
      <c r="EHM47" s="3"/>
      <c r="EHN47" s="3"/>
      <c r="EHO47" s="3"/>
      <c r="EHP47" s="3"/>
      <c r="EHQ47" s="3"/>
      <c r="EHR47" s="3"/>
      <c r="EHS47" s="3"/>
      <c r="EHT47" s="3"/>
      <c r="EHU47" s="3"/>
      <c r="EHV47" s="3"/>
      <c r="EHW47" s="3"/>
      <c r="EHX47" s="3"/>
      <c r="EHY47" s="3"/>
      <c r="EHZ47" s="3"/>
      <c r="EIA47" s="3"/>
      <c r="EIB47" s="3"/>
      <c r="EIC47" s="3"/>
      <c r="EID47" s="3"/>
      <c r="EIE47" s="3"/>
      <c r="EIF47" s="3"/>
      <c r="EIG47" s="3"/>
      <c r="EIH47" s="3"/>
      <c r="EII47" s="3"/>
      <c r="EIJ47" s="3"/>
      <c r="EIK47" s="3"/>
      <c r="EIL47" s="3"/>
      <c r="EIM47" s="3"/>
      <c r="EIN47" s="3"/>
      <c r="EIO47" s="3"/>
      <c r="EIP47" s="3"/>
      <c r="EIQ47" s="3"/>
      <c r="EIR47" s="3"/>
      <c r="EIS47" s="3"/>
      <c r="EIT47" s="3"/>
      <c r="EIU47" s="3"/>
      <c r="EIV47" s="3"/>
      <c r="EIW47" s="3"/>
      <c r="EIX47" s="3"/>
      <c r="EIY47" s="3"/>
      <c r="EIZ47" s="3"/>
      <c r="EJA47" s="3"/>
      <c r="EJB47" s="3"/>
      <c r="EJC47" s="3"/>
      <c r="EJD47" s="3"/>
      <c r="EJE47" s="3"/>
      <c r="EJF47" s="3"/>
      <c r="EJG47" s="3"/>
      <c r="EJH47" s="3"/>
      <c r="EJI47" s="3"/>
      <c r="EJJ47" s="3"/>
      <c r="EJK47" s="3"/>
      <c r="EJL47" s="3"/>
      <c r="EJM47" s="3"/>
      <c r="EJN47" s="3"/>
      <c r="EJO47" s="3"/>
      <c r="EJP47" s="3"/>
      <c r="EJQ47" s="3"/>
      <c r="EJR47" s="3"/>
      <c r="EJS47" s="3"/>
      <c r="EJT47" s="3"/>
      <c r="EJU47" s="3"/>
      <c r="EJV47" s="3"/>
      <c r="EJW47" s="3"/>
      <c r="EJX47" s="3"/>
      <c r="EJY47" s="3"/>
      <c r="EJZ47" s="3"/>
      <c r="EKA47" s="3"/>
      <c r="EKB47" s="3"/>
      <c r="EKC47" s="3"/>
      <c r="EKD47" s="3"/>
      <c r="EKE47" s="3"/>
      <c r="EKF47" s="3"/>
      <c r="EKG47" s="3"/>
      <c r="EKH47" s="3"/>
      <c r="EKI47" s="3"/>
      <c r="EKJ47" s="3"/>
      <c r="EKK47" s="3"/>
      <c r="EKL47" s="3"/>
      <c r="EKM47" s="3"/>
      <c r="EKN47" s="3"/>
      <c r="EKO47" s="3"/>
      <c r="EKP47" s="3"/>
      <c r="EKQ47" s="3"/>
      <c r="EKR47" s="3"/>
      <c r="EKS47" s="3"/>
      <c r="EKT47" s="3"/>
      <c r="EKU47" s="3"/>
      <c r="EKV47" s="3"/>
      <c r="EKW47" s="3"/>
      <c r="EKX47" s="3"/>
      <c r="EKY47" s="3"/>
      <c r="EKZ47" s="3"/>
      <c r="ELA47" s="3"/>
      <c r="ELB47" s="3"/>
      <c r="ELC47" s="3"/>
      <c r="ELD47" s="3"/>
      <c r="ELE47" s="3"/>
      <c r="ELF47" s="3"/>
      <c r="ELG47" s="3"/>
      <c r="ELH47" s="3"/>
      <c r="ELI47" s="3"/>
      <c r="ELJ47" s="3"/>
      <c r="ELK47" s="3"/>
      <c r="ELL47" s="3"/>
      <c r="ELM47" s="3"/>
      <c r="ELN47" s="3"/>
      <c r="ELO47" s="3"/>
      <c r="ELP47" s="3"/>
      <c r="ELQ47" s="3"/>
      <c r="ELR47" s="3"/>
      <c r="ELS47" s="3"/>
      <c r="ELT47" s="3"/>
      <c r="ELU47" s="3"/>
      <c r="ELV47" s="3"/>
      <c r="ELW47" s="3"/>
      <c r="ELX47" s="3"/>
      <c r="ELY47" s="3"/>
      <c r="ELZ47" s="3"/>
      <c r="EMA47" s="3"/>
      <c r="EMB47" s="3"/>
      <c r="EMC47" s="3"/>
      <c r="EMD47" s="3"/>
      <c r="EME47" s="3"/>
      <c r="EMF47" s="3"/>
      <c r="EMG47" s="3"/>
      <c r="EMH47" s="3"/>
      <c r="EMI47" s="3"/>
      <c r="EMJ47" s="3"/>
      <c r="EMK47" s="3"/>
      <c r="EML47" s="3"/>
      <c r="EMM47" s="3"/>
      <c r="EMN47" s="3"/>
      <c r="EMO47" s="3"/>
      <c r="EMP47" s="3"/>
      <c r="EMQ47" s="3"/>
      <c r="EMR47" s="3"/>
      <c r="EMS47" s="3"/>
      <c r="EMT47" s="3"/>
      <c r="EMU47" s="3"/>
      <c r="EMV47" s="3"/>
      <c r="EMW47" s="3"/>
      <c r="EMX47" s="3"/>
      <c r="EMY47" s="3"/>
      <c r="EMZ47" s="3"/>
      <c r="ENA47" s="3"/>
      <c r="ENB47" s="3"/>
      <c r="ENC47" s="3"/>
      <c r="END47" s="3"/>
      <c r="ENE47" s="3"/>
      <c r="ENF47" s="3"/>
      <c r="ENG47" s="3"/>
      <c r="ENH47" s="3"/>
      <c r="ENI47" s="3"/>
      <c r="ENJ47" s="3"/>
      <c r="ENK47" s="3"/>
      <c r="ENL47" s="3"/>
      <c r="ENM47" s="3"/>
      <c r="ENN47" s="3"/>
      <c r="ENO47" s="3"/>
      <c r="ENP47" s="3"/>
      <c r="ENQ47" s="3"/>
      <c r="ENR47" s="3"/>
      <c r="ENS47" s="3"/>
      <c r="ENT47" s="3"/>
      <c r="ENU47" s="3"/>
      <c r="ENV47" s="3"/>
      <c r="ENW47" s="3"/>
      <c r="ENX47" s="3"/>
      <c r="ENY47" s="3"/>
      <c r="ENZ47" s="3"/>
      <c r="EOA47" s="3"/>
      <c r="EOB47" s="3"/>
      <c r="EOC47" s="3"/>
      <c r="EOD47" s="3"/>
      <c r="EOE47" s="3"/>
      <c r="EOF47" s="3"/>
      <c r="EOG47" s="3"/>
      <c r="EOH47" s="3"/>
      <c r="EOI47" s="3"/>
      <c r="EOJ47" s="3"/>
      <c r="EOK47" s="3"/>
      <c r="EOL47" s="3"/>
      <c r="EOM47" s="3"/>
      <c r="EON47" s="3"/>
      <c r="EOO47" s="3"/>
      <c r="EOP47" s="3"/>
      <c r="EOQ47" s="3"/>
      <c r="EOR47" s="3"/>
      <c r="EOS47" s="3"/>
      <c r="EOT47" s="3"/>
      <c r="EOU47" s="3"/>
      <c r="EOV47" s="3"/>
      <c r="EOW47" s="3"/>
      <c r="EOX47" s="3"/>
      <c r="EOY47" s="3"/>
      <c r="EOZ47" s="3"/>
      <c r="EPA47" s="3"/>
      <c r="EPB47" s="3"/>
      <c r="EPC47" s="3"/>
      <c r="EPD47" s="3"/>
      <c r="EPE47" s="3"/>
      <c r="EPF47" s="3"/>
      <c r="EPG47" s="3"/>
      <c r="EPH47" s="3"/>
      <c r="EPI47" s="3"/>
      <c r="EPJ47" s="3"/>
      <c r="EPK47" s="3"/>
      <c r="EPL47" s="3"/>
      <c r="EPM47" s="3"/>
      <c r="EPN47" s="3"/>
      <c r="EPO47" s="3"/>
      <c r="EPP47" s="3"/>
      <c r="EPQ47" s="3"/>
      <c r="EPR47" s="3"/>
      <c r="EPS47" s="3"/>
      <c r="EPT47" s="3"/>
      <c r="EPU47" s="3"/>
      <c r="EPV47" s="3"/>
      <c r="EPW47" s="3"/>
      <c r="EPX47" s="3"/>
      <c r="EPY47" s="3"/>
      <c r="EPZ47" s="3"/>
      <c r="EQA47" s="3"/>
      <c r="EQB47" s="3"/>
      <c r="EQC47" s="3"/>
      <c r="EQD47" s="3"/>
      <c r="EQE47" s="3"/>
      <c r="EQF47" s="3"/>
      <c r="EQG47" s="3"/>
      <c r="EQH47" s="3"/>
      <c r="EQI47" s="3"/>
      <c r="EQJ47" s="3"/>
      <c r="EQK47" s="3"/>
      <c r="EQL47" s="3"/>
      <c r="EQM47" s="3"/>
      <c r="EQN47" s="3"/>
      <c r="EQO47" s="3"/>
      <c r="EQP47" s="3"/>
      <c r="EQQ47" s="3"/>
      <c r="EQR47" s="3"/>
      <c r="EQS47" s="3"/>
      <c r="EQT47" s="3"/>
      <c r="EQU47" s="3"/>
      <c r="EQV47" s="3"/>
      <c r="EQW47" s="3"/>
      <c r="EQX47" s="3"/>
      <c r="EQY47" s="3"/>
      <c r="EQZ47" s="3"/>
      <c r="ERA47" s="3"/>
      <c r="ERB47" s="3"/>
      <c r="ERC47" s="3"/>
      <c r="ERD47" s="3"/>
      <c r="ERE47" s="3"/>
      <c r="ERF47" s="3"/>
      <c r="ERG47" s="3"/>
      <c r="ERH47" s="3"/>
      <c r="ERI47" s="3"/>
      <c r="ERJ47" s="3"/>
      <c r="ERK47" s="3"/>
      <c r="ERL47" s="3"/>
      <c r="ERM47" s="3"/>
      <c r="ERN47" s="3"/>
      <c r="ERO47" s="3"/>
      <c r="ERP47" s="3"/>
      <c r="ERQ47" s="3"/>
      <c r="ERR47" s="3"/>
      <c r="ERS47" s="3"/>
      <c r="ERT47" s="3"/>
      <c r="ERU47" s="3"/>
      <c r="ERV47" s="3"/>
      <c r="ERW47" s="3"/>
      <c r="ERX47" s="3"/>
      <c r="ERY47" s="3"/>
      <c r="ERZ47" s="3"/>
      <c r="ESA47" s="3"/>
      <c r="ESB47" s="3"/>
      <c r="ESC47" s="3"/>
      <c r="ESD47" s="3"/>
      <c r="ESE47" s="3"/>
      <c r="ESF47" s="3"/>
      <c r="ESG47" s="3"/>
      <c r="ESH47" s="3"/>
      <c r="ESI47" s="3"/>
      <c r="ESJ47" s="3"/>
      <c r="ESK47" s="3"/>
      <c r="ESL47" s="3"/>
      <c r="ESM47" s="3"/>
      <c r="ESN47" s="3"/>
      <c r="ESO47" s="3"/>
      <c r="ESP47" s="3"/>
      <c r="ESQ47" s="3"/>
      <c r="ESR47" s="3"/>
      <c r="ESS47" s="3"/>
      <c r="EST47" s="3"/>
      <c r="ESU47" s="3"/>
      <c r="ESV47" s="3"/>
      <c r="ESW47" s="3"/>
      <c r="ESX47" s="3"/>
      <c r="ESY47" s="3"/>
      <c r="ESZ47" s="3"/>
      <c r="ETA47" s="3"/>
      <c r="ETB47" s="3"/>
      <c r="ETC47" s="3"/>
      <c r="ETD47" s="3"/>
      <c r="ETE47" s="3"/>
      <c r="ETF47" s="3"/>
      <c r="ETG47" s="3"/>
      <c r="ETH47" s="3"/>
      <c r="ETI47" s="3"/>
      <c r="ETJ47" s="3"/>
      <c r="ETK47" s="3"/>
      <c r="ETL47" s="3"/>
      <c r="ETM47" s="3"/>
      <c r="ETN47" s="3"/>
      <c r="ETO47" s="3"/>
      <c r="ETP47" s="3"/>
      <c r="ETQ47" s="3"/>
      <c r="ETR47" s="3"/>
      <c r="ETS47" s="3"/>
      <c r="ETT47" s="3"/>
      <c r="ETU47" s="3"/>
      <c r="ETV47" s="3"/>
      <c r="ETW47" s="3"/>
      <c r="ETX47" s="3"/>
      <c r="ETY47" s="3"/>
      <c r="ETZ47" s="3"/>
      <c r="EUA47" s="3"/>
      <c r="EUB47" s="3"/>
      <c r="EUC47" s="3"/>
      <c r="EUD47" s="3"/>
      <c r="EUE47" s="3"/>
      <c r="EUF47" s="3"/>
      <c r="EUG47" s="3"/>
      <c r="EUH47" s="3"/>
      <c r="EUI47" s="3"/>
      <c r="EUJ47" s="3"/>
      <c r="EUK47" s="3"/>
      <c r="EUL47" s="3"/>
      <c r="EUM47" s="3"/>
      <c r="EUN47" s="3"/>
      <c r="EUO47" s="3"/>
      <c r="EUP47" s="3"/>
      <c r="EUQ47" s="3"/>
      <c r="EUR47" s="3"/>
      <c r="EUS47" s="3"/>
      <c r="EUT47" s="3"/>
      <c r="EUU47" s="3"/>
      <c r="EUV47" s="3"/>
      <c r="EUW47" s="3"/>
      <c r="EUX47" s="3"/>
      <c r="EUY47" s="3"/>
      <c r="EUZ47" s="3"/>
      <c r="EVA47" s="3"/>
      <c r="EVB47" s="3"/>
      <c r="EVC47" s="3"/>
      <c r="EVD47" s="3"/>
      <c r="EVE47" s="3"/>
      <c r="EVF47" s="3"/>
      <c r="EVG47" s="3"/>
      <c r="EVH47" s="3"/>
      <c r="EVI47" s="3"/>
      <c r="EVJ47" s="3"/>
      <c r="EVK47" s="3"/>
      <c r="EVL47" s="3"/>
      <c r="EVM47" s="3"/>
      <c r="EVN47" s="3"/>
      <c r="EVO47" s="3"/>
      <c r="EVP47" s="3"/>
      <c r="EVQ47" s="3"/>
      <c r="EVR47" s="3"/>
      <c r="EVS47" s="3"/>
      <c r="EVT47" s="3"/>
      <c r="EVU47" s="3"/>
      <c r="EVV47" s="3"/>
      <c r="EVW47" s="3"/>
      <c r="EVX47" s="3"/>
      <c r="EVY47" s="3"/>
      <c r="EVZ47" s="3"/>
      <c r="EWA47" s="3"/>
      <c r="EWB47" s="3"/>
      <c r="EWC47" s="3"/>
      <c r="EWD47" s="3"/>
      <c r="EWE47" s="3"/>
      <c r="EWF47" s="3"/>
      <c r="EWG47" s="3"/>
      <c r="EWH47" s="3"/>
      <c r="EWI47" s="3"/>
      <c r="EWJ47" s="3"/>
      <c r="EWK47" s="3"/>
      <c r="EWL47" s="3"/>
      <c r="EWM47" s="3"/>
      <c r="EWN47" s="3"/>
      <c r="EWO47" s="3"/>
      <c r="EWP47" s="3"/>
      <c r="EWQ47" s="3"/>
      <c r="EWR47" s="3"/>
      <c r="EWS47" s="3"/>
      <c r="EWT47" s="3"/>
      <c r="EWU47" s="3"/>
      <c r="EWV47" s="3"/>
      <c r="EWW47" s="3"/>
      <c r="EWX47" s="3"/>
      <c r="EWY47" s="3"/>
      <c r="EWZ47" s="3"/>
      <c r="EXA47" s="3"/>
      <c r="EXB47" s="3"/>
      <c r="EXC47" s="3"/>
      <c r="EXD47" s="3"/>
      <c r="EXE47" s="3"/>
      <c r="EXF47" s="3"/>
      <c r="EXG47" s="3"/>
      <c r="EXH47" s="3"/>
      <c r="EXI47" s="3"/>
      <c r="EXJ47" s="3"/>
      <c r="EXK47" s="3"/>
      <c r="EXL47" s="3"/>
      <c r="EXM47" s="3"/>
      <c r="EXN47" s="3"/>
      <c r="EXO47" s="3"/>
      <c r="EXP47" s="3"/>
      <c r="EXQ47" s="3"/>
      <c r="EXR47" s="3"/>
      <c r="EXS47" s="3"/>
      <c r="EXT47" s="3"/>
      <c r="EXU47" s="3"/>
      <c r="EXV47" s="3"/>
      <c r="EXW47" s="3"/>
      <c r="EXX47" s="3"/>
      <c r="EXY47" s="3"/>
      <c r="EXZ47" s="3"/>
      <c r="EYA47" s="3"/>
      <c r="EYB47" s="3"/>
      <c r="EYC47" s="3"/>
      <c r="EYD47" s="3"/>
      <c r="EYE47" s="3"/>
      <c r="EYF47" s="3"/>
      <c r="EYG47" s="3"/>
      <c r="EYH47" s="3"/>
      <c r="EYI47" s="3"/>
      <c r="EYJ47" s="3"/>
      <c r="EYK47" s="3"/>
      <c r="EYL47" s="3"/>
      <c r="EYM47" s="3"/>
      <c r="EYN47" s="3"/>
      <c r="EYO47" s="3"/>
      <c r="EYP47" s="3"/>
      <c r="EYQ47" s="3"/>
      <c r="EYR47" s="3"/>
      <c r="EYS47" s="3"/>
      <c r="EYT47" s="3"/>
      <c r="EYU47" s="3"/>
      <c r="EYV47" s="3"/>
      <c r="EYW47" s="3"/>
      <c r="EYX47" s="3"/>
      <c r="EYY47" s="3"/>
      <c r="EYZ47" s="3"/>
      <c r="EZA47" s="3"/>
      <c r="EZB47" s="3"/>
      <c r="EZC47" s="3"/>
      <c r="EZD47" s="3"/>
      <c r="EZE47" s="3"/>
      <c r="EZF47" s="3"/>
      <c r="EZG47" s="3"/>
      <c r="EZH47" s="3"/>
      <c r="EZI47" s="3"/>
      <c r="EZJ47" s="3"/>
      <c r="EZK47" s="3"/>
      <c r="EZL47" s="3"/>
      <c r="EZM47" s="3"/>
      <c r="EZN47" s="3"/>
      <c r="EZO47" s="3"/>
      <c r="EZP47" s="3"/>
      <c r="EZQ47" s="3"/>
      <c r="EZR47" s="3"/>
      <c r="EZS47" s="3"/>
      <c r="EZT47" s="3"/>
      <c r="EZU47" s="3"/>
      <c r="EZV47" s="3"/>
      <c r="EZW47" s="3"/>
      <c r="EZX47" s="3"/>
      <c r="EZY47" s="3"/>
      <c r="EZZ47" s="3"/>
      <c r="FAA47" s="3"/>
      <c r="FAB47" s="3"/>
      <c r="FAC47" s="3"/>
      <c r="FAD47" s="3"/>
      <c r="FAE47" s="3"/>
      <c r="FAF47" s="3"/>
      <c r="FAG47" s="3"/>
      <c r="FAH47" s="3"/>
      <c r="FAI47" s="3"/>
      <c r="FAJ47" s="3"/>
      <c r="FAK47" s="3"/>
      <c r="FAL47" s="3"/>
      <c r="FAM47" s="3"/>
      <c r="FAN47" s="3"/>
      <c r="FAO47" s="3"/>
      <c r="FAP47" s="3"/>
      <c r="FAQ47" s="3"/>
      <c r="FAR47" s="3"/>
      <c r="FAS47" s="3"/>
      <c r="FAT47" s="3"/>
      <c r="FAU47" s="3"/>
      <c r="FAV47" s="3"/>
      <c r="FAW47" s="3"/>
      <c r="FAX47" s="3"/>
      <c r="FAY47" s="3"/>
      <c r="FAZ47" s="3"/>
      <c r="FBA47" s="3"/>
      <c r="FBB47" s="3"/>
      <c r="FBC47" s="3"/>
      <c r="FBD47" s="3"/>
      <c r="FBE47" s="3"/>
      <c r="FBF47" s="3"/>
      <c r="FBG47" s="3"/>
      <c r="FBH47" s="3"/>
      <c r="FBI47" s="3"/>
      <c r="FBJ47" s="3"/>
      <c r="FBK47" s="3"/>
      <c r="FBL47" s="3"/>
      <c r="FBM47" s="3"/>
      <c r="FBN47" s="3"/>
      <c r="FBO47" s="3"/>
      <c r="FBP47" s="3"/>
      <c r="FBQ47" s="3"/>
      <c r="FBR47" s="3"/>
      <c r="FBS47" s="3"/>
      <c r="FBT47" s="3"/>
      <c r="FBU47" s="3"/>
      <c r="FBV47" s="3"/>
      <c r="FBW47" s="3"/>
      <c r="FBX47" s="3"/>
      <c r="FBY47" s="3"/>
      <c r="FBZ47" s="3"/>
      <c r="FCA47" s="3"/>
      <c r="FCB47" s="3"/>
      <c r="FCC47" s="3"/>
      <c r="FCD47" s="3"/>
      <c r="FCE47" s="3"/>
      <c r="FCF47" s="3"/>
      <c r="FCG47" s="3"/>
      <c r="FCH47" s="3"/>
      <c r="FCI47" s="3"/>
      <c r="FCJ47" s="3"/>
      <c r="FCK47" s="3"/>
      <c r="FCL47" s="3"/>
      <c r="FCM47" s="3"/>
      <c r="FCN47" s="3"/>
      <c r="FCO47" s="3"/>
      <c r="FCP47" s="3"/>
      <c r="FCQ47" s="3"/>
      <c r="FCR47" s="3"/>
      <c r="FCS47" s="3"/>
      <c r="FCT47" s="3"/>
      <c r="FCU47" s="3"/>
      <c r="FCV47" s="3"/>
      <c r="FCW47" s="3"/>
      <c r="FCX47" s="3"/>
      <c r="FCY47" s="3"/>
      <c r="FCZ47" s="3"/>
      <c r="FDA47" s="3"/>
      <c r="FDB47" s="3"/>
      <c r="FDC47" s="3"/>
      <c r="FDD47" s="3"/>
      <c r="FDE47" s="3"/>
      <c r="FDF47" s="3"/>
      <c r="FDG47" s="3"/>
      <c r="FDH47" s="3"/>
      <c r="FDI47" s="3"/>
      <c r="FDJ47" s="3"/>
      <c r="FDK47" s="3"/>
      <c r="FDL47" s="3"/>
      <c r="FDM47" s="3"/>
      <c r="FDN47" s="3"/>
      <c r="FDO47" s="3"/>
      <c r="FDP47" s="3"/>
      <c r="FDQ47" s="3"/>
      <c r="FDR47" s="3"/>
      <c r="FDS47" s="3"/>
      <c r="FDT47" s="3"/>
      <c r="FDU47" s="3"/>
      <c r="FDV47" s="3"/>
      <c r="FDW47" s="3"/>
      <c r="FDX47" s="3"/>
      <c r="FDY47" s="3"/>
      <c r="FDZ47" s="3"/>
      <c r="FEA47" s="3"/>
      <c r="FEB47" s="3"/>
      <c r="FEC47" s="3"/>
      <c r="FED47" s="3"/>
      <c r="FEE47" s="3"/>
      <c r="FEF47" s="3"/>
      <c r="FEG47" s="3"/>
      <c r="FEH47" s="3"/>
      <c r="FEI47" s="3"/>
      <c r="FEJ47" s="3"/>
      <c r="FEK47" s="3"/>
      <c r="FEL47" s="3"/>
      <c r="FEM47" s="3"/>
      <c r="FEN47" s="3"/>
      <c r="FEO47" s="3"/>
      <c r="FEP47" s="3"/>
      <c r="FEQ47" s="3"/>
      <c r="FER47" s="3"/>
      <c r="FES47" s="3"/>
      <c r="FET47" s="3"/>
      <c r="FEU47" s="3"/>
      <c r="FEV47" s="3"/>
      <c r="FEW47" s="3"/>
      <c r="FEX47" s="3"/>
      <c r="FEY47" s="3"/>
      <c r="FEZ47" s="3"/>
      <c r="FFA47" s="3"/>
      <c r="FFB47" s="3"/>
      <c r="FFC47" s="3"/>
      <c r="FFD47" s="3"/>
      <c r="FFE47" s="3"/>
      <c r="FFF47" s="3"/>
      <c r="FFG47" s="3"/>
      <c r="FFH47" s="3"/>
      <c r="FFI47" s="3"/>
      <c r="FFJ47" s="3"/>
      <c r="FFK47" s="3"/>
      <c r="FFL47" s="3"/>
      <c r="FFM47" s="3"/>
      <c r="FFN47" s="3"/>
      <c r="FFO47" s="3"/>
      <c r="FFP47" s="3"/>
      <c r="FFQ47" s="3"/>
      <c r="FFR47" s="3"/>
      <c r="FFS47" s="3"/>
      <c r="FFT47" s="3"/>
      <c r="FFU47" s="3"/>
      <c r="FFV47" s="3"/>
      <c r="FFW47" s="3"/>
      <c r="FFX47" s="3"/>
      <c r="FFY47" s="3"/>
      <c r="FFZ47" s="3"/>
      <c r="FGA47" s="3"/>
      <c r="FGB47" s="3"/>
      <c r="FGC47" s="3"/>
      <c r="FGD47" s="3"/>
      <c r="FGE47" s="3"/>
      <c r="FGF47" s="3"/>
      <c r="FGG47" s="3"/>
      <c r="FGH47" s="3"/>
      <c r="FGI47" s="3"/>
      <c r="FGJ47" s="3"/>
      <c r="FGK47" s="3"/>
      <c r="FGL47" s="3"/>
      <c r="FGM47" s="3"/>
      <c r="FGN47" s="3"/>
      <c r="FGO47" s="3"/>
      <c r="FGP47" s="3"/>
      <c r="FGQ47" s="3"/>
      <c r="FGR47" s="3"/>
      <c r="FGS47" s="3"/>
      <c r="FGT47" s="3"/>
      <c r="FGU47" s="3"/>
      <c r="FGV47" s="3"/>
      <c r="FGW47" s="3"/>
      <c r="FGX47" s="3"/>
      <c r="FGY47" s="3"/>
      <c r="FGZ47" s="3"/>
      <c r="FHA47" s="3"/>
      <c r="FHB47" s="3"/>
      <c r="FHC47" s="3"/>
      <c r="FHD47" s="3"/>
      <c r="FHE47" s="3"/>
      <c r="FHF47" s="3"/>
      <c r="FHG47" s="3"/>
      <c r="FHH47" s="3"/>
      <c r="FHI47" s="3"/>
      <c r="FHJ47" s="3"/>
      <c r="FHK47" s="3"/>
      <c r="FHL47" s="3"/>
      <c r="FHM47" s="3"/>
      <c r="FHN47" s="3"/>
      <c r="FHO47" s="3"/>
      <c r="FHP47" s="3"/>
      <c r="FHQ47" s="3"/>
      <c r="FHR47" s="3"/>
      <c r="FHS47" s="3"/>
      <c r="FHT47" s="3"/>
      <c r="FHU47" s="3"/>
      <c r="FHV47" s="3"/>
      <c r="FHW47" s="3"/>
      <c r="FHX47" s="3"/>
      <c r="FHY47" s="3"/>
      <c r="FHZ47" s="3"/>
      <c r="FIA47" s="3"/>
      <c r="FIB47" s="3"/>
      <c r="FIC47" s="3"/>
      <c r="FID47" s="3"/>
      <c r="FIE47" s="3"/>
      <c r="FIF47" s="3"/>
      <c r="FIG47" s="3"/>
      <c r="FIH47" s="3"/>
      <c r="FII47" s="3"/>
      <c r="FIJ47" s="3"/>
      <c r="FIK47" s="3"/>
      <c r="FIL47" s="3"/>
      <c r="FIM47" s="3"/>
      <c r="FIN47" s="3"/>
      <c r="FIO47" s="3"/>
      <c r="FIP47" s="3"/>
      <c r="FIQ47" s="3"/>
      <c r="FIR47" s="3"/>
      <c r="FIS47" s="3"/>
      <c r="FIT47" s="3"/>
      <c r="FIU47" s="3"/>
      <c r="FIV47" s="3"/>
      <c r="FIW47" s="3"/>
      <c r="FIX47" s="3"/>
      <c r="FIY47" s="3"/>
      <c r="FIZ47" s="3"/>
      <c r="FJA47" s="3"/>
      <c r="FJB47" s="3"/>
      <c r="FJC47" s="3"/>
      <c r="FJD47" s="3"/>
      <c r="FJE47" s="3"/>
      <c r="FJF47" s="3"/>
      <c r="FJG47" s="3"/>
      <c r="FJH47" s="3"/>
      <c r="FJI47" s="3"/>
      <c r="FJJ47" s="3"/>
      <c r="FJK47" s="3"/>
      <c r="FJL47" s="3"/>
      <c r="FJM47" s="3"/>
      <c r="FJN47" s="3"/>
      <c r="FJO47" s="3"/>
      <c r="FJP47" s="3"/>
      <c r="FJQ47" s="3"/>
      <c r="FJR47" s="3"/>
      <c r="FJS47" s="3"/>
      <c r="FJT47" s="3"/>
      <c r="FJU47" s="3"/>
      <c r="FJV47" s="3"/>
      <c r="FJW47" s="3"/>
      <c r="FJX47" s="3"/>
      <c r="FJY47" s="3"/>
      <c r="FJZ47" s="3"/>
      <c r="FKA47" s="3"/>
      <c r="FKB47" s="3"/>
      <c r="FKC47" s="3"/>
      <c r="FKD47" s="3"/>
      <c r="FKE47" s="3"/>
      <c r="FKF47" s="3"/>
      <c r="FKG47" s="3"/>
      <c r="FKH47" s="3"/>
      <c r="FKI47" s="3"/>
      <c r="FKJ47" s="3"/>
      <c r="FKK47" s="3"/>
      <c r="FKL47" s="3"/>
      <c r="FKM47" s="3"/>
      <c r="FKN47" s="3"/>
      <c r="FKO47" s="3"/>
      <c r="FKP47" s="3"/>
      <c r="FKQ47" s="3"/>
      <c r="FKR47" s="3"/>
      <c r="FKS47" s="3"/>
      <c r="FKT47" s="3"/>
      <c r="FKU47" s="3"/>
      <c r="FKV47" s="3"/>
      <c r="FKW47" s="3"/>
      <c r="FKX47" s="3"/>
      <c r="FKY47" s="3"/>
      <c r="FKZ47" s="3"/>
      <c r="FLA47" s="3"/>
      <c r="FLB47" s="3"/>
      <c r="FLC47" s="3"/>
      <c r="FLD47" s="3"/>
      <c r="FLE47" s="3"/>
      <c r="FLF47" s="3"/>
      <c r="FLG47" s="3"/>
      <c r="FLH47" s="3"/>
      <c r="FLI47" s="3"/>
      <c r="FLJ47" s="3"/>
      <c r="FLK47" s="3"/>
      <c r="FLL47" s="3"/>
      <c r="FLM47" s="3"/>
      <c r="FLN47" s="3"/>
      <c r="FLO47" s="3"/>
      <c r="FLP47" s="3"/>
      <c r="FLQ47" s="3"/>
      <c r="FLR47" s="3"/>
      <c r="FLS47" s="3"/>
      <c r="FLT47" s="3"/>
      <c r="FLU47" s="3"/>
      <c r="FLV47" s="3"/>
      <c r="FLW47" s="3"/>
      <c r="FLX47" s="3"/>
      <c r="FLY47" s="3"/>
      <c r="FLZ47" s="3"/>
      <c r="FMA47" s="3"/>
      <c r="FMB47" s="3"/>
      <c r="FMC47" s="3"/>
      <c r="FMD47" s="3"/>
      <c r="FME47" s="3"/>
      <c r="FMF47" s="3"/>
      <c r="FMG47" s="3"/>
      <c r="FMH47" s="3"/>
      <c r="FMI47" s="3"/>
      <c r="FMJ47" s="3"/>
      <c r="FMK47" s="3"/>
      <c r="FML47" s="3"/>
      <c r="FMM47" s="3"/>
      <c r="FMN47" s="3"/>
      <c r="FMO47" s="3"/>
      <c r="FMP47" s="3"/>
      <c r="FMQ47" s="3"/>
      <c r="FMR47" s="3"/>
      <c r="FMS47" s="3"/>
      <c r="FMT47" s="3"/>
      <c r="FMU47" s="3"/>
      <c r="FMV47" s="3"/>
      <c r="FMW47" s="3"/>
      <c r="FMX47" s="3"/>
      <c r="FMY47" s="3"/>
      <c r="FMZ47" s="3"/>
      <c r="FNA47" s="3"/>
      <c r="FNB47" s="3"/>
      <c r="FNC47" s="3"/>
      <c r="FND47" s="3"/>
      <c r="FNE47" s="3"/>
      <c r="FNF47" s="3"/>
      <c r="FNG47" s="3"/>
      <c r="FNH47" s="3"/>
      <c r="FNI47" s="3"/>
      <c r="FNJ47" s="3"/>
      <c r="FNK47" s="3"/>
      <c r="FNL47" s="3"/>
      <c r="FNM47" s="3"/>
      <c r="FNN47" s="3"/>
      <c r="FNO47" s="3"/>
      <c r="FNP47" s="3"/>
      <c r="FNQ47" s="3"/>
      <c r="FNR47" s="3"/>
      <c r="FNS47" s="3"/>
      <c r="FNT47" s="3"/>
      <c r="FNU47" s="3"/>
      <c r="FNV47" s="3"/>
      <c r="FNW47" s="3"/>
      <c r="FNX47" s="3"/>
      <c r="FNY47" s="3"/>
      <c r="FNZ47" s="3"/>
      <c r="FOA47" s="3"/>
      <c r="FOB47" s="3"/>
      <c r="FOC47" s="3"/>
      <c r="FOD47" s="3"/>
      <c r="FOE47" s="3"/>
      <c r="FOF47" s="3"/>
      <c r="FOG47" s="3"/>
      <c r="FOH47" s="3"/>
      <c r="FOI47" s="3"/>
      <c r="FOJ47" s="3"/>
      <c r="FOK47" s="3"/>
      <c r="FOL47" s="3"/>
      <c r="FOM47" s="3"/>
      <c r="FON47" s="3"/>
      <c r="FOO47" s="3"/>
      <c r="FOP47" s="3"/>
      <c r="FOQ47" s="3"/>
      <c r="FOR47" s="3"/>
      <c r="FOS47" s="3"/>
      <c r="FOT47" s="3"/>
      <c r="FOU47" s="3"/>
      <c r="FOV47" s="3"/>
      <c r="FOW47" s="3"/>
      <c r="FOX47" s="3"/>
      <c r="FOY47" s="3"/>
      <c r="FOZ47" s="3"/>
      <c r="FPA47" s="3"/>
      <c r="FPB47" s="3"/>
      <c r="FPC47" s="3"/>
      <c r="FPD47" s="3"/>
      <c r="FPE47" s="3"/>
      <c r="FPF47" s="3"/>
      <c r="FPG47" s="3"/>
      <c r="FPH47" s="3"/>
      <c r="FPI47" s="3"/>
      <c r="FPJ47" s="3"/>
      <c r="FPK47" s="3"/>
      <c r="FPL47" s="3"/>
      <c r="FPM47" s="3"/>
      <c r="FPN47" s="3"/>
      <c r="FPO47" s="3"/>
      <c r="FPP47" s="3"/>
      <c r="FPQ47" s="3"/>
      <c r="FPR47" s="3"/>
      <c r="FPS47" s="3"/>
      <c r="FPT47" s="3"/>
      <c r="FPU47" s="3"/>
      <c r="FPV47" s="3"/>
      <c r="FPW47" s="3"/>
      <c r="FPX47" s="3"/>
      <c r="FPY47" s="3"/>
      <c r="FPZ47" s="3"/>
      <c r="FQA47" s="3"/>
      <c r="FQB47" s="3"/>
      <c r="FQC47" s="3"/>
      <c r="FQD47" s="3"/>
      <c r="FQE47" s="3"/>
      <c r="FQF47" s="3"/>
      <c r="FQG47" s="3"/>
      <c r="FQH47" s="3"/>
      <c r="FQI47" s="3"/>
      <c r="FQJ47" s="3"/>
      <c r="FQK47" s="3"/>
      <c r="FQL47" s="3"/>
      <c r="FQM47" s="3"/>
      <c r="FQN47" s="3"/>
      <c r="FQO47" s="3"/>
      <c r="FQP47" s="3"/>
      <c r="FQQ47" s="3"/>
      <c r="FQR47" s="3"/>
      <c r="FQS47" s="3"/>
      <c r="FQT47" s="3"/>
      <c r="FQU47" s="3"/>
      <c r="FQV47" s="3"/>
      <c r="FQW47" s="3"/>
      <c r="FQX47" s="3"/>
      <c r="FQY47" s="3"/>
      <c r="FQZ47" s="3"/>
      <c r="FRA47" s="3"/>
      <c r="FRB47" s="3"/>
      <c r="FRC47" s="3"/>
      <c r="FRD47" s="3"/>
      <c r="FRE47" s="3"/>
      <c r="FRF47" s="3"/>
      <c r="FRG47" s="3"/>
      <c r="FRH47" s="3"/>
      <c r="FRI47" s="3"/>
      <c r="FRJ47" s="3"/>
      <c r="FRK47" s="3"/>
      <c r="FRL47" s="3"/>
      <c r="FRM47" s="3"/>
      <c r="FRN47" s="3"/>
      <c r="FRO47" s="3"/>
      <c r="FRP47" s="3"/>
      <c r="FRQ47" s="3"/>
      <c r="FRR47" s="3"/>
      <c r="FRS47" s="3"/>
      <c r="FRT47" s="3"/>
      <c r="FRU47" s="3"/>
      <c r="FRV47" s="3"/>
      <c r="FRW47" s="3"/>
      <c r="FRX47" s="3"/>
      <c r="FRY47" s="3"/>
      <c r="FRZ47" s="3"/>
      <c r="FSA47" s="3"/>
      <c r="FSB47" s="3"/>
      <c r="FSC47" s="3"/>
      <c r="FSD47" s="3"/>
      <c r="FSE47" s="3"/>
      <c r="FSF47" s="3"/>
      <c r="FSG47" s="3"/>
      <c r="FSH47" s="3"/>
      <c r="FSI47" s="3"/>
      <c r="FSJ47" s="3"/>
      <c r="FSK47" s="3"/>
      <c r="FSL47" s="3"/>
      <c r="FSM47" s="3"/>
      <c r="FSN47" s="3"/>
      <c r="FSO47" s="3"/>
      <c r="FSP47" s="3"/>
      <c r="FSQ47" s="3"/>
      <c r="FSR47" s="3"/>
      <c r="FSS47" s="3"/>
      <c r="FST47" s="3"/>
      <c r="FSU47" s="3"/>
      <c r="FSV47" s="3"/>
      <c r="FSW47" s="3"/>
      <c r="FSX47" s="3"/>
      <c r="FSY47" s="3"/>
      <c r="FSZ47" s="3"/>
      <c r="FTA47" s="3"/>
      <c r="FTB47" s="3"/>
      <c r="FTC47" s="3"/>
      <c r="FTD47" s="3"/>
      <c r="FTE47" s="3"/>
      <c r="FTF47" s="3"/>
      <c r="FTG47" s="3"/>
      <c r="FTH47" s="3"/>
      <c r="FTI47" s="3"/>
      <c r="FTJ47" s="3"/>
      <c r="FTK47" s="3"/>
      <c r="FTL47" s="3"/>
      <c r="FTM47" s="3"/>
      <c r="FTN47" s="3"/>
      <c r="FTO47" s="3"/>
      <c r="FTP47" s="3"/>
      <c r="FTQ47" s="3"/>
      <c r="FTR47" s="3"/>
      <c r="FTS47" s="3"/>
      <c r="FTT47" s="3"/>
      <c r="FTU47" s="3"/>
      <c r="FTV47" s="3"/>
      <c r="FTW47" s="3"/>
      <c r="FTX47" s="3"/>
      <c r="FTY47" s="3"/>
      <c r="FTZ47" s="3"/>
      <c r="FUA47" s="3"/>
      <c r="FUB47" s="3"/>
      <c r="FUC47" s="3"/>
      <c r="FUD47" s="3"/>
      <c r="FUE47" s="3"/>
      <c r="FUF47" s="3"/>
      <c r="FUG47" s="3"/>
      <c r="FUH47" s="3"/>
      <c r="FUI47" s="3"/>
      <c r="FUJ47" s="3"/>
      <c r="FUK47" s="3"/>
      <c r="FUL47" s="3"/>
      <c r="FUM47" s="3"/>
      <c r="FUN47" s="3"/>
      <c r="FUO47" s="3"/>
      <c r="FUP47" s="3"/>
      <c r="FUQ47" s="3"/>
      <c r="FUR47" s="3"/>
      <c r="FUS47" s="3"/>
      <c r="FUT47" s="3"/>
      <c r="FUU47" s="3"/>
      <c r="FUV47" s="3"/>
      <c r="FUW47" s="3"/>
      <c r="FUX47" s="3"/>
      <c r="FUY47" s="3"/>
      <c r="FUZ47" s="3"/>
      <c r="FVA47" s="3"/>
      <c r="FVB47" s="3"/>
      <c r="FVC47" s="3"/>
      <c r="FVD47" s="3"/>
      <c r="FVE47" s="3"/>
      <c r="FVF47" s="3"/>
      <c r="FVG47" s="3"/>
      <c r="FVH47" s="3"/>
      <c r="FVI47" s="3"/>
      <c r="FVJ47" s="3"/>
      <c r="FVK47" s="3"/>
      <c r="FVL47" s="3"/>
      <c r="FVM47" s="3"/>
      <c r="FVN47" s="3"/>
      <c r="FVO47" s="3"/>
      <c r="FVP47" s="3"/>
      <c r="FVQ47" s="3"/>
      <c r="FVR47" s="3"/>
      <c r="FVS47" s="3"/>
      <c r="FVT47" s="3"/>
      <c r="FVU47" s="3"/>
      <c r="FVV47" s="3"/>
      <c r="FVW47" s="3"/>
      <c r="FVX47" s="3"/>
      <c r="FVY47" s="3"/>
      <c r="FVZ47" s="3"/>
      <c r="FWA47" s="3"/>
      <c r="FWB47" s="3"/>
      <c r="FWC47" s="3"/>
      <c r="FWD47" s="3"/>
      <c r="FWE47" s="3"/>
      <c r="FWF47" s="3"/>
      <c r="FWG47" s="3"/>
      <c r="FWH47" s="3"/>
      <c r="FWI47" s="3"/>
      <c r="FWJ47" s="3"/>
      <c r="FWK47" s="3"/>
      <c r="FWL47" s="3"/>
      <c r="FWM47" s="3"/>
      <c r="FWN47" s="3"/>
      <c r="FWO47" s="3"/>
      <c r="FWP47" s="3"/>
      <c r="FWQ47" s="3"/>
      <c r="FWR47" s="3"/>
      <c r="FWS47" s="3"/>
      <c r="FWT47" s="3"/>
      <c r="FWU47" s="3"/>
      <c r="FWV47" s="3"/>
      <c r="FWW47" s="3"/>
      <c r="FWX47" s="3"/>
      <c r="FWY47" s="3"/>
      <c r="FWZ47" s="3"/>
      <c r="FXA47" s="3"/>
      <c r="FXB47" s="3"/>
      <c r="FXC47" s="3"/>
      <c r="FXD47" s="3"/>
      <c r="FXE47" s="3"/>
      <c r="FXF47" s="3"/>
      <c r="FXG47" s="3"/>
      <c r="FXH47" s="3"/>
      <c r="FXI47" s="3"/>
      <c r="FXJ47" s="3"/>
      <c r="FXK47" s="3"/>
      <c r="FXL47" s="3"/>
      <c r="FXM47" s="3"/>
      <c r="FXN47" s="3"/>
      <c r="FXO47" s="3"/>
      <c r="FXP47" s="3"/>
      <c r="FXQ47" s="3"/>
      <c r="FXR47" s="3"/>
      <c r="FXS47" s="3"/>
      <c r="FXT47" s="3"/>
      <c r="FXU47" s="3"/>
      <c r="FXV47" s="3"/>
      <c r="FXW47" s="3"/>
      <c r="FXX47" s="3"/>
      <c r="FXY47" s="3"/>
      <c r="FXZ47" s="3"/>
      <c r="FYA47" s="3"/>
      <c r="FYB47" s="3"/>
      <c r="FYC47" s="3"/>
      <c r="FYD47" s="3"/>
      <c r="FYE47" s="3"/>
      <c r="FYF47" s="3"/>
      <c r="FYG47" s="3"/>
      <c r="FYH47" s="3"/>
      <c r="FYI47" s="3"/>
      <c r="FYJ47" s="3"/>
      <c r="FYK47" s="3"/>
      <c r="FYL47" s="3"/>
      <c r="FYM47" s="3"/>
      <c r="FYN47" s="3"/>
      <c r="FYO47" s="3"/>
      <c r="FYP47" s="3"/>
      <c r="FYQ47" s="3"/>
      <c r="FYR47" s="3"/>
      <c r="FYS47" s="3"/>
      <c r="FYT47" s="3"/>
      <c r="FYU47" s="3"/>
      <c r="FYV47" s="3"/>
      <c r="FYW47" s="3"/>
      <c r="FYX47" s="3"/>
      <c r="FYY47" s="3"/>
      <c r="FYZ47" s="3"/>
      <c r="FZA47" s="3"/>
      <c r="FZB47" s="3"/>
      <c r="FZC47" s="3"/>
      <c r="FZD47" s="3"/>
      <c r="FZE47" s="3"/>
      <c r="FZF47" s="3"/>
      <c r="FZG47" s="3"/>
      <c r="FZH47" s="3"/>
      <c r="FZI47" s="3"/>
      <c r="FZJ47" s="3"/>
      <c r="FZK47" s="3"/>
      <c r="FZL47" s="3"/>
      <c r="FZM47" s="3"/>
      <c r="FZN47" s="3"/>
      <c r="FZO47" s="3"/>
      <c r="FZP47" s="3"/>
      <c r="FZQ47" s="3"/>
      <c r="FZR47" s="3"/>
      <c r="FZS47" s="3"/>
      <c r="FZT47" s="3"/>
      <c r="FZU47" s="3"/>
      <c r="FZV47" s="3"/>
      <c r="FZW47" s="3"/>
      <c r="FZX47" s="3"/>
      <c r="FZY47" s="3"/>
      <c r="FZZ47" s="3"/>
      <c r="GAA47" s="3"/>
      <c r="GAB47" s="3"/>
      <c r="GAC47" s="3"/>
      <c r="GAD47" s="3"/>
      <c r="GAE47" s="3"/>
      <c r="GAF47" s="3"/>
      <c r="GAG47" s="3"/>
      <c r="GAH47" s="3"/>
      <c r="GAI47" s="3"/>
      <c r="GAJ47" s="3"/>
      <c r="GAK47" s="3"/>
      <c r="GAL47" s="3"/>
      <c r="GAM47" s="3"/>
      <c r="GAN47" s="3"/>
      <c r="GAO47" s="3"/>
      <c r="GAP47" s="3"/>
      <c r="GAQ47" s="3"/>
      <c r="GAR47" s="3"/>
      <c r="GAS47" s="3"/>
      <c r="GAT47" s="3"/>
      <c r="GAU47" s="3"/>
      <c r="GAV47" s="3"/>
      <c r="GAW47" s="3"/>
      <c r="GAX47" s="3"/>
      <c r="GAY47" s="3"/>
      <c r="GAZ47" s="3"/>
      <c r="GBA47" s="3"/>
      <c r="GBB47" s="3"/>
      <c r="GBC47" s="3"/>
      <c r="GBD47" s="3"/>
      <c r="GBE47" s="3"/>
      <c r="GBF47" s="3"/>
      <c r="GBG47" s="3"/>
      <c r="GBH47" s="3"/>
      <c r="GBI47" s="3"/>
      <c r="GBJ47" s="3"/>
      <c r="GBK47" s="3"/>
      <c r="GBL47" s="3"/>
      <c r="GBM47" s="3"/>
      <c r="GBN47" s="3"/>
      <c r="GBO47" s="3"/>
      <c r="GBP47" s="3"/>
      <c r="GBQ47" s="3"/>
      <c r="GBR47" s="3"/>
      <c r="GBS47" s="3"/>
      <c r="GBT47" s="3"/>
      <c r="GBU47" s="3"/>
      <c r="GBV47" s="3"/>
      <c r="GBW47" s="3"/>
      <c r="GBX47" s="3"/>
      <c r="GBY47" s="3"/>
      <c r="GBZ47" s="3"/>
      <c r="GCA47" s="3"/>
      <c r="GCB47" s="3"/>
      <c r="GCC47" s="3"/>
      <c r="GCD47" s="3"/>
      <c r="GCE47" s="3"/>
      <c r="GCF47" s="3"/>
      <c r="GCG47" s="3"/>
      <c r="GCH47" s="3"/>
      <c r="GCI47" s="3"/>
      <c r="GCJ47" s="3"/>
      <c r="GCK47" s="3"/>
      <c r="GCL47" s="3"/>
      <c r="GCM47" s="3"/>
      <c r="GCN47" s="3"/>
      <c r="GCO47" s="3"/>
      <c r="GCP47" s="3"/>
      <c r="GCQ47" s="3"/>
      <c r="GCR47" s="3"/>
      <c r="GCS47" s="3"/>
      <c r="GCT47" s="3"/>
      <c r="GCU47" s="3"/>
      <c r="GCV47" s="3"/>
      <c r="GCW47" s="3"/>
      <c r="GCX47" s="3"/>
      <c r="GCY47" s="3"/>
      <c r="GCZ47" s="3"/>
      <c r="GDA47" s="3"/>
      <c r="GDB47" s="3"/>
      <c r="GDC47" s="3"/>
      <c r="GDD47" s="3"/>
      <c r="GDE47" s="3"/>
      <c r="GDF47" s="3"/>
      <c r="GDG47" s="3"/>
      <c r="GDH47" s="3"/>
      <c r="GDI47" s="3"/>
      <c r="GDJ47" s="3"/>
      <c r="GDK47" s="3"/>
      <c r="GDL47" s="3"/>
      <c r="GDM47" s="3"/>
      <c r="GDN47" s="3"/>
      <c r="GDO47" s="3"/>
      <c r="GDP47" s="3"/>
      <c r="GDQ47" s="3"/>
      <c r="GDR47" s="3"/>
      <c r="GDS47" s="3"/>
      <c r="GDT47" s="3"/>
      <c r="GDU47" s="3"/>
      <c r="GDV47" s="3"/>
      <c r="GDW47" s="3"/>
      <c r="GDX47" s="3"/>
      <c r="GDY47" s="3"/>
      <c r="GDZ47" s="3"/>
      <c r="GEA47" s="3"/>
      <c r="GEB47" s="3"/>
      <c r="GEC47" s="3"/>
      <c r="GED47" s="3"/>
      <c r="GEE47" s="3"/>
      <c r="GEF47" s="3"/>
      <c r="GEG47" s="3"/>
      <c r="GEH47" s="3"/>
      <c r="GEI47" s="3"/>
      <c r="GEJ47" s="3"/>
      <c r="GEK47" s="3"/>
      <c r="GEL47" s="3"/>
      <c r="GEM47" s="3"/>
      <c r="GEN47" s="3"/>
      <c r="GEO47" s="3"/>
      <c r="GEP47" s="3"/>
      <c r="GEQ47" s="3"/>
      <c r="GER47" s="3"/>
      <c r="GES47" s="3"/>
      <c r="GET47" s="3"/>
      <c r="GEU47" s="3"/>
      <c r="GEV47" s="3"/>
      <c r="GEW47" s="3"/>
      <c r="GEX47" s="3"/>
      <c r="GEY47" s="3"/>
      <c r="GEZ47" s="3"/>
      <c r="GFA47" s="3"/>
      <c r="GFB47" s="3"/>
      <c r="GFC47" s="3"/>
      <c r="GFD47" s="3"/>
      <c r="GFE47" s="3"/>
      <c r="GFF47" s="3"/>
      <c r="GFG47" s="3"/>
      <c r="GFH47" s="3"/>
      <c r="GFI47" s="3"/>
      <c r="GFJ47" s="3"/>
      <c r="GFK47" s="3"/>
      <c r="GFL47" s="3"/>
      <c r="GFM47" s="3"/>
      <c r="GFN47" s="3"/>
      <c r="GFO47" s="3"/>
      <c r="GFP47" s="3"/>
      <c r="GFQ47" s="3"/>
      <c r="GFR47" s="3"/>
      <c r="GFS47" s="3"/>
      <c r="GFT47" s="3"/>
      <c r="GFU47" s="3"/>
      <c r="GFV47" s="3"/>
      <c r="GFW47" s="3"/>
      <c r="GFX47" s="3"/>
      <c r="GFY47" s="3"/>
      <c r="GFZ47" s="3"/>
      <c r="GGA47" s="3"/>
      <c r="GGB47" s="3"/>
      <c r="GGC47" s="3"/>
      <c r="GGD47" s="3"/>
      <c r="GGE47" s="3"/>
      <c r="GGF47" s="3"/>
      <c r="GGG47" s="3"/>
      <c r="GGH47" s="3"/>
      <c r="GGI47" s="3"/>
      <c r="GGJ47" s="3"/>
      <c r="GGK47" s="3"/>
      <c r="GGL47" s="3"/>
      <c r="GGM47" s="3"/>
      <c r="GGN47" s="3"/>
      <c r="GGO47" s="3"/>
      <c r="GGP47" s="3"/>
      <c r="GGQ47" s="3"/>
      <c r="GGR47" s="3"/>
      <c r="GGS47" s="3"/>
      <c r="GGT47" s="3"/>
      <c r="GGU47" s="3"/>
      <c r="GGV47" s="3"/>
      <c r="GGW47" s="3"/>
      <c r="GGX47" s="3"/>
      <c r="GGY47" s="3"/>
      <c r="GGZ47" s="3"/>
      <c r="GHA47" s="3"/>
      <c r="GHB47" s="3"/>
      <c r="GHC47" s="3"/>
      <c r="GHD47" s="3"/>
      <c r="GHE47" s="3"/>
      <c r="GHF47" s="3"/>
      <c r="GHG47" s="3"/>
      <c r="GHH47" s="3"/>
      <c r="GHI47" s="3"/>
      <c r="GHJ47" s="3"/>
      <c r="GHK47" s="3"/>
      <c r="GHL47" s="3"/>
      <c r="GHM47" s="3"/>
      <c r="GHN47" s="3"/>
      <c r="GHO47" s="3"/>
      <c r="GHP47" s="3"/>
      <c r="GHQ47" s="3"/>
      <c r="GHR47" s="3"/>
      <c r="GHS47" s="3"/>
      <c r="GHT47" s="3"/>
      <c r="GHU47" s="3"/>
      <c r="GHV47" s="3"/>
      <c r="GHW47" s="3"/>
      <c r="GHX47" s="3"/>
      <c r="GHY47" s="3"/>
      <c r="GHZ47" s="3"/>
      <c r="GIA47" s="3"/>
      <c r="GIB47" s="3"/>
      <c r="GIC47" s="3"/>
      <c r="GID47" s="3"/>
      <c r="GIE47" s="3"/>
      <c r="GIF47" s="3"/>
      <c r="GIG47" s="3"/>
      <c r="GIH47" s="3"/>
      <c r="GII47" s="3"/>
      <c r="GIJ47" s="3"/>
      <c r="GIK47" s="3"/>
      <c r="GIL47" s="3"/>
      <c r="GIM47" s="3"/>
      <c r="GIN47" s="3"/>
      <c r="GIO47" s="3"/>
      <c r="GIP47" s="3"/>
      <c r="GIQ47" s="3"/>
      <c r="GIR47" s="3"/>
      <c r="GIS47" s="3"/>
      <c r="GIT47" s="3"/>
      <c r="GIU47" s="3"/>
      <c r="GIV47" s="3"/>
      <c r="GIW47" s="3"/>
      <c r="GIX47" s="3"/>
      <c r="GIY47" s="3"/>
      <c r="GIZ47" s="3"/>
      <c r="GJA47" s="3"/>
      <c r="GJB47" s="3"/>
      <c r="GJC47" s="3"/>
      <c r="GJD47" s="3"/>
      <c r="GJE47" s="3"/>
      <c r="GJF47" s="3"/>
      <c r="GJG47" s="3"/>
      <c r="GJH47" s="3"/>
      <c r="GJI47" s="3"/>
      <c r="GJJ47" s="3"/>
      <c r="GJK47" s="3"/>
      <c r="GJL47" s="3"/>
      <c r="GJM47" s="3"/>
      <c r="GJN47" s="3"/>
      <c r="GJO47" s="3"/>
      <c r="GJP47" s="3"/>
      <c r="GJQ47" s="3"/>
      <c r="GJR47" s="3"/>
      <c r="GJS47" s="3"/>
      <c r="GJT47" s="3"/>
      <c r="GJU47" s="3"/>
      <c r="GJV47" s="3"/>
      <c r="GJW47" s="3"/>
      <c r="GJX47" s="3"/>
      <c r="GJY47" s="3"/>
      <c r="GJZ47" s="3"/>
      <c r="GKA47" s="3"/>
      <c r="GKB47" s="3"/>
      <c r="GKC47" s="3"/>
      <c r="GKD47" s="3"/>
      <c r="GKE47" s="3"/>
      <c r="GKF47" s="3"/>
      <c r="GKG47" s="3"/>
      <c r="GKH47" s="3"/>
      <c r="GKI47" s="3"/>
      <c r="GKJ47" s="3"/>
      <c r="GKK47" s="3"/>
      <c r="GKL47" s="3"/>
      <c r="GKM47" s="3"/>
      <c r="GKN47" s="3"/>
      <c r="GKO47" s="3"/>
      <c r="GKP47" s="3"/>
      <c r="GKQ47" s="3"/>
      <c r="GKR47" s="3"/>
      <c r="GKS47" s="3"/>
      <c r="GKT47" s="3"/>
      <c r="GKU47" s="3"/>
      <c r="GKV47" s="3"/>
      <c r="GKW47" s="3"/>
      <c r="GKX47" s="3"/>
      <c r="GKY47" s="3"/>
      <c r="GKZ47" s="3"/>
      <c r="GLA47" s="3"/>
      <c r="GLB47" s="3"/>
      <c r="GLC47" s="3"/>
      <c r="GLD47" s="3"/>
      <c r="GLE47" s="3"/>
      <c r="GLF47" s="3"/>
      <c r="GLG47" s="3"/>
      <c r="GLH47" s="3"/>
      <c r="GLI47" s="3"/>
      <c r="GLJ47" s="3"/>
      <c r="GLK47" s="3"/>
      <c r="GLL47" s="3"/>
      <c r="GLM47" s="3"/>
      <c r="GLN47" s="3"/>
      <c r="GLO47" s="3"/>
      <c r="GLP47" s="3"/>
      <c r="GLQ47" s="3"/>
      <c r="GLR47" s="3"/>
      <c r="GLS47" s="3"/>
      <c r="GLT47" s="3"/>
      <c r="GLU47" s="3"/>
      <c r="GLV47" s="3"/>
      <c r="GLW47" s="3"/>
      <c r="GLX47" s="3"/>
      <c r="GLY47" s="3"/>
      <c r="GLZ47" s="3"/>
      <c r="GMA47" s="3"/>
      <c r="GMB47" s="3"/>
      <c r="GMC47" s="3"/>
      <c r="GMD47" s="3"/>
      <c r="GME47" s="3"/>
      <c r="GMF47" s="3"/>
      <c r="GMG47" s="3"/>
      <c r="GMH47" s="3"/>
      <c r="GMI47" s="3"/>
      <c r="GMJ47" s="3"/>
      <c r="GMK47" s="3"/>
      <c r="GML47" s="3"/>
      <c r="GMM47" s="3"/>
      <c r="GMN47" s="3"/>
      <c r="GMO47" s="3"/>
      <c r="GMP47" s="3"/>
      <c r="GMQ47" s="3"/>
      <c r="GMR47" s="3"/>
      <c r="GMS47" s="3"/>
      <c r="GMT47" s="3"/>
      <c r="GMU47" s="3"/>
      <c r="GMV47" s="3"/>
      <c r="GMW47" s="3"/>
      <c r="GMX47" s="3"/>
      <c r="GMY47" s="3"/>
      <c r="GMZ47" s="3"/>
      <c r="GNA47" s="3"/>
      <c r="GNB47" s="3"/>
      <c r="GNC47" s="3"/>
      <c r="GND47" s="3"/>
      <c r="GNE47" s="3"/>
      <c r="GNF47" s="3"/>
      <c r="GNG47" s="3"/>
      <c r="GNH47" s="3"/>
      <c r="GNI47" s="3"/>
      <c r="GNJ47" s="3"/>
      <c r="GNK47" s="3"/>
      <c r="GNL47" s="3"/>
      <c r="GNM47" s="3"/>
      <c r="GNN47" s="3"/>
      <c r="GNO47" s="3"/>
      <c r="GNP47" s="3"/>
      <c r="GNQ47" s="3"/>
      <c r="GNR47" s="3"/>
      <c r="GNS47" s="3"/>
      <c r="GNT47" s="3"/>
      <c r="GNU47" s="3"/>
      <c r="GNV47" s="3"/>
      <c r="GNW47" s="3"/>
      <c r="GNX47" s="3"/>
      <c r="GNY47" s="3"/>
      <c r="GNZ47" s="3"/>
      <c r="GOA47" s="3"/>
      <c r="GOB47" s="3"/>
      <c r="GOC47" s="3"/>
      <c r="GOD47" s="3"/>
      <c r="GOE47" s="3"/>
      <c r="GOF47" s="3"/>
      <c r="GOG47" s="3"/>
      <c r="GOH47" s="3"/>
      <c r="GOI47" s="3"/>
      <c r="GOJ47" s="3"/>
      <c r="GOK47" s="3"/>
      <c r="GOL47" s="3"/>
      <c r="GOM47" s="3"/>
      <c r="GON47" s="3"/>
      <c r="GOO47" s="3"/>
      <c r="GOP47" s="3"/>
      <c r="GOQ47" s="3"/>
      <c r="GOR47" s="3"/>
      <c r="GOS47" s="3"/>
      <c r="GOT47" s="3"/>
      <c r="GOU47" s="3"/>
      <c r="GOV47" s="3"/>
      <c r="GOW47" s="3"/>
      <c r="GOX47" s="3"/>
      <c r="GOY47" s="3"/>
      <c r="GOZ47" s="3"/>
      <c r="GPA47" s="3"/>
      <c r="GPB47" s="3"/>
      <c r="GPC47" s="3"/>
      <c r="GPD47" s="3"/>
      <c r="GPE47" s="3"/>
      <c r="GPF47" s="3"/>
      <c r="GPG47" s="3"/>
      <c r="GPH47" s="3"/>
      <c r="GPI47" s="3"/>
      <c r="GPJ47" s="3"/>
      <c r="GPK47" s="3"/>
      <c r="GPL47" s="3"/>
      <c r="GPM47" s="3"/>
      <c r="GPN47" s="3"/>
      <c r="GPO47" s="3"/>
      <c r="GPP47" s="3"/>
      <c r="GPQ47" s="3"/>
      <c r="GPR47" s="3"/>
      <c r="GPS47" s="3"/>
      <c r="GPT47" s="3"/>
      <c r="GPU47" s="3"/>
      <c r="GPV47" s="3"/>
      <c r="GPW47" s="3"/>
      <c r="GPX47" s="3"/>
      <c r="GPY47" s="3"/>
      <c r="GPZ47" s="3"/>
      <c r="GQA47" s="3"/>
      <c r="GQB47" s="3"/>
      <c r="GQC47" s="3"/>
      <c r="GQD47" s="3"/>
      <c r="GQE47" s="3"/>
      <c r="GQF47" s="3"/>
      <c r="GQG47" s="3"/>
      <c r="GQH47" s="3"/>
      <c r="GQI47" s="3"/>
      <c r="GQJ47" s="3"/>
      <c r="GQK47" s="3"/>
      <c r="GQL47" s="3"/>
      <c r="GQM47" s="3"/>
      <c r="GQN47" s="3"/>
      <c r="GQO47" s="3"/>
      <c r="GQP47" s="3"/>
      <c r="GQQ47" s="3"/>
      <c r="GQR47" s="3"/>
      <c r="GQS47" s="3"/>
      <c r="GQT47" s="3"/>
      <c r="GQU47" s="3"/>
      <c r="GQV47" s="3"/>
      <c r="GQW47" s="3"/>
      <c r="GQX47" s="3"/>
      <c r="GQY47" s="3"/>
      <c r="GQZ47" s="3"/>
      <c r="GRA47" s="3"/>
      <c r="GRB47" s="3"/>
      <c r="GRC47" s="3"/>
      <c r="GRD47" s="3"/>
      <c r="GRE47" s="3"/>
      <c r="GRF47" s="3"/>
      <c r="GRG47" s="3"/>
      <c r="GRH47" s="3"/>
      <c r="GRI47" s="3"/>
      <c r="GRJ47" s="3"/>
      <c r="GRK47" s="3"/>
      <c r="GRL47" s="3"/>
      <c r="GRM47" s="3"/>
      <c r="GRN47" s="3"/>
      <c r="GRO47" s="3"/>
      <c r="GRP47" s="3"/>
      <c r="GRQ47" s="3"/>
      <c r="GRR47" s="3"/>
      <c r="GRS47" s="3"/>
      <c r="GRT47" s="3"/>
      <c r="GRU47" s="3"/>
      <c r="GRV47" s="3"/>
      <c r="GRW47" s="3"/>
      <c r="GRX47" s="3"/>
      <c r="GRY47" s="3"/>
      <c r="GRZ47" s="3"/>
      <c r="GSA47" s="3"/>
      <c r="GSB47" s="3"/>
      <c r="GSC47" s="3"/>
      <c r="GSD47" s="3"/>
      <c r="GSE47" s="3"/>
      <c r="GSF47" s="3"/>
      <c r="GSG47" s="3"/>
      <c r="GSH47" s="3"/>
      <c r="GSI47" s="3"/>
      <c r="GSJ47" s="3"/>
      <c r="GSK47" s="3"/>
      <c r="GSL47" s="3"/>
      <c r="GSM47" s="3"/>
      <c r="GSN47" s="3"/>
      <c r="GSO47" s="3"/>
      <c r="GSP47" s="3"/>
      <c r="GSQ47" s="3"/>
      <c r="GSR47" s="3"/>
      <c r="GSS47" s="3"/>
      <c r="GST47" s="3"/>
      <c r="GSU47" s="3"/>
      <c r="GSV47" s="3"/>
      <c r="GSW47" s="3"/>
      <c r="GSX47" s="3"/>
      <c r="GSY47" s="3"/>
      <c r="GSZ47" s="3"/>
      <c r="GTA47" s="3"/>
      <c r="GTB47" s="3"/>
      <c r="GTC47" s="3"/>
      <c r="GTD47" s="3"/>
      <c r="GTE47" s="3"/>
      <c r="GTF47" s="3"/>
      <c r="GTG47" s="3"/>
      <c r="GTH47" s="3"/>
      <c r="GTI47" s="3"/>
      <c r="GTJ47" s="3"/>
      <c r="GTK47" s="3"/>
      <c r="GTL47" s="3"/>
      <c r="GTM47" s="3"/>
      <c r="GTN47" s="3"/>
      <c r="GTO47" s="3"/>
      <c r="GTP47" s="3"/>
      <c r="GTQ47" s="3"/>
      <c r="GTR47" s="3"/>
      <c r="GTS47" s="3"/>
      <c r="GTT47" s="3"/>
      <c r="GTU47" s="3"/>
      <c r="GTV47" s="3"/>
      <c r="GTW47" s="3"/>
      <c r="GTX47" s="3"/>
      <c r="GTY47" s="3"/>
      <c r="GTZ47" s="3"/>
      <c r="GUA47" s="3"/>
      <c r="GUB47" s="3"/>
      <c r="GUC47" s="3"/>
      <c r="GUD47" s="3"/>
      <c r="GUE47" s="3"/>
      <c r="GUF47" s="3"/>
      <c r="GUG47" s="3"/>
      <c r="GUH47" s="3"/>
      <c r="GUI47" s="3"/>
      <c r="GUJ47" s="3"/>
      <c r="GUK47" s="3"/>
      <c r="GUL47" s="3"/>
      <c r="GUM47" s="3"/>
      <c r="GUN47" s="3"/>
      <c r="GUO47" s="3"/>
      <c r="GUP47" s="3"/>
      <c r="GUQ47" s="3"/>
      <c r="GUR47" s="3"/>
      <c r="GUS47" s="3"/>
      <c r="GUT47" s="3"/>
      <c r="GUU47" s="3"/>
      <c r="GUV47" s="3"/>
      <c r="GUW47" s="3"/>
      <c r="GUX47" s="3"/>
      <c r="GUY47" s="3"/>
      <c r="GUZ47" s="3"/>
      <c r="GVA47" s="3"/>
      <c r="GVB47" s="3"/>
      <c r="GVC47" s="3"/>
      <c r="GVD47" s="3"/>
      <c r="GVE47" s="3"/>
      <c r="GVF47" s="3"/>
      <c r="GVG47" s="3"/>
      <c r="GVH47" s="3"/>
      <c r="GVI47" s="3"/>
      <c r="GVJ47" s="3"/>
      <c r="GVK47" s="3"/>
      <c r="GVL47" s="3"/>
      <c r="GVM47" s="3"/>
      <c r="GVN47" s="3"/>
      <c r="GVO47" s="3"/>
      <c r="GVP47" s="3"/>
      <c r="GVQ47" s="3"/>
      <c r="GVR47" s="3"/>
      <c r="GVS47" s="3"/>
      <c r="GVT47" s="3"/>
      <c r="GVU47" s="3"/>
      <c r="GVV47" s="3"/>
      <c r="GVW47" s="3"/>
      <c r="GVX47" s="3"/>
      <c r="GVY47" s="3"/>
      <c r="GVZ47" s="3"/>
      <c r="GWA47" s="3"/>
      <c r="GWB47" s="3"/>
      <c r="GWC47" s="3"/>
      <c r="GWD47" s="3"/>
      <c r="GWE47" s="3"/>
      <c r="GWF47" s="3"/>
      <c r="GWG47" s="3"/>
      <c r="GWH47" s="3"/>
      <c r="GWI47" s="3"/>
      <c r="GWJ47" s="3"/>
      <c r="GWK47" s="3"/>
      <c r="GWL47" s="3"/>
      <c r="GWM47" s="3"/>
      <c r="GWN47" s="3"/>
      <c r="GWO47" s="3"/>
      <c r="GWP47" s="3"/>
      <c r="GWQ47" s="3"/>
      <c r="GWR47" s="3"/>
      <c r="GWS47" s="3"/>
      <c r="GWT47" s="3"/>
      <c r="GWU47" s="3"/>
      <c r="GWV47" s="3"/>
      <c r="GWW47" s="3"/>
      <c r="GWX47" s="3"/>
      <c r="GWY47" s="3"/>
      <c r="GWZ47" s="3"/>
      <c r="GXA47" s="3"/>
      <c r="GXB47" s="3"/>
      <c r="GXC47" s="3"/>
      <c r="GXD47" s="3"/>
      <c r="GXE47" s="3"/>
      <c r="GXF47" s="3"/>
      <c r="GXG47" s="3"/>
      <c r="GXH47" s="3"/>
      <c r="GXI47" s="3"/>
      <c r="GXJ47" s="3"/>
      <c r="GXK47" s="3"/>
      <c r="GXL47" s="3"/>
      <c r="GXM47" s="3"/>
      <c r="GXN47" s="3"/>
      <c r="GXO47" s="3"/>
      <c r="GXP47" s="3"/>
      <c r="GXQ47" s="3"/>
      <c r="GXR47" s="3"/>
      <c r="GXS47" s="3"/>
      <c r="GXT47" s="3"/>
      <c r="GXU47" s="3"/>
      <c r="GXV47" s="3"/>
      <c r="GXW47" s="3"/>
      <c r="GXX47" s="3"/>
      <c r="GXY47" s="3"/>
      <c r="GXZ47" s="3"/>
      <c r="GYA47" s="3"/>
      <c r="GYB47" s="3"/>
      <c r="GYC47" s="3"/>
      <c r="GYD47" s="3"/>
      <c r="GYE47" s="3"/>
      <c r="GYF47" s="3"/>
      <c r="GYG47" s="3"/>
      <c r="GYH47" s="3"/>
      <c r="GYI47" s="3"/>
      <c r="GYJ47" s="3"/>
      <c r="GYK47" s="3"/>
      <c r="GYL47" s="3"/>
      <c r="GYM47" s="3"/>
      <c r="GYN47" s="3"/>
      <c r="GYO47" s="3"/>
      <c r="GYP47" s="3"/>
      <c r="GYQ47" s="3"/>
      <c r="GYR47" s="3"/>
      <c r="GYS47" s="3"/>
      <c r="GYT47" s="3"/>
      <c r="GYU47" s="3"/>
      <c r="GYV47" s="3"/>
      <c r="GYW47" s="3"/>
      <c r="GYX47" s="3"/>
      <c r="GYY47" s="3"/>
      <c r="GYZ47" s="3"/>
      <c r="GZA47" s="3"/>
      <c r="GZB47" s="3"/>
      <c r="GZC47" s="3"/>
      <c r="GZD47" s="3"/>
      <c r="GZE47" s="3"/>
      <c r="GZF47" s="3"/>
      <c r="GZG47" s="3"/>
      <c r="GZH47" s="3"/>
      <c r="GZI47" s="3"/>
      <c r="GZJ47" s="3"/>
      <c r="GZK47" s="3"/>
      <c r="GZL47" s="3"/>
      <c r="GZM47" s="3"/>
      <c r="GZN47" s="3"/>
      <c r="GZO47" s="3"/>
      <c r="GZP47" s="3"/>
      <c r="GZQ47" s="3"/>
      <c r="GZR47" s="3"/>
      <c r="GZS47" s="3"/>
      <c r="GZT47" s="3"/>
      <c r="GZU47" s="3"/>
      <c r="GZV47" s="3"/>
      <c r="GZW47" s="3"/>
      <c r="GZX47" s="3"/>
      <c r="GZY47" s="3"/>
      <c r="GZZ47" s="3"/>
      <c r="HAA47" s="3"/>
      <c r="HAB47" s="3"/>
      <c r="HAC47" s="3"/>
      <c r="HAD47" s="3"/>
      <c r="HAE47" s="3"/>
      <c r="HAF47" s="3"/>
      <c r="HAG47" s="3"/>
      <c r="HAH47" s="3"/>
      <c r="HAI47" s="3"/>
      <c r="HAJ47" s="3"/>
      <c r="HAK47" s="3"/>
      <c r="HAL47" s="3"/>
      <c r="HAM47" s="3"/>
      <c r="HAN47" s="3"/>
      <c r="HAO47" s="3"/>
      <c r="HAP47" s="3"/>
      <c r="HAQ47" s="3"/>
      <c r="HAR47" s="3"/>
      <c r="HAS47" s="3"/>
      <c r="HAT47" s="3"/>
      <c r="HAU47" s="3"/>
      <c r="HAV47" s="3"/>
      <c r="HAW47" s="3"/>
      <c r="HAX47" s="3"/>
      <c r="HAY47" s="3"/>
      <c r="HAZ47" s="3"/>
      <c r="HBA47" s="3"/>
      <c r="HBB47" s="3"/>
      <c r="HBC47" s="3"/>
      <c r="HBD47" s="3"/>
      <c r="HBE47" s="3"/>
      <c r="HBF47" s="3"/>
      <c r="HBG47" s="3"/>
      <c r="HBH47" s="3"/>
      <c r="HBI47" s="3"/>
      <c r="HBJ47" s="3"/>
      <c r="HBK47" s="3"/>
      <c r="HBL47" s="3"/>
      <c r="HBM47" s="3"/>
      <c r="HBN47" s="3"/>
      <c r="HBO47" s="3"/>
      <c r="HBP47" s="3"/>
      <c r="HBQ47" s="3"/>
      <c r="HBR47" s="3"/>
      <c r="HBS47" s="3"/>
      <c r="HBT47" s="3"/>
      <c r="HBU47" s="3"/>
      <c r="HBV47" s="3"/>
      <c r="HBW47" s="3"/>
      <c r="HBX47" s="3"/>
      <c r="HBY47" s="3"/>
      <c r="HBZ47" s="3"/>
      <c r="HCA47" s="3"/>
      <c r="HCB47" s="3"/>
      <c r="HCC47" s="3"/>
      <c r="HCD47" s="3"/>
      <c r="HCE47" s="3"/>
      <c r="HCF47" s="3"/>
      <c r="HCG47" s="3"/>
      <c r="HCH47" s="3"/>
      <c r="HCI47" s="3"/>
      <c r="HCJ47" s="3"/>
      <c r="HCK47" s="3"/>
      <c r="HCL47" s="3"/>
      <c r="HCM47" s="3"/>
      <c r="HCN47" s="3"/>
      <c r="HCO47" s="3"/>
      <c r="HCP47" s="3"/>
      <c r="HCQ47" s="3"/>
      <c r="HCR47" s="3"/>
      <c r="HCS47" s="3"/>
      <c r="HCT47" s="3"/>
      <c r="HCU47" s="3"/>
      <c r="HCV47" s="3"/>
      <c r="HCW47" s="3"/>
      <c r="HCX47" s="3"/>
      <c r="HCY47" s="3"/>
      <c r="HCZ47" s="3"/>
      <c r="HDA47" s="3"/>
      <c r="HDB47" s="3"/>
      <c r="HDC47" s="3"/>
      <c r="HDD47" s="3"/>
      <c r="HDE47" s="3"/>
      <c r="HDF47" s="3"/>
      <c r="HDG47" s="3"/>
      <c r="HDH47" s="3"/>
      <c r="HDI47" s="3"/>
      <c r="HDJ47" s="3"/>
      <c r="HDK47" s="3"/>
      <c r="HDL47" s="3"/>
      <c r="HDM47" s="3"/>
      <c r="HDN47" s="3"/>
      <c r="HDO47" s="3"/>
      <c r="HDP47" s="3"/>
      <c r="HDQ47" s="3"/>
      <c r="HDR47" s="3"/>
      <c r="HDS47" s="3"/>
      <c r="HDT47" s="3"/>
      <c r="HDU47" s="3"/>
      <c r="HDV47" s="3"/>
      <c r="HDW47" s="3"/>
      <c r="HDX47" s="3"/>
      <c r="HDY47" s="3"/>
      <c r="HDZ47" s="3"/>
      <c r="HEA47" s="3"/>
      <c r="HEB47" s="3"/>
      <c r="HEC47" s="3"/>
      <c r="HED47" s="3"/>
      <c r="HEE47" s="3"/>
      <c r="HEF47" s="3"/>
      <c r="HEG47" s="3"/>
      <c r="HEH47" s="3"/>
      <c r="HEI47" s="3"/>
      <c r="HEJ47" s="3"/>
      <c r="HEK47" s="3"/>
      <c r="HEL47" s="3"/>
      <c r="HEM47" s="3"/>
      <c r="HEN47" s="3"/>
      <c r="HEO47" s="3"/>
      <c r="HEP47" s="3"/>
      <c r="HEQ47" s="3"/>
      <c r="HER47" s="3"/>
      <c r="HES47" s="3"/>
      <c r="HET47" s="3"/>
      <c r="HEU47" s="3"/>
      <c r="HEV47" s="3"/>
      <c r="HEW47" s="3"/>
      <c r="HEX47" s="3"/>
      <c r="HEY47" s="3"/>
      <c r="HEZ47" s="3"/>
      <c r="HFA47" s="3"/>
      <c r="HFB47" s="3"/>
      <c r="HFC47" s="3"/>
      <c r="HFD47" s="3"/>
      <c r="HFE47" s="3"/>
      <c r="HFF47" s="3"/>
      <c r="HFG47" s="3"/>
      <c r="HFH47" s="3"/>
      <c r="HFI47" s="3"/>
      <c r="HFJ47" s="3"/>
      <c r="HFK47" s="3"/>
      <c r="HFL47" s="3"/>
      <c r="HFM47" s="3"/>
      <c r="HFN47" s="3"/>
      <c r="HFO47" s="3"/>
      <c r="HFP47" s="3"/>
      <c r="HFQ47" s="3"/>
      <c r="HFR47" s="3"/>
      <c r="HFS47" s="3"/>
      <c r="HFT47" s="3"/>
      <c r="HFU47" s="3"/>
      <c r="HFV47" s="3"/>
      <c r="HFW47" s="3"/>
      <c r="HFX47" s="3"/>
      <c r="HFY47" s="3"/>
      <c r="HFZ47" s="3"/>
      <c r="HGA47" s="3"/>
      <c r="HGB47" s="3"/>
      <c r="HGC47" s="3"/>
      <c r="HGD47" s="3"/>
      <c r="HGE47" s="3"/>
      <c r="HGF47" s="3"/>
      <c r="HGG47" s="3"/>
      <c r="HGH47" s="3"/>
      <c r="HGI47" s="3"/>
      <c r="HGJ47" s="3"/>
      <c r="HGK47" s="3"/>
      <c r="HGL47" s="3"/>
      <c r="HGM47" s="3"/>
      <c r="HGN47" s="3"/>
      <c r="HGO47" s="3"/>
      <c r="HGP47" s="3"/>
      <c r="HGQ47" s="3"/>
      <c r="HGR47" s="3"/>
      <c r="HGS47" s="3"/>
      <c r="HGT47" s="3"/>
      <c r="HGU47" s="3"/>
      <c r="HGV47" s="3"/>
      <c r="HGW47" s="3"/>
      <c r="HGX47" s="3"/>
      <c r="HGY47" s="3"/>
      <c r="HGZ47" s="3"/>
      <c r="HHA47" s="3"/>
      <c r="HHB47" s="3"/>
      <c r="HHC47" s="3"/>
      <c r="HHD47" s="3"/>
      <c r="HHE47" s="3"/>
      <c r="HHF47" s="3"/>
      <c r="HHG47" s="3"/>
      <c r="HHH47" s="3"/>
      <c r="HHI47" s="3"/>
      <c r="HHJ47" s="3"/>
      <c r="HHK47" s="3"/>
      <c r="HHL47" s="3"/>
      <c r="HHM47" s="3"/>
      <c r="HHN47" s="3"/>
      <c r="HHO47" s="3"/>
      <c r="HHP47" s="3"/>
      <c r="HHQ47" s="3"/>
      <c r="HHR47" s="3"/>
      <c r="HHS47" s="3"/>
      <c r="HHT47" s="3"/>
      <c r="HHU47" s="3"/>
      <c r="HHV47" s="3"/>
      <c r="HHW47" s="3"/>
      <c r="HHX47" s="3"/>
      <c r="HHY47" s="3"/>
      <c r="HHZ47" s="3"/>
      <c r="HIA47" s="3"/>
      <c r="HIB47" s="3"/>
      <c r="HIC47" s="3"/>
      <c r="HID47" s="3"/>
      <c r="HIE47" s="3"/>
      <c r="HIF47" s="3"/>
      <c r="HIG47" s="3"/>
      <c r="HIH47" s="3"/>
      <c r="HII47" s="3"/>
      <c r="HIJ47" s="3"/>
      <c r="HIK47" s="3"/>
      <c r="HIL47" s="3"/>
      <c r="HIM47" s="3"/>
      <c r="HIN47" s="3"/>
      <c r="HIO47" s="3"/>
      <c r="HIP47" s="3"/>
      <c r="HIQ47" s="3"/>
      <c r="HIR47" s="3"/>
      <c r="HIS47" s="3"/>
      <c r="HIT47" s="3"/>
      <c r="HIU47" s="3"/>
      <c r="HIV47" s="3"/>
      <c r="HIW47" s="3"/>
      <c r="HIX47" s="3"/>
      <c r="HIY47" s="3"/>
      <c r="HIZ47" s="3"/>
      <c r="HJA47" s="3"/>
      <c r="HJB47" s="3"/>
      <c r="HJC47" s="3"/>
      <c r="HJD47" s="3"/>
      <c r="HJE47" s="3"/>
      <c r="HJF47" s="3"/>
      <c r="HJG47" s="3"/>
      <c r="HJH47" s="3"/>
      <c r="HJI47" s="3"/>
      <c r="HJJ47" s="3"/>
      <c r="HJK47" s="3"/>
      <c r="HJL47" s="3"/>
      <c r="HJM47" s="3"/>
      <c r="HJN47" s="3"/>
      <c r="HJO47" s="3"/>
      <c r="HJP47" s="3"/>
      <c r="HJQ47" s="3"/>
      <c r="HJR47" s="3"/>
      <c r="HJS47" s="3"/>
      <c r="HJT47" s="3"/>
      <c r="HJU47" s="3"/>
      <c r="HJV47" s="3"/>
      <c r="HJW47" s="3"/>
      <c r="HJX47" s="3"/>
      <c r="HJY47" s="3"/>
      <c r="HJZ47" s="3"/>
      <c r="HKA47" s="3"/>
      <c r="HKB47" s="3"/>
      <c r="HKC47" s="3"/>
      <c r="HKD47" s="3"/>
      <c r="HKE47" s="3"/>
      <c r="HKF47" s="3"/>
      <c r="HKG47" s="3"/>
      <c r="HKH47" s="3"/>
      <c r="HKI47" s="3"/>
      <c r="HKJ47" s="3"/>
      <c r="HKK47" s="3"/>
      <c r="HKL47" s="3"/>
      <c r="HKM47" s="3"/>
      <c r="HKN47" s="3"/>
      <c r="HKO47" s="3"/>
      <c r="HKP47" s="3"/>
      <c r="HKQ47" s="3"/>
      <c r="HKR47" s="3"/>
      <c r="HKS47" s="3"/>
      <c r="HKT47" s="3"/>
      <c r="HKU47" s="3"/>
      <c r="HKV47" s="3"/>
      <c r="HKW47" s="3"/>
      <c r="HKX47" s="3"/>
      <c r="HKY47" s="3"/>
      <c r="HKZ47" s="3"/>
      <c r="HLA47" s="3"/>
      <c r="HLB47" s="3"/>
      <c r="HLC47" s="3"/>
      <c r="HLD47" s="3"/>
      <c r="HLE47" s="3"/>
      <c r="HLF47" s="3"/>
      <c r="HLG47" s="3"/>
      <c r="HLH47" s="3"/>
      <c r="HLI47" s="3"/>
      <c r="HLJ47" s="3"/>
      <c r="HLK47" s="3"/>
      <c r="HLL47" s="3"/>
      <c r="HLM47" s="3"/>
      <c r="HLN47" s="3"/>
      <c r="HLO47" s="3"/>
      <c r="HLP47" s="3"/>
      <c r="HLQ47" s="3"/>
      <c r="HLR47" s="3"/>
      <c r="HLS47" s="3"/>
      <c r="HLT47" s="3"/>
      <c r="HLU47" s="3"/>
      <c r="HLV47" s="3"/>
      <c r="HLW47" s="3"/>
      <c r="HLX47" s="3"/>
      <c r="HLY47" s="3"/>
      <c r="HLZ47" s="3"/>
      <c r="HMA47" s="3"/>
      <c r="HMB47" s="3"/>
      <c r="HMC47" s="3"/>
      <c r="HMD47" s="3"/>
      <c r="HME47" s="3"/>
      <c r="HMF47" s="3"/>
      <c r="HMG47" s="3"/>
      <c r="HMH47" s="3"/>
      <c r="HMI47" s="3"/>
      <c r="HMJ47" s="3"/>
      <c r="HMK47" s="3"/>
      <c r="HML47" s="3"/>
      <c r="HMM47" s="3"/>
      <c r="HMN47" s="3"/>
      <c r="HMO47" s="3"/>
      <c r="HMP47" s="3"/>
      <c r="HMQ47" s="3"/>
      <c r="HMR47" s="3"/>
      <c r="HMS47" s="3"/>
      <c r="HMT47" s="3"/>
      <c r="HMU47" s="3"/>
      <c r="HMV47" s="3"/>
      <c r="HMW47" s="3"/>
      <c r="HMX47" s="3"/>
      <c r="HMY47" s="3"/>
      <c r="HMZ47" s="3"/>
      <c r="HNA47" s="3"/>
      <c r="HNB47" s="3"/>
      <c r="HNC47" s="3"/>
      <c r="HND47" s="3"/>
      <c r="HNE47" s="3"/>
      <c r="HNF47" s="3"/>
      <c r="HNG47" s="3"/>
      <c r="HNH47" s="3"/>
      <c r="HNI47" s="3"/>
      <c r="HNJ47" s="3"/>
      <c r="HNK47" s="3"/>
      <c r="HNL47" s="3"/>
      <c r="HNM47" s="3"/>
      <c r="HNN47" s="3"/>
      <c r="HNO47" s="3"/>
      <c r="HNP47" s="3"/>
      <c r="HNQ47" s="3"/>
      <c r="HNR47" s="3"/>
      <c r="HNS47" s="3"/>
      <c r="HNT47" s="3"/>
      <c r="HNU47" s="3"/>
      <c r="HNV47" s="3"/>
      <c r="HNW47" s="3"/>
      <c r="HNX47" s="3"/>
      <c r="HNY47" s="3"/>
      <c r="HNZ47" s="3"/>
      <c r="HOA47" s="3"/>
      <c r="HOB47" s="3"/>
      <c r="HOC47" s="3"/>
      <c r="HOD47" s="3"/>
      <c r="HOE47" s="3"/>
      <c r="HOF47" s="3"/>
      <c r="HOG47" s="3"/>
      <c r="HOH47" s="3"/>
      <c r="HOI47" s="3"/>
      <c r="HOJ47" s="3"/>
      <c r="HOK47" s="3"/>
      <c r="HOL47" s="3"/>
      <c r="HOM47" s="3"/>
      <c r="HON47" s="3"/>
      <c r="HOO47" s="3"/>
      <c r="HOP47" s="3"/>
      <c r="HOQ47" s="3"/>
      <c r="HOR47" s="3"/>
      <c r="HOS47" s="3"/>
      <c r="HOT47" s="3"/>
      <c r="HOU47" s="3"/>
      <c r="HOV47" s="3"/>
      <c r="HOW47" s="3"/>
      <c r="HOX47" s="3"/>
      <c r="HOY47" s="3"/>
      <c r="HOZ47" s="3"/>
      <c r="HPA47" s="3"/>
      <c r="HPB47" s="3"/>
      <c r="HPC47" s="3"/>
      <c r="HPD47" s="3"/>
      <c r="HPE47" s="3"/>
      <c r="HPF47" s="3"/>
      <c r="HPG47" s="3"/>
      <c r="HPH47" s="3"/>
      <c r="HPI47" s="3"/>
      <c r="HPJ47" s="3"/>
      <c r="HPK47" s="3"/>
      <c r="HPL47" s="3"/>
      <c r="HPM47" s="3"/>
      <c r="HPN47" s="3"/>
      <c r="HPO47" s="3"/>
      <c r="HPP47" s="3"/>
      <c r="HPQ47" s="3"/>
      <c r="HPR47" s="3"/>
      <c r="HPS47" s="3"/>
      <c r="HPT47" s="3"/>
      <c r="HPU47" s="3"/>
      <c r="HPV47" s="3"/>
      <c r="HPW47" s="3"/>
      <c r="HPX47" s="3"/>
      <c r="HPY47" s="3"/>
      <c r="HPZ47" s="3"/>
      <c r="HQA47" s="3"/>
      <c r="HQB47" s="3"/>
      <c r="HQC47" s="3"/>
      <c r="HQD47" s="3"/>
      <c r="HQE47" s="3"/>
      <c r="HQF47" s="3"/>
      <c r="HQG47" s="3"/>
      <c r="HQH47" s="3"/>
      <c r="HQI47" s="3"/>
      <c r="HQJ47" s="3"/>
      <c r="HQK47" s="3"/>
      <c r="HQL47" s="3"/>
      <c r="HQM47" s="3"/>
      <c r="HQN47" s="3"/>
      <c r="HQO47" s="3"/>
      <c r="HQP47" s="3"/>
      <c r="HQQ47" s="3"/>
      <c r="HQR47" s="3"/>
      <c r="HQS47" s="3"/>
      <c r="HQT47" s="3"/>
      <c r="HQU47" s="3"/>
      <c r="HQV47" s="3"/>
      <c r="HQW47" s="3"/>
      <c r="HQX47" s="3"/>
      <c r="HQY47" s="3"/>
      <c r="HQZ47" s="3"/>
      <c r="HRA47" s="3"/>
      <c r="HRB47" s="3"/>
      <c r="HRC47" s="3"/>
      <c r="HRD47" s="3"/>
      <c r="HRE47" s="3"/>
      <c r="HRF47" s="3"/>
      <c r="HRG47" s="3"/>
      <c r="HRH47" s="3"/>
      <c r="HRI47" s="3"/>
      <c r="HRJ47" s="3"/>
      <c r="HRK47" s="3"/>
      <c r="HRL47" s="3"/>
      <c r="HRM47" s="3"/>
      <c r="HRN47" s="3"/>
      <c r="HRO47" s="3"/>
      <c r="HRP47" s="3"/>
      <c r="HRQ47" s="3"/>
      <c r="HRR47" s="3"/>
      <c r="HRS47" s="3"/>
      <c r="HRT47" s="3"/>
      <c r="HRU47" s="3"/>
      <c r="HRV47" s="3"/>
      <c r="HRW47" s="3"/>
      <c r="HRX47" s="3"/>
      <c r="HRY47" s="3"/>
      <c r="HRZ47" s="3"/>
      <c r="HSA47" s="3"/>
      <c r="HSB47" s="3"/>
      <c r="HSC47" s="3"/>
      <c r="HSD47" s="3"/>
      <c r="HSE47" s="3"/>
      <c r="HSF47" s="3"/>
      <c r="HSG47" s="3"/>
      <c r="HSH47" s="3"/>
      <c r="HSI47" s="3"/>
      <c r="HSJ47" s="3"/>
      <c r="HSK47" s="3"/>
      <c r="HSL47" s="3"/>
      <c r="HSM47" s="3"/>
      <c r="HSN47" s="3"/>
      <c r="HSO47" s="3"/>
      <c r="HSP47" s="3"/>
      <c r="HSQ47" s="3"/>
      <c r="HSR47" s="3"/>
      <c r="HSS47" s="3"/>
      <c r="HST47" s="3"/>
      <c r="HSU47" s="3"/>
      <c r="HSV47" s="3"/>
      <c r="HSW47" s="3"/>
      <c r="HSX47" s="3"/>
      <c r="HSY47" s="3"/>
      <c r="HSZ47" s="3"/>
      <c r="HTA47" s="3"/>
      <c r="HTB47" s="3"/>
      <c r="HTC47" s="3"/>
      <c r="HTD47" s="3"/>
      <c r="HTE47" s="3"/>
      <c r="HTF47" s="3"/>
      <c r="HTG47" s="3"/>
      <c r="HTH47" s="3"/>
      <c r="HTI47" s="3"/>
      <c r="HTJ47" s="3"/>
      <c r="HTK47" s="3"/>
      <c r="HTL47" s="3"/>
      <c r="HTM47" s="3"/>
      <c r="HTN47" s="3"/>
      <c r="HTO47" s="3"/>
      <c r="HTP47" s="3"/>
      <c r="HTQ47" s="3"/>
      <c r="HTR47" s="3"/>
      <c r="HTS47" s="3"/>
      <c r="HTT47" s="3"/>
      <c r="HTU47" s="3"/>
      <c r="HTV47" s="3"/>
      <c r="HTW47" s="3"/>
      <c r="HTX47" s="3"/>
      <c r="HTY47" s="3"/>
      <c r="HTZ47" s="3"/>
      <c r="HUA47" s="3"/>
      <c r="HUB47" s="3"/>
      <c r="HUC47" s="3"/>
      <c r="HUD47" s="3"/>
      <c r="HUE47" s="3"/>
      <c r="HUF47" s="3"/>
      <c r="HUG47" s="3"/>
      <c r="HUH47" s="3"/>
      <c r="HUI47" s="3"/>
      <c r="HUJ47" s="3"/>
      <c r="HUK47" s="3"/>
      <c r="HUL47" s="3"/>
      <c r="HUM47" s="3"/>
      <c r="HUN47" s="3"/>
      <c r="HUO47" s="3"/>
      <c r="HUP47" s="3"/>
      <c r="HUQ47" s="3"/>
      <c r="HUR47" s="3"/>
      <c r="HUS47" s="3"/>
      <c r="HUT47" s="3"/>
      <c r="HUU47" s="3"/>
      <c r="HUV47" s="3"/>
      <c r="HUW47" s="3"/>
      <c r="HUX47" s="3"/>
      <c r="HUY47" s="3"/>
      <c r="HUZ47" s="3"/>
      <c r="HVA47" s="3"/>
      <c r="HVB47" s="3"/>
      <c r="HVC47" s="3"/>
      <c r="HVD47" s="3"/>
      <c r="HVE47" s="3"/>
      <c r="HVF47" s="3"/>
      <c r="HVG47" s="3"/>
      <c r="HVH47" s="3"/>
      <c r="HVI47" s="3"/>
      <c r="HVJ47" s="3"/>
      <c r="HVK47" s="3"/>
      <c r="HVL47" s="3"/>
      <c r="HVM47" s="3"/>
      <c r="HVN47" s="3"/>
      <c r="HVO47" s="3"/>
      <c r="HVP47" s="3"/>
      <c r="HVQ47" s="3"/>
      <c r="HVR47" s="3"/>
      <c r="HVS47" s="3"/>
      <c r="HVT47" s="3"/>
      <c r="HVU47" s="3"/>
      <c r="HVV47" s="3"/>
      <c r="HVW47" s="3"/>
      <c r="HVX47" s="3"/>
      <c r="HVY47" s="3"/>
      <c r="HVZ47" s="3"/>
      <c r="HWA47" s="3"/>
      <c r="HWB47" s="3"/>
      <c r="HWC47" s="3"/>
      <c r="HWD47" s="3"/>
      <c r="HWE47" s="3"/>
      <c r="HWF47" s="3"/>
      <c r="HWG47" s="3"/>
      <c r="HWH47" s="3"/>
      <c r="HWI47" s="3"/>
      <c r="HWJ47" s="3"/>
      <c r="HWK47" s="3"/>
      <c r="HWL47" s="3"/>
      <c r="HWM47" s="3"/>
      <c r="HWN47" s="3"/>
      <c r="HWO47" s="3"/>
      <c r="HWP47" s="3"/>
      <c r="HWQ47" s="3"/>
      <c r="HWR47" s="3"/>
      <c r="HWS47" s="3"/>
      <c r="HWT47" s="3"/>
      <c r="HWU47" s="3"/>
      <c r="HWV47" s="3"/>
      <c r="HWW47" s="3"/>
      <c r="HWX47" s="3"/>
      <c r="HWY47" s="3"/>
      <c r="HWZ47" s="3"/>
      <c r="HXA47" s="3"/>
      <c r="HXB47" s="3"/>
      <c r="HXC47" s="3"/>
      <c r="HXD47" s="3"/>
      <c r="HXE47" s="3"/>
      <c r="HXF47" s="3"/>
      <c r="HXG47" s="3"/>
      <c r="HXH47" s="3"/>
      <c r="HXI47" s="3"/>
      <c r="HXJ47" s="3"/>
      <c r="HXK47" s="3"/>
      <c r="HXL47" s="3"/>
      <c r="HXM47" s="3"/>
      <c r="HXN47" s="3"/>
      <c r="HXO47" s="3"/>
      <c r="HXP47" s="3"/>
      <c r="HXQ47" s="3"/>
      <c r="HXR47" s="3"/>
      <c r="HXS47" s="3"/>
      <c r="HXT47" s="3"/>
      <c r="HXU47" s="3"/>
      <c r="HXV47" s="3"/>
      <c r="HXW47" s="3"/>
      <c r="HXX47" s="3"/>
      <c r="HXY47" s="3"/>
      <c r="HXZ47" s="3"/>
      <c r="HYA47" s="3"/>
      <c r="HYB47" s="3"/>
      <c r="HYC47" s="3"/>
      <c r="HYD47" s="3"/>
      <c r="HYE47" s="3"/>
      <c r="HYF47" s="3"/>
      <c r="HYG47" s="3"/>
      <c r="HYH47" s="3"/>
      <c r="HYI47" s="3"/>
      <c r="HYJ47" s="3"/>
      <c r="HYK47" s="3"/>
      <c r="HYL47" s="3"/>
      <c r="HYM47" s="3"/>
      <c r="HYN47" s="3"/>
      <c r="HYO47" s="3"/>
      <c r="HYP47" s="3"/>
      <c r="HYQ47" s="3"/>
      <c r="HYR47" s="3"/>
      <c r="HYS47" s="3"/>
      <c r="HYT47" s="3"/>
      <c r="HYU47" s="3"/>
      <c r="HYV47" s="3"/>
      <c r="HYW47" s="3"/>
      <c r="HYX47" s="3"/>
      <c r="HYY47" s="3"/>
      <c r="HYZ47" s="3"/>
      <c r="HZA47" s="3"/>
      <c r="HZB47" s="3"/>
      <c r="HZC47" s="3"/>
      <c r="HZD47" s="3"/>
      <c r="HZE47" s="3"/>
      <c r="HZF47" s="3"/>
      <c r="HZG47" s="3"/>
      <c r="HZH47" s="3"/>
      <c r="HZI47" s="3"/>
      <c r="HZJ47" s="3"/>
      <c r="HZK47" s="3"/>
      <c r="HZL47" s="3"/>
      <c r="HZM47" s="3"/>
      <c r="HZN47" s="3"/>
      <c r="HZO47" s="3"/>
      <c r="HZP47" s="3"/>
      <c r="HZQ47" s="3"/>
      <c r="HZR47" s="3"/>
      <c r="HZS47" s="3"/>
      <c r="HZT47" s="3"/>
      <c r="HZU47" s="3"/>
      <c r="HZV47" s="3"/>
      <c r="HZW47" s="3"/>
      <c r="HZX47" s="3"/>
      <c r="HZY47" s="3"/>
      <c r="HZZ47" s="3"/>
      <c r="IAA47" s="3"/>
      <c r="IAB47" s="3"/>
      <c r="IAC47" s="3"/>
      <c r="IAD47" s="3"/>
      <c r="IAE47" s="3"/>
      <c r="IAF47" s="3"/>
      <c r="IAG47" s="3"/>
      <c r="IAH47" s="3"/>
      <c r="IAI47" s="3"/>
      <c r="IAJ47" s="3"/>
      <c r="IAK47" s="3"/>
      <c r="IAL47" s="3"/>
      <c r="IAM47" s="3"/>
      <c r="IAN47" s="3"/>
      <c r="IAO47" s="3"/>
      <c r="IAP47" s="3"/>
      <c r="IAQ47" s="3"/>
      <c r="IAR47" s="3"/>
      <c r="IAS47" s="3"/>
      <c r="IAT47" s="3"/>
      <c r="IAU47" s="3"/>
      <c r="IAV47" s="3"/>
      <c r="IAW47" s="3"/>
      <c r="IAX47" s="3"/>
      <c r="IAY47" s="3"/>
      <c r="IAZ47" s="3"/>
      <c r="IBA47" s="3"/>
      <c r="IBB47" s="3"/>
      <c r="IBC47" s="3"/>
      <c r="IBD47" s="3"/>
      <c r="IBE47" s="3"/>
      <c r="IBF47" s="3"/>
      <c r="IBG47" s="3"/>
      <c r="IBH47" s="3"/>
      <c r="IBI47" s="3"/>
      <c r="IBJ47" s="3"/>
      <c r="IBK47" s="3"/>
      <c r="IBL47" s="3"/>
      <c r="IBM47" s="3"/>
      <c r="IBN47" s="3"/>
      <c r="IBO47" s="3"/>
      <c r="IBP47" s="3"/>
      <c r="IBQ47" s="3"/>
      <c r="IBR47" s="3"/>
      <c r="IBS47" s="3"/>
      <c r="IBT47" s="3"/>
      <c r="IBU47" s="3"/>
      <c r="IBV47" s="3"/>
      <c r="IBW47" s="3"/>
      <c r="IBX47" s="3"/>
      <c r="IBY47" s="3"/>
      <c r="IBZ47" s="3"/>
      <c r="ICA47" s="3"/>
      <c r="ICB47" s="3"/>
      <c r="ICC47" s="3"/>
      <c r="ICD47" s="3"/>
      <c r="ICE47" s="3"/>
      <c r="ICF47" s="3"/>
      <c r="ICG47" s="3"/>
      <c r="ICH47" s="3"/>
      <c r="ICI47" s="3"/>
      <c r="ICJ47" s="3"/>
      <c r="ICK47" s="3"/>
      <c r="ICL47" s="3"/>
      <c r="ICM47" s="3"/>
      <c r="ICN47" s="3"/>
      <c r="ICO47" s="3"/>
      <c r="ICP47" s="3"/>
      <c r="ICQ47" s="3"/>
      <c r="ICR47" s="3"/>
      <c r="ICS47" s="3"/>
      <c r="ICT47" s="3"/>
      <c r="ICU47" s="3"/>
      <c r="ICV47" s="3"/>
      <c r="ICW47" s="3"/>
      <c r="ICX47" s="3"/>
      <c r="ICY47" s="3"/>
      <c r="ICZ47" s="3"/>
      <c r="IDA47" s="3"/>
      <c r="IDB47" s="3"/>
      <c r="IDC47" s="3"/>
      <c r="IDD47" s="3"/>
      <c r="IDE47" s="3"/>
      <c r="IDF47" s="3"/>
      <c r="IDG47" s="3"/>
      <c r="IDH47" s="3"/>
      <c r="IDI47" s="3"/>
      <c r="IDJ47" s="3"/>
      <c r="IDK47" s="3"/>
      <c r="IDL47" s="3"/>
      <c r="IDM47" s="3"/>
      <c r="IDN47" s="3"/>
      <c r="IDO47" s="3"/>
      <c r="IDP47" s="3"/>
      <c r="IDQ47" s="3"/>
      <c r="IDR47" s="3"/>
      <c r="IDS47" s="3"/>
      <c r="IDT47" s="3"/>
      <c r="IDU47" s="3"/>
      <c r="IDV47" s="3"/>
      <c r="IDW47" s="3"/>
      <c r="IDX47" s="3"/>
      <c r="IDY47" s="3"/>
      <c r="IDZ47" s="3"/>
      <c r="IEA47" s="3"/>
      <c r="IEB47" s="3"/>
      <c r="IEC47" s="3"/>
      <c r="IED47" s="3"/>
      <c r="IEE47" s="3"/>
      <c r="IEF47" s="3"/>
      <c r="IEG47" s="3"/>
      <c r="IEH47" s="3"/>
      <c r="IEI47" s="3"/>
      <c r="IEJ47" s="3"/>
      <c r="IEK47" s="3"/>
      <c r="IEL47" s="3"/>
      <c r="IEM47" s="3"/>
      <c r="IEN47" s="3"/>
      <c r="IEO47" s="3"/>
      <c r="IEP47" s="3"/>
      <c r="IEQ47" s="3"/>
      <c r="IER47" s="3"/>
      <c r="IES47" s="3"/>
      <c r="IET47" s="3"/>
      <c r="IEU47" s="3"/>
      <c r="IEV47" s="3"/>
      <c r="IEW47" s="3"/>
      <c r="IEX47" s="3"/>
      <c r="IEY47" s="3"/>
      <c r="IEZ47" s="3"/>
      <c r="IFA47" s="3"/>
      <c r="IFB47" s="3"/>
      <c r="IFC47" s="3"/>
      <c r="IFD47" s="3"/>
      <c r="IFE47" s="3"/>
      <c r="IFF47" s="3"/>
      <c r="IFG47" s="3"/>
      <c r="IFH47" s="3"/>
      <c r="IFI47" s="3"/>
      <c r="IFJ47" s="3"/>
      <c r="IFK47" s="3"/>
      <c r="IFL47" s="3"/>
      <c r="IFM47" s="3"/>
      <c r="IFN47" s="3"/>
      <c r="IFO47" s="3"/>
      <c r="IFP47" s="3"/>
      <c r="IFQ47" s="3"/>
      <c r="IFR47" s="3"/>
      <c r="IFS47" s="3"/>
      <c r="IFT47" s="3"/>
      <c r="IFU47" s="3"/>
      <c r="IFV47" s="3"/>
      <c r="IFW47" s="3"/>
      <c r="IFX47" s="3"/>
      <c r="IFY47" s="3"/>
      <c r="IFZ47" s="3"/>
      <c r="IGA47" s="3"/>
      <c r="IGB47" s="3"/>
      <c r="IGC47" s="3"/>
      <c r="IGD47" s="3"/>
      <c r="IGE47" s="3"/>
      <c r="IGF47" s="3"/>
      <c r="IGG47" s="3"/>
      <c r="IGH47" s="3"/>
      <c r="IGI47" s="3"/>
      <c r="IGJ47" s="3"/>
      <c r="IGK47" s="3"/>
      <c r="IGL47" s="3"/>
      <c r="IGM47" s="3"/>
      <c r="IGN47" s="3"/>
      <c r="IGO47" s="3"/>
      <c r="IGP47" s="3"/>
      <c r="IGQ47" s="3"/>
      <c r="IGR47" s="3"/>
      <c r="IGS47" s="3"/>
      <c r="IGT47" s="3"/>
      <c r="IGU47" s="3"/>
      <c r="IGV47" s="3"/>
      <c r="IGW47" s="3"/>
      <c r="IGX47" s="3"/>
      <c r="IGY47" s="3"/>
      <c r="IGZ47" s="3"/>
      <c r="IHA47" s="3"/>
      <c r="IHB47" s="3"/>
      <c r="IHC47" s="3"/>
      <c r="IHD47" s="3"/>
      <c r="IHE47" s="3"/>
      <c r="IHF47" s="3"/>
      <c r="IHG47" s="3"/>
      <c r="IHH47" s="3"/>
      <c r="IHI47" s="3"/>
      <c r="IHJ47" s="3"/>
      <c r="IHK47" s="3"/>
      <c r="IHL47" s="3"/>
      <c r="IHM47" s="3"/>
      <c r="IHN47" s="3"/>
      <c r="IHO47" s="3"/>
      <c r="IHP47" s="3"/>
      <c r="IHQ47" s="3"/>
      <c r="IHR47" s="3"/>
      <c r="IHS47" s="3"/>
      <c r="IHT47" s="3"/>
      <c r="IHU47" s="3"/>
      <c r="IHV47" s="3"/>
      <c r="IHW47" s="3"/>
      <c r="IHX47" s="3"/>
      <c r="IHY47" s="3"/>
      <c r="IHZ47" s="3"/>
      <c r="IIA47" s="3"/>
      <c r="IIB47" s="3"/>
      <c r="IIC47" s="3"/>
      <c r="IID47" s="3"/>
      <c r="IIE47" s="3"/>
      <c r="IIF47" s="3"/>
      <c r="IIG47" s="3"/>
      <c r="IIH47" s="3"/>
      <c r="III47" s="3"/>
      <c r="IIJ47" s="3"/>
      <c r="IIK47" s="3"/>
      <c r="IIL47" s="3"/>
      <c r="IIM47" s="3"/>
      <c r="IIN47" s="3"/>
      <c r="IIO47" s="3"/>
      <c r="IIP47" s="3"/>
      <c r="IIQ47" s="3"/>
      <c r="IIR47" s="3"/>
      <c r="IIS47" s="3"/>
      <c r="IIT47" s="3"/>
      <c r="IIU47" s="3"/>
      <c r="IIV47" s="3"/>
      <c r="IIW47" s="3"/>
      <c r="IIX47" s="3"/>
      <c r="IIY47" s="3"/>
      <c r="IIZ47" s="3"/>
      <c r="IJA47" s="3"/>
      <c r="IJB47" s="3"/>
      <c r="IJC47" s="3"/>
      <c r="IJD47" s="3"/>
      <c r="IJE47" s="3"/>
      <c r="IJF47" s="3"/>
      <c r="IJG47" s="3"/>
      <c r="IJH47" s="3"/>
      <c r="IJI47" s="3"/>
      <c r="IJJ47" s="3"/>
      <c r="IJK47" s="3"/>
      <c r="IJL47" s="3"/>
      <c r="IJM47" s="3"/>
      <c r="IJN47" s="3"/>
      <c r="IJO47" s="3"/>
      <c r="IJP47" s="3"/>
      <c r="IJQ47" s="3"/>
      <c r="IJR47" s="3"/>
      <c r="IJS47" s="3"/>
      <c r="IJT47" s="3"/>
      <c r="IJU47" s="3"/>
      <c r="IJV47" s="3"/>
      <c r="IJW47" s="3"/>
      <c r="IJX47" s="3"/>
      <c r="IJY47" s="3"/>
      <c r="IJZ47" s="3"/>
      <c r="IKA47" s="3"/>
      <c r="IKB47" s="3"/>
      <c r="IKC47" s="3"/>
      <c r="IKD47" s="3"/>
      <c r="IKE47" s="3"/>
      <c r="IKF47" s="3"/>
      <c r="IKG47" s="3"/>
      <c r="IKH47" s="3"/>
      <c r="IKI47" s="3"/>
      <c r="IKJ47" s="3"/>
      <c r="IKK47" s="3"/>
      <c r="IKL47" s="3"/>
      <c r="IKM47" s="3"/>
      <c r="IKN47" s="3"/>
      <c r="IKO47" s="3"/>
      <c r="IKP47" s="3"/>
      <c r="IKQ47" s="3"/>
      <c r="IKR47" s="3"/>
      <c r="IKS47" s="3"/>
      <c r="IKT47" s="3"/>
      <c r="IKU47" s="3"/>
      <c r="IKV47" s="3"/>
      <c r="IKW47" s="3"/>
      <c r="IKX47" s="3"/>
      <c r="IKY47" s="3"/>
      <c r="IKZ47" s="3"/>
      <c r="ILA47" s="3"/>
      <c r="ILB47" s="3"/>
      <c r="ILC47" s="3"/>
      <c r="ILD47" s="3"/>
      <c r="ILE47" s="3"/>
      <c r="ILF47" s="3"/>
      <c r="ILG47" s="3"/>
      <c r="ILH47" s="3"/>
      <c r="ILI47" s="3"/>
      <c r="ILJ47" s="3"/>
      <c r="ILK47" s="3"/>
      <c r="ILL47" s="3"/>
      <c r="ILM47" s="3"/>
      <c r="ILN47" s="3"/>
      <c r="ILO47" s="3"/>
      <c r="ILP47" s="3"/>
      <c r="ILQ47" s="3"/>
      <c r="ILR47" s="3"/>
      <c r="ILS47" s="3"/>
      <c r="ILT47" s="3"/>
      <c r="ILU47" s="3"/>
      <c r="ILV47" s="3"/>
      <c r="ILW47" s="3"/>
      <c r="ILX47" s="3"/>
      <c r="ILY47" s="3"/>
      <c r="ILZ47" s="3"/>
      <c r="IMA47" s="3"/>
      <c r="IMB47" s="3"/>
      <c r="IMC47" s="3"/>
      <c r="IMD47" s="3"/>
      <c r="IME47" s="3"/>
      <c r="IMF47" s="3"/>
      <c r="IMG47" s="3"/>
      <c r="IMH47" s="3"/>
      <c r="IMI47" s="3"/>
      <c r="IMJ47" s="3"/>
      <c r="IMK47" s="3"/>
      <c r="IML47" s="3"/>
      <c r="IMM47" s="3"/>
      <c r="IMN47" s="3"/>
      <c r="IMO47" s="3"/>
      <c r="IMP47" s="3"/>
      <c r="IMQ47" s="3"/>
      <c r="IMR47" s="3"/>
      <c r="IMS47" s="3"/>
      <c r="IMT47" s="3"/>
      <c r="IMU47" s="3"/>
      <c r="IMV47" s="3"/>
      <c r="IMW47" s="3"/>
      <c r="IMX47" s="3"/>
      <c r="IMY47" s="3"/>
      <c r="IMZ47" s="3"/>
      <c r="INA47" s="3"/>
      <c r="INB47" s="3"/>
      <c r="INC47" s="3"/>
      <c r="IND47" s="3"/>
      <c r="INE47" s="3"/>
      <c r="INF47" s="3"/>
      <c r="ING47" s="3"/>
      <c r="INH47" s="3"/>
      <c r="INI47" s="3"/>
      <c r="INJ47" s="3"/>
      <c r="INK47" s="3"/>
      <c r="INL47" s="3"/>
      <c r="INM47" s="3"/>
      <c r="INN47" s="3"/>
      <c r="INO47" s="3"/>
      <c r="INP47" s="3"/>
      <c r="INQ47" s="3"/>
      <c r="INR47" s="3"/>
      <c r="INS47" s="3"/>
      <c r="INT47" s="3"/>
      <c r="INU47" s="3"/>
      <c r="INV47" s="3"/>
      <c r="INW47" s="3"/>
      <c r="INX47" s="3"/>
      <c r="INY47" s="3"/>
      <c r="INZ47" s="3"/>
      <c r="IOA47" s="3"/>
      <c r="IOB47" s="3"/>
      <c r="IOC47" s="3"/>
      <c r="IOD47" s="3"/>
      <c r="IOE47" s="3"/>
      <c r="IOF47" s="3"/>
      <c r="IOG47" s="3"/>
      <c r="IOH47" s="3"/>
      <c r="IOI47" s="3"/>
      <c r="IOJ47" s="3"/>
      <c r="IOK47" s="3"/>
      <c r="IOL47" s="3"/>
      <c r="IOM47" s="3"/>
      <c r="ION47" s="3"/>
      <c r="IOO47" s="3"/>
      <c r="IOP47" s="3"/>
      <c r="IOQ47" s="3"/>
      <c r="IOR47" s="3"/>
      <c r="IOS47" s="3"/>
      <c r="IOT47" s="3"/>
      <c r="IOU47" s="3"/>
      <c r="IOV47" s="3"/>
      <c r="IOW47" s="3"/>
      <c r="IOX47" s="3"/>
      <c r="IOY47" s="3"/>
      <c r="IOZ47" s="3"/>
      <c r="IPA47" s="3"/>
      <c r="IPB47" s="3"/>
      <c r="IPC47" s="3"/>
      <c r="IPD47" s="3"/>
      <c r="IPE47" s="3"/>
      <c r="IPF47" s="3"/>
      <c r="IPG47" s="3"/>
      <c r="IPH47" s="3"/>
      <c r="IPI47" s="3"/>
      <c r="IPJ47" s="3"/>
      <c r="IPK47" s="3"/>
      <c r="IPL47" s="3"/>
      <c r="IPM47" s="3"/>
      <c r="IPN47" s="3"/>
      <c r="IPO47" s="3"/>
      <c r="IPP47" s="3"/>
      <c r="IPQ47" s="3"/>
      <c r="IPR47" s="3"/>
      <c r="IPS47" s="3"/>
      <c r="IPT47" s="3"/>
      <c r="IPU47" s="3"/>
      <c r="IPV47" s="3"/>
      <c r="IPW47" s="3"/>
      <c r="IPX47" s="3"/>
      <c r="IPY47" s="3"/>
      <c r="IPZ47" s="3"/>
      <c r="IQA47" s="3"/>
      <c r="IQB47" s="3"/>
      <c r="IQC47" s="3"/>
      <c r="IQD47" s="3"/>
      <c r="IQE47" s="3"/>
      <c r="IQF47" s="3"/>
      <c r="IQG47" s="3"/>
      <c r="IQH47" s="3"/>
      <c r="IQI47" s="3"/>
      <c r="IQJ47" s="3"/>
      <c r="IQK47" s="3"/>
      <c r="IQL47" s="3"/>
      <c r="IQM47" s="3"/>
      <c r="IQN47" s="3"/>
      <c r="IQO47" s="3"/>
      <c r="IQP47" s="3"/>
      <c r="IQQ47" s="3"/>
      <c r="IQR47" s="3"/>
      <c r="IQS47" s="3"/>
      <c r="IQT47" s="3"/>
      <c r="IQU47" s="3"/>
      <c r="IQV47" s="3"/>
      <c r="IQW47" s="3"/>
      <c r="IQX47" s="3"/>
      <c r="IQY47" s="3"/>
      <c r="IQZ47" s="3"/>
      <c r="IRA47" s="3"/>
      <c r="IRB47" s="3"/>
      <c r="IRC47" s="3"/>
      <c r="IRD47" s="3"/>
      <c r="IRE47" s="3"/>
      <c r="IRF47" s="3"/>
      <c r="IRG47" s="3"/>
      <c r="IRH47" s="3"/>
      <c r="IRI47" s="3"/>
      <c r="IRJ47" s="3"/>
      <c r="IRK47" s="3"/>
      <c r="IRL47" s="3"/>
      <c r="IRM47" s="3"/>
      <c r="IRN47" s="3"/>
      <c r="IRO47" s="3"/>
      <c r="IRP47" s="3"/>
      <c r="IRQ47" s="3"/>
      <c r="IRR47" s="3"/>
      <c r="IRS47" s="3"/>
      <c r="IRT47" s="3"/>
      <c r="IRU47" s="3"/>
      <c r="IRV47" s="3"/>
      <c r="IRW47" s="3"/>
      <c r="IRX47" s="3"/>
      <c r="IRY47" s="3"/>
      <c r="IRZ47" s="3"/>
      <c r="ISA47" s="3"/>
      <c r="ISB47" s="3"/>
      <c r="ISC47" s="3"/>
      <c r="ISD47" s="3"/>
      <c r="ISE47" s="3"/>
      <c r="ISF47" s="3"/>
      <c r="ISG47" s="3"/>
      <c r="ISH47" s="3"/>
      <c r="ISI47" s="3"/>
      <c r="ISJ47" s="3"/>
      <c r="ISK47" s="3"/>
      <c r="ISL47" s="3"/>
      <c r="ISM47" s="3"/>
      <c r="ISN47" s="3"/>
      <c r="ISO47" s="3"/>
      <c r="ISP47" s="3"/>
      <c r="ISQ47" s="3"/>
      <c r="ISR47" s="3"/>
      <c r="ISS47" s="3"/>
      <c r="IST47" s="3"/>
      <c r="ISU47" s="3"/>
      <c r="ISV47" s="3"/>
      <c r="ISW47" s="3"/>
      <c r="ISX47" s="3"/>
      <c r="ISY47" s="3"/>
      <c r="ISZ47" s="3"/>
      <c r="ITA47" s="3"/>
      <c r="ITB47" s="3"/>
      <c r="ITC47" s="3"/>
      <c r="ITD47" s="3"/>
      <c r="ITE47" s="3"/>
      <c r="ITF47" s="3"/>
      <c r="ITG47" s="3"/>
      <c r="ITH47" s="3"/>
      <c r="ITI47" s="3"/>
      <c r="ITJ47" s="3"/>
      <c r="ITK47" s="3"/>
      <c r="ITL47" s="3"/>
      <c r="ITM47" s="3"/>
      <c r="ITN47" s="3"/>
      <c r="ITO47" s="3"/>
      <c r="ITP47" s="3"/>
      <c r="ITQ47" s="3"/>
      <c r="ITR47" s="3"/>
      <c r="ITS47" s="3"/>
      <c r="ITT47" s="3"/>
      <c r="ITU47" s="3"/>
      <c r="ITV47" s="3"/>
      <c r="ITW47" s="3"/>
      <c r="ITX47" s="3"/>
      <c r="ITY47" s="3"/>
      <c r="ITZ47" s="3"/>
      <c r="IUA47" s="3"/>
      <c r="IUB47" s="3"/>
      <c r="IUC47" s="3"/>
      <c r="IUD47" s="3"/>
      <c r="IUE47" s="3"/>
      <c r="IUF47" s="3"/>
      <c r="IUG47" s="3"/>
      <c r="IUH47" s="3"/>
      <c r="IUI47" s="3"/>
      <c r="IUJ47" s="3"/>
      <c r="IUK47" s="3"/>
      <c r="IUL47" s="3"/>
      <c r="IUM47" s="3"/>
      <c r="IUN47" s="3"/>
      <c r="IUO47" s="3"/>
      <c r="IUP47" s="3"/>
      <c r="IUQ47" s="3"/>
      <c r="IUR47" s="3"/>
      <c r="IUS47" s="3"/>
      <c r="IUT47" s="3"/>
      <c r="IUU47" s="3"/>
      <c r="IUV47" s="3"/>
      <c r="IUW47" s="3"/>
      <c r="IUX47" s="3"/>
      <c r="IUY47" s="3"/>
      <c r="IUZ47" s="3"/>
      <c r="IVA47" s="3"/>
      <c r="IVB47" s="3"/>
      <c r="IVC47" s="3"/>
      <c r="IVD47" s="3"/>
      <c r="IVE47" s="3"/>
      <c r="IVF47" s="3"/>
      <c r="IVG47" s="3"/>
      <c r="IVH47" s="3"/>
      <c r="IVI47" s="3"/>
      <c r="IVJ47" s="3"/>
      <c r="IVK47" s="3"/>
      <c r="IVL47" s="3"/>
      <c r="IVM47" s="3"/>
      <c r="IVN47" s="3"/>
      <c r="IVO47" s="3"/>
      <c r="IVP47" s="3"/>
      <c r="IVQ47" s="3"/>
      <c r="IVR47" s="3"/>
      <c r="IVS47" s="3"/>
      <c r="IVT47" s="3"/>
      <c r="IVU47" s="3"/>
      <c r="IVV47" s="3"/>
      <c r="IVW47" s="3"/>
      <c r="IVX47" s="3"/>
      <c r="IVY47" s="3"/>
      <c r="IVZ47" s="3"/>
      <c r="IWA47" s="3"/>
      <c r="IWB47" s="3"/>
      <c r="IWC47" s="3"/>
      <c r="IWD47" s="3"/>
      <c r="IWE47" s="3"/>
      <c r="IWF47" s="3"/>
      <c r="IWG47" s="3"/>
      <c r="IWH47" s="3"/>
      <c r="IWI47" s="3"/>
      <c r="IWJ47" s="3"/>
      <c r="IWK47" s="3"/>
      <c r="IWL47" s="3"/>
      <c r="IWM47" s="3"/>
      <c r="IWN47" s="3"/>
      <c r="IWO47" s="3"/>
      <c r="IWP47" s="3"/>
      <c r="IWQ47" s="3"/>
      <c r="IWR47" s="3"/>
      <c r="IWS47" s="3"/>
      <c r="IWT47" s="3"/>
      <c r="IWU47" s="3"/>
      <c r="IWV47" s="3"/>
      <c r="IWW47" s="3"/>
      <c r="IWX47" s="3"/>
      <c r="IWY47" s="3"/>
      <c r="IWZ47" s="3"/>
      <c r="IXA47" s="3"/>
      <c r="IXB47" s="3"/>
      <c r="IXC47" s="3"/>
      <c r="IXD47" s="3"/>
      <c r="IXE47" s="3"/>
      <c r="IXF47" s="3"/>
      <c r="IXG47" s="3"/>
      <c r="IXH47" s="3"/>
      <c r="IXI47" s="3"/>
      <c r="IXJ47" s="3"/>
      <c r="IXK47" s="3"/>
      <c r="IXL47" s="3"/>
      <c r="IXM47" s="3"/>
      <c r="IXN47" s="3"/>
      <c r="IXO47" s="3"/>
      <c r="IXP47" s="3"/>
      <c r="IXQ47" s="3"/>
      <c r="IXR47" s="3"/>
      <c r="IXS47" s="3"/>
      <c r="IXT47" s="3"/>
      <c r="IXU47" s="3"/>
      <c r="IXV47" s="3"/>
      <c r="IXW47" s="3"/>
      <c r="IXX47" s="3"/>
      <c r="IXY47" s="3"/>
      <c r="IXZ47" s="3"/>
      <c r="IYA47" s="3"/>
      <c r="IYB47" s="3"/>
      <c r="IYC47" s="3"/>
      <c r="IYD47" s="3"/>
      <c r="IYE47" s="3"/>
      <c r="IYF47" s="3"/>
      <c r="IYG47" s="3"/>
      <c r="IYH47" s="3"/>
      <c r="IYI47" s="3"/>
      <c r="IYJ47" s="3"/>
      <c r="IYK47" s="3"/>
      <c r="IYL47" s="3"/>
      <c r="IYM47" s="3"/>
      <c r="IYN47" s="3"/>
      <c r="IYO47" s="3"/>
      <c r="IYP47" s="3"/>
      <c r="IYQ47" s="3"/>
      <c r="IYR47" s="3"/>
      <c r="IYS47" s="3"/>
      <c r="IYT47" s="3"/>
      <c r="IYU47" s="3"/>
      <c r="IYV47" s="3"/>
      <c r="IYW47" s="3"/>
      <c r="IYX47" s="3"/>
      <c r="IYY47" s="3"/>
      <c r="IYZ47" s="3"/>
      <c r="IZA47" s="3"/>
      <c r="IZB47" s="3"/>
      <c r="IZC47" s="3"/>
      <c r="IZD47" s="3"/>
      <c r="IZE47" s="3"/>
      <c r="IZF47" s="3"/>
      <c r="IZG47" s="3"/>
      <c r="IZH47" s="3"/>
      <c r="IZI47" s="3"/>
      <c r="IZJ47" s="3"/>
      <c r="IZK47" s="3"/>
      <c r="IZL47" s="3"/>
      <c r="IZM47" s="3"/>
      <c r="IZN47" s="3"/>
      <c r="IZO47" s="3"/>
      <c r="IZP47" s="3"/>
      <c r="IZQ47" s="3"/>
      <c r="IZR47" s="3"/>
      <c r="IZS47" s="3"/>
      <c r="IZT47" s="3"/>
      <c r="IZU47" s="3"/>
      <c r="IZV47" s="3"/>
      <c r="IZW47" s="3"/>
      <c r="IZX47" s="3"/>
      <c r="IZY47" s="3"/>
      <c r="IZZ47" s="3"/>
      <c r="JAA47" s="3"/>
      <c r="JAB47" s="3"/>
      <c r="JAC47" s="3"/>
      <c r="JAD47" s="3"/>
      <c r="JAE47" s="3"/>
      <c r="JAF47" s="3"/>
      <c r="JAG47" s="3"/>
      <c r="JAH47" s="3"/>
      <c r="JAI47" s="3"/>
      <c r="JAJ47" s="3"/>
      <c r="JAK47" s="3"/>
      <c r="JAL47" s="3"/>
      <c r="JAM47" s="3"/>
      <c r="JAN47" s="3"/>
      <c r="JAO47" s="3"/>
      <c r="JAP47" s="3"/>
      <c r="JAQ47" s="3"/>
      <c r="JAR47" s="3"/>
      <c r="JAS47" s="3"/>
      <c r="JAT47" s="3"/>
      <c r="JAU47" s="3"/>
      <c r="JAV47" s="3"/>
      <c r="JAW47" s="3"/>
      <c r="JAX47" s="3"/>
      <c r="JAY47" s="3"/>
      <c r="JAZ47" s="3"/>
      <c r="JBA47" s="3"/>
      <c r="JBB47" s="3"/>
      <c r="JBC47" s="3"/>
      <c r="JBD47" s="3"/>
      <c r="JBE47" s="3"/>
      <c r="JBF47" s="3"/>
      <c r="JBG47" s="3"/>
      <c r="JBH47" s="3"/>
      <c r="JBI47" s="3"/>
      <c r="JBJ47" s="3"/>
      <c r="JBK47" s="3"/>
      <c r="JBL47" s="3"/>
      <c r="JBM47" s="3"/>
      <c r="JBN47" s="3"/>
      <c r="JBO47" s="3"/>
      <c r="JBP47" s="3"/>
      <c r="JBQ47" s="3"/>
      <c r="JBR47" s="3"/>
      <c r="JBS47" s="3"/>
      <c r="JBT47" s="3"/>
      <c r="JBU47" s="3"/>
      <c r="JBV47" s="3"/>
      <c r="JBW47" s="3"/>
      <c r="JBX47" s="3"/>
      <c r="JBY47" s="3"/>
      <c r="JBZ47" s="3"/>
      <c r="JCA47" s="3"/>
      <c r="JCB47" s="3"/>
      <c r="JCC47" s="3"/>
      <c r="JCD47" s="3"/>
      <c r="JCE47" s="3"/>
      <c r="JCF47" s="3"/>
      <c r="JCG47" s="3"/>
      <c r="JCH47" s="3"/>
      <c r="JCI47" s="3"/>
      <c r="JCJ47" s="3"/>
      <c r="JCK47" s="3"/>
      <c r="JCL47" s="3"/>
      <c r="JCM47" s="3"/>
      <c r="JCN47" s="3"/>
      <c r="JCO47" s="3"/>
      <c r="JCP47" s="3"/>
      <c r="JCQ47" s="3"/>
      <c r="JCR47" s="3"/>
      <c r="JCS47" s="3"/>
      <c r="JCT47" s="3"/>
      <c r="JCU47" s="3"/>
      <c r="JCV47" s="3"/>
      <c r="JCW47" s="3"/>
      <c r="JCX47" s="3"/>
      <c r="JCY47" s="3"/>
      <c r="JCZ47" s="3"/>
      <c r="JDA47" s="3"/>
      <c r="JDB47" s="3"/>
      <c r="JDC47" s="3"/>
      <c r="JDD47" s="3"/>
      <c r="JDE47" s="3"/>
      <c r="JDF47" s="3"/>
      <c r="JDG47" s="3"/>
      <c r="JDH47" s="3"/>
      <c r="JDI47" s="3"/>
      <c r="JDJ47" s="3"/>
      <c r="JDK47" s="3"/>
      <c r="JDL47" s="3"/>
      <c r="JDM47" s="3"/>
      <c r="JDN47" s="3"/>
      <c r="JDO47" s="3"/>
      <c r="JDP47" s="3"/>
      <c r="JDQ47" s="3"/>
      <c r="JDR47" s="3"/>
      <c r="JDS47" s="3"/>
      <c r="JDT47" s="3"/>
      <c r="JDU47" s="3"/>
      <c r="JDV47" s="3"/>
      <c r="JDW47" s="3"/>
      <c r="JDX47" s="3"/>
      <c r="JDY47" s="3"/>
      <c r="JDZ47" s="3"/>
      <c r="JEA47" s="3"/>
      <c r="JEB47" s="3"/>
      <c r="JEC47" s="3"/>
      <c r="JED47" s="3"/>
      <c r="JEE47" s="3"/>
      <c r="JEF47" s="3"/>
      <c r="JEG47" s="3"/>
      <c r="JEH47" s="3"/>
      <c r="JEI47" s="3"/>
      <c r="JEJ47" s="3"/>
      <c r="JEK47" s="3"/>
      <c r="JEL47" s="3"/>
      <c r="JEM47" s="3"/>
      <c r="JEN47" s="3"/>
      <c r="JEO47" s="3"/>
      <c r="JEP47" s="3"/>
      <c r="JEQ47" s="3"/>
      <c r="JER47" s="3"/>
      <c r="JES47" s="3"/>
      <c r="JET47" s="3"/>
      <c r="JEU47" s="3"/>
      <c r="JEV47" s="3"/>
      <c r="JEW47" s="3"/>
      <c r="JEX47" s="3"/>
      <c r="JEY47" s="3"/>
      <c r="JEZ47" s="3"/>
      <c r="JFA47" s="3"/>
      <c r="JFB47" s="3"/>
      <c r="JFC47" s="3"/>
      <c r="JFD47" s="3"/>
      <c r="JFE47" s="3"/>
      <c r="JFF47" s="3"/>
      <c r="JFG47" s="3"/>
      <c r="JFH47" s="3"/>
      <c r="JFI47" s="3"/>
      <c r="JFJ47" s="3"/>
      <c r="JFK47" s="3"/>
      <c r="JFL47" s="3"/>
      <c r="JFM47" s="3"/>
      <c r="JFN47" s="3"/>
      <c r="JFO47" s="3"/>
      <c r="JFP47" s="3"/>
      <c r="JFQ47" s="3"/>
      <c r="JFR47" s="3"/>
      <c r="JFS47" s="3"/>
      <c r="JFT47" s="3"/>
      <c r="JFU47" s="3"/>
      <c r="JFV47" s="3"/>
      <c r="JFW47" s="3"/>
      <c r="JFX47" s="3"/>
      <c r="JFY47" s="3"/>
      <c r="JFZ47" s="3"/>
      <c r="JGA47" s="3"/>
      <c r="JGB47" s="3"/>
      <c r="JGC47" s="3"/>
      <c r="JGD47" s="3"/>
      <c r="JGE47" s="3"/>
      <c r="JGF47" s="3"/>
      <c r="JGG47" s="3"/>
      <c r="JGH47" s="3"/>
      <c r="JGI47" s="3"/>
      <c r="JGJ47" s="3"/>
      <c r="JGK47" s="3"/>
      <c r="JGL47" s="3"/>
      <c r="JGM47" s="3"/>
      <c r="JGN47" s="3"/>
      <c r="JGO47" s="3"/>
      <c r="JGP47" s="3"/>
      <c r="JGQ47" s="3"/>
      <c r="JGR47" s="3"/>
      <c r="JGS47" s="3"/>
      <c r="JGT47" s="3"/>
      <c r="JGU47" s="3"/>
      <c r="JGV47" s="3"/>
      <c r="JGW47" s="3"/>
      <c r="JGX47" s="3"/>
      <c r="JGY47" s="3"/>
      <c r="JGZ47" s="3"/>
      <c r="JHA47" s="3"/>
      <c r="JHB47" s="3"/>
      <c r="JHC47" s="3"/>
      <c r="JHD47" s="3"/>
      <c r="JHE47" s="3"/>
      <c r="JHF47" s="3"/>
      <c r="JHG47" s="3"/>
      <c r="JHH47" s="3"/>
      <c r="JHI47" s="3"/>
      <c r="JHJ47" s="3"/>
      <c r="JHK47" s="3"/>
      <c r="JHL47" s="3"/>
      <c r="JHM47" s="3"/>
      <c r="JHN47" s="3"/>
      <c r="JHO47" s="3"/>
      <c r="JHP47" s="3"/>
      <c r="JHQ47" s="3"/>
      <c r="JHR47" s="3"/>
      <c r="JHS47" s="3"/>
      <c r="JHT47" s="3"/>
      <c r="JHU47" s="3"/>
      <c r="JHV47" s="3"/>
      <c r="JHW47" s="3"/>
      <c r="JHX47" s="3"/>
      <c r="JHY47" s="3"/>
      <c r="JHZ47" s="3"/>
      <c r="JIA47" s="3"/>
      <c r="JIB47" s="3"/>
      <c r="JIC47" s="3"/>
      <c r="JID47" s="3"/>
      <c r="JIE47" s="3"/>
      <c r="JIF47" s="3"/>
      <c r="JIG47" s="3"/>
      <c r="JIH47" s="3"/>
      <c r="JII47" s="3"/>
      <c r="JIJ47" s="3"/>
      <c r="JIK47" s="3"/>
      <c r="JIL47" s="3"/>
      <c r="JIM47" s="3"/>
      <c r="JIN47" s="3"/>
      <c r="JIO47" s="3"/>
      <c r="JIP47" s="3"/>
      <c r="JIQ47" s="3"/>
      <c r="JIR47" s="3"/>
      <c r="JIS47" s="3"/>
      <c r="JIT47" s="3"/>
      <c r="JIU47" s="3"/>
      <c r="JIV47" s="3"/>
      <c r="JIW47" s="3"/>
      <c r="JIX47" s="3"/>
      <c r="JIY47" s="3"/>
      <c r="JIZ47" s="3"/>
      <c r="JJA47" s="3"/>
      <c r="JJB47" s="3"/>
      <c r="JJC47" s="3"/>
      <c r="JJD47" s="3"/>
      <c r="JJE47" s="3"/>
      <c r="JJF47" s="3"/>
      <c r="JJG47" s="3"/>
      <c r="JJH47" s="3"/>
      <c r="JJI47" s="3"/>
      <c r="JJJ47" s="3"/>
      <c r="JJK47" s="3"/>
      <c r="JJL47" s="3"/>
      <c r="JJM47" s="3"/>
      <c r="JJN47" s="3"/>
      <c r="JJO47" s="3"/>
      <c r="JJP47" s="3"/>
      <c r="JJQ47" s="3"/>
      <c r="JJR47" s="3"/>
      <c r="JJS47" s="3"/>
      <c r="JJT47" s="3"/>
      <c r="JJU47" s="3"/>
      <c r="JJV47" s="3"/>
      <c r="JJW47" s="3"/>
      <c r="JJX47" s="3"/>
      <c r="JJY47" s="3"/>
      <c r="JJZ47" s="3"/>
      <c r="JKA47" s="3"/>
      <c r="JKB47" s="3"/>
      <c r="JKC47" s="3"/>
      <c r="JKD47" s="3"/>
      <c r="JKE47" s="3"/>
      <c r="JKF47" s="3"/>
      <c r="JKG47" s="3"/>
      <c r="JKH47" s="3"/>
      <c r="JKI47" s="3"/>
      <c r="JKJ47" s="3"/>
      <c r="JKK47" s="3"/>
      <c r="JKL47" s="3"/>
      <c r="JKM47" s="3"/>
      <c r="JKN47" s="3"/>
      <c r="JKO47" s="3"/>
      <c r="JKP47" s="3"/>
      <c r="JKQ47" s="3"/>
      <c r="JKR47" s="3"/>
      <c r="JKS47" s="3"/>
      <c r="JKT47" s="3"/>
      <c r="JKU47" s="3"/>
      <c r="JKV47" s="3"/>
      <c r="JKW47" s="3"/>
      <c r="JKX47" s="3"/>
      <c r="JKY47" s="3"/>
      <c r="JKZ47" s="3"/>
      <c r="JLA47" s="3"/>
      <c r="JLB47" s="3"/>
      <c r="JLC47" s="3"/>
      <c r="JLD47" s="3"/>
      <c r="JLE47" s="3"/>
      <c r="JLF47" s="3"/>
      <c r="JLG47" s="3"/>
      <c r="JLH47" s="3"/>
      <c r="JLI47" s="3"/>
      <c r="JLJ47" s="3"/>
      <c r="JLK47" s="3"/>
      <c r="JLL47" s="3"/>
      <c r="JLM47" s="3"/>
      <c r="JLN47" s="3"/>
      <c r="JLO47" s="3"/>
      <c r="JLP47" s="3"/>
      <c r="JLQ47" s="3"/>
      <c r="JLR47" s="3"/>
      <c r="JLS47" s="3"/>
      <c r="JLT47" s="3"/>
      <c r="JLU47" s="3"/>
      <c r="JLV47" s="3"/>
      <c r="JLW47" s="3"/>
      <c r="JLX47" s="3"/>
      <c r="JLY47" s="3"/>
      <c r="JLZ47" s="3"/>
      <c r="JMA47" s="3"/>
      <c r="JMB47" s="3"/>
      <c r="JMC47" s="3"/>
      <c r="JMD47" s="3"/>
      <c r="JME47" s="3"/>
      <c r="JMF47" s="3"/>
      <c r="JMG47" s="3"/>
      <c r="JMH47" s="3"/>
      <c r="JMI47" s="3"/>
      <c r="JMJ47" s="3"/>
      <c r="JMK47" s="3"/>
      <c r="JML47" s="3"/>
      <c r="JMM47" s="3"/>
      <c r="JMN47" s="3"/>
      <c r="JMO47" s="3"/>
      <c r="JMP47" s="3"/>
      <c r="JMQ47" s="3"/>
      <c r="JMR47" s="3"/>
      <c r="JMS47" s="3"/>
      <c r="JMT47" s="3"/>
      <c r="JMU47" s="3"/>
      <c r="JMV47" s="3"/>
      <c r="JMW47" s="3"/>
      <c r="JMX47" s="3"/>
      <c r="JMY47" s="3"/>
      <c r="JMZ47" s="3"/>
      <c r="JNA47" s="3"/>
      <c r="JNB47" s="3"/>
      <c r="JNC47" s="3"/>
      <c r="JND47" s="3"/>
      <c r="JNE47" s="3"/>
      <c r="JNF47" s="3"/>
      <c r="JNG47" s="3"/>
      <c r="JNH47" s="3"/>
      <c r="JNI47" s="3"/>
      <c r="JNJ47" s="3"/>
      <c r="JNK47" s="3"/>
      <c r="JNL47" s="3"/>
      <c r="JNM47" s="3"/>
      <c r="JNN47" s="3"/>
      <c r="JNO47" s="3"/>
      <c r="JNP47" s="3"/>
      <c r="JNQ47" s="3"/>
      <c r="JNR47" s="3"/>
      <c r="JNS47" s="3"/>
      <c r="JNT47" s="3"/>
      <c r="JNU47" s="3"/>
      <c r="JNV47" s="3"/>
      <c r="JNW47" s="3"/>
      <c r="JNX47" s="3"/>
      <c r="JNY47" s="3"/>
      <c r="JNZ47" s="3"/>
      <c r="JOA47" s="3"/>
      <c r="JOB47" s="3"/>
      <c r="JOC47" s="3"/>
      <c r="JOD47" s="3"/>
      <c r="JOE47" s="3"/>
      <c r="JOF47" s="3"/>
      <c r="JOG47" s="3"/>
      <c r="JOH47" s="3"/>
      <c r="JOI47" s="3"/>
      <c r="JOJ47" s="3"/>
      <c r="JOK47" s="3"/>
      <c r="JOL47" s="3"/>
      <c r="JOM47" s="3"/>
      <c r="JON47" s="3"/>
      <c r="JOO47" s="3"/>
      <c r="JOP47" s="3"/>
      <c r="JOQ47" s="3"/>
      <c r="JOR47" s="3"/>
      <c r="JOS47" s="3"/>
      <c r="JOT47" s="3"/>
      <c r="JOU47" s="3"/>
      <c r="JOV47" s="3"/>
      <c r="JOW47" s="3"/>
      <c r="JOX47" s="3"/>
      <c r="JOY47" s="3"/>
      <c r="JOZ47" s="3"/>
      <c r="JPA47" s="3"/>
      <c r="JPB47" s="3"/>
      <c r="JPC47" s="3"/>
      <c r="JPD47" s="3"/>
      <c r="JPE47" s="3"/>
      <c r="JPF47" s="3"/>
      <c r="JPG47" s="3"/>
      <c r="JPH47" s="3"/>
      <c r="JPI47" s="3"/>
      <c r="JPJ47" s="3"/>
      <c r="JPK47" s="3"/>
      <c r="JPL47" s="3"/>
      <c r="JPM47" s="3"/>
      <c r="JPN47" s="3"/>
      <c r="JPO47" s="3"/>
      <c r="JPP47" s="3"/>
      <c r="JPQ47" s="3"/>
      <c r="JPR47" s="3"/>
      <c r="JPS47" s="3"/>
      <c r="JPT47" s="3"/>
      <c r="JPU47" s="3"/>
      <c r="JPV47" s="3"/>
      <c r="JPW47" s="3"/>
      <c r="JPX47" s="3"/>
      <c r="JPY47" s="3"/>
      <c r="JPZ47" s="3"/>
      <c r="JQA47" s="3"/>
      <c r="JQB47" s="3"/>
      <c r="JQC47" s="3"/>
      <c r="JQD47" s="3"/>
      <c r="JQE47" s="3"/>
      <c r="JQF47" s="3"/>
      <c r="JQG47" s="3"/>
      <c r="JQH47" s="3"/>
      <c r="JQI47" s="3"/>
      <c r="JQJ47" s="3"/>
      <c r="JQK47" s="3"/>
      <c r="JQL47" s="3"/>
      <c r="JQM47" s="3"/>
      <c r="JQN47" s="3"/>
      <c r="JQO47" s="3"/>
      <c r="JQP47" s="3"/>
      <c r="JQQ47" s="3"/>
      <c r="JQR47" s="3"/>
      <c r="JQS47" s="3"/>
      <c r="JQT47" s="3"/>
      <c r="JQU47" s="3"/>
      <c r="JQV47" s="3"/>
      <c r="JQW47" s="3"/>
      <c r="JQX47" s="3"/>
      <c r="JQY47" s="3"/>
      <c r="JQZ47" s="3"/>
      <c r="JRA47" s="3"/>
      <c r="JRB47" s="3"/>
      <c r="JRC47" s="3"/>
      <c r="JRD47" s="3"/>
      <c r="JRE47" s="3"/>
      <c r="JRF47" s="3"/>
      <c r="JRG47" s="3"/>
      <c r="JRH47" s="3"/>
      <c r="JRI47" s="3"/>
      <c r="JRJ47" s="3"/>
      <c r="JRK47" s="3"/>
      <c r="JRL47" s="3"/>
      <c r="JRM47" s="3"/>
      <c r="JRN47" s="3"/>
      <c r="JRO47" s="3"/>
      <c r="JRP47" s="3"/>
      <c r="JRQ47" s="3"/>
      <c r="JRR47" s="3"/>
      <c r="JRS47" s="3"/>
      <c r="JRT47" s="3"/>
      <c r="JRU47" s="3"/>
      <c r="JRV47" s="3"/>
      <c r="JRW47" s="3"/>
      <c r="JRX47" s="3"/>
      <c r="JRY47" s="3"/>
      <c r="JRZ47" s="3"/>
      <c r="JSA47" s="3"/>
      <c r="JSB47" s="3"/>
      <c r="JSC47" s="3"/>
      <c r="JSD47" s="3"/>
      <c r="JSE47" s="3"/>
      <c r="JSF47" s="3"/>
      <c r="JSG47" s="3"/>
      <c r="JSH47" s="3"/>
      <c r="JSI47" s="3"/>
      <c r="JSJ47" s="3"/>
      <c r="JSK47" s="3"/>
      <c r="JSL47" s="3"/>
      <c r="JSM47" s="3"/>
      <c r="JSN47" s="3"/>
      <c r="JSO47" s="3"/>
      <c r="JSP47" s="3"/>
      <c r="JSQ47" s="3"/>
      <c r="JSR47" s="3"/>
      <c r="JSS47" s="3"/>
      <c r="JST47" s="3"/>
      <c r="JSU47" s="3"/>
      <c r="JSV47" s="3"/>
      <c r="JSW47" s="3"/>
      <c r="JSX47" s="3"/>
      <c r="JSY47" s="3"/>
      <c r="JSZ47" s="3"/>
      <c r="JTA47" s="3"/>
      <c r="JTB47" s="3"/>
      <c r="JTC47" s="3"/>
      <c r="JTD47" s="3"/>
      <c r="JTE47" s="3"/>
      <c r="JTF47" s="3"/>
      <c r="JTG47" s="3"/>
      <c r="JTH47" s="3"/>
      <c r="JTI47" s="3"/>
      <c r="JTJ47" s="3"/>
      <c r="JTK47" s="3"/>
      <c r="JTL47" s="3"/>
      <c r="JTM47" s="3"/>
      <c r="JTN47" s="3"/>
      <c r="JTO47" s="3"/>
      <c r="JTP47" s="3"/>
      <c r="JTQ47" s="3"/>
      <c r="JTR47" s="3"/>
      <c r="JTS47" s="3"/>
      <c r="JTT47" s="3"/>
      <c r="JTU47" s="3"/>
      <c r="JTV47" s="3"/>
      <c r="JTW47" s="3"/>
      <c r="JTX47" s="3"/>
      <c r="JTY47" s="3"/>
      <c r="JTZ47" s="3"/>
      <c r="JUA47" s="3"/>
      <c r="JUB47" s="3"/>
      <c r="JUC47" s="3"/>
      <c r="JUD47" s="3"/>
      <c r="JUE47" s="3"/>
      <c r="JUF47" s="3"/>
      <c r="JUG47" s="3"/>
      <c r="JUH47" s="3"/>
      <c r="JUI47" s="3"/>
      <c r="JUJ47" s="3"/>
      <c r="JUK47" s="3"/>
      <c r="JUL47" s="3"/>
      <c r="JUM47" s="3"/>
      <c r="JUN47" s="3"/>
      <c r="JUO47" s="3"/>
      <c r="JUP47" s="3"/>
      <c r="JUQ47" s="3"/>
      <c r="JUR47" s="3"/>
      <c r="JUS47" s="3"/>
      <c r="JUT47" s="3"/>
      <c r="JUU47" s="3"/>
      <c r="JUV47" s="3"/>
      <c r="JUW47" s="3"/>
      <c r="JUX47" s="3"/>
      <c r="JUY47" s="3"/>
      <c r="JUZ47" s="3"/>
      <c r="JVA47" s="3"/>
      <c r="JVB47" s="3"/>
      <c r="JVC47" s="3"/>
      <c r="JVD47" s="3"/>
      <c r="JVE47" s="3"/>
      <c r="JVF47" s="3"/>
      <c r="JVG47" s="3"/>
      <c r="JVH47" s="3"/>
      <c r="JVI47" s="3"/>
      <c r="JVJ47" s="3"/>
      <c r="JVK47" s="3"/>
      <c r="JVL47" s="3"/>
      <c r="JVM47" s="3"/>
      <c r="JVN47" s="3"/>
      <c r="JVO47" s="3"/>
      <c r="JVP47" s="3"/>
      <c r="JVQ47" s="3"/>
      <c r="JVR47" s="3"/>
      <c r="JVS47" s="3"/>
      <c r="JVT47" s="3"/>
      <c r="JVU47" s="3"/>
      <c r="JVV47" s="3"/>
      <c r="JVW47" s="3"/>
      <c r="JVX47" s="3"/>
      <c r="JVY47" s="3"/>
      <c r="JVZ47" s="3"/>
      <c r="JWA47" s="3"/>
      <c r="JWB47" s="3"/>
      <c r="JWC47" s="3"/>
      <c r="JWD47" s="3"/>
      <c r="JWE47" s="3"/>
      <c r="JWF47" s="3"/>
      <c r="JWG47" s="3"/>
      <c r="JWH47" s="3"/>
      <c r="JWI47" s="3"/>
      <c r="JWJ47" s="3"/>
      <c r="JWK47" s="3"/>
      <c r="JWL47" s="3"/>
      <c r="JWM47" s="3"/>
      <c r="JWN47" s="3"/>
      <c r="JWO47" s="3"/>
      <c r="JWP47" s="3"/>
      <c r="JWQ47" s="3"/>
      <c r="JWR47" s="3"/>
      <c r="JWS47" s="3"/>
      <c r="JWT47" s="3"/>
      <c r="JWU47" s="3"/>
      <c r="JWV47" s="3"/>
      <c r="JWW47" s="3"/>
      <c r="JWX47" s="3"/>
      <c r="JWY47" s="3"/>
      <c r="JWZ47" s="3"/>
      <c r="JXA47" s="3"/>
      <c r="JXB47" s="3"/>
      <c r="JXC47" s="3"/>
      <c r="JXD47" s="3"/>
      <c r="JXE47" s="3"/>
      <c r="JXF47" s="3"/>
      <c r="JXG47" s="3"/>
      <c r="JXH47" s="3"/>
      <c r="JXI47" s="3"/>
      <c r="JXJ47" s="3"/>
      <c r="JXK47" s="3"/>
      <c r="JXL47" s="3"/>
      <c r="JXM47" s="3"/>
      <c r="JXN47" s="3"/>
      <c r="JXO47" s="3"/>
      <c r="JXP47" s="3"/>
      <c r="JXQ47" s="3"/>
      <c r="JXR47" s="3"/>
      <c r="JXS47" s="3"/>
      <c r="JXT47" s="3"/>
      <c r="JXU47" s="3"/>
      <c r="JXV47" s="3"/>
      <c r="JXW47" s="3"/>
      <c r="JXX47" s="3"/>
      <c r="JXY47" s="3"/>
      <c r="JXZ47" s="3"/>
      <c r="JYA47" s="3"/>
      <c r="JYB47" s="3"/>
      <c r="JYC47" s="3"/>
      <c r="JYD47" s="3"/>
      <c r="JYE47" s="3"/>
      <c r="JYF47" s="3"/>
      <c r="JYG47" s="3"/>
      <c r="JYH47" s="3"/>
      <c r="JYI47" s="3"/>
      <c r="JYJ47" s="3"/>
      <c r="JYK47" s="3"/>
      <c r="JYL47" s="3"/>
      <c r="JYM47" s="3"/>
      <c r="JYN47" s="3"/>
      <c r="JYO47" s="3"/>
      <c r="JYP47" s="3"/>
      <c r="JYQ47" s="3"/>
      <c r="JYR47" s="3"/>
      <c r="JYS47" s="3"/>
      <c r="JYT47" s="3"/>
      <c r="JYU47" s="3"/>
      <c r="JYV47" s="3"/>
      <c r="JYW47" s="3"/>
      <c r="JYX47" s="3"/>
      <c r="JYY47" s="3"/>
      <c r="JYZ47" s="3"/>
      <c r="JZA47" s="3"/>
      <c r="JZB47" s="3"/>
      <c r="JZC47" s="3"/>
      <c r="JZD47" s="3"/>
      <c r="JZE47" s="3"/>
      <c r="JZF47" s="3"/>
      <c r="JZG47" s="3"/>
      <c r="JZH47" s="3"/>
      <c r="JZI47" s="3"/>
      <c r="JZJ47" s="3"/>
      <c r="JZK47" s="3"/>
      <c r="JZL47" s="3"/>
      <c r="JZM47" s="3"/>
      <c r="JZN47" s="3"/>
      <c r="JZO47" s="3"/>
      <c r="JZP47" s="3"/>
      <c r="JZQ47" s="3"/>
      <c r="JZR47" s="3"/>
      <c r="JZS47" s="3"/>
      <c r="JZT47" s="3"/>
      <c r="JZU47" s="3"/>
      <c r="JZV47" s="3"/>
      <c r="JZW47" s="3"/>
      <c r="JZX47" s="3"/>
      <c r="JZY47" s="3"/>
      <c r="JZZ47" s="3"/>
      <c r="KAA47" s="3"/>
      <c r="KAB47" s="3"/>
      <c r="KAC47" s="3"/>
      <c r="KAD47" s="3"/>
      <c r="KAE47" s="3"/>
      <c r="KAF47" s="3"/>
      <c r="KAG47" s="3"/>
      <c r="KAH47" s="3"/>
      <c r="KAI47" s="3"/>
      <c r="KAJ47" s="3"/>
      <c r="KAK47" s="3"/>
      <c r="KAL47" s="3"/>
      <c r="KAM47" s="3"/>
      <c r="KAN47" s="3"/>
      <c r="KAO47" s="3"/>
      <c r="KAP47" s="3"/>
      <c r="KAQ47" s="3"/>
      <c r="KAR47" s="3"/>
      <c r="KAS47" s="3"/>
      <c r="KAT47" s="3"/>
      <c r="KAU47" s="3"/>
      <c r="KAV47" s="3"/>
      <c r="KAW47" s="3"/>
      <c r="KAX47" s="3"/>
      <c r="KAY47" s="3"/>
      <c r="KAZ47" s="3"/>
      <c r="KBA47" s="3"/>
      <c r="KBB47" s="3"/>
      <c r="KBC47" s="3"/>
      <c r="KBD47" s="3"/>
      <c r="KBE47" s="3"/>
      <c r="KBF47" s="3"/>
      <c r="KBG47" s="3"/>
      <c r="KBH47" s="3"/>
      <c r="KBI47" s="3"/>
      <c r="KBJ47" s="3"/>
      <c r="KBK47" s="3"/>
      <c r="KBL47" s="3"/>
      <c r="KBM47" s="3"/>
      <c r="KBN47" s="3"/>
      <c r="KBO47" s="3"/>
      <c r="KBP47" s="3"/>
      <c r="KBQ47" s="3"/>
      <c r="KBR47" s="3"/>
      <c r="KBS47" s="3"/>
      <c r="KBT47" s="3"/>
      <c r="KBU47" s="3"/>
      <c r="KBV47" s="3"/>
      <c r="KBW47" s="3"/>
      <c r="KBX47" s="3"/>
      <c r="KBY47" s="3"/>
      <c r="KBZ47" s="3"/>
      <c r="KCA47" s="3"/>
      <c r="KCB47" s="3"/>
      <c r="KCC47" s="3"/>
      <c r="KCD47" s="3"/>
      <c r="KCE47" s="3"/>
      <c r="KCF47" s="3"/>
      <c r="KCG47" s="3"/>
      <c r="KCH47" s="3"/>
      <c r="KCI47" s="3"/>
      <c r="KCJ47" s="3"/>
      <c r="KCK47" s="3"/>
      <c r="KCL47" s="3"/>
      <c r="KCM47" s="3"/>
      <c r="KCN47" s="3"/>
      <c r="KCO47" s="3"/>
      <c r="KCP47" s="3"/>
      <c r="KCQ47" s="3"/>
      <c r="KCR47" s="3"/>
      <c r="KCS47" s="3"/>
      <c r="KCT47" s="3"/>
      <c r="KCU47" s="3"/>
      <c r="KCV47" s="3"/>
      <c r="KCW47" s="3"/>
      <c r="KCX47" s="3"/>
      <c r="KCY47" s="3"/>
      <c r="KCZ47" s="3"/>
      <c r="KDA47" s="3"/>
      <c r="KDB47" s="3"/>
      <c r="KDC47" s="3"/>
      <c r="KDD47" s="3"/>
      <c r="KDE47" s="3"/>
      <c r="KDF47" s="3"/>
      <c r="KDG47" s="3"/>
      <c r="KDH47" s="3"/>
      <c r="KDI47" s="3"/>
      <c r="KDJ47" s="3"/>
      <c r="KDK47" s="3"/>
      <c r="KDL47" s="3"/>
      <c r="KDM47" s="3"/>
      <c r="KDN47" s="3"/>
      <c r="KDO47" s="3"/>
      <c r="KDP47" s="3"/>
      <c r="KDQ47" s="3"/>
      <c r="KDR47" s="3"/>
      <c r="KDS47" s="3"/>
      <c r="KDT47" s="3"/>
      <c r="KDU47" s="3"/>
      <c r="KDV47" s="3"/>
      <c r="KDW47" s="3"/>
      <c r="KDX47" s="3"/>
      <c r="KDY47" s="3"/>
      <c r="KDZ47" s="3"/>
      <c r="KEA47" s="3"/>
      <c r="KEB47" s="3"/>
      <c r="KEC47" s="3"/>
      <c r="KED47" s="3"/>
      <c r="KEE47" s="3"/>
      <c r="KEF47" s="3"/>
      <c r="KEG47" s="3"/>
      <c r="KEH47" s="3"/>
      <c r="KEI47" s="3"/>
      <c r="KEJ47" s="3"/>
      <c r="KEK47" s="3"/>
      <c r="KEL47" s="3"/>
      <c r="KEM47" s="3"/>
      <c r="KEN47" s="3"/>
      <c r="KEO47" s="3"/>
      <c r="KEP47" s="3"/>
      <c r="KEQ47" s="3"/>
      <c r="KER47" s="3"/>
      <c r="KES47" s="3"/>
      <c r="KET47" s="3"/>
      <c r="KEU47" s="3"/>
      <c r="KEV47" s="3"/>
      <c r="KEW47" s="3"/>
      <c r="KEX47" s="3"/>
      <c r="KEY47" s="3"/>
      <c r="KEZ47" s="3"/>
      <c r="KFA47" s="3"/>
      <c r="KFB47" s="3"/>
      <c r="KFC47" s="3"/>
      <c r="KFD47" s="3"/>
      <c r="KFE47" s="3"/>
      <c r="KFF47" s="3"/>
      <c r="KFG47" s="3"/>
      <c r="KFH47" s="3"/>
      <c r="KFI47" s="3"/>
      <c r="KFJ47" s="3"/>
      <c r="KFK47" s="3"/>
      <c r="KFL47" s="3"/>
      <c r="KFM47" s="3"/>
      <c r="KFN47" s="3"/>
      <c r="KFO47" s="3"/>
      <c r="KFP47" s="3"/>
      <c r="KFQ47" s="3"/>
      <c r="KFR47" s="3"/>
      <c r="KFS47" s="3"/>
      <c r="KFT47" s="3"/>
      <c r="KFU47" s="3"/>
      <c r="KFV47" s="3"/>
      <c r="KFW47" s="3"/>
      <c r="KFX47" s="3"/>
      <c r="KFY47" s="3"/>
      <c r="KFZ47" s="3"/>
      <c r="KGA47" s="3"/>
      <c r="KGB47" s="3"/>
      <c r="KGC47" s="3"/>
      <c r="KGD47" s="3"/>
      <c r="KGE47" s="3"/>
      <c r="KGF47" s="3"/>
      <c r="KGG47" s="3"/>
      <c r="KGH47" s="3"/>
      <c r="KGI47" s="3"/>
      <c r="KGJ47" s="3"/>
      <c r="KGK47" s="3"/>
      <c r="KGL47" s="3"/>
      <c r="KGM47" s="3"/>
      <c r="KGN47" s="3"/>
      <c r="KGO47" s="3"/>
      <c r="KGP47" s="3"/>
      <c r="KGQ47" s="3"/>
      <c r="KGR47" s="3"/>
      <c r="KGS47" s="3"/>
      <c r="KGT47" s="3"/>
      <c r="KGU47" s="3"/>
      <c r="KGV47" s="3"/>
      <c r="KGW47" s="3"/>
      <c r="KGX47" s="3"/>
      <c r="KGY47" s="3"/>
      <c r="KGZ47" s="3"/>
      <c r="KHA47" s="3"/>
      <c r="KHB47" s="3"/>
      <c r="KHC47" s="3"/>
      <c r="KHD47" s="3"/>
      <c r="KHE47" s="3"/>
      <c r="KHF47" s="3"/>
      <c r="KHG47" s="3"/>
      <c r="KHH47" s="3"/>
      <c r="KHI47" s="3"/>
      <c r="KHJ47" s="3"/>
      <c r="KHK47" s="3"/>
      <c r="KHL47" s="3"/>
      <c r="KHM47" s="3"/>
      <c r="KHN47" s="3"/>
      <c r="KHO47" s="3"/>
      <c r="KHP47" s="3"/>
      <c r="KHQ47" s="3"/>
      <c r="KHR47" s="3"/>
      <c r="KHS47" s="3"/>
      <c r="KHT47" s="3"/>
      <c r="KHU47" s="3"/>
      <c r="KHV47" s="3"/>
      <c r="KHW47" s="3"/>
      <c r="KHX47" s="3"/>
      <c r="KHY47" s="3"/>
      <c r="KHZ47" s="3"/>
      <c r="KIA47" s="3"/>
      <c r="KIB47" s="3"/>
      <c r="KIC47" s="3"/>
      <c r="KID47" s="3"/>
      <c r="KIE47" s="3"/>
      <c r="KIF47" s="3"/>
      <c r="KIG47" s="3"/>
      <c r="KIH47" s="3"/>
      <c r="KII47" s="3"/>
      <c r="KIJ47" s="3"/>
      <c r="KIK47" s="3"/>
      <c r="KIL47" s="3"/>
      <c r="KIM47" s="3"/>
      <c r="KIN47" s="3"/>
      <c r="KIO47" s="3"/>
      <c r="KIP47" s="3"/>
      <c r="KIQ47" s="3"/>
      <c r="KIR47" s="3"/>
      <c r="KIS47" s="3"/>
      <c r="KIT47" s="3"/>
      <c r="KIU47" s="3"/>
      <c r="KIV47" s="3"/>
      <c r="KIW47" s="3"/>
      <c r="KIX47" s="3"/>
      <c r="KIY47" s="3"/>
      <c r="KIZ47" s="3"/>
      <c r="KJA47" s="3"/>
      <c r="KJB47" s="3"/>
      <c r="KJC47" s="3"/>
      <c r="KJD47" s="3"/>
      <c r="KJE47" s="3"/>
      <c r="KJF47" s="3"/>
      <c r="KJG47" s="3"/>
      <c r="KJH47" s="3"/>
      <c r="KJI47" s="3"/>
      <c r="KJJ47" s="3"/>
      <c r="KJK47" s="3"/>
      <c r="KJL47" s="3"/>
      <c r="KJM47" s="3"/>
      <c r="KJN47" s="3"/>
      <c r="KJO47" s="3"/>
      <c r="KJP47" s="3"/>
      <c r="KJQ47" s="3"/>
      <c r="KJR47" s="3"/>
      <c r="KJS47" s="3"/>
      <c r="KJT47" s="3"/>
      <c r="KJU47" s="3"/>
      <c r="KJV47" s="3"/>
      <c r="KJW47" s="3"/>
      <c r="KJX47" s="3"/>
      <c r="KJY47" s="3"/>
      <c r="KJZ47" s="3"/>
      <c r="KKA47" s="3"/>
      <c r="KKB47" s="3"/>
      <c r="KKC47" s="3"/>
      <c r="KKD47" s="3"/>
      <c r="KKE47" s="3"/>
      <c r="KKF47" s="3"/>
      <c r="KKG47" s="3"/>
      <c r="KKH47" s="3"/>
      <c r="KKI47" s="3"/>
      <c r="KKJ47" s="3"/>
      <c r="KKK47" s="3"/>
      <c r="KKL47" s="3"/>
      <c r="KKM47" s="3"/>
      <c r="KKN47" s="3"/>
      <c r="KKO47" s="3"/>
      <c r="KKP47" s="3"/>
      <c r="KKQ47" s="3"/>
      <c r="KKR47" s="3"/>
      <c r="KKS47" s="3"/>
      <c r="KKT47" s="3"/>
      <c r="KKU47" s="3"/>
      <c r="KKV47" s="3"/>
      <c r="KKW47" s="3"/>
      <c r="KKX47" s="3"/>
      <c r="KKY47" s="3"/>
      <c r="KKZ47" s="3"/>
      <c r="KLA47" s="3"/>
      <c r="KLB47" s="3"/>
      <c r="KLC47" s="3"/>
      <c r="KLD47" s="3"/>
      <c r="KLE47" s="3"/>
      <c r="KLF47" s="3"/>
      <c r="KLG47" s="3"/>
      <c r="KLH47" s="3"/>
      <c r="KLI47" s="3"/>
      <c r="KLJ47" s="3"/>
      <c r="KLK47" s="3"/>
      <c r="KLL47" s="3"/>
      <c r="KLM47" s="3"/>
      <c r="KLN47" s="3"/>
      <c r="KLO47" s="3"/>
      <c r="KLP47" s="3"/>
      <c r="KLQ47" s="3"/>
      <c r="KLR47" s="3"/>
      <c r="KLS47" s="3"/>
      <c r="KLT47" s="3"/>
      <c r="KLU47" s="3"/>
      <c r="KLV47" s="3"/>
      <c r="KLW47" s="3"/>
      <c r="KLX47" s="3"/>
      <c r="KLY47" s="3"/>
      <c r="KLZ47" s="3"/>
      <c r="KMA47" s="3"/>
      <c r="KMB47" s="3"/>
      <c r="KMC47" s="3"/>
      <c r="KMD47" s="3"/>
      <c r="KME47" s="3"/>
      <c r="KMF47" s="3"/>
      <c r="KMG47" s="3"/>
      <c r="KMH47" s="3"/>
      <c r="KMI47" s="3"/>
      <c r="KMJ47" s="3"/>
      <c r="KMK47" s="3"/>
      <c r="KML47" s="3"/>
      <c r="KMM47" s="3"/>
      <c r="KMN47" s="3"/>
      <c r="KMO47" s="3"/>
      <c r="KMP47" s="3"/>
      <c r="KMQ47" s="3"/>
      <c r="KMR47" s="3"/>
      <c r="KMS47" s="3"/>
      <c r="KMT47" s="3"/>
      <c r="KMU47" s="3"/>
      <c r="KMV47" s="3"/>
      <c r="KMW47" s="3"/>
      <c r="KMX47" s="3"/>
      <c r="KMY47" s="3"/>
      <c r="KMZ47" s="3"/>
      <c r="KNA47" s="3"/>
      <c r="KNB47" s="3"/>
      <c r="KNC47" s="3"/>
      <c r="KND47" s="3"/>
      <c r="KNE47" s="3"/>
      <c r="KNF47" s="3"/>
      <c r="KNG47" s="3"/>
      <c r="KNH47" s="3"/>
      <c r="KNI47" s="3"/>
      <c r="KNJ47" s="3"/>
      <c r="KNK47" s="3"/>
      <c r="KNL47" s="3"/>
      <c r="KNM47" s="3"/>
      <c r="KNN47" s="3"/>
      <c r="KNO47" s="3"/>
      <c r="KNP47" s="3"/>
      <c r="KNQ47" s="3"/>
      <c r="KNR47" s="3"/>
      <c r="KNS47" s="3"/>
      <c r="KNT47" s="3"/>
      <c r="KNU47" s="3"/>
      <c r="KNV47" s="3"/>
      <c r="KNW47" s="3"/>
      <c r="KNX47" s="3"/>
      <c r="KNY47" s="3"/>
      <c r="KNZ47" s="3"/>
      <c r="KOA47" s="3"/>
      <c r="KOB47" s="3"/>
      <c r="KOC47" s="3"/>
      <c r="KOD47" s="3"/>
      <c r="KOE47" s="3"/>
      <c r="KOF47" s="3"/>
      <c r="KOG47" s="3"/>
      <c r="KOH47" s="3"/>
      <c r="KOI47" s="3"/>
      <c r="KOJ47" s="3"/>
      <c r="KOK47" s="3"/>
      <c r="KOL47" s="3"/>
      <c r="KOM47" s="3"/>
      <c r="KON47" s="3"/>
      <c r="KOO47" s="3"/>
      <c r="KOP47" s="3"/>
      <c r="KOQ47" s="3"/>
      <c r="KOR47" s="3"/>
      <c r="KOS47" s="3"/>
      <c r="KOT47" s="3"/>
      <c r="KOU47" s="3"/>
      <c r="KOV47" s="3"/>
      <c r="KOW47" s="3"/>
      <c r="KOX47" s="3"/>
      <c r="KOY47" s="3"/>
      <c r="KOZ47" s="3"/>
      <c r="KPA47" s="3"/>
      <c r="KPB47" s="3"/>
      <c r="KPC47" s="3"/>
      <c r="KPD47" s="3"/>
      <c r="KPE47" s="3"/>
      <c r="KPF47" s="3"/>
      <c r="KPG47" s="3"/>
      <c r="KPH47" s="3"/>
      <c r="KPI47" s="3"/>
      <c r="KPJ47" s="3"/>
      <c r="KPK47" s="3"/>
      <c r="KPL47" s="3"/>
      <c r="KPM47" s="3"/>
      <c r="KPN47" s="3"/>
      <c r="KPO47" s="3"/>
      <c r="KPP47" s="3"/>
      <c r="KPQ47" s="3"/>
      <c r="KPR47" s="3"/>
      <c r="KPS47" s="3"/>
      <c r="KPT47" s="3"/>
      <c r="KPU47" s="3"/>
      <c r="KPV47" s="3"/>
      <c r="KPW47" s="3"/>
      <c r="KPX47" s="3"/>
      <c r="KPY47" s="3"/>
      <c r="KPZ47" s="3"/>
      <c r="KQA47" s="3"/>
      <c r="KQB47" s="3"/>
      <c r="KQC47" s="3"/>
      <c r="KQD47" s="3"/>
      <c r="KQE47" s="3"/>
      <c r="KQF47" s="3"/>
      <c r="KQG47" s="3"/>
      <c r="KQH47" s="3"/>
      <c r="KQI47" s="3"/>
      <c r="KQJ47" s="3"/>
      <c r="KQK47" s="3"/>
      <c r="KQL47" s="3"/>
      <c r="KQM47" s="3"/>
      <c r="KQN47" s="3"/>
      <c r="KQO47" s="3"/>
      <c r="KQP47" s="3"/>
      <c r="KQQ47" s="3"/>
      <c r="KQR47" s="3"/>
      <c r="KQS47" s="3"/>
      <c r="KQT47" s="3"/>
      <c r="KQU47" s="3"/>
      <c r="KQV47" s="3"/>
      <c r="KQW47" s="3"/>
      <c r="KQX47" s="3"/>
      <c r="KQY47" s="3"/>
      <c r="KQZ47" s="3"/>
      <c r="KRA47" s="3"/>
      <c r="KRB47" s="3"/>
      <c r="KRC47" s="3"/>
      <c r="KRD47" s="3"/>
      <c r="KRE47" s="3"/>
      <c r="KRF47" s="3"/>
      <c r="KRG47" s="3"/>
      <c r="KRH47" s="3"/>
      <c r="KRI47" s="3"/>
      <c r="KRJ47" s="3"/>
      <c r="KRK47" s="3"/>
      <c r="KRL47" s="3"/>
      <c r="KRM47" s="3"/>
      <c r="KRN47" s="3"/>
      <c r="KRO47" s="3"/>
      <c r="KRP47" s="3"/>
      <c r="KRQ47" s="3"/>
      <c r="KRR47" s="3"/>
      <c r="KRS47" s="3"/>
      <c r="KRT47" s="3"/>
      <c r="KRU47" s="3"/>
      <c r="KRV47" s="3"/>
      <c r="KRW47" s="3"/>
      <c r="KRX47" s="3"/>
      <c r="KRY47" s="3"/>
      <c r="KRZ47" s="3"/>
      <c r="KSA47" s="3"/>
      <c r="KSB47" s="3"/>
      <c r="KSC47" s="3"/>
      <c r="KSD47" s="3"/>
      <c r="KSE47" s="3"/>
      <c r="KSF47" s="3"/>
      <c r="KSG47" s="3"/>
      <c r="KSH47" s="3"/>
      <c r="KSI47" s="3"/>
      <c r="KSJ47" s="3"/>
      <c r="KSK47" s="3"/>
      <c r="KSL47" s="3"/>
      <c r="KSM47" s="3"/>
      <c r="KSN47" s="3"/>
      <c r="KSO47" s="3"/>
      <c r="KSP47" s="3"/>
      <c r="KSQ47" s="3"/>
      <c r="KSR47" s="3"/>
      <c r="KSS47" s="3"/>
      <c r="KST47" s="3"/>
      <c r="KSU47" s="3"/>
      <c r="KSV47" s="3"/>
      <c r="KSW47" s="3"/>
      <c r="KSX47" s="3"/>
      <c r="KSY47" s="3"/>
      <c r="KSZ47" s="3"/>
      <c r="KTA47" s="3"/>
      <c r="KTB47" s="3"/>
      <c r="KTC47" s="3"/>
      <c r="KTD47" s="3"/>
      <c r="KTE47" s="3"/>
      <c r="KTF47" s="3"/>
      <c r="KTG47" s="3"/>
      <c r="KTH47" s="3"/>
      <c r="KTI47" s="3"/>
      <c r="KTJ47" s="3"/>
      <c r="KTK47" s="3"/>
      <c r="KTL47" s="3"/>
      <c r="KTM47" s="3"/>
      <c r="KTN47" s="3"/>
      <c r="KTO47" s="3"/>
      <c r="KTP47" s="3"/>
      <c r="KTQ47" s="3"/>
      <c r="KTR47" s="3"/>
      <c r="KTS47" s="3"/>
      <c r="KTT47" s="3"/>
      <c r="KTU47" s="3"/>
      <c r="KTV47" s="3"/>
      <c r="KTW47" s="3"/>
      <c r="KTX47" s="3"/>
      <c r="KTY47" s="3"/>
      <c r="KTZ47" s="3"/>
      <c r="KUA47" s="3"/>
      <c r="KUB47" s="3"/>
      <c r="KUC47" s="3"/>
      <c r="KUD47" s="3"/>
      <c r="KUE47" s="3"/>
      <c r="KUF47" s="3"/>
      <c r="KUG47" s="3"/>
      <c r="KUH47" s="3"/>
      <c r="KUI47" s="3"/>
      <c r="KUJ47" s="3"/>
      <c r="KUK47" s="3"/>
      <c r="KUL47" s="3"/>
      <c r="KUM47" s="3"/>
      <c r="KUN47" s="3"/>
      <c r="KUO47" s="3"/>
      <c r="KUP47" s="3"/>
      <c r="KUQ47" s="3"/>
      <c r="KUR47" s="3"/>
      <c r="KUS47" s="3"/>
      <c r="KUT47" s="3"/>
      <c r="KUU47" s="3"/>
      <c r="KUV47" s="3"/>
      <c r="KUW47" s="3"/>
      <c r="KUX47" s="3"/>
      <c r="KUY47" s="3"/>
      <c r="KUZ47" s="3"/>
      <c r="KVA47" s="3"/>
      <c r="KVB47" s="3"/>
      <c r="KVC47" s="3"/>
      <c r="KVD47" s="3"/>
      <c r="KVE47" s="3"/>
      <c r="KVF47" s="3"/>
      <c r="KVG47" s="3"/>
      <c r="KVH47" s="3"/>
      <c r="KVI47" s="3"/>
      <c r="KVJ47" s="3"/>
      <c r="KVK47" s="3"/>
      <c r="KVL47" s="3"/>
      <c r="KVM47" s="3"/>
      <c r="KVN47" s="3"/>
      <c r="KVO47" s="3"/>
      <c r="KVP47" s="3"/>
      <c r="KVQ47" s="3"/>
      <c r="KVR47" s="3"/>
      <c r="KVS47" s="3"/>
      <c r="KVT47" s="3"/>
      <c r="KVU47" s="3"/>
      <c r="KVV47" s="3"/>
      <c r="KVW47" s="3"/>
      <c r="KVX47" s="3"/>
      <c r="KVY47" s="3"/>
      <c r="KVZ47" s="3"/>
      <c r="KWA47" s="3"/>
      <c r="KWB47" s="3"/>
      <c r="KWC47" s="3"/>
      <c r="KWD47" s="3"/>
      <c r="KWE47" s="3"/>
      <c r="KWF47" s="3"/>
      <c r="KWG47" s="3"/>
      <c r="KWH47" s="3"/>
      <c r="KWI47" s="3"/>
      <c r="KWJ47" s="3"/>
      <c r="KWK47" s="3"/>
      <c r="KWL47" s="3"/>
      <c r="KWM47" s="3"/>
      <c r="KWN47" s="3"/>
      <c r="KWO47" s="3"/>
      <c r="KWP47" s="3"/>
      <c r="KWQ47" s="3"/>
      <c r="KWR47" s="3"/>
      <c r="KWS47" s="3"/>
      <c r="KWT47" s="3"/>
      <c r="KWU47" s="3"/>
      <c r="KWV47" s="3"/>
      <c r="KWW47" s="3"/>
      <c r="KWX47" s="3"/>
      <c r="KWY47" s="3"/>
      <c r="KWZ47" s="3"/>
      <c r="KXA47" s="3"/>
      <c r="KXB47" s="3"/>
      <c r="KXC47" s="3"/>
      <c r="KXD47" s="3"/>
      <c r="KXE47" s="3"/>
      <c r="KXF47" s="3"/>
      <c r="KXG47" s="3"/>
      <c r="KXH47" s="3"/>
      <c r="KXI47" s="3"/>
      <c r="KXJ47" s="3"/>
      <c r="KXK47" s="3"/>
      <c r="KXL47" s="3"/>
      <c r="KXM47" s="3"/>
      <c r="KXN47" s="3"/>
      <c r="KXO47" s="3"/>
      <c r="KXP47" s="3"/>
      <c r="KXQ47" s="3"/>
      <c r="KXR47" s="3"/>
      <c r="KXS47" s="3"/>
      <c r="KXT47" s="3"/>
      <c r="KXU47" s="3"/>
      <c r="KXV47" s="3"/>
      <c r="KXW47" s="3"/>
      <c r="KXX47" s="3"/>
      <c r="KXY47" s="3"/>
      <c r="KXZ47" s="3"/>
      <c r="KYA47" s="3"/>
      <c r="KYB47" s="3"/>
      <c r="KYC47" s="3"/>
      <c r="KYD47" s="3"/>
      <c r="KYE47" s="3"/>
      <c r="KYF47" s="3"/>
      <c r="KYG47" s="3"/>
      <c r="KYH47" s="3"/>
      <c r="KYI47" s="3"/>
      <c r="KYJ47" s="3"/>
      <c r="KYK47" s="3"/>
      <c r="KYL47" s="3"/>
      <c r="KYM47" s="3"/>
      <c r="KYN47" s="3"/>
      <c r="KYO47" s="3"/>
      <c r="KYP47" s="3"/>
      <c r="KYQ47" s="3"/>
      <c r="KYR47" s="3"/>
      <c r="KYS47" s="3"/>
      <c r="KYT47" s="3"/>
      <c r="KYU47" s="3"/>
      <c r="KYV47" s="3"/>
      <c r="KYW47" s="3"/>
      <c r="KYX47" s="3"/>
      <c r="KYY47" s="3"/>
      <c r="KYZ47" s="3"/>
      <c r="KZA47" s="3"/>
      <c r="KZB47" s="3"/>
      <c r="KZC47" s="3"/>
      <c r="KZD47" s="3"/>
      <c r="KZE47" s="3"/>
      <c r="KZF47" s="3"/>
      <c r="KZG47" s="3"/>
      <c r="KZH47" s="3"/>
      <c r="KZI47" s="3"/>
      <c r="KZJ47" s="3"/>
      <c r="KZK47" s="3"/>
      <c r="KZL47" s="3"/>
      <c r="KZM47" s="3"/>
      <c r="KZN47" s="3"/>
      <c r="KZO47" s="3"/>
      <c r="KZP47" s="3"/>
      <c r="KZQ47" s="3"/>
      <c r="KZR47" s="3"/>
      <c r="KZS47" s="3"/>
      <c r="KZT47" s="3"/>
      <c r="KZU47" s="3"/>
      <c r="KZV47" s="3"/>
      <c r="KZW47" s="3"/>
      <c r="KZX47" s="3"/>
      <c r="KZY47" s="3"/>
      <c r="KZZ47" s="3"/>
      <c r="LAA47" s="3"/>
      <c r="LAB47" s="3"/>
      <c r="LAC47" s="3"/>
      <c r="LAD47" s="3"/>
      <c r="LAE47" s="3"/>
      <c r="LAF47" s="3"/>
      <c r="LAG47" s="3"/>
      <c r="LAH47" s="3"/>
      <c r="LAI47" s="3"/>
      <c r="LAJ47" s="3"/>
      <c r="LAK47" s="3"/>
      <c r="LAL47" s="3"/>
      <c r="LAM47" s="3"/>
      <c r="LAN47" s="3"/>
      <c r="LAO47" s="3"/>
      <c r="LAP47" s="3"/>
      <c r="LAQ47" s="3"/>
      <c r="LAR47" s="3"/>
      <c r="LAS47" s="3"/>
      <c r="LAT47" s="3"/>
      <c r="LAU47" s="3"/>
      <c r="LAV47" s="3"/>
      <c r="LAW47" s="3"/>
      <c r="LAX47" s="3"/>
      <c r="LAY47" s="3"/>
      <c r="LAZ47" s="3"/>
      <c r="LBA47" s="3"/>
      <c r="LBB47" s="3"/>
      <c r="LBC47" s="3"/>
      <c r="LBD47" s="3"/>
      <c r="LBE47" s="3"/>
      <c r="LBF47" s="3"/>
      <c r="LBG47" s="3"/>
      <c r="LBH47" s="3"/>
      <c r="LBI47" s="3"/>
      <c r="LBJ47" s="3"/>
      <c r="LBK47" s="3"/>
      <c r="LBL47" s="3"/>
      <c r="LBM47" s="3"/>
      <c r="LBN47" s="3"/>
      <c r="LBO47" s="3"/>
      <c r="LBP47" s="3"/>
      <c r="LBQ47" s="3"/>
      <c r="LBR47" s="3"/>
      <c r="LBS47" s="3"/>
      <c r="LBT47" s="3"/>
      <c r="LBU47" s="3"/>
      <c r="LBV47" s="3"/>
      <c r="LBW47" s="3"/>
      <c r="LBX47" s="3"/>
      <c r="LBY47" s="3"/>
      <c r="LBZ47" s="3"/>
      <c r="LCA47" s="3"/>
      <c r="LCB47" s="3"/>
      <c r="LCC47" s="3"/>
      <c r="LCD47" s="3"/>
      <c r="LCE47" s="3"/>
      <c r="LCF47" s="3"/>
      <c r="LCG47" s="3"/>
      <c r="LCH47" s="3"/>
      <c r="LCI47" s="3"/>
      <c r="LCJ47" s="3"/>
      <c r="LCK47" s="3"/>
      <c r="LCL47" s="3"/>
      <c r="LCM47" s="3"/>
      <c r="LCN47" s="3"/>
      <c r="LCO47" s="3"/>
      <c r="LCP47" s="3"/>
      <c r="LCQ47" s="3"/>
      <c r="LCR47" s="3"/>
      <c r="LCS47" s="3"/>
      <c r="LCT47" s="3"/>
      <c r="LCU47" s="3"/>
      <c r="LCV47" s="3"/>
      <c r="LCW47" s="3"/>
      <c r="LCX47" s="3"/>
      <c r="LCY47" s="3"/>
      <c r="LCZ47" s="3"/>
      <c r="LDA47" s="3"/>
      <c r="LDB47" s="3"/>
      <c r="LDC47" s="3"/>
      <c r="LDD47" s="3"/>
      <c r="LDE47" s="3"/>
      <c r="LDF47" s="3"/>
      <c r="LDG47" s="3"/>
      <c r="LDH47" s="3"/>
      <c r="LDI47" s="3"/>
      <c r="LDJ47" s="3"/>
      <c r="LDK47" s="3"/>
      <c r="LDL47" s="3"/>
      <c r="LDM47" s="3"/>
      <c r="LDN47" s="3"/>
      <c r="LDO47" s="3"/>
      <c r="LDP47" s="3"/>
      <c r="LDQ47" s="3"/>
      <c r="LDR47" s="3"/>
      <c r="LDS47" s="3"/>
      <c r="LDT47" s="3"/>
      <c r="LDU47" s="3"/>
      <c r="LDV47" s="3"/>
      <c r="LDW47" s="3"/>
      <c r="LDX47" s="3"/>
      <c r="LDY47" s="3"/>
      <c r="LDZ47" s="3"/>
      <c r="LEA47" s="3"/>
      <c r="LEB47" s="3"/>
      <c r="LEC47" s="3"/>
      <c r="LED47" s="3"/>
      <c r="LEE47" s="3"/>
      <c r="LEF47" s="3"/>
      <c r="LEG47" s="3"/>
      <c r="LEH47" s="3"/>
      <c r="LEI47" s="3"/>
      <c r="LEJ47" s="3"/>
      <c r="LEK47" s="3"/>
      <c r="LEL47" s="3"/>
      <c r="LEM47" s="3"/>
      <c r="LEN47" s="3"/>
      <c r="LEO47" s="3"/>
      <c r="LEP47" s="3"/>
      <c r="LEQ47" s="3"/>
      <c r="LER47" s="3"/>
      <c r="LES47" s="3"/>
      <c r="LET47" s="3"/>
      <c r="LEU47" s="3"/>
      <c r="LEV47" s="3"/>
      <c r="LEW47" s="3"/>
      <c r="LEX47" s="3"/>
      <c r="LEY47" s="3"/>
      <c r="LEZ47" s="3"/>
      <c r="LFA47" s="3"/>
      <c r="LFB47" s="3"/>
      <c r="LFC47" s="3"/>
      <c r="LFD47" s="3"/>
      <c r="LFE47" s="3"/>
      <c r="LFF47" s="3"/>
      <c r="LFG47" s="3"/>
      <c r="LFH47" s="3"/>
      <c r="LFI47" s="3"/>
      <c r="LFJ47" s="3"/>
      <c r="LFK47" s="3"/>
      <c r="LFL47" s="3"/>
      <c r="LFM47" s="3"/>
      <c r="LFN47" s="3"/>
      <c r="LFO47" s="3"/>
      <c r="LFP47" s="3"/>
      <c r="LFQ47" s="3"/>
      <c r="LFR47" s="3"/>
      <c r="LFS47" s="3"/>
      <c r="LFT47" s="3"/>
      <c r="LFU47" s="3"/>
      <c r="LFV47" s="3"/>
      <c r="LFW47" s="3"/>
      <c r="LFX47" s="3"/>
      <c r="LFY47" s="3"/>
      <c r="LFZ47" s="3"/>
      <c r="LGA47" s="3"/>
      <c r="LGB47" s="3"/>
      <c r="LGC47" s="3"/>
      <c r="LGD47" s="3"/>
      <c r="LGE47" s="3"/>
      <c r="LGF47" s="3"/>
      <c r="LGG47" s="3"/>
      <c r="LGH47" s="3"/>
      <c r="LGI47" s="3"/>
      <c r="LGJ47" s="3"/>
      <c r="LGK47" s="3"/>
      <c r="LGL47" s="3"/>
      <c r="LGM47" s="3"/>
      <c r="LGN47" s="3"/>
      <c r="LGO47" s="3"/>
      <c r="LGP47" s="3"/>
      <c r="LGQ47" s="3"/>
      <c r="LGR47" s="3"/>
      <c r="LGS47" s="3"/>
      <c r="LGT47" s="3"/>
      <c r="LGU47" s="3"/>
      <c r="LGV47" s="3"/>
      <c r="LGW47" s="3"/>
      <c r="LGX47" s="3"/>
      <c r="LGY47" s="3"/>
      <c r="LGZ47" s="3"/>
      <c r="LHA47" s="3"/>
      <c r="LHB47" s="3"/>
      <c r="LHC47" s="3"/>
      <c r="LHD47" s="3"/>
      <c r="LHE47" s="3"/>
      <c r="LHF47" s="3"/>
      <c r="LHG47" s="3"/>
      <c r="LHH47" s="3"/>
      <c r="LHI47" s="3"/>
      <c r="LHJ47" s="3"/>
      <c r="LHK47" s="3"/>
      <c r="LHL47" s="3"/>
      <c r="LHM47" s="3"/>
      <c r="LHN47" s="3"/>
      <c r="LHO47" s="3"/>
      <c r="LHP47" s="3"/>
      <c r="LHQ47" s="3"/>
      <c r="LHR47" s="3"/>
      <c r="LHS47" s="3"/>
      <c r="LHT47" s="3"/>
      <c r="LHU47" s="3"/>
      <c r="LHV47" s="3"/>
      <c r="LHW47" s="3"/>
      <c r="LHX47" s="3"/>
      <c r="LHY47" s="3"/>
      <c r="LHZ47" s="3"/>
      <c r="LIA47" s="3"/>
      <c r="LIB47" s="3"/>
      <c r="LIC47" s="3"/>
      <c r="LID47" s="3"/>
      <c r="LIE47" s="3"/>
      <c r="LIF47" s="3"/>
      <c r="LIG47" s="3"/>
      <c r="LIH47" s="3"/>
      <c r="LII47" s="3"/>
      <c r="LIJ47" s="3"/>
      <c r="LIK47" s="3"/>
      <c r="LIL47" s="3"/>
      <c r="LIM47" s="3"/>
      <c r="LIN47" s="3"/>
      <c r="LIO47" s="3"/>
      <c r="LIP47" s="3"/>
      <c r="LIQ47" s="3"/>
      <c r="LIR47" s="3"/>
      <c r="LIS47" s="3"/>
      <c r="LIT47" s="3"/>
      <c r="LIU47" s="3"/>
      <c r="LIV47" s="3"/>
      <c r="LIW47" s="3"/>
      <c r="LIX47" s="3"/>
      <c r="LIY47" s="3"/>
      <c r="LIZ47" s="3"/>
      <c r="LJA47" s="3"/>
      <c r="LJB47" s="3"/>
      <c r="LJC47" s="3"/>
      <c r="LJD47" s="3"/>
      <c r="LJE47" s="3"/>
      <c r="LJF47" s="3"/>
      <c r="LJG47" s="3"/>
      <c r="LJH47" s="3"/>
      <c r="LJI47" s="3"/>
      <c r="LJJ47" s="3"/>
      <c r="LJK47" s="3"/>
      <c r="LJL47" s="3"/>
      <c r="LJM47" s="3"/>
      <c r="LJN47" s="3"/>
      <c r="LJO47" s="3"/>
      <c r="LJP47" s="3"/>
      <c r="LJQ47" s="3"/>
      <c r="LJR47" s="3"/>
      <c r="LJS47" s="3"/>
      <c r="LJT47" s="3"/>
      <c r="LJU47" s="3"/>
      <c r="LJV47" s="3"/>
      <c r="LJW47" s="3"/>
      <c r="LJX47" s="3"/>
      <c r="LJY47" s="3"/>
      <c r="LJZ47" s="3"/>
      <c r="LKA47" s="3"/>
      <c r="LKB47" s="3"/>
      <c r="LKC47" s="3"/>
      <c r="LKD47" s="3"/>
      <c r="LKE47" s="3"/>
      <c r="LKF47" s="3"/>
      <c r="LKG47" s="3"/>
      <c r="LKH47" s="3"/>
      <c r="LKI47" s="3"/>
      <c r="LKJ47" s="3"/>
      <c r="LKK47" s="3"/>
      <c r="LKL47" s="3"/>
      <c r="LKM47" s="3"/>
      <c r="LKN47" s="3"/>
      <c r="LKO47" s="3"/>
      <c r="LKP47" s="3"/>
      <c r="LKQ47" s="3"/>
      <c r="LKR47" s="3"/>
      <c r="LKS47" s="3"/>
      <c r="LKT47" s="3"/>
      <c r="LKU47" s="3"/>
      <c r="LKV47" s="3"/>
      <c r="LKW47" s="3"/>
      <c r="LKX47" s="3"/>
      <c r="LKY47" s="3"/>
      <c r="LKZ47" s="3"/>
      <c r="LLA47" s="3"/>
      <c r="LLB47" s="3"/>
      <c r="LLC47" s="3"/>
      <c r="LLD47" s="3"/>
      <c r="LLE47" s="3"/>
      <c r="LLF47" s="3"/>
      <c r="LLG47" s="3"/>
      <c r="LLH47" s="3"/>
      <c r="LLI47" s="3"/>
      <c r="LLJ47" s="3"/>
      <c r="LLK47" s="3"/>
      <c r="LLL47" s="3"/>
      <c r="LLM47" s="3"/>
      <c r="LLN47" s="3"/>
      <c r="LLO47" s="3"/>
      <c r="LLP47" s="3"/>
      <c r="LLQ47" s="3"/>
      <c r="LLR47" s="3"/>
      <c r="LLS47" s="3"/>
      <c r="LLT47" s="3"/>
      <c r="LLU47" s="3"/>
      <c r="LLV47" s="3"/>
      <c r="LLW47" s="3"/>
      <c r="LLX47" s="3"/>
      <c r="LLY47" s="3"/>
      <c r="LLZ47" s="3"/>
      <c r="LMA47" s="3"/>
      <c r="LMB47" s="3"/>
      <c r="LMC47" s="3"/>
      <c r="LMD47" s="3"/>
      <c r="LME47" s="3"/>
      <c r="LMF47" s="3"/>
      <c r="LMG47" s="3"/>
      <c r="LMH47" s="3"/>
      <c r="LMI47" s="3"/>
      <c r="LMJ47" s="3"/>
      <c r="LMK47" s="3"/>
      <c r="LML47" s="3"/>
      <c r="LMM47" s="3"/>
      <c r="LMN47" s="3"/>
      <c r="LMO47" s="3"/>
      <c r="LMP47" s="3"/>
      <c r="LMQ47" s="3"/>
      <c r="LMR47" s="3"/>
      <c r="LMS47" s="3"/>
      <c r="LMT47" s="3"/>
      <c r="LMU47" s="3"/>
      <c r="LMV47" s="3"/>
      <c r="LMW47" s="3"/>
      <c r="LMX47" s="3"/>
      <c r="LMY47" s="3"/>
      <c r="LMZ47" s="3"/>
      <c r="LNA47" s="3"/>
      <c r="LNB47" s="3"/>
      <c r="LNC47" s="3"/>
      <c r="LND47" s="3"/>
      <c r="LNE47" s="3"/>
      <c r="LNF47" s="3"/>
      <c r="LNG47" s="3"/>
      <c r="LNH47" s="3"/>
      <c r="LNI47" s="3"/>
      <c r="LNJ47" s="3"/>
      <c r="LNK47" s="3"/>
      <c r="LNL47" s="3"/>
      <c r="LNM47" s="3"/>
      <c r="LNN47" s="3"/>
      <c r="LNO47" s="3"/>
      <c r="LNP47" s="3"/>
      <c r="LNQ47" s="3"/>
      <c r="LNR47" s="3"/>
      <c r="LNS47" s="3"/>
      <c r="LNT47" s="3"/>
      <c r="LNU47" s="3"/>
      <c r="LNV47" s="3"/>
      <c r="LNW47" s="3"/>
      <c r="LNX47" s="3"/>
      <c r="LNY47" s="3"/>
      <c r="LNZ47" s="3"/>
      <c r="LOA47" s="3"/>
      <c r="LOB47" s="3"/>
      <c r="LOC47" s="3"/>
      <c r="LOD47" s="3"/>
      <c r="LOE47" s="3"/>
      <c r="LOF47" s="3"/>
      <c r="LOG47" s="3"/>
      <c r="LOH47" s="3"/>
      <c r="LOI47" s="3"/>
      <c r="LOJ47" s="3"/>
      <c r="LOK47" s="3"/>
      <c r="LOL47" s="3"/>
      <c r="LOM47" s="3"/>
      <c r="LON47" s="3"/>
      <c r="LOO47" s="3"/>
      <c r="LOP47" s="3"/>
      <c r="LOQ47" s="3"/>
      <c r="LOR47" s="3"/>
      <c r="LOS47" s="3"/>
      <c r="LOT47" s="3"/>
      <c r="LOU47" s="3"/>
      <c r="LOV47" s="3"/>
      <c r="LOW47" s="3"/>
      <c r="LOX47" s="3"/>
      <c r="LOY47" s="3"/>
      <c r="LOZ47" s="3"/>
      <c r="LPA47" s="3"/>
      <c r="LPB47" s="3"/>
      <c r="LPC47" s="3"/>
      <c r="LPD47" s="3"/>
      <c r="LPE47" s="3"/>
      <c r="LPF47" s="3"/>
      <c r="LPG47" s="3"/>
      <c r="LPH47" s="3"/>
      <c r="LPI47" s="3"/>
      <c r="LPJ47" s="3"/>
      <c r="LPK47" s="3"/>
      <c r="LPL47" s="3"/>
      <c r="LPM47" s="3"/>
      <c r="LPN47" s="3"/>
      <c r="LPO47" s="3"/>
      <c r="LPP47" s="3"/>
      <c r="LPQ47" s="3"/>
      <c r="LPR47" s="3"/>
      <c r="LPS47" s="3"/>
      <c r="LPT47" s="3"/>
      <c r="LPU47" s="3"/>
      <c r="LPV47" s="3"/>
      <c r="LPW47" s="3"/>
      <c r="LPX47" s="3"/>
      <c r="LPY47" s="3"/>
      <c r="LPZ47" s="3"/>
      <c r="LQA47" s="3"/>
      <c r="LQB47" s="3"/>
      <c r="LQC47" s="3"/>
      <c r="LQD47" s="3"/>
      <c r="LQE47" s="3"/>
      <c r="LQF47" s="3"/>
      <c r="LQG47" s="3"/>
      <c r="LQH47" s="3"/>
      <c r="LQI47" s="3"/>
      <c r="LQJ47" s="3"/>
      <c r="LQK47" s="3"/>
      <c r="LQL47" s="3"/>
      <c r="LQM47" s="3"/>
      <c r="LQN47" s="3"/>
      <c r="LQO47" s="3"/>
      <c r="LQP47" s="3"/>
      <c r="LQQ47" s="3"/>
      <c r="LQR47" s="3"/>
      <c r="LQS47" s="3"/>
      <c r="LQT47" s="3"/>
      <c r="LQU47" s="3"/>
      <c r="LQV47" s="3"/>
      <c r="LQW47" s="3"/>
      <c r="LQX47" s="3"/>
      <c r="LQY47" s="3"/>
      <c r="LQZ47" s="3"/>
      <c r="LRA47" s="3"/>
      <c r="LRB47" s="3"/>
      <c r="LRC47" s="3"/>
      <c r="LRD47" s="3"/>
      <c r="LRE47" s="3"/>
      <c r="LRF47" s="3"/>
      <c r="LRG47" s="3"/>
      <c r="LRH47" s="3"/>
      <c r="LRI47" s="3"/>
      <c r="LRJ47" s="3"/>
      <c r="LRK47" s="3"/>
      <c r="LRL47" s="3"/>
      <c r="LRM47" s="3"/>
      <c r="LRN47" s="3"/>
      <c r="LRO47" s="3"/>
      <c r="LRP47" s="3"/>
      <c r="LRQ47" s="3"/>
      <c r="LRR47" s="3"/>
      <c r="LRS47" s="3"/>
      <c r="LRT47" s="3"/>
      <c r="LRU47" s="3"/>
      <c r="LRV47" s="3"/>
      <c r="LRW47" s="3"/>
      <c r="LRX47" s="3"/>
      <c r="LRY47" s="3"/>
      <c r="LRZ47" s="3"/>
      <c r="LSA47" s="3"/>
      <c r="LSB47" s="3"/>
      <c r="LSC47" s="3"/>
      <c r="LSD47" s="3"/>
      <c r="LSE47" s="3"/>
      <c r="LSF47" s="3"/>
      <c r="LSG47" s="3"/>
      <c r="LSH47" s="3"/>
      <c r="LSI47" s="3"/>
      <c r="LSJ47" s="3"/>
      <c r="LSK47" s="3"/>
      <c r="LSL47" s="3"/>
      <c r="LSM47" s="3"/>
      <c r="LSN47" s="3"/>
      <c r="LSO47" s="3"/>
      <c r="LSP47" s="3"/>
      <c r="LSQ47" s="3"/>
      <c r="LSR47" s="3"/>
      <c r="LSS47" s="3"/>
      <c r="LST47" s="3"/>
      <c r="LSU47" s="3"/>
      <c r="LSV47" s="3"/>
      <c r="LSW47" s="3"/>
      <c r="LSX47" s="3"/>
      <c r="LSY47" s="3"/>
      <c r="LSZ47" s="3"/>
      <c r="LTA47" s="3"/>
      <c r="LTB47" s="3"/>
      <c r="LTC47" s="3"/>
      <c r="LTD47" s="3"/>
      <c r="LTE47" s="3"/>
      <c r="LTF47" s="3"/>
      <c r="LTG47" s="3"/>
      <c r="LTH47" s="3"/>
      <c r="LTI47" s="3"/>
      <c r="LTJ47" s="3"/>
      <c r="LTK47" s="3"/>
      <c r="LTL47" s="3"/>
      <c r="LTM47" s="3"/>
      <c r="LTN47" s="3"/>
      <c r="LTO47" s="3"/>
      <c r="LTP47" s="3"/>
      <c r="LTQ47" s="3"/>
      <c r="LTR47" s="3"/>
      <c r="LTS47" s="3"/>
      <c r="LTT47" s="3"/>
      <c r="LTU47" s="3"/>
      <c r="LTV47" s="3"/>
      <c r="LTW47" s="3"/>
      <c r="LTX47" s="3"/>
      <c r="LTY47" s="3"/>
      <c r="LTZ47" s="3"/>
      <c r="LUA47" s="3"/>
      <c r="LUB47" s="3"/>
      <c r="LUC47" s="3"/>
      <c r="LUD47" s="3"/>
      <c r="LUE47" s="3"/>
      <c r="LUF47" s="3"/>
      <c r="LUG47" s="3"/>
      <c r="LUH47" s="3"/>
      <c r="LUI47" s="3"/>
      <c r="LUJ47" s="3"/>
      <c r="LUK47" s="3"/>
      <c r="LUL47" s="3"/>
      <c r="LUM47" s="3"/>
      <c r="LUN47" s="3"/>
      <c r="LUO47" s="3"/>
      <c r="LUP47" s="3"/>
      <c r="LUQ47" s="3"/>
      <c r="LUR47" s="3"/>
      <c r="LUS47" s="3"/>
      <c r="LUT47" s="3"/>
      <c r="LUU47" s="3"/>
      <c r="LUV47" s="3"/>
      <c r="LUW47" s="3"/>
      <c r="LUX47" s="3"/>
      <c r="LUY47" s="3"/>
      <c r="LUZ47" s="3"/>
      <c r="LVA47" s="3"/>
      <c r="LVB47" s="3"/>
      <c r="LVC47" s="3"/>
      <c r="LVD47" s="3"/>
      <c r="LVE47" s="3"/>
      <c r="LVF47" s="3"/>
      <c r="LVG47" s="3"/>
      <c r="LVH47" s="3"/>
      <c r="LVI47" s="3"/>
      <c r="LVJ47" s="3"/>
      <c r="LVK47" s="3"/>
      <c r="LVL47" s="3"/>
      <c r="LVM47" s="3"/>
      <c r="LVN47" s="3"/>
      <c r="LVO47" s="3"/>
      <c r="LVP47" s="3"/>
      <c r="LVQ47" s="3"/>
      <c r="LVR47" s="3"/>
      <c r="LVS47" s="3"/>
      <c r="LVT47" s="3"/>
      <c r="LVU47" s="3"/>
      <c r="LVV47" s="3"/>
      <c r="LVW47" s="3"/>
      <c r="LVX47" s="3"/>
      <c r="LVY47" s="3"/>
      <c r="LVZ47" s="3"/>
      <c r="LWA47" s="3"/>
      <c r="LWB47" s="3"/>
      <c r="LWC47" s="3"/>
      <c r="LWD47" s="3"/>
      <c r="LWE47" s="3"/>
      <c r="LWF47" s="3"/>
      <c r="LWG47" s="3"/>
      <c r="LWH47" s="3"/>
      <c r="LWI47" s="3"/>
      <c r="LWJ47" s="3"/>
      <c r="LWK47" s="3"/>
      <c r="LWL47" s="3"/>
      <c r="LWM47" s="3"/>
      <c r="LWN47" s="3"/>
      <c r="LWO47" s="3"/>
      <c r="LWP47" s="3"/>
      <c r="LWQ47" s="3"/>
      <c r="LWR47" s="3"/>
      <c r="LWS47" s="3"/>
      <c r="LWT47" s="3"/>
      <c r="LWU47" s="3"/>
      <c r="LWV47" s="3"/>
      <c r="LWW47" s="3"/>
      <c r="LWX47" s="3"/>
      <c r="LWY47" s="3"/>
      <c r="LWZ47" s="3"/>
      <c r="LXA47" s="3"/>
      <c r="LXB47" s="3"/>
      <c r="LXC47" s="3"/>
      <c r="LXD47" s="3"/>
      <c r="LXE47" s="3"/>
      <c r="LXF47" s="3"/>
      <c r="LXG47" s="3"/>
      <c r="LXH47" s="3"/>
      <c r="LXI47" s="3"/>
      <c r="LXJ47" s="3"/>
      <c r="LXK47" s="3"/>
      <c r="LXL47" s="3"/>
      <c r="LXM47" s="3"/>
      <c r="LXN47" s="3"/>
      <c r="LXO47" s="3"/>
      <c r="LXP47" s="3"/>
      <c r="LXQ47" s="3"/>
      <c r="LXR47" s="3"/>
      <c r="LXS47" s="3"/>
      <c r="LXT47" s="3"/>
      <c r="LXU47" s="3"/>
      <c r="LXV47" s="3"/>
      <c r="LXW47" s="3"/>
      <c r="LXX47" s="3"/>
      <c r="LXY47" s="3"/>
      <c r="LXZ47" s="3"/>
      <c r="LYA47" s="3"/>
      <c r="LYB47" s="3"/>
      <c r="LYC47" s="3"/>
      <c r="LYD47" s="3"/>
      <c r="LYE47" s="3"/>
      <c r="LYF47" s="3"/>
      <c r="LYG47" s="3"/>
      <c r="LYH47" s="3"/>
      <c r="LYI47" s="3"/>
      <c r="LYJ47" s="3"/>
      <c r="LYK47" s="3"/>
      <c r="LYL47" s="3"/>
      <c r="LYM47" s="3"/>
      <c r="LYN47" s="3"/>
      <c r="LYO47" s="3"/>
      <c r="LYP47" s="3"/>
      <c r="LYQ47" s="3"/>
      <c r="LYR47" s="3"/>
      <c r="LYS47" s="3"/>
      <c r="LYT47" s="3"/>
      <c r="LYU47" s="3"/>
      <c r="LYV47" s="3"/>
      <c r="LYW47" s="3"/>
      <c r="LYX47" s="3"/>
      <c r="LYY47" s="3"/>
      <c r="LYZ47" s="3"/>
      <c r="LZA47" s="3"/>
      <c r="LZB47" s="3"/>
      <c r="LZC47" s="3"/>
      <c r="LZD47" s="3"/>
      <c r="LZE47" s="3"/>
      <c r="LZF47" s="3"/>
      <c r="LZG47" s="3"/>
      <c r="LZH47" s="3"/>
      <c r="LZI47" s="3"/>
      <c r="LZJ47" s="3"/>
      <c r="LZK47" s="3"/>
      <c r="LZL47" s="3"/>
      <c r="LZM47" s="3"/>
      <c r="LZN47" s="3"/>
      <c r="LZO47" s="3"/>
      <c r="LZP47" s="3"/>
      <c r="LZQ47" s="3"/>
      <c r="LZR47" s="3"/>
      <c r="LZS47" s="3"/>
      <c r="LZT47" s="3"/>
      <c r="LZU47" s="3"/>
      <c r="LZV47" s="3"/>
      <c r="LZW47" s="3"/>
      <c r="LZX47" s="3"/>
      <c r="LZY47" s="3"/>
      <c r="LZZ47" s="3"/>
      <c r="MAA47" s="3"/>
      <c r="MAB47" s="3"/>
      <c r="MAC47" s="3"/>
      <c r="MAD47" s="3"/>
      <c r="MAE47" s="3"/>
      <c r="MAF47" s="3"/>
      <c r="MAG47" s="3"/>
      <c r="MAH47" s="3"/>
      <c r="MAI47" s="3"/>
      <c r="MAJ47" s="3"/>
      <c r="MAK47" s="3"/>
      <c r="MAL47" s="3"/>
      <c r="MAM47" s="3"/>
      <c r="MAN47" s="3"/>
      <c r="MAO47" s="3"/>
      <c r="MAP47" s="3"/>
      <c r="MAQ47" s="3"/>
      <c r="MAR47" s="3"/>
      <c r="MAS47" s="3"/>
      <c r="MAT47" s="3"/>
      <c r="MAU47" s="3"/>
      <c r="MAV47" s="3"/>
      <c r="MAW47" s="3"/>
      <c r="MAX47" s="3"/>
      <c r="MAY47" s="3"/>
      <c r="MAZ47" s="3"/>
      <c r="MBA47" s="3"/>
      <c r="MBB47" s="3"/>
      <c r="MBC47" s="3"/>
      <c r="MBD47" s="3"/>
      <c r="MBE47" s="3"/>
      <c r="MBF47" s="3"/>
      <c r="MBG47" s="3"/>
      <c r="MBH47" s="3"/>
      <c r="MBI47" s="3"/>
      <c r="MBJ47" s="3"/>
      <c r="MBK47" s="3"/>
      <c r="MBL47" s="3"/>
      <c r="MBM47" s="3"/>
      <c r="MBN47" s="3"/>
      <c r="MBO47" s="3"/>
      <c r="MBP47" s="3"/>
      <c r="MBQ47" s="3"/>
      <c r="MBR47" s="3"/>
      <c r="MBS47" s="3"/>
      <c r="MBT47" s="3"/>
      <c r="MBU47" s="3"/>
      <c r="MBV47" s="3"/>
      <c r="MBW47" s="3"/>
      <c r="MBX47" s="3"/>
      <c r="MBY47" s="3"/>
      <c r="MBZ47" s="3"/>
      <c r="MCA47" s="3"/>
      <c r="MCB47" s="3"/>
      <c r="MCC47" s="3"/>
      <c r="MCD47" s="3"/>
      <c r="MCE47" s="3"/>
      <c r="MCF47" s="3"/>
      <c r="MCG47" s="3"/>
      <c r="MCH47" s="3"/>
      <c r="MCI47" s="3"/>
      <c r="MCJ47" s="3"/>
      <c r="MCK47" s="3"/>
      <c r="MCL47" s="3"/>
      <c r="MCM47" s="3"/>
      <c r="MCN47" s="3"/>
      <c r="MCO47" s="3"/>
      <c r="MCP47" s="3"/>
      <c r="MCQ47" s="3"/>
      <c r="MCR47" s="3"/>
      <c r="MCS47" s="3"/>
      <c r="MCT47" s="3"/>
      <c r="MCU47" s="3"/>
      <c r="MCV47" s="3"/>
      <c r="MCW47" s="3"/>
      <c r="MCX47" s="3"/>
      <c r="MCY47" s="3"/>
      <c r="MCZ47" s="3"/>
      <c r="MDA47" s="3"/>
      <c r="MDB47" s="3"/>
      <c r="MDC47" s="3"/>
      <c r="MDD47" s="3"/>
      <c r="MDE47" s="3"/>
      <c r="MDF47" s="3"/>
      <c r="MDG47" s="3"/>
      <c r="MDH47" s="3"/>
      <c r="MDI47" s="3"/>
      <c r="MDJ47" s="3"/>
      <c r="MDK47" s="3"/>
      <c r="MDL47" s="3"/>
      <c r="MDM47" s="3"/>
      <c r="MDN47" s="3"/>
      <c r="MDO47" s="3"/>
      <c r="MDP47" s="3"/>
      <c r="MDQ47" s="3"/>
      <c r="MDR47" s="3"/>
      <c r="MDS47" s="3"/>
      <c r="MDT47" s="3"/>
      <c r="MDU47" s="3"/>
      <c r="MDV47" s="3"/>
      <c r="MDW47" s="3"/>
      <c r="MDX47" s="3"/>
      <c r="MDY47" s="3"/>
      <c r="MDZ47" s="3"/>
      <c r="MEA47" s="3"/>
      <c r="MEB47" s="3"/>
      <c r="MEC47" s="3"/>
      <c r="MED47" s="3"/>
      <c r="MEE47" s="3"/>
      <c r="MEF47" s="3"/>
      <c r="MEG47" s="3"/>
      <c r="MEH47" s="3"/>
      <c r="MEI47" s="3"/>
      <c r="MEJ47" s="3"/>
      <c r="MEK47" s="3"/>
      <c r="MEL47" s="3"/>
      <c r="MEM47" s="3"/>
      <c r="MEN47" s="3"/>
      <c r="MEO47" s="3"/>
      <c r="MEP47" s="3"/>
      <c r="MEQ47" s="3"/>
      <c r="MER47" s="3"/>
      <c r="MES47" s="3"/>
      <c r="MET47" s="3"/>
      <c r="MEU47" s="3"/>
      <c r="MEV47" s="3"/>
      <c r="MEW47" s="3"/>
      <c r="MEX47" s="3"/>
      <c r="MEY47" s="3"/>
      <c r="MEZ47" s="3"/>
      <c r="MFA47" s="3"/>
      <c r="MFB47" s="3"/>
      <c r="MFC47" s="3"/>
      <c r="MFD47" s="3"/>
      <c r="MFE47" s="3"/>
      <c r="MFF47" s="3"/>
      <c r="MFG47" s="3"/>
      <c r="MFH47" s="3"/>
      <c r="MFI47" s="3"/>
      <c r="MFJ47" s="3"/>
      <c r="MFK47" s="3"/>
      <c r="MFL47" s="3"/>
      <c r="MFM47" s="3"/>
      <c r="MFN47" s="3"/>
      <c r="MFO47" s="3"/>
      <c r="MFP47" s="3"/>
      <c r="MFQ47" s="3"/>
      <c r="MFR47" s="3"/>
      <c r="MFS47" s="3"/>
      <c r="MFT47" s="3"/>
      <c r="MFU47" s="3"/>
      <c r="MFV47" s="3"/>
      <c r="MFW47" s="3"/>
      <c r="MFX47" s="3"/>
      <c r="MFY47" s="3"/>
      <c r="MFZ47" s="3"/>
      <c r="MGA47" s="3"/>
      <c r="MGB47" s="3"/>
      <c r="MGC47" s="3"/>
      <c r="MGD47" s="3"/>
      <c r="MGE47" s="3"/>
      <c r="MGF47" s="3"/>
      <c r="MGG47" s="3"/>
      <c r="MGH47" s="3"/>
      <c r="MGI47" s="3"/>
      <c r="MGJ47" s="3"/>
      <c r="MGK47" s="3"/>
      <c r="MGL47" s="3"/>
      <c r="MGM47" s="3"/>
      <c r="MGN47" s="3"/>
      <c r="MGO47" s="3"/>
      <c r="MGP47" s="3"/>
      <c r="MGQ47" s="3"/>
      <c r="MGR47" s="3"/>
      <c r="MGS47" s="3"/>
      <c r="MGT47" s="3"/>
      <c r="MGU47" s="3"/>
      <c r="MGV47" s="3"/>
      <c r="MGW47" s="3"/>
      <c r="MGX47" s="3"/>
      <c r="MGY47" s="3"/>
      <c r="MGZ47" s="3"/>
      <c r="MHA47" s="3"/>
      <c r="MHB47" s="3"/>
      <c r="MHC47" s="3"/>
      <c r="MHD47" s="3"/>
      <c r="MHE47" s="3"/>
      <c r="MHF47" s="3"/>
      <c r="MHG47" s="3"/>
      <c r="MHH47" s="3"/>
      <c r="MHI47" s="3"/>
      <c r="MHJ47" s="3"/>
      <c r="MHK47" s="3"/>
      <c r="MHL47" s="3"/>
      <c r="MHM47" s="3"/>
      <c r="MHN47" s="3"/>
      <c r="MHO47" s="3"/>
      <c r="MHP47" s="3"/>
      <c r="MHQ47" s="3"/>
      <c r="MHR47" s="3"/>
      <c r="MHS47" s="3"/>
      <c r="MHT47" s="3"/>
      <c r="MHU47" s="3"/>
      <c r="MHV47" s="3"/>
      <c r="MHW47" s="3"/>
      <c r="MHX47" s="3"/>
      <c r="MHY47" s="3"/>
      <c r="MHZ47" s="3"/>
      <c r="MIA47" s="3"/>
      <c r="MIB47" s="3"/>
      <c r="MIC47" s="3"/>
      <c r="MID47" s="3"/>
      <c r="MIE47" s="3"/>
      <c r="MIF47" s="3"/>
      <c r="MIG47" s="3"/>
      <c r="MIH47" s="3"/>
      <c r="MII47" s="3"/>
      <c r="MIJ47" s="3"/>
      <c r="MIK47" s="3"/>
      <c r="MIL47" s="3"/>
      <c r="MIM47" s="3"/>
      <c r="MIN47" s="3"/>
      <c r="MIO47" s="3"/>
      <c r="MIP47" s="3"/>
      <c r="MIQ47" s="3"/>
      <c r="MIR47" s="3"/>
      <c r="MIS47" s="3"/>
      <c r="MIT47" s="3"/>
      <c r="MIU47" s="3"/>
      <c r="MIV47" s="3"/>
      <c r="MIW47" s="3"/>
      <c r="MIX47" s="3"/>
      <c r="MIY47" s="3"/>
      <c r="MIZ47" s="3"/>
      <c r="MJA47" s="3"/>
      <c r="MJB47" s="3"/>
      <c r="MJC47" s="3"/>
      <c r="MJD47" s="3"/>
      <c r="MJE47" s="3"/>
      <c r="MJF47" s="3"/>
      <c r="MJG47" s="3"/>
      <c r="MJH47" s="3"/>
      <c r="MJI47" s="3"/>
      <c r="MJJ47" s="3"/>
      <c r="MJK47" s="3"/>
      <c r="MJL47" s="3"/>
      <c r="MJM47" s="3"/>
      <c r="MJN47" s="3"/>
      <c r="MJO47" s="3"/>
      <c r="MJP47" s="3"/>
      <c r="MJQ47" s="3"/>
      <c r="MJR47" s="3"/>
      <c r="MJS47" s="3"/>
      <c r="MJT47" s="3"/>
      <c r="MJU47" s="3"/>
      <c r="MJV47" s="3"/>
      <c r="MJW47" s="3"/>
      <c r="MJX47" s="3"/>
      <c r="MJY47" s="3"/>
      <c r="MJZ47" s="3"/>
      <c r="MKA47" s="3"/>
      <c r="MKB47" s="3"/>
      <c r="MKC47" s="3"/>
      <c r="MKD47" s="3"/>
      <c r="MKE47" s="3"/>
      <c r="MKF47" s="3"/>
      <c r="MKG47" s="3"/>
      <c r="MKH47" s="3"/>
      <c r="MKI47" s="3"/>
      <c r="MKJ47" s="3"/>
      <c r="MKK47" s="3"/>
      <c r="MKL47" s="3"/>
      <c r="MKM47" s="3"/>
      <c r="MKN47" s="3"/>
      <c r="MKO47" s="3"/>
      <c r="MKP47" s="3"/>
      <c r="MKQ47" s="3"/>
      <c r="MKR47" s="3"/>
      <c r="MKS47" s="3"/>
      <c r="MKT47" s="3"/>
      <c r="MKU47" s="3"/>
      <c r="MKV47" s="3"/>
      <c r="MKW47" s="3"/>
      <c r="MKX47" s="3"/>
      <c r="MKY47" s="3"/>
      <c r="MKZ47" s="3"/>
      <c r="MLA47" s="3"/>
      <c r="MLB47" s="3"/>
      <c r="MLC47" s="3"/>
      <c r="MLD47" s="3"/>
      <c r="MLE47" s="3"/>
      <c r="MLF47" s="3"/>
      <c r="MLG47" s="3"/>
      <c r="MLH47" s="3"/>
      <c r="MLI47" s="3"/>
      <c r="MLJ47" s="3"/>
      <c r="MLK47" s="3"/>
      <c r="MLL47" s="3"/>
      <c r="MLM47" s="3"/>
      <c r="MLN47" s="3"/>
      <c r="MLO47" s="3"/>
      <c r="MLP47" s="3"/>
      <c r="MLQ47" s="3"/>
      <c r="MLR47" s="3"/>
      <c r="MLS47" s="3"/>
      <c r="MLT47" s="3"/>
      <c r="MLU47" s="3"/>
      <c r="MLV47" s="3"/>
      <c r="MLW47" s="3"/>
      <c r="MLX47" s="3"/>
      <c r="MLY47" s="3"/>
      <c r="MLZ47" s="3"/>
      <c r="MMA47" s="3"/>
      <c r="MMB47" s="3"/>
      <c r="MMC47" s="3"/>
      <c r="MMD47" s="3"/>
      <c r="MME47" s="3"/>
      <c r="MMF47" s="3"/>
      <c r="MMG47" s="3"/>
      <c r="MMH47" s="3"/>
      <c r="MMI47" s="3"/>
      <c r="MMJ47" s="3"/>
      <c r="MMK47" s="3"/>
      <c r="MML47" s="3"/>
      <c r="MMM47" s="3"/>
      <c r="MMN47" s="3"/>
      <c r="MMO47" s="3"/>
      <c r="MMP47" s="3"/>
      <c r="MMQ47" s="3"/>
      <c r="MMR47" s="3"/>
      <c r="MMS47" s="3"/>
      <c r="MMT47" s="3"/>
      <c r="MMU47" s="3"/>
      <c r="MMV47" s="3"/>
      <c r="MMW47" s="3"/>
      <c r="MMX47" s="3"/>
      <c r="MMY47" s="3"/>
      <c r="MMZ47" s="3"/>
      <c r="MNA47" s="3"/>
      <c r="MNB47" s="3"/>
      <c r="MNC47" s="3"/>
      <c r="MND47" s="3"/>
      <c r="MNE47" s="3"/>
      <c r="MNF47" s="3"/>
      <c r="MNG47" s="3"/>
      <c r="MNH47" s="3"/>
      <c r="MNI47" s="3"/>
      <c r="MNJ47" s="3"/>
      <c r="MNK47" s="3"/>
      <c r="MNL47" s="3"/>
      <c r="MNM47" s="3"/>
      <c r="MNN47" s="3"/>
      <c r="MNO47" s="3"/>
      <c r="MNP47" s="3"/>
      <c r="MNQ47" s="3"/>
      <c r="MNR47" s="3"/>
      <c r="MNS47" s="3"/>
      <c r="MNT47" s="3"/>
      <c r="MNU47" s="3"/>
      <c r="MNV47" s="3"/>
      <c r="MNW47" s="3"/>
      <c r="MNX47" s="3"/>
      <c r="MNY47" s="3"/>
      <c r="MNZ47" s="3"/>
      <c r="MOA47" s="3"/>
      <c r="MOB47" s="3"/>
      <c r="MOC47" s="3"/>
      <c r="MOD47" s="3"/>
      <c r="MOE47" s="3"/>
      <c r="MOF47" s="3"/>
      <c r="MOG47" s="3"/>
      <c r="MOH47" s="3"/>
      <c r="MOI47" s="3"/>
      <c r="MOJ47" s="3"/>
      <c r="MOK47" s="3"/>
      <c r="MOL47" s="3"/>
      <c r="MOM47" s="3"/>
      <c r="MON47" s="3"/>
      <c r="MOO47" s="3"/>
      <c r="MOP47" s="3"/>
      <c r="MOQ47" s="3"/>
      <c r="MOR47" s="3"/>
      <c r="MOS47" s="3"/>
      <c r="MOT47" s="3"/>
      <c r="MOU47" s="3"/>
      <c r="MOV47" s="3"/>
      <c r="MOW47" s="3"/>
      <c r="MOX47" s="3"/>
      <c r="MOY47" s="3"/>
      <c r="MOZ47" s="3"/>
      <c r="MPA47" s="3"/>
      <c r="MPB47" s="3"/>
      <c r="MPC47" s="3"/>
      <c r="MPD47" s="3"/>
      <c r="MPE47" s="3"/>
      <c r="MPF47" s="3"/>
      <c r="MPG47" s="3"/>
      <c r="MPH47" s="3"/>
      <c r="MPI47" s="3"/>
      <c r="MPJ47" s="3"/>
      <c r="MPK47" s="3"/>
      <c r="MPL47" s="3"/>
      <c r="MPM47" s="3"/>
      <c r="MPN47" s="3"/>
      <c r="MPO47" s="3"/>
      <c r="MPP47" s="3"/>
      <c r="MPQ47" s="3"/>
      <c r="MPR47" s="3"/>
      <c r="MPS47" s="3"/>
      <c r="MPT47" s="3"/>
      <c r="MPU47" s="3"/>
      <c r="MPV47" s="3"/>
      <c r="MPW47" s="3"/>
      <c r="MPX47" s="3"/>
      <c r="MPY47" s="3"/>
      <c r="MPZ47" s="3"/>
      <c r="MQA47" s="3"/>
      <c r="MQB47" s="3"/>
      <c r="MQC47" s="3"/>
      <c r="MQD47" s="3"/>
      <c r="MQE47" s="3"/>
      <c r="MQF47" s="3"/>
      <c r="MQG47" s="3"/>
      <c r="MQH47" s="3"/>
      <c r="MQI47" s="3"/>
      <c r="MQJ47" s="3"/>
      <c r="MQK47" s="3"/>
      <c r="MQL47" s="3"/>
      <c r="MQM47" s="3"/>
      <c r="MQN47" s="3"/>
      <c r="MQO47" s="3"/>
      <c r="MQP47" s="3"/>
      <c r="MQQ47" s="3"/>
      <c r="MQR47" s="3"/>
      <c r="MQS47" s="3"/>
      <c r="MQT47" s="3"/>
      <c r="MQU47" s="3"/>
      <c r="MQV47" s="3"/>
      <c r="MQW47" s="3"/>
      <c r="MQX47" s="3"/>
      <c r="MQY47" s="3"/>
      <c r="MQZ47" s="3"/>
      <c r="MRA47" s="3"/>
      <c r="MRB47" s="3"/>
      <c r="MRC47" s="3"/>
      <c r="MRD47" s="3"/>
      <c r="MRE47" s="3"/>
      <c r="MRF47" s="3"/>
      <c r="MRG47" s="3"/>
      <c r="MRH47" s="3"/>
      <c r="MRI47" s="3"/>
      <c r="MRJ47" s="3"/>
      <c r="MRK47" s="3"/>
      <c r="MRL47" s="3"/>
      <c r="MRM47" s="3"/>
      <c r="MRN47" s="3"/>
      <c r="MRO47" s="3"/>
      <c r="MRP47" s="3"/>
      <c r="MRQ47" s="3"/>
      <c r="MRR47" s="3"/>
      <c r="MRS47" s="3"/>
      <c r="MRT47" s="3"/>
      <c r="MRU47" s="3"/>
      <c r="MRV47" s="3"/>
      <c r="MRW47" s="3"/>
      <c r="MRX47" s="3"/>
      <c r="MRY47" s="3"/>
      <c r="MRZ47" s="3"/>
      <c r="MSA47" s="3"/>
      <c r="MSB47" s="3"/>
      <c r="MSC47" s="3"/>
      <c r="MSD47" s="3"/>
      <c r="MSE47" s="3"/>
      <c r="MSF47" s="3"/>
      <c r="MSG47" s="3"/>
      <c r="MSH47" s="3"/>
      <c r="MSI47" s="3"/>
      <c r="MSJ47" s="3"/>
      <c r="MSK47" s="3"/>
      <c r="MSL47" s="3"/>
      <c r="MSM47" s="3"/>
      <c r="MSN47" s="3"/>
      <c r="MSO47" s="3"/>
      <c r="MSP47" s="3"/>
      <c r="MSQ47" s="3"/>
      <c r="MSR47" s="3"/>
      <c r="MSS47" s="3"/>
      <c r="MST47" s="3"/>
      <c r="MSU47" s="3"/>
      <c r="MSV47" s="3"/>
      <c r="MSW47" s="3"/>
      <c r="MSX47" s="3"/>
      <c r="MSY47" s="3"/>
      <c r="MSZ47" s="3"/>
      <c r="MTA47" s="3"/>
      <c r="MTB47" s="3"/>
      <c r="MTC47" s="3"/>
      <c r="MTD47" s="3"/>
      <c r="MTE47" s="3"/>
      <c r="MTF47" s="3"/>
      <c r="MTG47" s="3"/>
      <c r="MTH47" s="3"/>
      <c r="MTI47" s="3"/>
      <c r="MTJ47" s="3"/>
      <c r="MTK47" s="3"/>
      <c r="MTL47" s="3"/>
      <c r="MTM47" s="3"/>
      <c r="MTN47" s="3"/>
      <c r="MTO47" s="3"/>
      <c r="MTP47" s="3"/>
      <c r="MTQ47" s="3"/>
      <c r="MTR47" s="3"/>
      <c r="MTS47" s="3"/>
      <c r="MTT47" s="3"/>
      <c r="MTU47" s="3"/>
      <c r="MTV47" s="3"/>
      <c r="MTW47" s="3"/>
      <c r="MTX47" s="3"/>
      <c r="MTY47" s="3"/>
      <c r="MTZ47" s="3"/>
      <c r="MUA47" s="3"/>
      <c r="MUB47" s="3"/>
      <c r="MUC47" s="3"/>
      <c r="MUD47" s="3"/>
      <c r="MUE47" s="3"/>
      <c r="MUF47" s="3"/>
      <c r="MUG47" s="3"/>
      <c r="MUH47" s="3"/>
      <c r="MUI47" s="3"/>
      <c r="MUJ47" s="3"/>
      <c r="MUK47" s="3"/>
      <c r="MUL47" s="3"/>
      <c r="MUM47" s="3"/>
      <c r="MUN47" s="3"/>
      <c r="MUO47" s="3"/>
      <c r="MUP47" s="3"/>
      <c r="MUQ47" s="3"/>
      <c r="MUR47" s="3"/>
      <c r="MUS47" s="3"/>
      <c r="MUT47" s="3"/>
      <c r="MUU47" s="3"/>
      <c r="MUV47" s="3"/>
      <c r="MUW47" s="3"/>
      <c r="MUX47" s="3"/>
      <c r="MUY47" s="3"/>
      <c r="MUZ47" s="3"/>
      <c r="MVA47" s="3"/>
      <c r="MVB47" s="3"/>
      <c r="MVC47" s="3"/>
      <c r="MVD47" s="3"/>
      <c r="MVE47" s="3"/>
      <c r="MVF47" s="3"/>
      <c r="MVG47" s="3"/>
      <c r="MVH47" s="3"/>
      <c r="MVI47" s="3"/>
      <c r="MVJ47" s="3"/>
      <c r="MVK47" s="3"/>
      <c r="MVL47" s="3"/>
      <c r="MVM47" s="3"/>
      <c r="MVN47" s="3"/>
      <c r="MVO47" s="3"/>
      <c r="MVP47" s="3"/>
      <c r="MVQ47" s="3"/>
      <c r="MVR47" s="3"/>
      <c r="MVS47" s="3"/>
      <c r="MVT47" s="3"/>
      <c r="MVU47" s="3"/>
      <c r="MVV47" s="3"/>
      <c r="MVW47" s="3"/>
      <c r="MVX47" s="3"/>
      <c r="MVY47" s="3"/>
      <c r="MVZ47" s="3"/>
      <c r="MWA47" s="3"/>
      <c r="MWB47" s="3"/>
      <c r="MWC47" s="3"/>
      <c r="MWD47" s="3"/>
      <c r="MWE47" s="3"/>
      <c r="MWF47" s="3"/>
      <c r="MWG47" s="3"/>
      <c r="MWH47" s="3"/>
      <c r="MWI47" s="3"/>
      <c r="MWJ47" s="3"/>
      <c r="MWK47" s="3"/>
      <c r="MWL47" s="3"/>
      <c r="MWM47" s="3"/>
      <c r="MWN47" s="3"/>
      <c r="MWO47" s="3"/>
      <c r="MWP47" s="3"/>
      <c r="MWQ47" s="3"/>
      <c r="MWR47" s="3"/>
      <c r="MWS47" s="3"/>
      <c r="MWT47" s="3"/>
      <c r="MWU47" s="3"/>
      <c r="MWV47" s="3"/>
      <c r="MWW47" s="3"/>
      <c r="MWX47" s="3"/>
      <c r="MWY47" s="3"/>
      <c r="MWZ47" s="3"/>
      <c r="MXA47" s="3"/>
      <c r="MXB47" s="3"/>
      <c r="MXC47" s="3"/>
      <c r="MXD47" s="3"/>
      <c r="MXE47" s="3"/>
      <c r="MXF47" s="3"/>
      <c r="MXG47" s="3"/>
      <c r="MXH47" s="3"/>
      <c r="MXI47" s="3"/>
      <c r="MXJ47" s="3"/>
      <c r="MXK47" s="3"/>
      <c r="MXL47" s="3"/>
      <c r="MXM47" s="3"/>
      <c r="MXN47" s="3"/>
      <c r="MXO47" s="3"/>
      <c r="MXP47" s="3"/>
      <c r="MXQ47" s="3"/>
      <c r="MXR47" s="3"/>
      <c r="MXS47" s="3"/>
      <c r="MXT47" s="3"/>
      <c r="MXU47" s="3"/>
      <c r="MXV47" s="3"/>
      <c r="MXW47" s="3"/>
      <c r="MXX47" s="3"/>
      <c r="MXY47" s="3"/>
      <c r="MXZ47" s="3"/>
      <c r="MYA47" s="3"/>
      <c r="MYB47" s="3"/>
      <c r="MYC47" s="3"/>
      <c r="MYD47" s="3"/>
      <c r="MYE47" s="3"/>
      <c r="MYF47" s="3"/>
      <c r="MYG47" s="3"/>
      <c r="MYH47" s="3"/>
      <c r="MYI47" s="3"/>
      <c r="MYJ47" s="3"/>
      <c r="MYK47" s="3"/>
      <c r="MYL47" s="3"/>
      <c r="MYM47" s="3"/>
      <c r="MYN47" s="3"/>
      <c r="MYO47" s="3"/>
      <c r="MYP47" s="3"/>
      <c r="MYQ47" s="3"/>
      <c r="MYR47" s="3"/>
      <c r="MYS47" s="3"/>
      <c r="MYT47" s="3"/>
      <c r="MYU47" s="3"/>
      <c r="MYV47" s="3"/>
      <c r="MYW47" s="3"/>
      <c r="MYX47" s="3"/>
      <c r="MYY47" s="3"/>
      <c r="MYZ47" s="3"/>
      <c r="MZA47" s="3"/>
      <c r="MZB47" s="3"/>
      <c r="MZC47" s="3"/>
      <c r="MZD47" s="3"/>
      <c r="MZE47" s="3"/>
      <c r="MZF47" s="3"/>
      <c r="MZG47" s="3"/>
      <c r="MZH47" s="3"/>
      <c r="MZI47" s="3"/>
      <c r="MZJ47" s="3"/>
      <c r="MZK47" s="3"/>
      <c r="MZL47" s="3"/>
      <c r="MZM47" s="3"/>
      <c r="MZN47" s="3"/>
      <c r="MZO47" s="3"/>
      <c r="MZP47" s="3"/>
      <c r="MZQ47" s="3"/>
      <c r="MZR47" s="3"/>
      <c r="MZS47" s="3"/>
      <c r="MZT47" s="3"/>
      <c r="MZU47" s="3"/>
      <c r="MZV47" s="3"/>
      <c r="MZW47" s="3"/>
      <c r="MZX47" s="3"/>
      <c r="MZY47" s="3"/>
      <c r="MZZ47" s="3"/>
      <c r="NAA47" s="3"/>
      <c r="NAB47" s="3"/>
      <c r="NAC47" s="3"/>
      <c r="NAD47" s="3"/>
      <c r="NAE47" s="3"/>
      <c r="NAF47" s="3"/>
      <c r="NAG47" s="3"/>
      <c r="NAH47" s="3"/>
      <c r="NAI47" s="3"/>
      <c r="NAJ47" s="3"/>
      <c r="NAK47" s="3"/>
      <c r="NAL47" s="3"/>
      <c r="NAM47" s="3"/>
      <c r="NAN47" s="3"/>
      <c r="NAO47" s="3"/>
      <c r="NAP47" s="3"/>
      <c r="NAQ47" s="3"/>
      <c r="NAR47" s="3"/>
      <c r="NAS47" s="3"/>
      <c r="NAT47" s="3"/>
      <c r="NAU47" s="3"/>
      <c r="NAV47" s="3"/>
      <c r="NAW47" s="3"/>
      <c r="NAX47" s="3"/>
      <c r="NAY47" s="3"/>
      <c r="NAZ47" s="3"/>
      <c r="NBA47" s="3"/>
      <c r="NBB47" s="3"/>
      <c r="NBC47" s="3"/>
      <c r="NBD47" s="3"/>
      <c r="NBE47" s="3"/>
      <c r="NBF47" s="3"/>
      <c r="NBG47" s="3"/>
      <c r="NBH47" s="3"/>
      <c r="NBI47" s="3"/>
      <c r="NBJ47" s="3"/>
      <c r="NBK47" s="3"/>
      <c r="NBL47" s="3"/>
      <c r="NBM47" s="3"/>
      <c r="NBN47" s="3"/>
      <c r="NBO47" s="3"/>
      <c r="NBP47" s="3"/>
      <c r="NBQ47" s="3"/>
      <c r="NBR47" s="3"/>
      <c r="NBS47" s="3"/>
      <c r="NBT47" s="3"/>
      <c r="NBU47" s="3"/>
      <c r="NBV47" s="3"/>
      <c r="NBW47" s="3"/>
      <c r="NBX47" s="3"/>
      <c r="NBY47" s="3"/>
      <c r="NBZ47" s="3"/>
      <c r="NCA47" s="3"/>
      <c r="NCB47" s="3"/>
      <c r="NCC47" s="3"/>
      <c r="NCD47" s="3"/>
      <c r="NCE47" s="3"/>
      <c r="NCF47" s="3"/>
      <c r="NCG47" s="3"/>
      <c r="NCH47" s="3"/>
      <c r="NCI47" s="3"/>
      <c r="NCJ47" s="3"/>
      <c r="NCK47" s="3"/>
      <c r="NCL47" s="3"/>
      <c r="NCM47" s="3"/>
      <c r="NCN47" s="3"/>
      <c r="NCO47" s="3"/>
      <c r="NCP47" s="3"/>
      <c r="NCQ47" s="3"/>
      <c r="NCR47" s="3"/>
      <c r="NCS47" s="3"/>
      <c r="NCT47" s="3"/>
      <c r="NCU47" s="3"/>
      <c r="NCV47" s="3"/>
      <c r="NCW47" s="3"/>
      <c r="NCX47" s="3"/>
      <c r="NCY47" s="3"/>
      <c r="NCZ47" s="3"/>
      <c r="NDA47" s="3"/>
      <c r="NDB47" s="3"/>
      <c r="NDC47" s="3"/>
      <c r="NDD47" s="3"/>
      <c r="NDE47" s="3"/>
      <c r="NDF47" s="3"/>
      <c r="NDG47" s="3"/>
      <c r="NDH47" s="3"/>
      <c r="NDI47" s="3"/>
      <c r="NDJ47" s="3"/>
      <c r="NDK47" s="3"/>
      <c r="NDL47" s="3"/>
      <c r="NDM47" s="3"/>
      <c r="NDN47" s="3"/>
      <c r="NDO47" s="3"/>
      <c r="NDP47" s="3"/>
      <c r="NDQ47" s="3"/>
      <c r="NDR47" s="3"/>
      <c r="NDS47" s="3"/>
      <c r="NDT47" s="3"/>
      <c r="NDU47" s="3"/>
      <c r="NDV47" s="3"/>
      <c r="NDW47" s="3"/>
      <c r="NDX47" s="3"/>
      <c r="NDY47" s="3"/>
      <c r="NDZ47" s="3"/>
      <c r="NEA47" s="3"/>
      <c r="NEB47" s="3"/>
      <c r="NEC47" s="3"/>
      <c r="NED47" s="3"/>
      <c r="NEE47" s="3"/>
      <c r="NEF47" s="3"/>
      <c r="NEG47" s="3"/>
      <c r="NEH47" s="3"/>
      <c r="NEI47" s="3"/>
      <c r="NEJ47" s="3"/>
      <c r="NEK47" s="3"/>
      <c r="NEL47" s="3"/>
      <c r="NEM47" s="3"/>
      <c r="NEN47" s="3"/>
      <c r="NEO47" s="3"/>
      <c r="NEP47" s="3"/>
      <c r="NEQ47" s="3"/>
      <c r="NER47" s="3"/>
      <c r="NES47" s="3"/>
      <c r="NET47" s="3"/>
      <c r="NEU47" s="3"/>
      <c r="NEV47" s="3"/>
      <c r="NEW47" s="3"/>
      <c r="NEX47" s="3"/>
      <c r="NEY47" s="3"/>
      <c r="NEZ47" s="3"/>
      <c r="NFA47" s="3"/>
      <c r="NFB47" s="3"/>
      <c r="NFC47" s="3"/>
      <c r="NFD47" s="3"/>
      <c r="NFE47" s="3"/>
      <c r="NFF47" s="3"/>
      <c r="NFG47" s="3"/>
      <c r="NFH47" s="3"/>
      <c r="NFI47" s="3"/>
      <c r="NFJ47" s="3"/>
      <c r="NFK47" s="3"/>
      <c r="NFL47" s="3"/>
      <c r="NFM47" s="3"/>
      <c r="NFN47" s="3"/>
      <c r="NFO47" s="3"/>
      <c r="NFP47" s="3"/>
      <c r="NFQ47" s="3"/>
      <c r="NFR47" s="3"/>
      <c r="NFS47" s="3"/>
      <c r="NFT47" s="3"/>
      <c r="NFU47" s="3"/>
      <c r="NFV47" s="3"/>
      <c r="NFW47" s="3"/>
      <c r="NFX47" s="3"/>
      <c r="NFY47" s="3"/>
      <c r="NFZ47" s="3"/>
      <c r="NGA47" s="3"/>
      <c r="NGB47" s="3"/>
      <c r="NGC47" s="3"/>
      <c r="NGD47" s="3"/>
      <c r="NGE47" s="3"/>
      <c r="NGF47" s="3"/>
      <c r="NGG47" s="3"/>
      <c r="NGH47" s="3"/>
      <c r="NGI47" s="3"/>
      <c r="NGJ47" s="3"/>
      <c r="NGK47" s="3"/>
      <c r="NGL47" s="3"/>
      <c r="NGM47" s="3"/>
      <c r="NGN47" s="3"/>
      <c r="NGO47" s="3"/>
      <c r="NGP47" s="3"/>
      <c r="NGQ47" s="3"/>
      <c r="NGR47" s="3"/>
      <c r="NGS47" s="3"/>
      <c r="NGT47" s="3"/>
      <c r="NGU47" s="3"/>
      <c r="NGV47" s="3"/>
      <c r="NGW47" s="3"/>
      <c r="NGX47" s="3"/>
      <c r="NGY47" s="3"/>
      <c r="NGZ47" s="3"/>
      <c r="NHA47" s="3"/>
      <c r="NHB47" s="3"/>
      <c r="NHC47" s="3"/>
      <c r="NHD47" s="3"/>
      <c r="NHE47" s="3"/>
      <c r="NHF47" s="3"/>
      <c r="NHG47" s="3"/>
      <c r="NHH47" s="3"/>
      <c r="NHI47" s="3"/>
      <c r="NHJ47" s="3"/>
      <c r="NHK47" s="3"/>
      <c r="NHL47" s="3"/>
      <c r="NHM47" s="3"/>
      <c r="NHN47" s="3"/>
      <c r="NHO47" s="3"/>
      <c r="NHP47" s="3"/>
      <c r="NHQ47" s="3"/>
      <c r="NHR47" s="3"/>
      <c r="NHS47" s="3"/>
      <c r="NHT47" s="3"/>
      <c r="NHU47" s="3"/>
      <c r="NHV47" s="3"/>
      <c r="NHW47" s="3"/>
      <c r="NHX47" s="3"/>
      <c r="NHY47" s="3"/>
      <c r="NHZ47" s="3"/>
      <c r="NIA47" s="3"/>
      <c r="NIB47" s="3"/>
      <c r="NIC47" s="3"/>
      <c r="NID47" s="3"/>
      <c r="NIE47" s="3"/>
      <c r="NIF47" s="3"/>
      <c r="NIG47" s="3"/>
      <c r="NIH47" s="3"/>
      <c r="NII47" s="3"/>
      <c r="NIJ47" s="3"/>
      <c r="NIK47" s="3"/>
      <c r="NIL47" s="3"/>
      <c r="NIM47" s="3"/>
      <c r="NIN47" s="3"/>
      <c r="NIO47" s="3"/>
      <c r="NIP47" s="3"/>
      <c r="NIQ47" s="3"/>
      <c r="NIR47" s="3"/>
      <c r="NIS47" s="3"/>
      <c r="NIT47" s="3"/>
      <c r="NIU47" s="3"/>
      <c r="NIV47" s="3"/>
      <c r="NIW47" s="3"/>
      <c r="NIX47" s="3"/>
      <c r="NIY47" s="3"/>
      <c r="NIZ47" s="3"/>
      <c r="NJA47" s="3"/>
      <c r="NJB47" s="3"/>
      <c r="NJC47" s="3"/>
      <c r="NJD47" s="3"/>
      <c r="NJE47" s="3"/>
      <c r="NJF47" s="3"/>
      <c r="NJG47" s="3"/>
      <c r="NJH47" s="3"/>
      <c r="NJI47" s="3"/>
      <c r="NJJ47" s="3"/>
      <c r="NJK47" s="3"/>
      <c r="NJL47" s="3"/>
      <c r="NJM47" s="3"/>
      <c r="NJN47" s="3"/>
      <c r="NJO47" s="3"/>
      <c r="NJP47" s="3"/>
      <c r="NJQ47" s="3"/>
      <c r="NJR47" s="3"/>
      <c r="NJS47" s="3"/>
      <c r="NJT47" s="3"/>
      <c r="NJU47" s="3"/>
      <c r="NJV47" s="3"/>
      <c r="NJW47" s="3"/>
      <c r="NJX47" s="3"/>
      <c r="NJY47" s="3"/>
      <c r="NJZ47" s="3"/>
      <c r="NKA47" s="3"/>
      <c r="NKB47" s="3"/>
      <c r="NKC47" s="3"/>
      <c r="NKD47" s="3"/>
      <c r="NKE47" s="3"/>
      <c r="NKF47" s="3"/>
      <c r="NKG47" s="3"/>
      <c r="NKH47" s="3"/>
      <c r="NKI47" s="3"/>
      <c r="NKJ47" s="3"/>
      <c r="NKK47" s="3"/>
      <c r="NKL47" s="3"/>
      <c r="NKM47" s="3"/>
      <c r="NKN47" s="3"/>
      <c r="NKO47" s="3"/>
      <c r="NKP47" s="3"/>
      <c r="NKQ47" s="3"/>
      <c r="NKR47" s="3"/>
      <c r="NKS47" s="3"/>
      <c r="NKT47" s="3"/>
      <c r="NKU47" s="3"/>
      <c r="NKV47" s="3"/>
      <c r="NKW47" s="3"/>
      <c r="NKX47" s="3"/>
      <c r="NKY47" s="3"/>
      <c r="NKZ47" s="3"/>
      <c r="NLA47" s="3"/>
      <c r="NLB47" s="3"/>
      <c r="NLC47" s="3"/>
      <c r="NLD47" s="3"/>
      <c r="NLE47" s="3"/>
      <c r="NLF47" s="3"/>
      <c r="NLG47" s="3"/>
      <c r="NLH47" s="3"/>
      <c r="NLI47" s="3"/>
      <c r="NLJ47" s="3"/>
      <c r="NLK47" s="3"/>
      <c r="NLL47" s="3"/>
      <c r="NLM47" s="3"/>
      <c r="NLN47" s="3"/>
      <c r="NLO47" s="3"/>
      <c r="NLP47" s="3"/>
      <c r="NLQ47" s="3"/>
      <c r="NLR47" s="3"/>
      <c r="NLS47" s="3"/>
      <c r="NLT47" s="3"/>
      <c r="NLU47" s="3"/>
      <c r="NLV47" s="3"/>
      <c r="NLW47" s="3"/>
      <c r="NLX47" s="3"/>
      <c r="NLY47" s="3"/>
      <c r="NLZ47" s="3"/>
      <c r="NMA47" s="3"/>
      <c r="NMB47" s="3"/>
      <c r="NMC47" s="3"/>
      <c r="NMD47" s="3"/>
      <c r="NME47" s="3"/>
      <c r="NMF47" s="3"/>
      <c r="NMG47" s="3"/>
      <c r="NMH47" s="3"/>
      <c r="NMI47" s="3"/>
      <c r="NMJ47" s="3"/>
      <c r="NMK47" s="3"/>
      <c r="NML47" s="3"/>
      <c r="NMM47" s="3"/>
      <c r="NMN47" s="3"/>
      <c r="NMO47" s="3"/>
      <c r="NMP47" s="3"/>
      <c r="NMQ47" s="3"/>
      <c r="NMR47" s="3"/>
      <c r="NMS47" s="3"/>
      <c r="NMT47" s="3"/>
      <c r="NMU47" s="3"/>
      <c r="NMV47" s="3"/>
      <c r="NMW47" s="3"/>
      <c r="NMX47" s="3"/>
      <c r="NMY47" s="3"/>
      <c r="NMZ47" s="3"/>
      <c r="NNA47" s="3"/>
      <c r="NNB47" s="3"/>
      <c r="NNC47" s="3"/>
      <c r="NND47" s="3"/>
      <c r="NNE47" s="3"/>
      <c r="NNF47" s="3"/>
      <c r="NNG47" s="3"/>
      <c r="NNH47" s="3"/>
      <c r="NNI47" s="3"/>
      <c r="NNJ47" s="3"/>
      <c r="NNK47" s="3"/>
      <c r="NNL47" s="3"/>
      <c r="NNM47" s="3"/>
      <c r="NNN47" s="3"/>
      <c r="NNO47" s="3"/>
      <c r="NNP47" s="3"/>
      <c r="NNQ47" s="3"/>
      <c r="NNR47" s="3"/>
      <c r="NNS47" s="3"/>
      <c r="NNT47" s="3"/>
      <c r="NNU47" s="3"/>
      <c r="NNV47" s="3"/>
      <c r="NNW47" s="3"/>
      <c r="NNX47" s="3"/>
      <c r="NNY47" s="3"/>
      <c r="NNZ47" s="3"/>
      <c r="NOA47" s="3"/>
      <c r="NOB47" s="3"/>
      <c r="NOC47" s="3"/>
      <c r="NOD47" s="3"/>
      <c r="NOE47" s="3"/>
      <c r="NOF47" s="3"/>
      <c r="NOG47" s="3"/>
      <c r="NOH47" s="3"/>
      <c r="NOI47" s="3"/>
      <c r="NOJ47" s="3"/>
      <c r="NOK47" s="3"/>
      <c r="NOL47" s="3"/>
      <c r="NOM47" s="3"/>
      <c r="NON47" s="3"/>
      <c r="NOO47" s="3"/>
      <c r="NOP47" s="3"/>
      <c r="NOQ47" s="3"/>
      <c r="NOR47" s="3"/>
      <c r="NOS47" s="3"/>
      <c r="NOT47" s="3"/>
      <c r="NOU47" s="3"/>
      <c r="NOV47" s="3"/>
      <c r="NOW47" s="3"/>
      <c r="NOX47" s="3"/>
      <c r="NOY47" s="3"/>
      <c r="NOZ47" s="3"/>
      <c r="NPA47" s="3"/>
      <c r="NPB47" s="3"/>
      <c r="NPC47" s="3"/>
      <c r="NPD47" s="3"/>
      <c r="NPE47" s="3"/>
      <c r="NPF47" s="3"/>
      <c r="NPG47" s="3"/>
      <c r="NPH47" s="3"/>
      <c r="NPI47" s="3"/>
      <c r="NPJ47" s="3"/>
      <c r="NPK47" s="3"/>
      <c r="NPL47" s="3"/>
      <c r="NPM47" s="3"/>
      <c r="NPN47" s="3"/>
      <c r="NPO47" s="3"/>
      <c r="NPP47" s="3"/>
      <c r="NPQ47" s="3"/>
      <c r="NPR47" s="3"/>
      <c r="NPS47" s="3"/>
      <c r="NPT47" s="3"/>
      <c r="NPU47" s="3"/>
      <c r="NPV47" s="3"/>
      <c r="NPW47" s="3"/>
      <c r="NPX47" s="3"/>
      <c r="NPY47" s="3"/>
      <c r="NPZ47" s="3"/>
      <c r="NQA47" s="3"/>
      <c r="NQB47" s="3"/>
      <c r="NQC47" s="3"/>
      <c r="NQD47" s="3"/>
      <c r="NQE47" s="3"/>
      <c r="NQF47" s="3"/>
      <c r="NQG47" s="3"/>
      <c r="NQH47" s="3"/>
      <c r="NQI47" s="3"/>
      <c r="NQJ47" s="3"/>
      <c r="NQK47" s="3"/>
      <c r="NQL47" s="3"/>
      <c r="NQM47" s="3"/>
      <c r="NQN47" s="3"/>
      <c r="NQO47" s="3"/>
      <c r="NQP47" s="3"/>
      <c r="NQQ47" s="3"/>
      <c r="NQR47" s="3"/>
      <c r="NQS47" s="3"/>
      <c r="NQT47" s="3"/>
      <c r="NQU47" s="3"/>
      <c r="NQV47" s="3"/>
      <c r="NQW47" s="3"/>
      <c r="NQX47" s="3"/>
      <c r="NQY47" s="3"/>
      <c r="NQZ47" s="3"/>
      <c r="NRA47" s="3"/>
      <c r="NRB47" s="3"/>
      <c r="NRC47" s="3"/>
      <c r="NRD47" s="3"/>
      <c r="NRE47" s="3"/>
      <c r="NRF47" s="3"/>
      <c r="NRG47" s="3"/>
      <c r="NRH47" s="3"/>
      <c r="NRI47" s="3"/>
      <c r="NRJ47" s="3"/>
      <c r="NRK47" s="3"/>
      <c r="NRL47" s="3"/>
      <c r="NRM47" s="3"/>
      <c r="NRN47" s="3"/>
      <c r="NRO47" s="3"/>
      <c r="NRP47" s="3"/>
      <c r="NRQ47" s="3"/>
      <c r="NRR47" s="3"/>
      <c r="NRS47" s="3"/>
      <c r="NRT47" s="3"/>
      <c r="NRU47" s="3"/>
      <c r="NRV47" s="3"/>
      <c r="NRW47" s="3"/>
      <c r="NRX47" s="3"/>
      <c r="NRY47" s="3"/>
      <c r="NRZ47" s="3"/>
      <c r="NSA47" s="3"/>
      <c r="NSB47" s="3"/>
      <c r="NSC47" s="3"/>
      <c r="NSD47" s="3"/>
      <c r="NSE47" s="3"/>
      <c r="NSF47" s="3"/>
      <c r="NSG47" s="3"/>
      <c r="NSH47" s="3"/>
      <c r="NSI47" s="3"/>
      <c r="NSJ47" s="3"/>
      <c r="NSK47" s="3"/>
      <c r="NSL47" s="3"/>
      <c r="NSM47" s="3"/>
      <c r="NSN47" s="3"/>
      <c r="NSO47" s="3"/>
      <c r="NSP47" s="3"/>
      <c r="NSQ47" s="3"/>
      <c r="NSR47" s="3"/>
      <c r="NSS47" s="3"/>
      <c r="NST47" s="3"/>
      <c r="NSU47" s="3"/>
      <c r="NSV47" s="3"/>
      <c r="NSW47" s="3"/>
      <c r="NSX47" s="3"/>
      <c r="NSY47" s="3"/>
      <c r="NSZ47" s="3"/>
      <c r="NTA47" s="3"/>
      <c r="NTB47" s="3"/>
      <c r="NTC47" s="3"/>
      <c r="NTD47" s="3"/>
      <c r="NTE47" s="3"/>
      <c r="NTF47" s="3"/>
      <c r="NTG47" s="3"/>
      <c r="NTH47" s="3"/>
      <c r="NTI47" s="3"/>
      <c r="NTJ47" s="3"/>
      <c r="NTK47" s="3"/>
      <c r="NTL47" s="3"/>
      <c r="NTM47" s="3"/>
      <c r="NTN47" s="3"/>
      <c r="NTO47" s="3"/>
      <c r="NTP47" s="3"/>
      <c r="NTQ47" s="3"/>
      <c r="NTR47" s="3"/>
      <c r="NTS47" s="3"/>
      <c r="NTT47" s="3"/>
      <c r="NTU47" s="3"/>
      <c r="NTV47" s="3"/>
      <c r="NTW47" s="3"/>
      <c r="NTX47" s="3"/>
      <c r="NTY47" s="3"/>
      <c r="NTZ47" s="3"/>
      <c r="NUA47" s="3"/>
      <c r="NUB47" s="3"/>
      <c r="NUC47" s="3"/>
      <c r="NUD47" s="3"/>
      <c r="NUE47" s="3"/>
      <c r="NUF47" s="3"/>
      <c r="NUG47" s="3"/>
      <c r="NUH47" s="3"/>
      <c r="NUI47" s="3"/>
      <c r="NUJ47" s="3"/>
      <c r="NUK47" s="3"/>
      <c r="NUL47" s="3"/>
      <c r="NUM47" s="3"/>
      <c r="NUN47" s="3"/>
      <c r="NUO47" s="3"/>
      <c r="NUP47" s="3"/>
      <c r="NUQ47" s="3"/>
      <c r="NUR47" s="3"/>
      <c r="NUS47" s="3"/>
      <c r="NUT47" s="3"/>
      <c r="NUU47" s="3"/>
      <c r="NUV47" s="3"/>
      <c r="NUW47" s="3"/>
      <c r="NUX47" s="3"/>
      <c r="NUY47" s="3"/>
      <c r="NUZ47" s="3"/>
      <c r="NVA47" s="3"/>
      <c r="NVB47" s="3"/>
      <c r="NVC47" s="3"/>
      <c r="NVD47" s="3"/>
      <c r="NVE47" s="3"/>
      <c r="NVF47" s="3"/>
      <c r="NVG47" s="3"/>
      <c r="NVH47" s="3"/>
      <c r="NVI47" s="3"/>
      <c r="NVJ47" s="3"/>
      <c r="NVK47" s="3"/>
      <c r="NVL47" s="3"/>
      <c r="NVM47" s="3"/>
      <c r="NVN47" s="3"/>
      <c r="NVO47" s="3"/>
      <c r="NVP47" s="3"/>
      <c r="NVQ47" s="3"/>
      <c r="NVR47" s="3"/>
      <c r="NVS47" s="3"/>
      <c r="NVT47" s="3"/>
      <c r="NVU47" s="3"/>
      <c r="NVV47" s="3"/>
      <c r="NVW47" s="3"/>
      <c r="NVX47" s="3"/>
      <c r="NVY47" s="3"/>
      <c r="NVZ47" s="3"/>
      <c r="NWA47" s="3"/>
      <c r="NWB47" s="3"/>
      <c r="NWC47" s="3"/>
      <c r="NWD47" s="3"/>
      <c r="NWE47" s="3"/>
      <c r="NWF47" s="3"/>
      <c r="NWG47" s="3"/>
      <c r="NWH47" s="3"/>
      <c r="NWI47" s="3"/>
      <c r="NWJ47" s="3"/>
      <c r="NWK47" s="3"/>
      <c r="NWL47" s="3"/>
      <c r="NWM47" s="3"/>
      <c r="NWN47" s="3"/>
      <c r="NWO47" s="3"/>
      <c r="NWP47" s="3"/>
      <c r="NWQ47" s="3"/>
      <c r="NWR47" s="3"/>
      <c r="NWS47" s="3"/>
      <c r="NWT47" s="3"/>
      <c r="NWU47" s="3"/>
      <c r="NWV47" s="3"/>
      <c r="NWW47" s="3"/>
      <c r="NWX47" s="3"/>
      <c r="NWY47" s="3"/>
      <c r="NWZ47" s="3"/>
      <c r="NXA47" s="3"/>
      <c r="NXB47" s="3"/>
      <c r="NXC47" s="3"/>
      <c r="NXD47" s="3"/>
      <c r="NXE47" s="3"/>
      <c r="NXF47" s="3"/>
      <c r="NXG47" s="3"/>
      <c r="NXH47" s="3"/>
      <c r="NXI47" s="3"/>
      <c r="NXJ47" s="3"/>
      <c r="NXK47" s="3"/>
      <c r="NXL47" s="3"/>
      <c r="NXM47" s="3"/>
      <c r="NXN47" s="3"/>
      <c r="NXO47" s="3"/>
      <c r="NXP47" s="3"/>
      <c r="NXQ47" s="3"/>
      <c r="NXR47" s="3"/>
      <c r="NXS47" s="3"/>
      <c r="NXT47" s="3"/>
      <c r="NXU47" s="3"/>
      <c r="NXV47" s="3"/>
      <c r="NXW47" s="3"/>
      <c r="NXX47" s="3"/>
      <c r="NXY47" s="3"/>
      <c r="NXZ47" s="3"/>
      <c r="NYA47" s="3"/>
      <c r="NYB47" s="3"/>
      <c r="NYC47" s="3"/>
      <c r="NYD47" s="3"/>
      <c r="NYE47" s="3"/>
      <c r="NYF47" s="3"/>
      <c r="NYG47" s="3"/>
      <c r="NYH47" s="3"/>
      <c r="NYI47" s="3"/>
      <c r="NYJ47" s="3"/>
      <c r="NYK47" s="3"/>
      <c r="NYL47" s="3"/>
      <c r="NYM47" s="3"/>
      <c r="NYN47" s="3"/>
      <c r="NYO47" s="3"/>
      <c r="NYP47" s="3"/>
      <c r="NYQ47" s="3"/>
      <c r="NYR47" s="3"/>
      <c r="NYS47" s="3"/>
      <c r="NYT47" s="3"/>
      <c r="NYU47" s="3"/>
      <c r="NYV47" s="3"/>
      <c r="NYW47" s="3"/>
      <c r="NYX47" s="3"/>
      <c r="NYY47" s="3"/>
      <c r="NYZ47" s="3"/>
      <c r="NZA47" s="3"/>
      <c r="NZB47" s="3"/>
      <c r="NZC47" s="3"/>
      <c r="NZD47" s="3"/>
      <c r="NZE47" s="3"/>
      <c r="NZF47" s="3"/>
      <c r="NZG47" s="3"/>
      <c r="NZH47" s="3"/>
      <c r="NZI47" s="3"/>
      <c r="NZJ47" s="3"/>
      <c r="NZK47" s="3"/>
      <c r="NZL47" s="3"/>
      <c r="NZM47" s="3"/>
      <c r="NZN47" s="3"/>
      <c r="NZO47" s="3"/>
      <c r="NZP47" s="3"/>
      <c r="NZQ47" s="3"/>
      <c r="NZR47" s="3"/>
      <c r="NZS47" s="3"/>
      <c r="NZT47" s="3"/>
      <c r="NZU47" s="3"/>
      <c r="NZV47" s="3"/>
      <c r="NZW47" s="3"/>
      <c r="NZX47" s="3"/>
      <c r="NZY47" s="3"/>
      <c r="NZZ47" s="3"/>
      <c r="OAA47" s="3"/>
      <c r="OAB47" s="3"/>
      <c r="OAC47" s="3"/>
      <c r="OAD47" s="3"/>
      <c r="OAE47" s="3"/>
      <c r="OAF47" s="3"/>
      <c r="OAG47" s="3"/>
      <c r="OAH47" s="3"/>
      <c r="OAI47" s="3"/>
      <c r="OAJ47" s="3"/>
      <c r="OAK47" s="3"/>
      <c r="OAL47" s="3"/>
      <c r="OAM47" s="3"/>
      <c r="OAN47" s="3"/>
      <c r="OAO47" s="3"/>
      <c r="OAP47" s="3"/>
      <c r="OAQ47" s="3"/>
      <c r="OAR47" s="3"/>
      <c r="OAS47" s="3"/>
      <c r="OAT47" s="3"/>
      <c r="OAU47" s="3"/>
      <c r="OAV47" s="3"/>
      <c r="OAW47" s="3"/>
      <c r="OAX47" s="3"/>
      <c r="OAY47" s="3"/>
      <c r="OAZ47" s="3"/>
      <c r="OBA47" s="3"/>
      <c r="OBB47" s="3"/>
      <c r="OBC47" s="3"/>
      <c r="OBD47" s="3"/>
      <c r="OBE47" s="3"/>
      <c r="OBF47" s="3"/>
      <c r="OBG47" s="3"/>
      <c r="OBH47" s="3"/>
      <c r="OBI47" s="3"/>
      <c r="OBJ47" s="3"/>
      <c r="OBK47" s="3"/>
      <c r="OBL47" s="3"/>
      <c r="OBM47" s="3"/>
      <c r="OBN47" s="3"/>
      <c r="OBO47" s="3"/>
      <c r="OBP47" s="3"/>
      <c r="OBQ47" s="3"/>
      <c r="OBR47" s="3"/>
      <c r="OBS47" s="3"/>
      <c r="OBT47" s="3"/>
      <c r="OBU47" s="3"/>
      <c r="OBV47" s="3"/>
      <c r="OBW47" s="3"/>
      <c r="OBX47" s="3"/>
      <c r="OBY47" s="3"/>
      <c r="OBZ47" s="3"/>
      <c r="OCA47" s="3"/>
      <c r="OCB47" s="3"/>
      <c r="OCC47" s="3"/>
      <c r="OCD47" s="3"/>
      <c r="OCE47" s="3"/>
      <c r="OCF47" s="3"/>
      <c r="OCG47" s="3"/>
      <c r="OCH47" s="3"/>
      <c r="OCI47" s="3"/>
      <c r="OCJ47" s="3"/>
      <c r="OCK47" s="3"/>
      <c r="OCL47" s="3"/>
      <c r="OCM47" s="3"/>
      <c r="OCN47" s="3"/>
      <c r="OCO47" s="3"/>
      <c r="OCP47" s="3"/>
      <c r="OCQ47" s="3"/>
      <c r="OCR47" s="3"/>
      <c r="OCS47" s="3"/>
      <c r="OCT47" s="3"/>
      <c r="OCU47" s="3"/>
      <c r="OCV47" s="3"/>
      <c r="OCW47" s="3"/>
      <c r="OCX47" s="3"/>
      <c r="OCY47" s="3"/>
      <c r="OCZ47" s="3"/>
      <c r="ODA47" s="3"/>
      <c r="ODB47" s="3"/>
      <c r="ODC47" s="3"/>
      <c r="ODD47" s="3"/>
      <c r="ODE47" s="3"/>
      <c r="ODF47" s="3"/>
      <c r="ODG47" s="3"/>
      <c r="ODH47" s="3"/>
      <c r="ODI47" s="3"/>
      <c r="ODJ47" s="3"/>
      <c r="ODK47" s="3"/>
      <c r="ODL47" s="3"/>
      <c r="ODM47" s="3"/>
      <c r="ODN47" s="3"/>
      <c r="ODO47" s="3"/>
      <c r="ODP47" s="3"/>
      <c r="ODQ47" s="3"/>
      <c r="ODR47" s="3"/>
      <c r="ODS47" s="3"/>
      <c r="ODT47" s="3"/>
      <c r="ODU47" s="3"/>
      <c r="ODV47" s="3"/>
      <c r="ODW47" s="3"/>
      <c r="ODX47" s="3"/>
      <c r="ODY47" s="3"/>
      <c r="ODZ47" s="3"/>
      <c r="OEA47" s="3"/>
      <c r="OEB47" s="3"/>
      <c r="OEC47" s="3"/>
      <c r="OED47" s="3"/>
      <c r="OEE47" s="3"/>
      <c r="OEF47" s="3"/>
      <c r="OEG47" s="3"/>
      <c r="OEH47" s="3"/>
      <c r="OEI47" s="3"/>
      <c r="OEJ47" s="3"/>
      <c r="OEK47" s="3"/>
      <c r="OEL47" s="3"/>
      <c r="OEM47" s="3"/>
      <c r="OEN47" s="3"/>
      <c r="OEO47" s="3"/>
      <c r="OEP47" s="3"/>
      <c r="OEQ47" s="3"/>
      <c r="OER47" s="3"/>
      <c r="OES47" s="3"/>
      <c r="OET47" s="3"/>
      <c r="OEU47" s="3"/>
      <c r="OEV47" s="3"/>
      <c r="OEW47" s="3"/>
      <c r="OEX47" s="3"/>
      <c r="OEY47" s="3"/>
      <c r="OEZ47" s="3"/>
      <c r="OFA47" s="3"/>
      <c r="OFB47" s="3"/>
      <c r="OFC47" s="3"/>
      <c r="OFD47" s="3"/>
      <c r="OFE47" s="3"/>
      <c r="OFF47" s="3"/>
      <c r="OFG47" s="3"/>
      <c r="OFH47" s="3"/>
      <c r="OFI47" s="3"/>
      <c r="OFJ47" s="3"/>
      <c r="OFK47" s="3"/>
      <c r="OFL47" s="3"/>
      <c r="OFM47" s="3"/>
      <c r="OFN47" s="3"/>
      <c r="OFO47" s="3"/>
      <c r="OFP47" s="3"/>
      <c r="OFQ47" s="3"/>
      <c r="OFR47" s="3"/>
      <c r="OFS47" s="3"/>
      <c r="OFT47" s="3"/>
      <c r="OFU47" s="3"/>
      <c r="OFV47" s="3"/>
      <c r="OFW47" s="3"/>
      <c r="OFX47" s="3"/>
      <c r="OFY47" s="3"/>
      <c r="OFZ47" s="3"/>
      <c r="OGA47" s="3"/>
      <c r="OGB47" s="3"/>
      <c r="OGC47" s="3"/>
      <c r="OGD47" s="3"/>
      <c r="OGE47" s="3"/>
      <c r="OGF47" s="3"/>
      <c r="OGG47" s="3"/>
      <c r="OGH47" s="3"/>
      <c r="OGI47" s="3"/>
      <c r="OGJ47" s="3"/>
      <c r="OGK47" s="3"/>
      <c r="OGL47" s="3"/>
      <c r="OGM47" s="3"/>
      <c r="OGN47" s="3"/>
      <c r="OGO47" s="3"/>
      <c r="OGP47" s="3"/>
      <c r="OGQ47" s="3"/>
      <c r="OGR47" s="3"/>
      <c r="OGS47" s="3"/>
      <c r="OGT47" s="3"/>
      <c r="OGU47" s="3"/>
      <c r="OGV47" s="3"/>
      <c r="OGW47" s="3"/>
      <c r="OGX47" s="3"/>
      <c r="OGY47" s="3"/>
      <c r="OGZ47" s="3"/>
      <c r="OHA47" s="3"/>
      <c r="OHB47" s="3"/>
      <c r="OHC47" s="3"/>
      <c r="OHD47" s="3"/>
      <c r="OHE47" s="3"/>
      <c r="OHF47" s="3"/>
      <c r="OHG47" s="3"/>
      <c r="OHH47" s="3"/>
      <c r="OHI47" s="3"/>
      <c r="OHJ47" s="3"/>
      <c r="OHK47" s="3"/>
      <c r="OHL47" s="3"/>
      <c r="OHM47" s="3"/>
      <c r="OHN47" s="3"/>
      <c r="OHO47" s="3"/>
      <c r="OHP47" s="3"/>
      <c r="OHQ47" s="3"/>
      <c r="OHR47" s="3"/>
      <c r="OHS47" s="3"/>
      <c r="OHT47" s="3"/>
      <c r="OHU47" s="3"/>
      <c r="OHV47" s="3"/>
      <c r="OHW47" s="3"/>
      <c r="OHX47" s="3"/>
      <c r="OHY47" s="3"/>
      <c r="OHZ47" s="3"/>
      <c r="OIA47" s="3"/>
      <c r="OIB47" s="3"/>
      <c r="OIC47" s="3"/>
      <c r="OID47" s="3"/>
      <c r="OIE47" s="3"/>
      <c r="OIF47" s="3"/>
      <c r="OIG47" s="3"/>
      <c r="OIH47" s="3"/>
      <c r="OII47" s="3"/>
      <c r="OIJ47" s="3"/>
      <c r="OIK47" s="3"/>
      <c r="OIL47" s="3"/>
      <c r="OIM47" s="3"/>
      <c r="OIN47" s="3"/>
      <c r="OIO47" s="3"/>
      <c r="OIP47" s="3"/>
      <c r="OIQ47" s="3"/>
      <c r="OIR47" s="3"/>
      <c r="OIS47" s="3"/>
      <c r="OIT47" s="3"/>
      <c r="OIU47" s="3"/>
      <c r="OIV47" s="3"/>
      <c r="OIW47" s="3"/>
      <c r="OIX47" s="3"/>
      <c r="OIY47" s="3"/>
      <c r="OIZ47" s="3"/>
      <c r="OJA47" s="3"/>
      <c r="OJB47" s="3"/>
      <c r="OJC47" s="3"/>
      <c r="OJD47" s="3"/>
      <c r="OJE47" s="3"/>
      <c r="OJF47" s="3"/>
      <c r="OJG47" s="3"/>
      <c r="OJH47" s="3"/>
      <c r="OJI47" s="3"/>
      <c r="OJJ47" s="3"/>
      <c r="OJK47" s="3"/>
      <c r="OJL47" s="3"/>
      <c r="OJM47" s="3"/>
      <c r="OJN47" s="3"/>
      <c r="OJO47" s="3"/>
      <c r="OJP47" s="3"/>
      <c r="OJQ47" s="3"/>
      <c r="OJR47" s="3"/>
      <c r="OJS47" s="3"/>
      <c r="OJT47" s="3"/>
      <c r="OJU47" s="3"/>
      <c r="OJV47" s="3"/>
      <c r="OJW47" s="3"/>
      <c r="OJX47" s="3"/>
      <c r="OJY47" s="3"/>
      <c r="OJZ47" s="3"/>
      <c r="OKA47" s="3"/>
      <c r="OKB47" s="3"/>
      <c r="OKC47" s="3"/>
      <c r="OKD47" s="3"/>
      <c r="OKE47" s="3"/>
      <c r="OKF47" s="3"/>
      <c r="OKG47" s="3"/>
      <c r="OKH47" s="3"/>
      <c r="OKI47" s="3"/>
      <c r="OKJ47" s="3"/>
      <c r="OKK47" s="3"/>
      <c r="OKL47" s="3"/>
      <c r="OKM47" s="3"/>
      <c r="OKN47" s="3"/>
      <c r="OKO47" s="3"/>
      <c r="OKP47" s="3"/>
      <c r="OKQ47" s="3"/>
      <c r="OKR47" s="3"/>
      <c r="OKS47" s="3"/>
      <c r="OKT47" s="3"/>
      <c r="OKU47" s="3"/>
      <c r="OKV47" s="3"/>
      <c r="OKW47" s="3"/>
      <c r="OKX47" s="3"/>
      <c r="OKY47" s="3"/>
      <c r="OKZ47" s="3"/>
      <c r="OLA47" s="3"/>
      <c r="OLB47" s="3"/>
      <c r="OLC47" s="3"/>
      <c r="OLD47" s="3"/>
      <c r="OLE47" s="3"/>
      <c r="OLF47" s="3"/>
      <c r="OLG47" s="3"/>
      <c r="OLH47" s="3"/>
      <c r="OLI47" s="3"/>
      <c r="OLJ47" s="3"/>
      <c r="OLK47" s="3"/>
      <c r="OLL47" s="3"/>
      <c r="OLM47" s="3"/>
      <c r="OLN47" s="3"/>
      <c r="OLO47" s="3"/>
      <c r="OLP47" s="3"/>
      <c r="OLQ47" s="3"/>
      <c r="OLR47" s="3"/>
      <c r="OLS47" s="3"/>
      <c r="OLT47" s="3"/>
      <c r="OLU47" s="3"/>
      <c r="OLV47" s="3"/>
      <c r="OLW47" s="3"/>
      <c r="OLX47" s="3"/>
      <c r="OLY47" s="3"/>
      <c r="OLZ47" s="3"/>
      <c r="OMA47" s="3"/>
      <c r="OMB47" s="3"/>
      <c r="OMC47" s="3"/>
      <c r="OMD47" s="3"/>
      <c r="OME47" s="3"/>
      <c r="OMF47" s="3"/>
      <c r="OMG47" s="3"/>
      <c r="OMH47" s="3"/>
      <c r="OMI47" s="3"/>
      <c r="OMJ47" s="3"/>
      <c r="OMK47" s="3"/>
      <c r="OML47" s="3"/>
      <c r="OMM47" s="3"/>
      <c r="OMN47" s="3"/>
      <c r="OMO47" s="3"/>
      <c r="OMP47" s="3"/>
      <c r="OMQ47" s="3"/>
      <c r="OMR47" s="3"/>
      <c r="OMS47" s="3"/>
      <c r="OMT47" s="3"/>
      <c r="OMU47" s="3"/>
      <c r="OMV47" s="3"/>
      <c r="OMW47" s="3"/>
      <c r="OMX47" s="3"/>
      <c r="OMY47" s="3"/>
      <c r="OMZ47" s="3"/>
      <c r="ONA47" s="3"/>
      <c r="ONB47" s="3"/>
      <c r="ONC47" s="3"/>
      <c r="OND47" s="3"/>
      <c r="ONE47" s="3"/>
      <c r="ONF47" s="3"/>
      <c r="ONG47" s="3"/>
      <c r="ONH47" s="3"/>
      <c r="ONI47" s="3"/>
      <c r="ONJ47" s="3"/>
      <c r="ONK47" s="3"/>
      <c r="ONL47" s="3"/>
      <c r="ONM47" s="3"/>
      <c r="ONN47" s="3"/>
      <c r="ONO47" s="3"/>
      <c r="ONP47" s="3"/>
      <c r="ONQ47" s="3"/>
      <c r="ONR47" s="3"/>
      <c r="ONS47" s="3"/>
      <c r="ONT47" s="3"/>
      <c r="ONU47" s="3"/>
      <c r="ONV47" s="3"/>
      <c r="ONW47" s="3"/>
      <c r="ONX47" s="3"/>
      <c r="ONY47" s="3"/>
      <c r="ONZ47" s="3"/>
      <c r="OOA47" s="3"/>
      <c r="OOB47" s="3"/>
      <c r="OOC47" s="3"/>
      <c r="OOD47" s="3"/>
      <c r="OOE47" s="3"/>
      <c r="OOF47" s="3"/>
      <c r="OOG47" s="3"/>
      <c r="OOH47" s="3"/>
      <c r="OOI47" s="3"/>
      <c r="OOJ47" s="3"/>
      <c r="OOK47" s="3"/>
      <c r="OOL47" s="3"/>
      <c r="OOM47" s="3"/>
      <c r="OON47" s="3"/>
      <c r="OOO47" s="3"/>
      <c r="OOP47" s="3"/>
      <c r="OOQ47" s="3"/>
      <c r="OOR47" s="3"/>
      <c r="OOS47" s="3"/>
      <c r="OOT47" s="3"/>
      <c r="OOU47" s="3"/>
      <c r="OOV47" s="3"/>
      <c r="OOW47" s="3"/>
      <c r="OOX47" s="3"/>
      <c r="OOY47" s="3"/>
      <c r="OOZ47" s="3"/>
      <c r="OPA47" s="3"/>
      <c r="OPB47" s="3"/>
      <c r="OPC47" s="3"/>
      <c r="OPD47" s="3"/>
      <c r="OPE47" s="3"/>
      <c r="OPF47" s="3"/>
      <c r="OPG47" s="3"/>
      <c r="OPH47" s="3"/>
      <c r="OPI47" s="3"/>
      <c r="OPJ47" s="3"/>
      <c r="OPK47" s="3"/>
      <c r="OPL47" s="3"/>
      <c r="OPM47" s="3"/>
      <c r="OPN47" s="3"/>
      <c r="OPO47" s="3"/>
      <c r="OPP47" s="3"/>
      <c r="OPQ47" s="3"/>
      <c r="OPR47" s="3"/>
      <c r="OPS47" s="3"/>
      <c r="OPT47" s="3"/>
      <c r="OPU47" s="3"/>
      <c r="OPV47" s="3"/>
      <c r="OPW47" s="3"/>
      <c r="OPX47" s="3"/>
      <c r="OPY47" s="3"/>
      <c r="OPZ47" s="3"/>
      <c r="OQA47" s="3"/>
      <c r="OQB47" s="3"/>
      <c r="OQC47" s="3"/>
      <c r="OQD47" s="3"/>
      <c r="OQE47" s="3"/>
      <c r="OQF47" s="3"/>
      <c r="OQG47" s="3"/>
      <c r="OQH47" s="3"/>
      <c r="OQI47" s="3"/>
      <c r="OQJ47" s="3"/>
      <c r="OQK47" s="3"/>
      <c r="OQL47" s="3"/>
      <c r="OQM47" s="3"/>
      <c r="OQN47" s="3"/>
      <c r="OQO47" s="3"/>
      <c r="OQP47" s="3"/>
      <c r="OQQ47" s="3"/>
      <c r="OQR47" s="3"/>
      <c r="OQS47" s="3"/>
      <c r="OQT47" s="3"/>
      <c r="OQU47" s="3"/>
      <c r="OQV47" s="3"/>
      <c r="OQW47" s="3"/>
      <c r="OQX47" s="3"/>
      <c r="OQY47" s="3"/>
      <c r="OQZ47" s="3"/>
      <c r="ORA47" s="3"/>
      <c r="ORB47" s="3"/>
      <c r="ORC47" s="3"/>
      <c r="ORD47" s="3"/>
      <c r="ORE47" s="3"/>
      <c r="ORF47" s="3"/>
      <c r="ORG47" s="3"/>
      <c r="ORH47" s="3"/>
      <c r="ORI47" s="3"/>
      <c r="ORJ47" s="3"/>
      <c r="ORK47" s="3"/>
      <c r="ORL47" s="3"/>
      <c r="ORM47" s="3"/>
      <c r="ORN47" s="3"/>
      <c r="ORO47" s="3"/>
      <c r="ORP47" s="3"/>
      <c r="ORQ47" s="3"/>
      <c r="ORR47" s="3"/>
      <c r="ORS47" s="3"/>
      <c r="ORT47" s="3"/>
      <c r="ORU47" s="3"/>
      <c r="ORV47" s="3"/>
      <c r="ORW47" s="3"/>
      <c r="ORX47" s="3"/>
      <c r="ORY47" s="3"/>
      <c r="ORZ47" s="3"/>
      <c r="OSA47" s="3"/>
      <c r="OSB47" s="3"/>
      <c r="OSC47" s="3"/>
      <c r="OSD47" s="3"/>
      <c r="OSE47" s="3"/>
      <c r="OSF47" s="3"/>
      <c r="OSG47" s="3"/>
      <c r="OSH47" s="3"/>
      <c r="OSI47" s="3"/>
      <c r="OSJ47" s="3"/>
      <c r="OSK47" s="3"/>
      <c r="OSL47" s="3"/>
      <c r="OSM47" s="3"/>
      <c r="OSN47" s="3"/>
      <c r="OSO47" s="3"/>
      <c r="OSP47" s="3"/>
      <c r="OSQ47" s="3"/>
      <c r="OSR47" s="3"/>
      <c r="OSS47" s="3"/>
      <c r="OST47" s="3"/>
      <c r="OSU47" s="3"/>
      <c r="OSV47" s="3"/>
      <c r="OSW47" s="3"/>
      <c r="OSX47" s="3"/>
      <c r="OSY47" s="3"/>
      <c r="OSZ47" s="3"/>
      <c r="OTA47" s="3"/>
      <c r="OTB47" s="3"/>
      <c r="OTC47" s="3"/>
      <c r="OTD47" s="3"/>
      <c r="OTE47" s="3"/>
      <c r="OTF47" s="3"/>
      <c r="OTG47" s="3"/>
      <c r="OTH47" s="3"/>
      <c r="OTI47" s="3"/>
      <c r="OTJ47" s="3"/>
      <c r="OTK47" s="3"/>
      <c r="OTL47" s="3"/>
      <c r="OTM47" s="3"/>
      <c r="OTN47" s="3"/>
      <c r="OTO47" s="3"/>
      <c r="OTP47" s="3"/>
      <c r="OTQ47" s="3"/>
      <c r="OTR47" s="3"/>
      <c r="OTS47" s="3"/>
      <c r="OTT47" s="3"/>
      <c r="OTU47" s="3"/>
      <c r="OTV47" s="3"/>
      <c r="OTW47" s="3"/>
      <c r="OTX47" s="3"/>
      <c r="OTY47" s="3"/>
      <c r="OTZ47" s="3"/>
      <c r="OUA47" s="3"/>
      <c r="OUB47" s="3"/>
      <c r="OUC47" s="3"/>
      <c r="OUD47" s="3"/>
      <c r="OUE47" s="3"/>
      <c r="OUF47" s="3"/>
      <c r="OUG47" s="3"/>
      <c r="OUH47" s="3"/>
      <c r="OUI47" s="3"/>
      <c r="OUJ47" s="3"/>
      <c r="OUK47" s="3"/>
      <c r="OUL47" s="3"/>
      <c r="OUM47" s="3"/>
      <c r="OUN47" s="3"/>
      <c r="OUO47" s="3"/>
      <c r="OUP47" s="3"/>
      <c r="OUQ47" s="3"/>
      <c r="OUR47" s="3"/>
      <c r="OUS47" s="3"/>
      <c r="OUT47" s="3"/>
      <c r="OUU47" s="3"/>
      <c r="OUV47" s="3"/>
      <c r="OUW47" s="3"/>
      <c r="OUX47" s="3"/>
      <c r="OUY47" s="3"/>
      <c r="OUZ47" s="3"/>
      <c r="OVA47" s="3"/>
      <c r="OVB47" s="3"/>
      <c r="OVC47" s="3"/>
      <c r="OVD47" s="3"/>
      <c r="OVE47" s="3"/>
      <c r="OVF47" s="3"/>
      <c r="OVG47" s="3"/>
      <c r="OVH47" s="3"/>
      <c r="OVI47" s="3"/>
      <c r="OVJ47" s="3"/>
      <c r="OVK47" s="3"/>
      <c r="OVL47" s="3"/>
      <c r="OVM47" s="3"/>
      <c r="OVN47" s="3"/>
      <c r="OVO47" s="3"/>
      <c r="OVP47" s="3"/>
      <c r="OVQ47" s="3"/>
      <c r="OVR47" s="3"/>
      <c r="OVS47" s="3"/>
      <c r="OVT47" s="3"/>
      <c r="OVU47" s="3"/>
      <c r="OVV47" s="3"/>
      <c r="OVW47" s="3"/>
      <c r="OVX47" s="3"/>
      <c r="OVY47" s="3"/>
      <c r="OVZ47" s="3"/>
      <c r="OWA47" s="3"/>
      <c r="OWB47" s="3"/>
      <c r="OWC47" s="3"/>
      <c r="OWD47" s="3"/>
      <c r="OWE47" s="3"/>
      <c r="OWF47" s="3"/>
      <c r="OWG47" s="3"/>
      <c r="OWH47" s="3"/>
      <c r="OWI47" s="3"/>
      <c r="OWJ47" s="3"/>
      <c r="OWK47" s="3"/>
      <c r="OWL47" s="3"/>
      <c r="OWM47" s="3"/>
      <c r="OWN47" s="3"/>
      <c r="OWO47" s="3"/>
      <c r="OWP47" s="3"/>
      <c r="OWQ47" s="3"/>
      <c r="OWR47" s="3"/>
      <c r="OWS47" s="3"/>
      <c r="OWT47" s="3"/>
      <c r="OWU47" s="3"/>
      <c r="OWV47" s="3"/>
      <c r="OWW47" s="3"/>
      <c r="OWX47" s="3"/>
      <c r="OWY47" s="3"/>
      <c r="OWZ47" s="3"/>
      <c r="OXA47" s="3"/>
      <c r="OXB47" s="3"/>
      <c r="OXC47" s="3"/>
      <c r="OXD47" s="3"/>
      <c r="OXE47" s="3"/>
      <c r="OXF47" s="3"/>
      <c r="OXG47" s="3"/>
      <c r="OXH47" s="3"/>
      <c r="OXI47" s="3"/>
      <c r="OXJ47" s="3"/>
      <c r="OXK47" s="3"/>
      <c r="OXL47" s="3"/>
      <c r="OXM47" s="3"/>
      <c r="OXN47" s="3"/>
      <c r="OXO47" s="3"/>
      <c r="OXP47" s="3"/>
      <c r="OXQ47" s="3"/>
      <c r="OXR47" s="3"/>
      <c r="OXS47" s="3"/>
      <c r="OXT47" s="3"/>
      <c r="OXU47" s="3"/>
      <c r="OXV47" s="3"/>
      <c r="OXW47" s="3"/>
      <c r="OXX47" s="3"/>
      <c r="OXY47" s="3"/>
      <c r="OXZ47" s="3"/>
      <c r="OYA47" s="3"/>
      <c r="OYB47" s="3"/>
      <c r="OYC47" s="3"/>
      <c r="OYD47" s="3"/>
      <c r="OYE47" s="3"/>
      <c r="OYF47" s="3"/>
      <c r="OYG47" s="3"/>
      <c r="OYH47" s="3"/>
      <c r="OYI47" s="3"/>
      <c r="OYJ47" s="3"/>
      <c r="OYK47" s="3"/>
      <c r="OYL47" s="3"/>
      <c r="OYM47" s="3"/>
      <c r="OYN47" s="3"/>
      <c r="OYO47" s="3"/>
      <c r="OYP47" s="3"/>
      <c r="OYQ47" s="3"/>
      <c r="OYR47" s="3"/>
      <c r="OYS47" s="3"/>
      <c r="OYT47" s="3"/>
      <c r="OYU47" s="3"/>
      <c r="OYV47" s="3"/>
      <c r="OYW47" s="3"/>
      <c r="OYX47" s="3"/>
      <c r="OYY47" s="3"/>
      <c r="OYZ47" s="3"/>
      <c r="OZA47" s="3"/>
      <c r="OZB47" s="3"/>
      <c r="OZC47" s="3"/>
      <c r="OZD47" s="3"/>
      <c r="OZE47" s="3"/>
      <c r="OZF47" s="3"/>
      <c r="OZG47" s="3"/>
      <c r="OZH47" s="3"/>
      <c r="OZI47" s="3"/>
      <c r="OZJ47" s="3"/>
      <c r="OZK47" s="3"/>
      <c r="OZL47" s="3"/>
      <c r="OZM47" s="3"/>
      <c r="OZN47" s="3"/>
      <c r="OZO47" s="3"/>
      <c r="OZP47" s="3"/>
      <c r="OZQ47" s="3"/>
      <c r="OZR47" s="3"/>
      <c r="OZS47" s="3"/>
      <c r="OZT47" s="3"/>
      <c r="OZU47" s="3"/>
      <c r="OZV47" s="3"/>
      <c r="OZW47" s="3"/>
      <c r="OZX47" s="3"/>
      <c r="OZY47" s="3"/>
      <c r="OZZ47" s="3"/>
      <c r="PAA47" s="3"/>
      <c r="PAB47" s="3"/>
      <c r="PAC47" s="3"/>
      <c r="PAD47" s="3"/>
      <c r="PAE47" s="3"/>
      <c r="PAF47" s="3"/>
      <c r="PAG47" s="3"/>
      <c r="PAH47" s="3"/>
      <c r="PAI47" s="3"/>
      <c r="PAJ47" s="3"/>
      <c r="PAK47" s="3"/>
      <c r="PAL47" s="3"/>
      <c r="PAM47" s="3"/>
      <c r="PAN47" s="3"/>
      <c r="PAO47" s="3"/>
      <c r="PAP47" s="3"/>
      <c r="PAQ47" s="3"/>
      <c r="PAR47" s="3"/>
      <c r="PAS47" s="3"/>
      <c r="PAT47" s="3"/>
      <c r="PAU47" s="3"/>
      <c r="PAV47" s="3"/>
      <c r="PAW47" s="3"/>
      <c r="PAX47" s="3"/>
      <c r="PAY47" s="3"/>
      <c r="PAZ47" s="3"/>
      <c r="PBA47" s="3"/>
      <c r="PBB47" s="3"/>
      <c r="PBC47" s="3"/>
      <c r="PBD47" s="3"/>
      <c r="PBE47" s="3"/>
      <c r="PBF47" s="3"/>
      <c r="PBG47" s="3"/>
      <c r="PBH47" s="3"/>
      <c r="PBI47" s="3"/>
      <c r="PBJ47" s="3"/>
      <c r="PBK47" s="3"/>
      <c r="PBL47" s="3"/>
      <c r="PBM47" s="3"/>
      <c r="PBN47" s="3"/>
      <c r="PBO47" s="3"/>
      <c r="PBP47" s="3"/>
      <c r="PBQ47" s="3"/>
      <c r="PBR47" s="3"/>
      <c r="PBS47" s="3"/>
      <c r="PBT47" s="3"/>
      <c r="PBU47" s="3"/>
      <c r="PBV47" s="3"/>
      <c r="PBW47" s="3"/>
      <c r="PBX47" s="3"/>
      <c r="PBY47" s="3"/>
      <c r="PBZ47" s="3"/>
      <c r="PCA47" s="3"/>
      <c r="PCB47" s="3"/>
      <c r="PCC47" s="3"/>
      <c r="PCD47" s="3"/>
      <c r="PCE47" s="3"/>
      <c r="PCF47" s="3"/>
      <c r="PCG47" s="3"/>
      <c r="PCH47" s="3"/>
      <c r="PCI47" s="3"/>
      <c r="PCJ47" s="3"/>
      <c r="PCK47" s="3"/>
      <c r="PCL47" s="3"/>
      <c r="PCM47" s="3"/>
      <c r="PCN47" s="3"/>
      <c r="PCO47" s="3"/>
      <c r="PCP47" s="3"/>
      <c r="PCQ47" s="3"/>
      <c r="PCR47" s="3"/>
      <c r="PCS47" s="3"/>
      <c r="PCT47" s="3"/>
      <c r="PCU47" s="3"/>
      <c r="PCV47" s="3"/>
      <c r="PCW47" s="3"/>
      <c r="PCX47" s="3"/>
      <c r="PCY47" s="3"/>
      <c r="PCZ47" s="3"/>
      <c r="PDA47" s="3"/>
      <c r="PDB47" s="3"/>
      <c r="PDC47" s="3"/>
      <c r="PDD47" s="3"/>
      <c r="PDE47" s="3"/>
      <c r="PDF47" s="3"/>
      <c r="PDG47" s="3"/>
      <c r="PDH47" s="3"/>
      <c r="PDI47" s="3"/>
      <c r="PDJ47" s="3"/>
      <c r="PDK47" s="3"/>
      <c r="PDL47" s="3"/>
      <c r="PDM47" s="3"/>
      <c r="PDN47" s="3"/>
      <c r="PDO47" s="3"/>
      <c r="PDP47" s="3"/>
      <c r="PDQ47" s="3"/>
      <c r="PDR47" s="3"/>
      <c r="PDS47" s="3"/>
      <c r="PDT47" s="3"/>
      <c r="PDU47" s="3"/>
      <c r="PDV47" s="3"/>
      <c r="PDW47" s="3"/>
      <c r="PDX47" s="3"/>
      <c r="PDY47" s="3"/>
      <c r="PDZ47" s="3"/>
      <c r="PEA47" s="3"/>
      <c r="PEB47" s="3"/>
      <c r="PEC47" s="3"/>
      <c r="PED47" s="3"/>
      <c r="PEE47" s="3"/>
      <c r="PEF47" s="3"/>
      <c r="PEG47" s="3"/>
      <c r="PEH47" s="3"/>
      <c r="PEI47" s="3"/>
      <c r="PEJ47" s="3"/>
      <c r="PEK47" s="3"/>
      <c r="PEL47" s="3"/>
      <c r="PEM47" s="3"/>
      <c r="PEN47" s="3"/>
      <c r="PEO47" s="3"/>
      <c r="PEP47" s="3"/>
      <c r="PEQ47" s="3"/>
      <c r="PER47" s="3"/>
      <c r="PES47" s="3"/>
      <c r="PET47" s="3"/>
      <c r="PEU47" s="3"/>
      <c r="PEV47" s="3"/>
      <c r="PEW47" s="3"/>
      <c r="PEX47" s="3"/>
      <c r="PEY47" s="3"/>
      <c r="PEZ47" s="3"/>
      <c r="PFA47" s="3"/>
      <c r="PFB47" s="3"/>
      <c r="PFC47" s="3"/>
      <c r="PFD47" s="3"/>
      <c r="PFE47" s="3"/>
      <c r="PFF47" s="3"/>
      <c r="PFG47" s="3"/>
      <c r="PFH47" s="3"/>
      <c r="PFI47" s="3"/>
      <c r="PFJ47" s="3"/>
      <c r="PFK47" s="3"/>
      <c r="PFL47" s="3"/>
      <c r="PFM47" s="3"/>
      <c r="PFN47" s="3"/>
      <c r="PFO47" s="3"/>
      <c r="PFP47" s="3"/>
      <c r="PFQ47" s="3"/>
      <c r="PFR47" s="3"/>
      <c r="PFS47" s="3"/>
      <c r="PFT47" s="3"/>
      <c r="PFU47" s="3"/>
      <c r="PFV47" s="3"/>
      <c r="PFW47" s="3"/>
      <c r="PFX47" s="3"/>
      <c r="PFY47" s="3"/>
      <c r="PFZ47" s="3"/>
      <c r="PGA47" s="3"/>
      <c r="PGB47" s="3"/>
      <c r="PGC47" s="3"/>
      <c r="PGD47" s="3"/>
      <c r="PGE47" s="3"/>
      <c r="PGF47" s="3"/>
      <c r="PGG47" s="3"/>
      <c r="PGH47" s="3"/>
      <c r="PGI47" s="3"/>
      <c r="PGJ47" s="3"/>
      <c r="PGK47" s="3"/>
      <c r="PGL47" s="3"/>
      <c r="PGM47" s="3"/>
      <c r="PGN47" s="3"/>
      <c r="PGO47" s="3"/>
      <c r="PGP47" s="3"/>
      <c r="PGQ47" s="3"/>
      <c r="PGR47" s="3"/>
      <c r="PGS47" s="3"/>
      <c r="PGT47" s="3"/>
      <c r="PGU47" s="3"/>
      <c r="PGV47" s="3"/>
      <c r="PGW47" s="3"/>
      <c r="PGX47" s="3"/>
      <c r="PGY47" s="3"/>
      <c r="PGZ47" s="3"/>
      <c r="PHA47" s="3"/>
      <c r="PHB47" s="3"/>
      <c r="PHC47" s="3"/>
      <c r="PHD47" s="3"/>
      <c r="PHE47" s="3"/>
      <c r="PHF47" s="3"/>
      <c r="PHG47" s="3"/>
      <c r="PHH47" s="3"/>
      <c r="PHI47" s="3"/>
      <c r="PHJ47" s="3"/>
      <c r="PHK47" s="3"/>
      <c r="PHL47" s="3"/>
      <c r="PHM47" s="3"/>
      <c r="PHN47" s="3"/>
      <c r="PHO47" s="3"/>
      <c r="PHP47" s="3"/>
      <c r="PHQ47" s="3"/>
      <c r="PHR47" s="3"/>
      <c r="PHS47" s="3"/>
      <c r="PHT47" s="3"/>
      <c r="PHU47" s="3"/>
      <c r="PHV47" s="3"/>
      <c r="PHW47" s="3"/>
      <c r="PHX47" s="3"/>
      <c r="PHY47" s="3"/>
      <c r="PHZ47" s="3"/>
      <c r="PIA47" s="3"/>
      <c r="PIB47" s="3"/>
      <c r="PIC47" s="3"/>
      <c r="PID47" s="3"/>
      <c r="PIE47" s="3"/>
      <c r="PIF47" s="3"/>
      <c r="PIG47" s="3"/>
      <c r="PIH47" s="3"/>
      <c r="PII47" s="3"/>
      <c r="PIJ47" s="3"/>
      <c r="PIK47" s="3"/>
      <c r="PIL47" s="3"/>
      <c r="PIM47" s="3"/>
      <c r="PIN47" s="3"/>
      <c r="PIO47" s="3"/>
      <c r="PIP47" s="3"/>
      <c r="PIQ47" s="3"/>
      <c r="PIR47" s="3"/>
      <c r="PIS47" s="3"/>
      <c r="PIT47" s="3"/>
      <c r="PIU47" s="3"/>
      <c r="PIV47" s="3"/>
      <c r="PIW47" s="3"/>
      <c r="PIX47" s="3"/>
      <c r="PIY47" s="3"/>
      <c r="PIZ47" s="3"/>
      <c r="PJA47" s="3"/>
      <c r="PJB47" s="3"/>
      <c r="PJC47" s="3"/>
      <c r="PJD47" s="3"/>
      <c r="PJE47" s="3"/>
      <c r="PJF47" s="3"/>
      <c r="PJG47" s="3"/>
      <c r="PJH47" s="3"/>
      <c r="PJI47" s="3"/>
      <c r="PJJ47" s="3"/>
      <c r="PJK47" s="3"/>
      <c r="PJL47" s="3"/>
      <c r="PJM47" s="3"/>
      <c r="PJN47" s="3"/>
      <c r="PJO47" s="3"/>
      <c r="PJP47" s="3"/>
      <c r="PJQ47" s="3"/>
      <c r="PJR47" s="3"/>
      <c r="PJS47" s="3"/>
      <c r="PJT47" s="3"/>
      <c r="PJU47" s="3"/>
      <c r="PJV47" s="3"/>
      <c r="PJW47" s="3"/>
      <c r="PJX47" s="3"/>
      <c r="PJY47" s="3"/>
      <c r="PJZ47" s="3"/>
      <c r="PKA47" s="3"/>
      <c r="PKB47" s="3"/>
      <c r="PKC47" s="3"/>
      <c r="PKD47" s="3"/>
      <c r="PKE47" s="3"/>
      <c r="PKF47" s="3"/>
      <c r="PKG47" s="3"/>
      <c r="PKH47" s="3"/>
      <c r="PKI47" s="3"/>
      <c r="PKJ47" s="3"/>
      <c r="PKK47" s="3"/>
      <c r="PKL47" s="3"/>
      <c r="PKM47" s="3"/>
      <c r="PKN47" s="3"/>
      <c r="PKO47" s="3"/>
      <c r="PKP47" s="3"/>
      <c r="PKQ47" s="3"/>
      <c r="PKR47" s="3"/>
      <c r="PKS47" s="3"/>
      <c r="PKT47" s="3"/>
      <c r="PKU47" s="3"/>
      <c r="PKV47" s="3"/>
      <c r="PKW47" s="3"/>
      <c r="PKX47" s="3"/>
      <c r="PKY47" s="3"/>
      <c r="PKZ47" s="3"/>
      <c r="PLA47" s="3"/>
      <c r="PLB47" s="3"/>
      <c r="PLC47" s="3"/>
      <c r="PLD47" s="3"/>
      <c r="PLE47" s="3"/>
      <c r="PLF47" s="3"/>
      <c r="PLG47" s="3"/>
      <c r="PLH47" s="3"/>
      <c r="PLI47" s="3"/>
      <c r="PLJ47" s="3"/>
      <c r="PLK47" s="3"/>
      <c r="PLL47" s="3"/>
      <c r="PLM47" s="3"/>
      <c r="PLN47" s="3"/>
      <c r="PLO47" s="3"/>
      <c r="PLP47" s="3"/>
      <c r="PLQ47" s="3"/>
      <c r="PLR47" s="3"/>
      <c r="PLS47" s="3"/>
      <c r="PLT47" s="3"/>
      <c r="PLU47" s="3"/>
      <c r="PLV47" s="3"/>
      <c r="PLW47" s="3"/>
      <c r="PLX47" s="3"/>
      <c r="PLY47" s="3"/>
      <c r="PLZ47" s="3"/>
      <c r="PMA47" s="3"/>
      <c r="PMB47" s="3"/>
      <c r="PMC47" s="3"/>
      <c r="PMD47" s="3"/>
      <c r="PME47" s="3"/>
      <c r="PMF47" s="3"/>
      <c r="PMG47" s="3"/>
      <c r="PMH47" s="3"/>
      <c r="PMI47" s="3"/>
      <c r="PMJ47" s="3"/>
      <c r="PMK47" s="3"/>
      <c r="PML47" s="3"/>
      <c r="PMM47" s="3"/>
      <c r="PMN47" s="3"/>
      <c r="PMO47" s="3"/>
      <c r="PMP47" s="3"/>
      <c r="PMQ47" s="3"/>
      <c r="PMR47" s="3"/>
      <c r="PMS47" s="3"/>
      <c r="PMT47" s="3"/>
      <c r="PMU47" s="3"/>
      <c r="PMV47" s="3"/>
      <c r="PMW47" s="3"/>
      <c r="PMX47" s="3"/>
      <c r="PMY47" s="3"/>
      <c r="PMZ47" s="3"/>
      <c r="PNA47" s="3"/>
      <c r="PNB47" s="3"/>
      <c r="PNC47" s="3"/>
      <c r="PND47" s="3"/>
      <c r="PNE47" s="3"/>
      <c r="PNF47" s="3"/>
      <c r="PNG47" s="3"/>
      <c r="PNH47" s="3"/>
      <c r="PNI47" s="3"/>
      <c r="PNJ47" s="3"/>
      <c r="PNK47" s="3"/>
      <c r="PNL47" s="3"/>
      <c r="PNM47" s="3"/>
      <c r="PNN47" s="3"/>
      <c r="PNO47" s="3"/>
      <c r="PNP47" s="3"/>
      <c r="PNQ47" s="3"/>
      <c r="PNR47" s="3"/>
      <c r="PNS47" s="3"/>
      <c r="PNT47" s="3"/>
      <c r="PNU47" s="3"/>
      <c r="PNV47" s="3"/>
      <c r="PNW47" s="3"/>
      <c r="PNX47" s="3"/>
      <c r="PNY47" s="3"/>
      <c r="PNZ47" s="3"/>
      <c r="POA47" s="3"/>
      <c r="POB47" s="3"/>
      <c r="POC47" s="3"/>
      <c r="POD47" s="3"/>
      <c r="POE47" s="3"/>
      <c r="POF47" s="3"/>
      <c r="POG47" s="3"/>
      <c r="POH47" s="3"/>
      <c r="POI47" s="3"/>
      <c r="POJ47" s="3"/>
      <c r="POK47" s="3"/>
      <c r="POL47" s="3"/>
      <c r="POM47" s="3"/>
      <c r="PON47" s="3"/>
      <c r="POO47" s="3"/>
      <c r="POP47" s="3"/>
      <c r="POQ47" s="3"/>
      <c r="POR47" s="3"/>
      <c r="POS47" s="3"/>
      <c r="POT47" s="3"/>
      <c r="POU47" s="3"/>
      <c r="POV47" s="3"/>
      <c r="POW47" s="3"/>
      <c r="POX47" s="3"/>
      <c r="POY47" s="3"/>
      <c r="POZ47" s="3"/>
      <c r="PPA47" s="3"/>
      <c r="PPB47" s="3"/>
      <c r="PPC47" s="3"/>
      <c r="PPD47" s="3"/>
      <c r="PPE47" s="3"/>
      <c r="PPF47" s="3"/>
      <c r="PPG47" s="3"/>
      <c r="PPH47" s="3"/>
      <c r="PPI47" s="3"/>
      <c r="PPJ47" s="3"/>
      <c r="PPK47" s="3"/>
      <c r="PPL47" s="3"/>
      <c r="PPM47" s="3"/>
      <c r="PPN47" s="3"/>
      <c r="PPO47" s="3"/>
      <c r="PPP47" s="3"/>
      <c r="PPQ47" s="3"/>
      <c r="PPR47" s="3"/>
      <c r="PPS47" s="3"/>
      <c r="PPT47" s="3"/>
      <c r="PPU47" s="3"/>
      <c r="PPV47" s="3"/>
      <c r="PPW47" s="3"/>
      <c r="PPX47" s="3"/>
      <c r="PPY47" s="3"/>
      <c r="PPZ47" s="3"/>
      <c r="PQA47" s="3"/>
      <c r="PQB47" s="3"/>
      <c r="PQC47" s="3"/>
      <c r="PQD47" s="3"/>
      <c r="PQE47" s="3"/>
      <c r="PQF47" s="3"/>
      <c r="PQG47" s="3"/>
      <c r="PQH47" s="3"/>
      <c r="PQI47" s="3"/>
      <c r="PQJ47" s="3"/>
      <c r="PQK47" s="3"/>
      <c r="PQL47" s="3"/>
      <c r="PQM47" s="3"/>
      <c r="PQN47" s="3"/>
      <c r="PQO47" s="3"/>
      <c r="PQP47" s="3"/>
      <c r="PQQ47" s="3"/>
      <c r="PQR47" s="3"/>
      <c r="PQS47" s="3"/>
      <c r="PQT47" s="3"/>
      <c r="PQU47" s="3"/>
      <c r="PQV47" s="3"/>
      <c r="PQW47" s="3"/>
      <c r="PQX47" s="3"/>
      <c r="PQY47" s="3"/>
      <c r="PQZ47" s="3"/>
      <c r="PRA47" s="3"/>
      <c r="PRB47" s="3"/>
      <c r="PRC47" s="3"/>
      <c r="PRD47" s="3"/>
      <c r="PRE47" s="3"/>
      <c r="PRF47" s="3"/>
      <c r="PRG47" s="3"/>
      <c r="PRH47" s="3"/>
      <c r="PRI47" s="3"/>
      <c r="PRJ47" s="3"/>
      <c r="PRK47" s="3"/>
      <c r="PRL47" s="3"/>
      <c r="PRM47" s="3"/>
      <c r="PRN47" s="3"/>
      <c r="PRO47" s="3"/>
      <c r="PRP47" s="3"/>
      <c r="PRQ47" s="3"/>
      <c r="PRR47" s="3"/>
      <c r="PRS47" s="3"/>
      <c r="PRT47" s="3"/>
      <c r="PRU47" s="3"/>
      <c r="PRV47" s="3"/>
      <c r="PRW47" s="3"/>
      <c r="PRX47" s="3"/>
      <c r="PRY47" s="3"/>
      <c r="PRZ47" s="3"/>
      <c r="PSA47" s="3"/>
      <c r="PSB47" s="3"/>
      <c r="PSC47" s="3"/>
      <c r="PSD47" s="3"/>
      <c r="PSE47" s="3"/>
      <c r="PSF47" s="3"/>
      <c r="PSG47" s="3"/>
      <c r="PSH47" s="3"/>
      <c r="PSI47" s="3"/>
      <c r="PSJ47" s="3"/>
      <c r="PSK47" s="3"/>
      <c r="PSL47" s="3"/>
      <c r="PSM47" s="3"/>
      <c r="PSN47" s="3"/>
      <c r="PSO47" s="3"/>
      <c r="PSP47" s="3"/>
      <c r="PSQ47" s="3"/>
      <c r="PSR47" s="3"/>
      <c r="PSS47" s="3"/>
      <c r="PST47" s="3"/>
      <c r="PSU47" s="3"/>
      <c r="PSV47" s="3"/>
      <c r="PSW47" s="3"/>
      <c r="PSX47" s="3"/>
      <c r="PSY47" s="3"/>
      <c r="PSZ47" s="3"/>
      <c r="PTA47" s="3"/>
      <c r="PTB47" s="3"/>
      <c r="PTC47" s="3"/>
      <c r="PTD47" s="3"/>
      <c r="PTE47" s="3"/>
      <c r="PTF47" s="3"/>
      <c r="PTG47" s="3"/>
      <c r="PTH47" s="3"/>
      <c r="PTI47" s="3"/>
      <c r="PTJ47" s="3"/>
      <c r="PTK47" s="3"/>
      <c r="PTL47" s="3"/>
      <c r="PTM47" s="3"/>
      <c r="PTN47" s="3"/>
      <c r="PTO47" s="3"/>
      <c r="PTP47" s="3"/>
      <c r="PTQ47" s="3"/>
      <c r="PTR47" s="3"/>
      <c r="PTS47" s="3"/>
      <c r="PTT47" s="3"/>
      <c r="PTU47" s="3"/>
      <c r="PTV47" s="3"/>
      <c r="PTW47" s="3"/>
      <c r="PTX47" s="3"/>
      <c r="PTY47" s="3"/>
      <c r="PTZ47" s="3"/>
      <c r="PUA47" s="3"/>
      <c r="PUB47" s="3"/>
      <c r="PUC47" s="3"/>
      <c r="PUD47" s="3"/>
      <c r="PUE47" s="3"/>
      <c r="PUF47" s="3"/>
      <c r="PUG47" s="3"/>
      <c r="PUH47" s="3"/>
      <c r="PUI47" s="3"/>
      <c r="PUJ47" s="3"/>
      <c r="PUK47" s="3"/>
      <c r="PUL47" s="3"/>
      <c r="PUM47" s="3"/>
      <c r="PUN47" s="3"/>
      <c r="PUO47" s="3"/>
      <c r="PUP47" s="3"/>
      <c r="PUQ47" s="3"/>
      <c r="PUR47" s="3"/>
      <c r="PUS47" s="3"/>
      <c r="PUT47" s="3"/>
      <c r="PUU47" s="3"/>
      <c r="PUV47" s="3"/>
      <c r="PUW47" s="3"/>
      <c r="PUX47" s="3"/>
      <c r="PUY47" s="3"/>
      <c r="PUZ47" s="3"/>
      <c r="PVA47" s="3"/>
      <c r="PVB47" s="3"/>
      <c r="PVC47" s="3"/>
      <c r="PVD47" s="3"/>
      <c r="PVE47" s="3"/>
      <c r="PVF47" s="3"/>
      <c r="PVG47" s="3"/>
      <c r="PVH47" s="3"/>
      <c r="PVI47" s="3"/>
      <c r="PVJ47" s="3"/>
      <c r="PVK47" s="3"/>
      <c r="PVL47" s="3"/>
      <c r="PVM47" s="3"/>
      <c r="PVN47" s="3"/>
      <c r="PVO47" s="3"/>
      <c r="PVP47" s="3"/>
      <c r="PVQ47" s="3"/>
      <c r="PVR47" s="3"/>
      <c r="PVS47" s="3"/>
      <c r="PVT47" s="3"/>
      <c r="PVU47" s="3"/>
      <c r="PVV47" s="3"/>
      <c r="PVW47" s="3"/>
      <c r="PVX47" s="3"/>
      <c r="PVY47" s="3"/>
      <c r="PVZ47" s="3"/>
      <c r="PWA47" s="3"/>
      <c r="PWB47" s="3"/>
      <c r="PWC47" s="3"/>
      <c r="PWD47" s="3"/>
      <c r="PWE47" s="3"/>
      <c r="PWF47" s="3"/>
      <c r="PWG47" s="3"/>
      <c r="PWH47" s="3"/>
      <c r="PWI47" s="3"/>
      <c r="PWJ47" s="3"/>
      <c r="PWK47" s="3"/>
      <c r="PWL47" s="3"/>
      <c r="PWM47" s="3"/>
      <c r="PWN47" s="3"/>
      <c r="PWO47" s="3"/>
      <c r="PWP47" s="3"/>
      <c r="PWQ47" s="3"/>
      <c r="PWR47" s="3"/>
      <c r="PWS47" s="3"/>
      <c r="PWT47" s="3"/>
      <c r="PWU47" s="3"/>
      <c r="PWV47" s="3"/>
      <c r="PWW47" s="3"/>
      <c r="PWX47" s="3"/>
      <c r="PWY47" s="3"/>
      <c r="PWZ47" s="3"/>
      <c r="PXA47" s="3"/>
      <c r="PXB47" s="3"/>
      <c r="PXC47" s="3"/>
      <c r="PXD47" s="3"/>
      <c r="PXE47" s="3"/>
      <c r="PXF47" s="3"/>
      <c r="PXG47" s="3"/>
      <c r="PXH47" s="3"/>
      <c r="PXI47" s="3"/>
      <c r="PXJ47" s="3"/>
      <c r="PXK47" s="3"/>
      <c r="PXL47" s="3"/>
      <c r="PXM47" s="3"/>
      <c r="PXN47" s="3"/>
      <c r="PXO47" s="3"/>
      <c r="PXP47" s="3"/>
      <c r="PXQ47" s="3"/>
      <c r="PXR47" s="3"/>
      <c r="PXS47" s="3"/>
      <c r="PXT47" s="3"/>
      <c r="PXU47" s="3"/>
      <c r="PXV47" s="3"/>
      <c r="PXW47" s="3"/>
      <c r="PXX47" s="3"/>
      <c r="PXY47" s="3"/>
      <c r="PXZ47" s="3"/>
      <c r="PYA47" s="3"/>
      <c r="PYB47" s="3"/>
      <c r="PYC47" s="3"/>
      <c r="PYD47" s="3"/>
      <c r="PYE47" s="3"/>
      <c r="PYF47" s="3"/>
      <c r="PYG47" s="3"/>
      <c r="PYH47" s="3"/>
      <c r="PYI47" s="3"/>
      <c r="PYJ47" s="3"/>
      <c r="PYK47" s="3"/>
      <c r="PYL47" s="3"/>
      <c r="PYM47" s="3"/>
      <c r="PYN47" s="3"/>
      <c r="PYO47" s="3"/>
      <c r="PYP47" s="3"/>
      <c r="PYQ47" s="3"/>
      <c r="PYR47" s="3"/>
      <c r="PYS47" s="3"/>
      <c r="PYT47" s="3"/>
      <c r="PYU47" s="3"/>
      <c r="PYV47" s="3"/>
      <c r="PYW47" s="3"/>
      <c r="PYX47" s="3"/>
      <c r="PYY47" s="3"/>
      <c r="PYZ47" s="3"/>
      <c r="PZA47" s="3"/>
      <c r="PZB47" s="3"/>
      <c r="PZC47" s="3"/>
      <c r="PZD47" s="3"/>
      <c r="PZE47" s="3"/>
      <c r="PZF47" s="3"/>
      <c r="PZG47" s="3"/>
      <c r="PZH47" s="3"/>
      <c r="PZI47" s="3"/>
      <c r="PZJ47" s="3"/>
      <c r="PZK47" s="3"/>
      <c r="PZL47" s="3"/>
      <c r="PZM47" s="3"/>
      <c r="PZN47" s="3"/>
      <c r="PZO47" s="3"/>
      <c r="PZP47" s="3"/>
      <c r="PZQ47" s="3"/>
      <c r="PZR47" s="3"/>
      <c r="PZS47" s="3"/>
      <c r="PZT47" s="3"/>
      <c r="PZU47" s="3"/>
      <c r="PZV47" s="3"/>
      <c r="PZW47" s="3"/>
      <c r="PZX47" s="3"/>
      <c r="PZY47" s="3"/>
      <c r="PZZ47" s="3"/>
      <c r="QAA47" s="3"/>
      <c r="QAB47" s="3"/>
      <c r="QAC47" s="3"/>
      <c r="QAD47" s="3"/>
      <c r="QAE47" s="3"/>
      <c r="QAF47" s="3"/>
      <c r="QAG47" s="3"/>
      <c r="QAH47" s="3"/>
      <c r="QAI47" s="3"/>
      <c r="QAJ47" s="3"/>
      <c r="QAK47" s="3"/>
      <c r="QAL47" s="3"/>
      <c r="QAM47" s="3"/>
      <c r="QAN47" s="3"/>
      <c r="QAO47" s="3"/>
      <c r="QAP47" s="3"/>
      <c r="QAQ47" s="3"/>
      <c r="QAR47" s="3"/>
      <c r="QAS47" s="3"/>
      <c r="QAT47" s="3"/>
      <c r="QAU47" s="3"/>
      <c r="QAV47" s="3"/>
      <c r="QAW47" s="3"/>
      <c r="QAX47" s="3"/>
      <c r="QAY47" s="3"/>
      <c r="QAZ47" s="3"/>
      <c r="QBA47" s="3"/>
      <c r="QBB47" s="3"/>
      <c r="QBC47" s="3"/>
      <c r="QBD47" s="3"/>
      <c r="QBE47" s="3"/>
      <c r="QBF47" s="3"/>
      <c r="QBG47" s="3"/>
      <c r="QBH47" s="3"/>
      <c r="QBI47" s="3"/>
      <c r="QBJ47" s="3"/>
      <c r="QBK47" s="3"/>
      <c r="QBL47" s="3"/>
      <c r="QBM47" s="3"/>
      <c r="QBN47" s="3"/>
      <c r="QBO47" s="3"/>
      <c r="QBP47" s="3"/>
      <c r="QBQ47" s="3"/>
      <c r="QBR47" s="3"/>
      <c r="QBS47" s="3"/>
      <c r="QBT47" s="3"/>
      <c r="QBU47" s="3"/>
      <c r="QBV47" s="3"/>
      <c r="QBW47" s="3"/>
      <c r="QBX47" s="3"/>
      <c r="QBY47" s="3"/>
      <c r="QBZ47" s="3"/>
      <c r="QCA47" s="3"/>
      <c r="QCB47" s="3"/>
      <c r="QCC47" s="3"/>
      <c r="QCD47" s="3"/>
      <c r="QCE47" s="3"/>
      <c r="QCF47" s="3"/>
      <c r="QCG47" s="3"/>
      <c r="QCH47" s="3"/>
      <c r="QCI47" s="3"/>
      <c r="QCJ47" s="3"/>
      <c r="QCK47" s="3"/>
      <c r="QCL47" s="3"/>
      <c r="QCM47" s="3"/>
      <c r="QCN47" s="3"/>
      <c r="QCO47" s="3"/>
      <c r="QCP47" s="3"/>
      <c r="QCQ47" s="3"/>
      <c r="QCR47" s="3"/>
      <c r="QCS47" s="3"/>
      <c r="QCT47" s="3"/>
      <c r="QCU47" s="3"/>
      <c r="QCV47" s="3"/>
      <c r="QCW47" s="3"/>
      <c r="QCX47" s="3"/>
      <c r="QCY47" s="3"/>
      <c r="QCZ47" s="3"/>
      <c r="QDA47" s="3"/>
      <c r="QDB47" s="3"/>
      <c r="QDC47" s="3"/>
      <c r="QDD47" s="3"/>
      <c r="QDE47" s="3"/>
      <c r="QDF47" s="3"/>
      <c r="QDG47" s="3"/>
      <c r="QDH47" s="3"/>
      <c r="QDI47" s="3"/>
      <c r="QDJ47" s="3"/>
      <c r="QDK47" s="3"/>
      <c r="QDL47" s="3"/>
      <c r="QDM47" s="3"/>
      <c r="QDN47" s="3"/>
      <c r="QDO47" s="3"/>
      <c r="QDP47" s="3"/>
      <c r="QDQ47" s="3"/>
      <c r="QDR47" s="3"/>
      <c r="QDS47" s="3"/>
      <c r="QDT47" s="3"/>
      <c r="QDU47" s="3"/>
      <c r="QDV47" s="3"/>
      <c r="QDW47" s="3"/>
      <c r="QDX47" s="3"/>
      <c r="QDY47" s="3"/>
      <c r="QDZ47" s="3"/>
      <c r="QEA47" s="3"/>
      <c r="QEB47" s="3"/>
      <c r="QEC47" s="3"/>
      <c r="QED47" s="3"/>
      <c r="QEE47" s="3"/>
      <c r="QEF47" s="3"/>
      <c r="QEG47" s="3"/>
      <c r="QEH47" s="3"/>
      <c r="QEI47" s="3"/>
      <c r="QEJ47" s="3"/>
      <c r="QEK47" s="3"/>
      <c r="QEL47" s="3"/>
      <c r="QEM47" s="3"/>
      <c r="QEN47" s="3"/>
      <c r="QEO47" s="3"/>
      <c r="QEP47" s="3"/>
      <c r="QEQ47" s="3"/>
      <c r="QER47" s="3"/>
      <c r="QES47" s="3"/>
      <c r="QET47" s="3"/>
      <c r="QEU47" s="3"/>
      <c r="QEV47" s="3"/>
      <c r="QEW47" s="3"/>
      <c r="QEX47" s="3"/>
      <c r="QEY47" s="3"/>
      <c r="QEZ47" s="3"/>
      <c r="QFA47" s="3"/>
      <c r="QFB47" s="3"/>
      <c r="QFC47" s="3"/>
      <c r="QFD47" s="3"/>
      <c r="QFE47" s="3"/>
      <c r="QFF47" s="3"/>
      <c r="QFG47" s="3"/>
      <c r="QFH47" s="3"/>
      <c r="QFI47" s="3"/>
      <c r="QFJ47" s="3"/>
      <c r="QFK47" s="3"/>
      <c r="QFL47" s="3"/>
      <c r="QFM47" s="3"/>
      <c r="QFN47" s="3"/>
      <c r="QFO47" s="3"/>
      <c r="QFP47" s="3"/>
      <c r="QFQ47" s="3"/>
      <c r="QFR47" s="3"/>
      <c r="QFS47" s="3"/>
      <c r="QFT47" s="3"/>
      <c r="QFU47" s="3"/>
      <c r="QFV47" s="3"/>
      <c r="QFW47" s="3"/>
      <c r="QFX47" s="3"/>
      <c r="QFY47" s="3"/>
      <c r="QFZ47" s="3"/>
      <c r="QGA47" s="3"/>
      <c r="QGB47" s="3"/>
      <c r="QGC47" s="3"/>
      <c r="QGD47" s="3"/>
      <c r="QGE47" s="3"/>
      <c r="QGF47" s="3"/>
      <c r="QGG47" s="3"/>
      <c r="QGH47" s="3"/>
      <c r="QGI47" s="3"/>
      <c r="QGJ47" s="3"/>
      <c r="QGK47" s="3"/>
      <c r="QGL47" s="3"/>
      <c r="QGM47" s="3"/>
      <c r="QGN47" s="3"/>
      <c r="QGO47" s="3"/>
      <c r="QGP47" s="3"/>
      <c r="QGQ47" s="3"/>
      <c r="QGR47" s="3"/>
      <c r="QGS47" s="3"/>
      <c r="QGT47" s="3"/>
      <c r="QGU47" s="3"/>
      <c r="QGV47" s="3"/>
      <c r="QGW47" s="3"/>
      <c r="QGX47" s="3"/>
      <c r="QGY47" s="3"/>
      <c r="QGZ47" s="3"/>
      <c r="QHA47" s="3"/>
      <c r="QHB47" s="3"/>
      <c r="QHC47" s="3"/>
      <c r="QHD47" s="3"/>
      <c r="QHE47" s="3"/>
      <c r="QHF47" s="3"/>
      <c r="QHG47" s="3"/>
      <c r="QHH47" s="3"/>
      <c r="QHI47" s="3"/>
      <c r="QHJ47" s="3"/>
      <c r="QHK47" s="3"/>
      <c r="QHL47" s="3"/>
      <c r="QHM47" s="3"/>
      <c r="QHN47" s="3"/>
      <c r="QHO47" s="3"/>
      <c r="QHP47" s="3"/>
      <c r="QHQ47" s="3"/>
      <c r="QHR47" s="3"/>
      <c r="QHS47" s="3"/>
      <c r="QHT47" s="3"/>
      <c r="QHU47" s="3"/>
      <c r="QHV47" s="3"/>
      <c r="QHW47" s="3"/>
      <c r="QHX47" s="3"/>
      <c r="QHY47" s="3"/>
      <c r="QHZ47" s="3"/>
      <c r="QIA47" s="3"/>
      <c r="QIB47" s="3"/>
      <c r="QIC47" s="3"/>
      <c r="QID47" s="3"/>
      <c r="QIE47" s="3"/>
      <c r="QIF47" s="3"/>
      <c r="QIG47" s="3"/>
      <c r="QIH47" s="3"/>
      <c r="QII47" s="3"/>
      <c r="QIJ47" s="3"/>
      <c r="QIK47" s="3"/>
      <c r="QIL47" s="3"/>
      <c r="QIM47" s="3"/>
      <c r="QIN47" s="3"/>
      <c r="QIO47" s="3"/>
      <c r="QIP47" s="3"/>
      <c r="QIQ47" s="3"/>
      <c r="QIR47" s="3"/>
      <c r="QIS47" s="3"/>
      <c r="QIT47" s="3"/>
      <c r="QIU47" s="3"/>
      <c r="QIV47" s="3"/>
      <c r="QIW47" s="3"/>
      <c r="QIX47" s="3"/>
      <c r="QIY47" s="3"/>
      <c r="QIZ47" s="3"/>
      <c r="QJA47" s="3"/>
      <c r="QJB47" s="3"/>
      <c r="QJC47" s="3"/>
      <c r="QJD47" s="3"/>
      <c r="QJE47" s="3"/>
      <c r="QJF47" s="3"/>
      <c r="QJG47" s="3"/>
      <c r="QJH47" s="3"/>
      <c r="QJI47" s="3"/>
      <c r="QJJ47" s="3"/>
      <c r="QJK47" s="3"/>
      <c r="QJL47" s="3"/>
      <c r="QJM47" s="3"/>
      <c r="QJN47" s="3"/>
      <c r="QJO47" s="3"/>
      <c r="QJP47" s="3"/>
      <c r="QJQ47" s="3"/>
      <c r="QJR47" s="3"/>
      <c r="QJS47" s="3"/>
      <c r="QJT47" s="3"/>
      <c r="QJU47" s="3"/>
      <c r="QJV47" s="3"/>
      <c r="QJW47" s="3"/>
      <c r="QJX47" s="3"/>
      <c r="QJY47" s="3"/>
      <c r="QJZ47" s="3"/>
      <c r="QKA47" s="3"/>
      <c r="QKB47" s="3"/>
      <c r="QKC47" s="3"/>
      <c r="QKD47" s="3"/>
      <c r="QKE47" s="3"/>
      <c r="QKF47" s="3"/>
      <c r="QKG47" s="3"/>
      <c r="QKH47" s="3"/>
      <c r="QKI47" s="3"/>
      <c r="QKJ47" s="3"/>
      <c r="QKK47" s="3"/>
      <c r="QKL47" s="3"/>
      <c r="QKM47" s="3"/>
      <c r="QKN47" s="3"/>
      <c r="QKO47" s="3"/>
      <c r="QKP47" s="3"/>
      <c r="QKQ47" s="3"/>
      <c r="QKR47" s="3"/>
      <c r="QKS47" s="3"/>
      <c r="QKT47" s="3"/>
      <c r="QKU47" s="3"/>
      <c r="QKV47" s="3"/>
      <c r="QKW47" s="3"/>
      <c r="QKX47" s="3"/>
      <c r="QKY47" s="3"/>
      <c r="QKZ47" s="3"/>
      <c r="QLA47" s="3"/>
      <c r="QLB47" s="3"/>
      <c r="QLC47" s="3"/>
      <c r="QLD47" s="3"/>
      <c r="QLE47" s="3"/>
      <c r="QLF47" s="3"/>
      <c r="QLG47" s="3"/>
      <c r="QLH47" s="3"/>
      <c r="QLI47" s="3"/>
      <c r="QLJ47" s="3"/>
      <c r="QLK47" s="3"/>
      <c r="QLL47" s="3"/>
      <c r="QLM47" s="3"/>
      <c r="QLN47" s="3"/>
      <c r="QLO47" s="3"/>
      <c r="QLP47" s="3"/>
      <c r="QLQ47" s="3"/>
      <c r="QLR47" s="3"/>
      <c r="QLS47" s="3"/>
      <c r="QLT47" s="3"/>
      <c r="QLU47" s="3"/>
      <c r="QLV47" s="3"/>
      <c r="QLW47" s="3"/>
      <c r="QLX47" s="3"/>
      <c r="QLY47" s="3"/>
      <c r="QLZ47" s="3"/>
      <c r="QMA47" s="3"/>
      <c r="QMB47" s="3"/>
      <c r="QMC47" s="3"/>
      <c r="QMD47" s="3"/>
      <c r="QME47" s="3"/>
      <c r="QMF47" s="3"/>
      <c r="QMG47" s="3"/>
      <c r="QMH47" s="3"/>
      <c r="QMI47" s="3"/>
      <c r="QMJ47" s="3"/>
      <c r="QMK47" s="3"/>
      <c r="QML47" s="3"/>
      <c r="QMM47" s="3"/>
      <c r="QMN47" s="3"/>
      <c r="QMO47" s="3"/>
      <c r="QMP47" s="3"/>
      <c r="QMQ47" s="3"/>
      <c r="QMR47" s="3"/>
      <c r="QMS47" s="3"/>
      <c r="QMT47" s="3"/>
      <c r="QMU47" s="3"/>
      <c r="QMV47" s="3"/>
      <c r="QMW47" s="3"/>
      <c r="QMX47" s="3"/>
      <c r="QMY47" s="3"/>
      <c r="QMZ47" s="3"/>
      <c r="QNA47" s="3"/>
      <c r="QNB47" s="3"/>
      <c r="QNC47" s="3"/>
      <c r="QND47" s="3"/>
      <c r="QNE47" s="3"/>
      <c r="QNF47" s="3"/>
      <c r="QNG47" s="3"/>
      <c r="QNH47" s="3"/>
      <c r="QNI47" s="3"/>
      <c r="QNJ47" s="3"/>
      <c r="QNK47" s="3"/>
      <c r="QNL47" s="3"/>
      <c r="QNM47" s="3"/>
      <c r="QNN47" s="3"/>
      <c r="QNO47" s="3"/>
      <c r="QNP47" s="3"/>
      <c r="QNQ47" s="3"/>
      <c r="QNR47" s="3"/>
      <c r="QNS47" s="3"/>
      <c r="QNT47" s="3"/>
      <c r="QNU47" s="3"/>
      <c r="QNV47" s="3"/>
      <c r="QNW47" s="3"/>
      <c r="QNX47" s="3"/>
      <c r="QNY47" s="3"/>
      <c r="QNZ47" s="3"/>
      <c r="QOA47" s="3"/>
      <c r="QOB47" s="3"/>
      <c r="QOC47" s="3"/>
      <c r="QOD47" s="3"/>
      <c r="QOE47" s="3"/>
      <c r="QOF47" s="3"/>
      <c r="QOG47" s="3"/>
      <c r="QOH47" s="3"/>
      <c r="QOI47" s="3"/>
      <c r="QOJ47" s="3"/>
      <c r="QOK47" s="3"/>
      <c r="QOL47" s="3"/>
      <c r="QOM47" s="3"/>
      <c r="QON47" s="3"/>
      <c r="QOO47" s="3"/>
      <c r="QOP47" s="3"/>
      <c r="QOQ47" s="3"/>
      <c r="QOR47" s="3"/>
      <c r="QOS47" s="3"/>
      <c r="QOT47" s="3"/>
      <c r="QOU47" s="3"/>
      <c r="QOV47" s="3"/>
      <c r="QOW47" s="3"/>
      <c r="QOX47" s="3"/>
      <c r="QOY47" s="3"/>
      <c r="QOZ47" s="3"/>
      <c r="QPA47" s="3"/>
      <c r="QPB47" s="3"/>
      <c r="QPC47" s="3"/>
      <c r="QPD47" s="3"/>
      <c r="QPE47" s="3"/>
      <c r="QPF47" s="3"/>
      <c r="QPG47" s="3"/>
      <c r="QPH47" s="3"/>
      <c r="QPI47" s="3"/>
      <c r="QPJ47" s="3"/>
      <c r="QPK47" s="3"/>
      <c r="QPL47" s="3"/>
      <c r="QPM47" s="3"/>
      <c r="QPN47" s="3"/>
      <c r="QPO47" s="3"/>
      <c r="QPP47" s="3"/>
      <c r="QPQ47" s="3"/>
      <c r="QPR47" s="3"/>
      <c r="QPS47" s="3"/>
      <c r="QPT47" s="3"/>
      <c r="QPU47" s="3"/>
      <c r="QPV47" s="3"/>
      <c r="QPW47" s="3"/>
      <c r="QPX47" s="3"/>
      <c r="QPY47" s="3"/>
      <c r="QPZ47" s="3"/>
      <c r="QQA47" s="3"/>
      <c r="QQB47" s="3"/>
      <c r="QQC47" s="3"/>
      <c r="QQD47" s="3"/>
      <c r="QQE47" s="3"/>
      <c r="QQF47" s="3"/>
      <c r="QQG47" s="3"/>
      <c r="QQH47" s="3"/>
      <c r="QQI47" s="3"/>
      <c r="QQJ47" s="3"/>
      <c r="QQK47" s="3"/>
      <c r="QQL47" s="3"/>
      <c r="QQM47" s="3"/>
      <c r="QQN47" s="3"/>
      <c r="QQO47" s="3"/>
      <c r="QQP47" s="3"/>
      <c r="QQQ47" s="3"/>
      <c r="QQR47" s="3"/>
      <c r="QQS47" s="3"/>
      <c r="QQT47" s="3"/>
      <c r="QQU47" s="3"/>
      <c r="QQV47" s="3"/>
      <c r="QQW47" s="3"/>
      <c r="QQX47" s="3"/>
      <c r="QQY47" s="3"/>
      <c r="QQZ47" s="3"/>
      <c r="QRA47" s="3"/>
      <c r="QRB47" s="3"/>
      <c r="QRC47" s="3"/>
      <c r="QRD47" s="3"/>
      <c r="QRE47" s="3"/>
      <c r="QRF47" s="3"/>
      <c r="QRG47" s="3"/>
      <c r="QRH47" s="3"/>
      <c r="QRI47" s="3"/>
      <c r="QRJ47" s="3"/>
      <c r="QRK47" s="3"/>
      <c r="QRL47" s="3"/>
      <c r="QRM47" s="3"/>
      <c r="QRN47" s="3"/>
      <c r="QRO47" s="3"/>
      <c r="QRP47" s="3"/>
      <c r="QRQ47" s="3"/>
      <c r="QRR47" s="3"/>
      <c r="QRS47" s="3"/>
      <c r="QRT47" s="3"/>
      <c r="QRU47" s="3"/>
      <c r="QRV47" s="3"/>
      <c r="QRW47" s="3"/>
      <c r="QRX47" s="3"/>
      <c r="QRY47" s="3"/>
      <c r="QRZ47" s="3"/>
      <c r="QSA47" s="3"/>
      <c r="QSB47" s="3"/>
      <c r="QSC47" s="3"/>
      <c r="QSD47" s="3"/>
      <c r="QSE47" s="3"/>
      <c r="QSF47" s="3"/>
      <c r="QSG47" s="3"/>
      <c r="QSH47" s="3"/>
      <c r="QSI47" s="3"/>
      <c r="QSJ47" s="3"/>
      <c r="QSK47" s="3"/>
      <c r="QSL47" s="3"/>
      <c r="QSM47" s="3"/>
      <c r="QSN47" s="3"/>
      <c r="QSO47" s="3"/>
      <c r="QSP47" s="3"/>
      <c r="QSQ47" s="3"/>
      <c r="QSR47" s="3"/>
      <c r="QSS47" s="3"/>
      <c r="QST47" s="3"/>
      <c r="QSU47" s="3"/>
      <c r="QSV47" s="3"/>
      <c r="QSW47" s="3"/>
      <c r="QSX47" s="3"/>
      <c r="QSY47" s="3"/>
      <c r="QSZ47" s="3"/>
      <c r="QTA47" s="3"/>
      <c r="QTB47" s="3"/>
      <c r="QTC47" s="3"/>
      <c r="QTD47" s="3"/>
      <c r="QTE47" s="3"/>
      <c r="QTF47" s="3"/>
      <c r="QTG47" s="3"/>
      <c r="QTH47" s="3"/>
      <c r="QTI47" s="3"/>
      <c r="QTJ47" s="3"/>
      <c r="QTK47" s="3"/>
      <c r="QTL47" s="3"/>
      <c r="QTM47" s="3"/>
      <c r="QTN47" s="3"/>
      <c r="QTO47" s="3"/>
      <c r="QTP47" s="3"/>
      <c r="QTQ47" s="3"/>
      <c r="QTR47" s="3"/>
      <c r="QTS47" s="3"/>
      <c r="QTT47" s="3"/>
      <c r="QTU47" s="3"/>
      <c r="QTV47" s="3"/>
      <c r="QTW47" s="3"/>
      <c r="QTX47" s="3"/>
      <c r="QTY47" s="3"/>
      <c r="QTZ47" s="3"/>
      <c r="QUA47" s="3"/>
      <c r="QUB47" s="3"/>
      <c r="QUC47" s="3"/>
      <c r="QUD47" s="3"/>
      <c r="QUE47" s="3"/>
      <c r="QUF47" s="3"/>
      <c r="QUG47" s="3"/>
      <c r="QUH47" s="3"/>
      <c r="QUI47" s="3"/>
      <c r="QUJ47" s="3"/>
      <c r="QUK47" s="3"/>
      <c r="QUL47" s="3"/>
      <c r="QUM47" s="3"/>
      <c r="QUN47" s="3"/>
      <c r="QUO47" s="3"/>
      <c r="QUP47" s="3"/>
      <c r="QUQ47" s="3"/>
      <c r="QUR47" s="3"/>
      <c r="QUS47" s="3"/>
      <c r="QUT47" s="3"/>
      <c r="QUU47" s="3"/>
      <c r="QUV47" s="3"/>
      <c r="QUW47" s="3"/>
      <c r="QUX47" s="3"/>
      <c r="QUY47" s="3"/>
      <c r="QUZ47" s="3"/>
      <c r="QVA47" s="3"/>
      <c r="QVB47" s="3"/>
      <c r="QVC47" s="3"/>
      <c r="QVD47" s="3"/>
      <c r="QVE47" s="3"/>
      <c r="QVF47" s="3"/>
      <c r="QVG47" s="3"/>
      <c r="QVH47" s="3"/>
      <c r="QVI47" s="3"/>
      <c r="QVJ47" s="3"/>
      <c r="QVK47" s="3"/>
      <c r="QVL47" s="3"/>
      <c r="QVM47" s="3"/>
      <c r="QVN47" s="3"/>
      <c r="QVO47" s="3"/>
      <c r="QVP47" s="3"/>
      <c r="QVQ47" s="3"/>
      <c r="QVR47" s="3"/>
      <c r="QVS47" s="3"/>
      <c r="QVT47" s="3"/>
      <c r="QVU47" s="3"/>
      <c r="QVV47" s="3"/>
      <c r="QVW47" s="3"/>
      <c r="QVX47" s="3"/>
      <c r="QVY47" s="3"/>
      <c r="QVZ47" s="3"/>
      <c r="QWA47" s="3"/>
      <c r="QWB47" s="3"/>
      <c r="QWC47" s="3"/>
      <c r="QWD47" s="3"/>
      <c r="QWE47" s="3"/>
      <c r="QWF47" s="3"/>
      <c r="QWG47" s="3"/>
      <c r="QWH47" s="3"/>
      <c r="QWI47" s="3"/>
      <c r="QWJ47" s="3"/>
      <c r="QWK47" s="3"/>
      <c r="QWL47" s="3"/>
      <c r="QWM47" s="3"/>
      <c r="QWN47" s="3"/>
      <c r="QWO47" s="3"/>
      <c r="QWP47" s="3"/>
      <c r="QWQ47" s="3"/>
      <c r="QWR47" s="3"/>
      <c r="QWS47" s="3"/>
      <c r="QWT47" s="3"/>
      <c r="QWU47" s="3"/>
      <c r="QWV47" s="3"/>
      <c r="QWW47" s="3"/>
      <c r="QWX47" s="3"/>
      <c r="QWY47" s="3"/>
      <c r="QWZ47" s="3"/>
      <c r="QXA47" s="3"/>
      <c r="QXB47" s="3"/>
      <c r="QXC47" s="3"/>
      <c r="QXD47" s="3"/>
      <c r="QXE47" s="3"/>
      <c r="QXF47" s="3"/>
      <c r="QXG47" s="3"/>
      <c r="QXH47" s="3"/>
      <c r="QXI47" s="3"/>
      <c r="QXJ47" s="3"/>
      <c r="QXK47" s="3"/>
      <c r="QXL47" s="3"/>
      <c r="QXM47" s="3"/>
      <c r="QXN47" s="3"/>
      <c r="QXO47" s="3"/>
      <c r="QXP47" s="3"/>
      <c r="QXQ47" s="3"/>
      <c r="QXR47" s="3"/>
      <c r="QXS47" s="3"/>
      <c r="QXT47" s="3"/>
      <c r="QXU47" s="3"/>
      <c r="QXV47" s="3"/>
      <c r="QXW47" s="3"/>
      <c r="QXX47" s="3"/>
      <c r="QXY47" s="3"/>
      <c r="QXZ47" s="3"/>
      <c r="QYA47" s="3"/>
      <c r="QYB47" s="3"/>
      <c r="QYC47" s="3"/>
      <c r="QYD47" s="3"/>
      <c r="QYE47" s="3"/>
      <c r="QYF47" s="3"/>
      <c r="QYG47" s="3"/>
      <c r="QYH47" s="3"/>
      <c r="QYI47" s="3"/>
      <c r="QYJ47" s="3"/>
      <c r="QYK47" s="3"/>
      <c r="QYL47" s="3"/>
      <c r="QYM47" s="3"/>
      <c r="QYN47" s="3"/>
      <c r="QYO47" s="3"/>
      <c r="QYP47" s="3"/>
      <c r="QYQ47" s="3"/>
      <c r="QYR47" s="3"/>
      <c r="QYS47" s="3"/>
      <c r="QYT47" s="3"/>
      <c r="QYU47" s="3"/>
      <c r="QYV47" s="3"/>
      <c r="QYW47" s="3"/>
      <c r="QYX47" s="3"/>
      <c r="QYY47" s="3"/>
      <c r="QYZ47" s="3"/>
      <c r="QZA47" s="3"/>
      <c r="QZB47" s="3"/>
      <c r="QZC47" s="3"/>
      <c r="QZD47" s="3"/>
      <c r="QZE47" s="3"/>
      <c r="QZF47" s="3"/>
      <c r="QZG47" s="3"/>
      <c r="QZH47" s="3"/>
      <c r="QZI47" s="3"/>
      <c r="QZJ47" s="3"/>
      <c r="QZK47" s="3"/>
      <c r="QZL47" s="3"/>
      <c r="QZM47" s="3"/>
      <c r="QZN47" s="3"/>
      <c r="QZO47" s="3"/>
      <c r="QZP47" s="3"/>
      <c r="QZQ47" s="3"/>
      <c r="QZR47" s="3"/>
      <c r="QZS47" s="3"/>
      <c r="QZT47" s="3"/>
      <c r="QZU47" s="3"/>
      <c r="QZV47" s="3"/>
      <c r="QZW47" s="3"/>
      <c r="QZX47" s="3"/>
      <c r="QZY47" s="3"/>
      <c r="QZZ47" s="3"/>
      <c r="RAA47" s="3"/>
      <c r="RAB47" s="3"/>
      <c r="RAC47" s="3"/>
      <c r="RAD47" s="3"/>
      <c r="RAE47" s="3"/>
      <c r="RAF47" s="3"/>
      <c r="RAG47" s="3"/>
      <c r="RAH47" s="3"/>
      <c r="RAI47" s="3"/>
      <c r="RAJ47" s="3"/>
      <c r="RAK47" s="3"/>
      <c r="RAL47" s="3"/>
      <c r="RAM47" s="3"/>
      <c r="RAN47" s="3"/>
      <c r="RAO47" s="3"/>
      <c r="RAP47" s="3"/>
      <c r="RAQ47" s="3"/>
      <c r="RAR47" s="3"/>
      <c r="RAS47" s="3"/>
      <c r="RAT47" s="3"/>
      <c r="RAU47" s="3"/>
      <c r="RAV47" s="3"/>
      <c r="RAW47" s="3"/>
      <c r="RAX47" s="3"/>
      <c r="RAY47" s="3"/>
      <c r="RAZ47" s="3"/>
      <c r="RBA47" s="3"/>
      <c r="RBB47" s="3"/>
      <c r="RBC47" s="3"/>
      <c r="RBD47" s="3"/>
      <c r="RBE47" s="3"/>
      <c r="RBF47" s="3"/>
      <c r="RBG47" s="3"/>
      <c r="RBH47" s="3"/>
      <c r="RBI47" s="3"/>
      <c r="RBJ47" s="3"/>
      <c r="RBK47" s="3"/>
      <c r="RBL47" s="3"/>
      <c r="RBM47" s="3"/>
      <c r="RBN47" s="3"/>
      <c r="RBO47" s="3"/>
      <c r="RBP47" s="3"/>
      <c r="RBQ47" s="3"/>
      <c r="RBR47" s="3"/>
      <c r="RBS47" s="3"/>
      <c r="RBT47" s="3"/>
      <c r="RBU47" s="3"/>
      <c r="RBV47" s="3"/>
      <c r="RBW47" s="3"/>
      <c r="RBX47" s="3"/>
      <c r="RBY47" s="3"/>
      <c r="RBZ47" s="3"/>
      <c r="RCA47" s="3"/>
      <c r="RCB47" s="3"/>
      <c r="RCC47" s="3"/>
      <c r="RCD47" s="3"/>
      <c r="RCE47" s="3"/>
      <c r="RCF47" s="3"/>
      <c r="RCG47" s="3"/>
      <c r="RCH47" s="3"/>
      <c r="RCI47" s="3"/>
      <c r="RCJ47" s="3"/>
      <c r="RCK47" s="3"/>
      <c r="RCL47" s="3"/>
      <c r="RCM47" s="3"/>
      <c r="RCN47" s="3"/>
      <c r="RCO47" s="3"/>
      <c r="RCP47" s="3"/>
      <c r="RCQ47" s="3"/>
      <c r="RCR47" s="3"/>
      <c r="RCS47" s="3"/>
      <c r="RCT47" s="3"/>
      <c r="RCU47" s="3"/>
      <c r="RCV47" s="3"/>
      <c r="RCW47" s="3"/>
      <c r="RCX47" s="3"/>
      <c r="RCY47" s="3"/>
      <c r="RCZ47" s="3"/>
      <c r="RDA47" s="3"/>
      <c r="RDB47" s="3"/>
      <c r="RDC47" s="3"/>
      <c r="RDD47" s="3"/>
      <c r="RDE47" s="3"/>
      <c r="RDF47" s="3"/>
      <c r="RDG47" s="3"/>
      <c r="RDH47" s="3"/>
      <c r="RDI47" s="3"/>
      <c r="RDJ47" s="3"/>
      <c r="RDK47" s="3"/>
      <c r="RDL47" s="3"/>
      <c r="RDM47" s="3"/>
      <c r="RDN47" s="3"/>
      <c r="RDO47" s="3"/>
      <c r="RDP47" s="3"/>
      <c r="RDQ47" s="3"/>
      <c r="RDR47" s="3"/>
      <c r="RDS47" s="3"/>
      <c r="RDT47" s="3"/>
      <c r="RDU47" s="3"/>
      <c r="RDV47" s="3"/>
      <c r="RDW47" s="3"/>
      <c r="RDX47" s="3"/>
      <c r="RDY47" s="3"/>
      <c r="RDZ47" s="3"/>
      <c r="REA47" s="3"/>
      <c r="REB47" s="3"/>
      <c r="REC47" s="3"/>
      <c r="RED47" s="3"/>
      <c r="REE47" s="3"/>
      <c r="REF47" s="3"/>
      <c r="REG47" s="3"/>
      <c r="REH47" s="3"/>
      <c r="REI47" s="3"/>
      <c r="REJ47" s="3"/>
      <c r="REK47" s="3"/>
      <c r="REL47" s="3"/>
      <c r="REM47" s="3"/>
      <c r="REN47" s="3"/>
      <c r="REO47" s="3"/>
      <c r="REP47" s="3"/>
      <c r="REQ47" s="3"/>
      <c r="RER47" s="3"/>
      <c r="RES47" s="3"/>
      <c r="RET47" s="3"/>
      <c r="REU47" s="3"/>
      <c r="REV47" s="3"/>
      <c r="REW47" s="3"/>
      <c r="REX47" s="3"/>
      <c r="REY47" s="3"/>
      <c r="REZ47" s="3"/>
      <c r="RFA47" s="3"/>
      <c r="RFB47" s="3"/>
      <c r="RFC47" s="3"/>
      <c r="RFD47" s="3"/>
      <c r="RFE47" s="3"/>
      <c r="RFF47" s="3"/>
      <c r="RFG47" s="3"/>
      <c r="RFH47" s="3"/>
      <c r="RFI47" s="3"/>
      <c r="RFJ47" s="3"/>
      <c r="RFK47" s="3"/>
      <c r="RFL47" s="3"/>
      <c r="RFM47" s="3"/>
      <c r="RFN47" s="3"/>
      <c r="RFO47" s="3"/>
      <c r="RFP47" s="3"/>
      <c r="RFQ47" s="3"/>
      <c r="RFR47" s="3"/>
      <c r="RFS47" s="3"/>
      <c r="RFT47" s="3"/>
      <c r="RFU47" s="3"/>
      <c r="RFV47" s="3"/>
      <c r="RFW47" s="3"/>
      <c r="RFX47" s="3"/>
      <c r="RFY47" s="3"/>
      <c r="RFZ47" s="3"/>
      <c r="RGA47" s="3"/>
      <c r="RGB47" s="3"/>
      <c r="RGC47" s="3"/>
      <c r="RGD47" s="3"/>
      <c r="RGE47" s="3"/>
      <c r="RGF47" s="3"/>
      <c r="RGG47" s="3"/>
      <c r="RGH47" s="3"/>
      <c r="RGI47" s="3"/>
      <c r="RGJ47" s="3"/>
      <c r="RGK47" s="3"/>
      <c r="RGL47" s="3"/>
      <c r="RGM47" s="3"/>
      <c r="RGN47" s="3"/>
      <c r="RGO47" s="3"/>
      <c r="RGP47" s="3"/>
      <c r="RGQ47" s="3"/>
      <c r="RGR47" s="3"/>
      <c r="RGS47" s="3"/>
      <c r="RGT47" s="3"/>
      <c r="RGU47" s="3"/>
      <c r="RGV47" s="3"/>
      <c r="RGW47" s="3"/>
      <c r="RGX47" s="3"/>
      <c r="RGY47" s="3"/>
      <c r="RGZ47" s="3"/>
      <c r="RHA47" s="3"/>
      <c r="RHB47" s="3"/>
      <c r="RHC47" s="3"/>
      <c r="RHD47" s="3"/>
      <c r="RHE47" s="3"/>
      <c r="RHF47" s="3"/>
      <c r="RHG47" s="3"/>
      <c r="RHH47" s="3"/>
      <c r="RHI47" s="3"/>
      <c r="RHJ47" s="3"/>
      <c r="RHK47" s="3"/>
      <c r="RHL47" s="3"/>
      <c r="RHM47" s="3"/>
      <c r="RHN47" s="3"/>
      <c r="RHO47" s="3"/>
      <c r="RHP47" s="3"/>
      <c r="RHQ47" s="3"/>
      <c r="RHR47" s="3"/>
      <c r="RHS47" s="3"/>
      <c r="RHT47" s="3"/>
      <c r="RHU47" s="3"/>
      <c r="RHV47" s="3"/>
      <c r="RHW47" s="3"/>
      <c r="RHX47" s="3"/>
      <c r="RHY47" s="3"/>
      <c r="RHZ47" s="3"/>
      <c r="RIA47" s="3"/>
      <c r="RIB47" s="3"/>
      <c r="RIC47" s="3"/>
      <c r="RID47" s="3"/>
      <c r="RIE47" s="3"/>
      <c r="RIF47" s="3"/>
      <c r="RIG47" s="3"/>
      <c r="RIH47" s="3"/>
      <c r="RII47" s="3"/>
      <c r="RIJ47" s="3"/>
      <c r="RIK47" s="3"/>
      <c r="RIL47" s="3"/>
      <c r="RIM47" s="3"/>
      <c r="RIN47" s="3"/>
      <c r="RIO47" s="3"/>
      <c r="RIP47" s="3"/>
      <c r="RIQ47" s="3"/>
      <c r="RIR47" s="3"/>
      <c r="RIS47" s="3"/>
      <c r="RIT47" s="3"/>
      <c r="RIU47" s="3"/>
      <c r="RIV47" s="3"/>
      <c r="RIW47" s="3"/>
      <c r="RIX47" s="3"/>
      <c r="RIY47" s="3"/>
      <c r="RIZ47" s="3"/>
      <c r="RJA47" s="3"/>
      <c r="RJB47" s="3"/>
      <c r="RJC47" s="3"/>
      <c r="RJD47" s="3"/>
      <c r="RJE47" s="3"/>
      <c r="RJF47" s="3"/>
      <c r="RJG47" s="3"/>
      <c r="RJH47" s="3"/>
      <c r="RJI47" s="3"/>
      <c r="RJJ47" s="3"/>
      <c r="RJK47" s="3"/>
      <c r="RJL47" s="3"/>
      <c r="RJM47" s="3"/>
      <c r="RJN47" s="3"/>
      <c r="RJO47" s="3"/>
      <c r="RJP47" s="3"/>
      <c r="RJQ47" s="3"/>
      <c r="RJR47" s="3"/>
      <c r="RJS47" s="3"/>
      <c r="RJT47" s="3"/>
      <c r="RJU47" s="3"/>
      <c r="RJV47" s="3"/>
      <c r="RJW47" s="3"/>
      <c r="RJX47" s="3"/>
      <c r="RJY47" s="3"/>
      <c r="RJZ47" s="3"/>
      <c r="RKA47" s="3"/>
      <c r="RKB47" s="3"/>
      <c r="RKC47" s="3"/>
      <c r="RKD47" s="3"/>
      <c r="RKE47" s="3"/>
      <c r="RKF47" s="3"/>
      <c r="RKG47" s="3"/>
      <c r="RKH47" s="3"/>
      <c r="RKI47" s="3"/>
      <c r="RKJ47" s="3"/>
      <c r="RKK47" s="3"/>
      <c r="RKL47" s="3"/>
      <c r="RKM47" s="3"/>
      <c r="RKN47" s="3"/>
      <c r="RKO47" s="3"/>
      <c r="RKP47" s="3"/>
      <c r="RKQ47" s="3"/>
      <c r="RKR47" s="3"/>
      <c r="RKS47" s="3"/>
      <c r="RKT47" s="3"/>
      <c r="RKU47" s="3"/>
      <c r="RKV47" s="3"/>
      <c r="RKW47" s="3"/>
      <c r="RKX47" s="3"/>
      <c r="RKY47" s="3"/>
      <c r="RKZ47" s="3"/>
      <c r="RLA47" s="3"/>
      <c r="RLB47" s="3"/>
      <c r="RLC47" s="3"/>
      <c r="RLD47" s="3"/>
      <c r="RLE47" s="3"/>
      <c r="RLF47" s="3"/>
      <c r="RLG47" s="3"/>
      <c r="RLH47" s="3"/>
      <c r="RLI47" s="3"/>
      <c r="RLJ47" s="3"/>
      <c r="RLK47" s="3"/>
      <c r="RLL47" s="3"/>
      <c r="RLM47" s="3"/>
      <c r="RLN47" s="3"/>
      <c r="RLO47" s="3"/>
      <c r="RLP47" s="3"/>
      <c r="RLQ47" s="3"/>
      <c r="RLR47" s="3"/>
      <c r="RLS47" s="3"/>
      <c r="RLT47" s="3"/>
      <c r="RLU47" s="3"/>
      <c r="RLV47" s="3"/>
      <c r="RLW47" s="3"/>
      <c r="RLX47" s="3"/>
      <c r="RLY47" s="3"/>
      <c r="RLZ47" s="3"/>
      <c r="RMA47" s="3"/>
      <c r="RMB47" s="3"/>
      <c r="RMC47" s="3"/>
      <c r="RMD47" s="3"/>
      <c r="RME47" s="3"/>
      <c r="RMF47" s="3"/>
      <c r="RMG47" s="3"/>
      <c r="RMH47" s="3"/>
      <c r="RMI47" s="3"/>
      <c r="RMJ47" s="3"/>
      <c r="RMK47" s="3"/>
      <c r="RML47" s="3"/>
      <c r="RMM47" s="3"/>
      <c r="RMN47" s="3"/>
      <c r="RMO47" s="3"/>
      <c r="RMP47" s="3"/>
      <c r="RMQ47" s="3"/>
      <c r="RMR47" s="3"/>
      <c r="RMS47" s="3"/>
      <c r="RMT47" s="3"/>
      <c r="RMU47" s="3"/>
      <c r="RMV47" s="3"/>
      <c r="RMW47" s="3"/>
      <c r="RMX47" s="3"/>
      <c r="RMY47" s="3"/>
      <c r="RMZ47" s="3"/>
      <c r="RNA47" s="3"/>
      <c r="RNB47" s="3"/>
      <c r="RNC47" s="3"/>
      <c r="RND47" s="3"/>
      <c r="RNE47" s="3"/>
      <c r="RNF47" s="3"/>
      <c r="RNG47" s="3"/>
      <c r="RNH47" s="3"/>
      <c r="RNI47" s="3"/>
      <c r="RNJ47" s="3"/>
      <c r="RNK47" s="3"/>
      <c r="RNL47" s="3"/>
      <c r="RNM47" s="3"/>
      <c r="RNN47" s="3"/>
      <c r="RNO47" s="3"/>
      <c r="RNP47" s="3"/>
      <c r="RNQ47" s="3"/>
      <c r="RNR47" s="3"/>
      <c r="RNS47" s="3"/>
      <c r="RNT47" s="3"/>
      <c r="RNU47" s="3"/>
      <c r="RNV47" s="3"/>
      <c r="RNW47" s="3"/>
      <c r="RNX47" s="3"/>
      <c r="RNY47" s="3"/>
      <c r="RNZ47" s="3"/>
      <c r="ROA47" s="3"/>
      <c r="ROB47" s="3"/>
      <c r="ROC47" s="3"/>
      <c r="ROD47" s="3"/>
      <c r="ROE47" s="3"/>
      <c r="ROF47" s="3"/>
      <c r="ROG47" s="3"/>
      <c r="ROH47" s="3"/>
      <c r="ROI47" s="3"/>
      <c r="ROJ47" s="3"/>
      <c r="ROK47" s="3"/>
      <c r="ROL47" s="3"/>
      <c r="ROM47" s="3"/>
      <c r="RON47" s="3"/>
      <c r="ROO47" s="3"/>
      <c r="ROP47" s="3"/>
      <c r="ROQ47" s="3"/>
      <c r="ROR47" s="3"/>
      <c r="ROS47" s="3"/>
      <c r="ROT47" s="3"/>
      <c r="ROU47" s="3"/>
      <c r="ROV47" s="3"/>
      <c r="ROW47" s="3"/>
      <c r="ROX47" s="3"/>
      <c r="ROY47" s="3"/>
      <c r="ROZ47" s="3"/>
      <c r="RPA47" s="3"/>
      <c r="RPB47" s="3"/>
      <c r="RPC47" s="3"/>
      <c r="RPD47" s="3"/>
      <c r="RPE47" s="3"/>
      <c r="RPF47" s="3"/>
      <c r="RPG47" s="3"/>
      <c r="RPH47" s="3"/>
      <c r="RPI47" s="3"/>
      <c r="RPJ47" s="3"/>
      <c r="RPK47" s="3"/>
      <c r="RPL47" s="3"/>
      <c r="RPM47" s="3"/>
      <c r="RPN47" s="3"/>
      <c r="RPO47" s="3"/>
      <c r="RPP47" s="3"/>
      <c r="RPQ47" s="3"/>
      <c r="RPR47" s="3"/>
      <c r="RPS47" s="3"/>
      <c r="RPT47" s="3"/>
      <c r="RPU47" s="3"/>
      <c r="RPV47" s="3"/>
      <c r="RPW47" s="3"/>
      <c r="RPX47" s="3"/>
      <c r="RPY47" s="3"/>
      <c r="RPZ47" s="3"/>
      <c r="RQA47" s="3"/>
      <c r="RQB47" s="3"/>
      <c r="RQC47" s="3"/>
      <c r="RQD47" s="3"/>
      <c r="RQE47" s="3"/>
      <c r="RQF47" s="3"/>
      <c r="RQG47" s="3"/>
      <c r="RQH47" s="3"/>
      <c r="RQI47" s="3"/>
      <c r="RQJ47" s="3"/>
      <c r="RQK47" s="3"/>
      <c r="RQL47" s="3"/>
      <c r="RQM47" s="3"/>
      <c r="RQN47" s="3"/>
      <c r="RQO47" s="3"/>
      <c r="RQP47" s="3"/>
      <c r="RQQ47" s="3"/>
      <c r="RQR47" s="3"/>
      <c r="RQS47" s="3"/>
      <c r="RQT47" s="3"/>
      <c r="RQU47" s="3"/>
      <c r="RQV47" s="3"/>
      <c r="RQW47" s="3"/>
      <c r="RQX47" s="3"/>
      <c r="RQY47" s="3"/>
      <c r="RQZ47" s="3"/>
      <c r="RRA47" s="3"/>
      <c r="RRB47" s="3"/>
      <c r="RRC47" s="3"/>
      <c r="RRD47" s="3"/>
      <c r="RRE47" s="3"/>
      <c r="RRF47" s="3"/>
      <c r="RRG47" s="3"/>
      <c r="RRH47" s="3"/>
      <c r="RRI47" s="3"/>
      <c r="RRJ47" s="3"/>
      <c r="RRK47" s="3"/>
      <c r="RRL47" s="3"/>
      <c r="RRM47" s="3"/>
      <c r="RRN47" s="3"/>
      <c r="RRO47" s="3"/>
      <c r="RRP47" s="3"/>
      <c r="RRQ47" s="3"/>
      <c r="RRR47" s="3"/>
      <c r="RRS47" s="3"/>
      <c r="RRT47" s="3"/>
      <c r="RRU47" s="3"/>
      <c r="RRV47" s="3"/>
      <c r="RRW47" s="3"/>
      <c r="RRX47" s="3"/>
      <c r="RRY47" s="3"/>
      <c r="RRZ47" s="3"/>
      <c r="RSA47" s="3"/>
      <c r="RSB47" s="3"/>
      <c r="RSC47" s="3"/>
      <c r="RSD47" s="3"/>
      <c r="RSE47" s="3"/>
      <c r="RSF47" s="3"/>
      <c r="RSG47" s="3"/>
      <c r="RSH47" s="3"/>
      <c r="RSI47" s="3"/>
      <c r="RSJ47" s="3"/>
      <c r="RSK47" s="3"/>
      <c r="RSL47" s="3"/>
      <c r="RSM47" s="3"/>
      <c r="RSN47" s="3"/>
      <c r="RSO47" s="3"/>
      <c r="RSP47" s="3"/>
      <c r="RSQ47" s="3"/>
      <c r="RSR47" s="3"/>
      <c r="RSS47" s="3"/>
      <c r="RST47" s="3"/>
      <c r="RSU47" s="3"/>
      <c r="RSV47" s="3"/>
      <c r="RSW47" s="3"/>
      <c r="RSX47" s="3"/>
      <c r="RSY47" s="3"/>
      <c r="RSZ47" s="3"/>
      <c r="RTA47" s="3"/>
      <c r="RTB47" s="3"/>
      <c r="RTC47" s="3"/>
      <c r="RTD47" s="3"/>
      <c r="RTE47" s="3"/>
      <c r="RTF47" s="3"/>
      <c r="RTG47" s="3"/>
      <c r="RTH47" s="3"/>
      <c r="RTI47" s="3"/>
      <c r="RTJ47" s="3"/>
      <c r="RTK47" s="3"/>
      <c r="RTL47" s="3"/>
      <c r="RTM47" s="3"/>
      <c r="RTN47" s="3"/>
      <c r="RTO47" s="3"/>
      <c r="RTP47" s="3"/>
      <c r="RTQ47" s="3"/>
      <c r="RTR47" s="3"/>
      <c r="RTS47" s="3"/>
      <c r="RTT47" s="3"/>
      <c r="RTU47" s="3"/>
      <c r="RTV47" s="3"/>
      <c r="RTW47" s="3"/>
      <c r="RTX47" s="3"/>
      <c r="RTY47" s="3"/>
      <c r="RTZ47" s="3"/>
      <c r="RUA47" s="3"/>
      <c r="RUB47" s="3"/>
      <c r="RUC47" s="3"/>
      <c r="RUD47" s="3"/>
      <c r="RUE47" s="3"/>
      <c r="RUF47" s="3"/>
      <c r="RUG47" s="3"/>
      <c r="RUH47" s="3"/>
      <c r="RUI47" s="3"/>
      <c r="RUJ47" s="3"/>
      <c r="RUK47" s="3"/>
      <c r="RUL47" s="3"/>
      <c r="RUM47" s="3"/>
      <c r="RUN47" s="3"/>
      <c r="RUO47" s="3"/>
      <c r="RUP47" s="3"/>
      <c r="RUQ47" s="3"/>
      <c r="RUR47" s="3"/>
      <c r="RUS47" s="3"/>
      <c r="RUT47" s="3"/>
      <c r="RUU47" s="3"/>
      <c r="RUV47" s="3"/>
      <c r="RUW47" s="3"/>
      <c r="RUX47" s="3"/>
      <c r="RUY47" s="3"/>
      <c r="RUZ47" s="3"/>
      <c r="RVA47" s="3"/>
      <c r="RVB47" s="3"/>
      <c r="RVC47" s="3"/>
      <c r="RVD47" s="3"/>
      <c r="RVE47" s="3"/>
      <c r="RVF47" s="3"/>
      <c r="RVG47" s="3"/>
      <c r="RVH47" s="3"/>
      <c r="RVI47" s="3"/>
      <c r="RVJ47" s="3"/>
      <c r="RVK47" s="3"/>
      <c r="RVL47" s="3"/>
      <c r="RVM47" s="3"/>
      <c r="RVN47" s="3"/>
      <c r="RVO47" s="3"/>
      <c r="RVP47" s="3"/>
      <c r="RVQ47" s="3"/>
      <c r="RVR47" s="3"/>
      <c r="RVS47" s="3"/>
      <c r="RVT47" s="3"/>
      <c r="RVU47" s="3"/>
      <c r="RVV47" s="3"/>
      <c r="RVW47" s="3"/>
      <c r="RVX47" s="3"/>
      <c r="RVY47" s="3"/>
      <c r="RVZ47" s="3"/>
      <c r="RWA47" s="3"/>
      <c r="RWB47" s="3"/>
      <c r="RWC47" s="3"/>
      <c r="RWD47" s="3"/>
      <c r="RWE47" s="3"/>
      <c r="RWF47" s="3"/>
      <c r="RWG47" s="3"/>
      <c r="RWH47" s="3"/>
      <c r="RWI47" s="3"/>
      <c r="RWJ47" s="3"/>
      <c r="RWK47" s="3"/>
      <c r="RWL47" s="3"/>
      <c r="RWM47" s="3"/>
      <c r="RWN47" s="3"/>
      <c r="RWO47" s="3"/>
      <c r="RWP47" s="3"/>
      <c r="RWQ47" s="3"/>
      <c r="RWR47" s="3"/>
      <c r="RWS47" s="3"/>
      <c r="RWT47" s="3"/>
      <c r="RWU47" s="3"/>
      <c r="RWV47" s="3"/>
      <c r="RWW47" s="3"/>
      <c r="RWX47" s="3"/>
      <c r="RWY47" s="3"/>
      <c r="RWZ47" s="3"/>
      <c r="RXA47" s="3"/>
      <c r="RXB47" s="3"/>
      <c r="RXC47" s="3"/>
      <c r="RXD47" s="3"/>
      <c r="RXE47" s="3"/>
      <c r="RXF47" s="3"/>
      <c r="RXG47" s="3"/>
      <c r="RXH47" s="3"/>
      <c r="RXI47" s="3"/>
      <c r="RXJ47" s="3"/>
      <c r="RXK47" s="3"/>
      <c r="RXL47" s="3"/>
      <c r="RXM47" s="3"/>
      <c r="RXN47" s="3"/>
      <c r="RXO47" s="3"/>
      <c r="RXP47" s="3"/>
      <c r="RXQ47" s="3"/>
      <c r="RXR47" s="3"/>
      <c r="RXS47" s="3"/>
      <c r="RXT47" s="3"/>
      <c r="RXU47" s="3"/>
      <c r="RXV47" s="3"/>
      <c r="RXW47" s="3"/>
      <c r="RXX47" s="3"/>
      <c r="RXY47" s="3"/>
      <c r="RXZ47" s="3"/>
      <c r="RYA47" s="3"/>
      <c r="RYB47" s="3"/>
      <c r="RYC47" s="3"/>
      <c r="RYD47" s="3"/>
      <c r="RYE47" s="3"/>
      <c r="RYF47" s="3"/>
      <c r="RYG47" s="3"/>
      <c r="RYH47" s="3"/>
      <c r="RYI47" s="3"/>
      <c r="RYJ47" s="3"/>
      <c r="RYK47" s="3"/>
      <c r="RYL47" s="3"/>
      <c r="RYM47" s="3"/>
      <c r="RYN47" s="3"/>
      <c r="RYO47" s="3"/>
      <c r="RYP47" s="3"/>
      <c r="RYQ47" s="3"/>
      <c r="RYR47" s="3"/>
      <c r="RYS47" s="3"/>
      <c r="RYT47" s="3"/>
      <c r="RYU47" s="3"/>
      <c r="RYV47" s="3"/>
      <c r="RYW47" s="3"/>
      <c r="RYX47" s="3"/>
      <c r="RYY47" s="3"/>
      <c r="RYZ47" s="3"/>
      <c r="RZA47" s="3"/>
      <c r="RZB47" s="3"/>
      <c r="RZC47" s="3"/>
      <c r="RZD47" s="3"/>
      <c r="RZE47" s="3"/>
      <c r="RZF47" s="3"/>
      <c r="RZG47" s="3"/>
      <c r="RZH47" s="3"/>
      <c r="RZI47" s="3"/>
      <c r="RZJ47" s="3"/>
      <c r="RZK47" s="3"/>
      <c r="RZL47" s="3"/>
      <c r="RZM47" s="3"/>
      <c r="RZN47" s="3"/>
      <c r="RZO47" s="3"/>
      <c r="RZP47" s="3"/>
      <c r="RZQ47" s="3"/>
      <c r="RZR47" s="3"/>
      <c r="RZS47" s="3"/>
      <c r="RZT47" s="3"/>
      <c r="RZU47" s="3"/>
      <c r="RZV47" s="3"/>
      <c r="RZW47" s="3"/>
      <c r="RZX47" s="3"/>
      <c r="RZY47" s="3"/>
      <c r="RZZ47" s="3"/>
      <c r="SAA47" s="3"/>
      <c r="SAB47" s="3"/>
      <c r="SAC47" s="3"/>
      <c r="SAD47" s="3"/>
      <c r="SAE47" s="3"/>
      <c r="SAF47" s="3"/>
      <c r="SAG47" s="3"/>
      <c r="SAH47" s="3"/>
      <c r="SAI47" s="3"/>
      <c r="SAJ47" s="3"/>
      <c r="SAK47" s="3"/>
      <c r="SAL47" s="3"/>
      <c r="SAM47" s="3"/>
      <c r="SAN47" s="3"/>
      <c r="SAO47" s="3"/>
      <c r="SAP47" s="3"/>
      <c r="SAQ47" s="3"/>
      <c r="SAR47" s="3"/>
      <c r="SAS47" s="3"/>
      <c r="SAT47" s="3"/>
      <c r="SAU47" s="3"/>
      <c r="SAV47" s="3"/>
      <c r="SAW47" s="3"/>
      <c r="SAX47" s="3"/>
      <c r="SAY47" s="3"/>
      <c r="SAZ47" s="3"/>
      <c r="SBA47" s="3"/>
      <c r="SBB47" s="3"/>
      <c r="SBC47" s="3"/>
      <c r="SBD47" s="3"/>
      <c r="SBE47" s="3"/>
      <c r="SBF47" s="3"/>
      <c r="SBG47" s="3"/>
      <c r="SBH47" s="3"/>
      <c r="SBI47" s="3"/>
      <c r="SBJ47" s="3"/>
      <c r="SBK47" s="3"/>
      <c r="SBL47" s="3"/>
      <c r="SBM47" s="3"/>
      <c r="SBN47" s="3"/>
      <c r="SBO47" s="3"/>
      <c r="SBP47" s="3"/>
      <c r="SBQ47" s="3"/>
      <c r="SBR47" s="3"/>
      <c r="SBS47" s="3"/>
      <c r="SBT47" s="3"/>
      <c r="SBU47" s="3"/>
      <c r="SBV47" s="3"/>
      <c r="SBW47" s="3"/>
      <c r="SBX47" s="3"/>
      <c r="SBY47" s="3"/>
      <c r="SBZ47" s="3"/>
      <c r="SCA47" s="3"/>
      <c r="SCB47" s="3"/>
      <c r="SCC47" s="3"/>
      <c r="SCD47" s="3"/>
      <c r="SCE47" s="3"/>
      <c r="SCF47" s="3"/>
      <c r="SCG47" s="3"/>
      <c r="SCH47" s="3"/>
      <c r="SCI47" s="3"/>
      <c r="SCJ47" s="3"/>
      <c r="SCK47" s="3"/>
      <c r="SCL47" s="3"/>
      <c r="SCM47" s="3"/>
      <c r="SCN47" s="3"/>
      <c r="SCO47" s="3"/>
      <c r="SCP47" s="3"/>
      <c r="SCQ47" s="3"/>
      <c r="SCR47" s="3"/>
      <c r="SCS47" s="3"/>
      <c r="SCT47" s="3"/>
      <c r="SCU47" s="3"/>
      <c r="SCV47" s="3"/>
      <c r="SCW47" s="3"/>
      <c r="SCX47" s="3"/>
      <c r="SCY47" s="3"/>
      <c r="SCZ47" s="3"/>
      <c r="SDA47" s="3"/>
      <c r="SDB47" s="3"/>
      <c r="SDC47" s="3"/>
      <c r="SDD47" s="3"/>
      <c r="SDE47" s="3"/>
      <c r="SDF47" s="3"/>
      <c r="SDG47" s="3"/>
      <c r="SDH47" s="3"/>
      <c r="SDI47" s="3"/>
      <c r="SDJ47" s="3"/>
      <c r="SDK47" s="3"/>
      <c r="SDL47" s="3"/>
      <c r="SDM47" s="3"/>
      <c r="SDN47" s="3"/>
      <c r="SDO47" s="3"/>
      <c r="SDP47" s="3"/>
      <c r="SDQ47" s="3"/>
      <c r="SDR47" s="3"/>
      <c r="SDS47" s="3"/>
      <c r="SDT47" s="3"/>
      <c r="SDU47" s="3"/>
      <c r="SDV47" s="3"/>
      <c r="SDW47" s="3"/>
      <c r="SDX47" s="3"/>
      <c r="SDY47" s="3"/>
      <c r="SDZ47" s="3"/>
      <c r="SEA47" s="3"/>
      <c r="SEB47" s="3"/>
      <c r="SEC47" s="3"/>
      <c r="SED47" s="3"/>
      <c r="SEE47" s="3"/>
      <c r="SEF47" s="3"/>
      <c r="SEG47" s="3"/>
      <c r="SEH47" s="3"/>
      <c r="SEI47" s="3"/>
      <c r="SEJ47" s="3"/>
      <c r="SEK47" s="3"/>
      <c r="SEL47" s="3"/>
      <c r="SEM47" s="3"/>
      <c r="SEN47" s="3"/>
      <c r="SEO47" s="3"/>
      <c r="SEP47" s="3"/>
      <c r="SEQ47" s="3"/>
      <c r="SER47" s="3"/>
      <c r="SES47" s="3"/>
      <c r="SET47" s="3"/>
      <c r="SEU47" s="3"/>
      <c r="SEV47" s="3"/>
      <c r="SEW47" s="3"/>
      <c r="SEX47" s="3"/>
      <c r="SEY47" s="3"/>
      <c r="SEZ47" s="3"/>
      <c r="SFA47" s="3"/>
      <c r="SFB47" s="3"/>
      <c r="SFC47" s="3"/>
      <c r="SFD47" s="3"/>
      <c r="SFE47" s="3"/>
      <c r="SFF47" s="3"/>
      <c r="SFG47" s="3"/>
      <c r="SFH47" s="3"/>
      <c r="SFI47" s="3"/>
      <c r="SFJ47" s="3"/>
      <c r="SFK47" s="3"/>
      <c r="SFL47" s="3"/>
      <c r="SFM47" s="3"/>
      <c r="SFN47" s="3"/>
      <c r="SFO47" s="3"/>
      <c r="SFP47" s="3"/>
      <c r="SFQ47" s="3"/>
      <c r="SFR47" s="3"/>
      <c r="SFS47" s="3"/>
      <c r="SFT47" s="3"/>
      <c r="SFU47" s="3"/>
      <c r="SFV47" s="3"/>
      <c r="SFW47" s="3"/>
      <c r="SFX47" s="3"/>
      <c r="SFY47" s="3"/>
      <c r="SFZ47" s="3"/>
      <c r="SGA47" s="3"/>
      <c r="SGB47" s="3"/>
      <c r="SGC47" s="3"/>
      <c r="SGD47" s="3"/>
      <c r="SGE47" s="3"/>
      <c r="SGF47" s="3"/>
      <c r="SGG47" s="3"/>
      <c r="SGH47" s="3"/>
      <c r="SGI47" s="3"/>
      <c r="SGJ47" s="3"/>
      <c r="SGK47" s="3"/>
      <c r="SGL47" s="3"/>
      <c r="SGM47" s="3"/>
      <c r="SGN47" s="3"/>
      <c r="SGO47" s="3"/>
      <c r="SGP47" s="3"/>
      <c r="SGQ47" s="3"/>
      <c r="SGR47" s="3"/>
      <c r="SGS47" s="3"/>
      <c r="SGT47" s="3"/>
      <c r="SGU47" s="3"/>
      <c r="SGV47" s="3"/>
      <c r="SGW47" s="3"/>
      <c r="SGX47" s="3"/>
      <c r="SGY47" s="3"/>
      <c r="SGZ47" s="3"/>
      <c r="SHA47" s="3"/>
      <c r="SHB47" s="3"/>
      <c r="SHC47" s="3"/>
      <c r="SHD47" s="3"/>
      <c r="SHE47" s="3"/>
      <c r="SHF47" s="3"/>
      <c r="SHG47" s="3"/>
      <c r="SHH47" s="3"/>
      <c r="SHI47" s="3"/>
      <c r="SHJ47" s="3"/>
      <c r="SHK47" s="3"/>
      <c r="SHL47" s="3"/>
      <c r="SHM47" s="3"/>
      <c r="SHN47" s="3"/>
      <c r="SHO47" s="3"/>
      <c r="SHP47" s="3"/>
      <c r="SHQ47" s="3"/>
      <c r="SHR47" s="3"/>
      <c r="SHS47" s="3"/>
      <c r="SHT47" s="3"/>
      <c r="SHU47" s="3"/>
      <c r="SHV47" s="3"/>
      <c r="SHW47" s="3"/>
      <c r="SHX47" s="3"/>
      <c r="SHY47" s="3"/>
      <c r="SHZ47" s="3"/>
      <c r="SIA47" s="3"/>
      <c r="SIB47" s="3"/>
      <c r="SIC47" s="3"/>
      <c r="SID47" s="3"/>
      <c r="SIE47" s="3"/>
      <c r="SIF47" s="3"/>
      <c r="SIG47" s="3"/>
      <c r="SIH47" s="3"/>
      <c r="SII47" s="3"/>
      <c r="SIJ47" s="3"/>
      <c r="SIK47" s="3"/>
      <c r="SIL47" s="3"/>
      <c r="SIM47" s="3"/>
      <c r="SIN47" s="3"/>
      <c r="SIO47" s="3"/>
      <c r="SIP47" s="3"/>
      <c r="SIQ47" s="3"/>
      <c r="SIR47" s="3"/>
      <c r="SIS47" s="3"/>
      <c r="SIT47" s="3"/>
      <c r="SIU47" s="3"/>
      <c r="SIV47" s="3"/>
      <c r="SIW47" s="3"/>
      <c r="SIX47" s="3"/>
      <c r="SIY47" s="3"/>
      <c r="SIZ47" s="3"/>
      <c r="SJA47" s="3"/>
      <c r="SJB47" s="3"/>
      <c r="SJC47" s="3"/>
      <c r="SJD47" s="3"/>
      <c r="SJE47" s="3"/>
      <c r="SJF47" s="3"/>
      <c r="SJG47" s="3"/>
      <c r="SJH47" s="3"/>
      <c r="SJI47" s="3"/>
      <c r="SJJ47" s="3"/>
      <c r="SJK47" s="3"/>
      <c r="SJL47" s="3"/>
      <c r="SJM47" s="3"/>
      <c r="SJN47" s="3"/>
      <c r="SJO47" s="3"/>
      <c r="SJP47" s="3"/>
      <c r="SJQ47" s="3"/>
      <c r="SJR47" s="3"/>
      <c r="SJS47" s="3"/>
      <c r="SJT47" s="3"/>
      <c r="SJU47" s="3"/>
      <c r="SJV47" s="3"/>
      <c r="SJW47" s="3"/>
      <c r="SJX47" s="3"/>
      <c r="SJY47" s="3"/>
      <c r="SJZ47" s="3"/>
      <c r="SKA47" s="3"/>
      <c r="SKB47" s="3"/>
      <c r="SKC47" s="3"/>
      <c r="SKD47" s="3"/>
      <c r="SKE47" s="3"/>
      <c r="SKF47" s="3"/>
      <c r="SKG47" s="3"/>
      <c r="SKH47" s="3"/>
      <c r="SKI47" s="3"/>
      <c r="SKJ47" s="3"/>
      <c r="SKK47" s="3"/>
      <c r="SKL47" s="3"/>
      <c r="SKM47" s="3"/>
      <c r="SKN47" s="3"/>
      <c r="SKO47" s="3"/>
      <c r="SKP47" s="3"/>
      <c r="SKQ47" s="3"/>
      <c r="SKR47" s="3"/>
      <c r="SKS47" s="3"/>
      <c r="SKT47" s="3"/>
      <c r="SKU47" s="3"/>
      <c r="SKV47" s="3"/>
      <c r="SKW47" s="3"/>
      <c r="SKX47" s="3"/>
      <c r="SKY47" s="3"/>
      <c r="SKZ47" s="3"/>
      <c r="SLA47" s="3"/>
      <c r="SLB47" s="3"/>
      <c r="SLC47" s="3"/>
      <c r="SLD47" s="3"/>
      <c r="SLE47" s="3"/>
      <c r="SLF47" s="3"/>
      <c r="SLG47" s="3"/>
      <c r="SLH47" s="3"/>
      <c r="SLI47" s="3"/>
      <c r="SLJ47" s="3"/>
      <c r="SLK47" s="3"/>
      <c r="SLL47" s="3"/>
      <c r="SLM47" s="3"/>
      <c r="SLN47" s="3"/>
      <c r="SLO47" s="3"/>
      <c r="SLP47" s="3"/>
      <c r="SLQ47" s="3"/>
      <c r="SLR47" s="3"/>
      <c r="SLS47" s="3"/>
      <c r="SLT47" s="3"/>
      <c r="SLU47" s="3"/>
      <c r="SLV47" s="3"/>
      <c r="SLW47" s="3"/>
      <c r="SLX47" s="3"/>
      <c r="SLY47" s="3"/>
      <c r="SLZ47" s="3"/>
      <c r="SMA47" s="3"/>
      <c r="SMB47" s="3"/>
      <c r="SMC47" s="3"/>
      <c r="SMD47" s="3"/>
      <c r="SME47" s="3"/>
      <c r="SMF47" s="3"/>
      <c r="SMG47" s="3"/>
      <c r="SMH47" s="3"/>
      <c r="SMI47" s="3"/>
      <c r="SMJ47" s="3"/>
      <c r="SMK47" s="3"/>
      <c r="SML47" s="3"/>
      <c r="SMM47" s="3"/>
      <c r="SMN47" s="3"/>
      <c r="SMO47" s="3"/>
      <c r="SMP47" s="3"/>
      <c r="SMQ47" s="3"/>
      <c r="SMR47" s="3"/>
      <c r="SMS47" s="3"/>
      <c r="SMT47" s="3"/>
      <c r="SMU47" s="3"/>
      <c r="SMV47" s="3"/>
      <c r="SMW47" s="3"/>
      <c r="SMX47" s="3"/>
      <c r="SMY47" s="3"/>
      <c r="SMZ47" s="3"/>
      <c r="SNA47" s="3"/>
      <c r="SNB47" s="3"/>
      <c r="SNC47" s="3"/>
      <c r="SND47" s="3"/>
      <c r="SNE47" s="3"/>
      <c r="SNF47" s="3"/>
      <c r="SNG47" s="3"/>
      <c r="SNH47" s="3"/>
      <c r="SNI47" s="3"/>
      <c r="SNJ47" s="3"/>
      <c r="SNK47" s="3"/>
      <c r="SNL47" s="3"/>
      <c r="SNM47" s="3"/>
      <c r="SNN47" s="3"/>
      <c r="SNO47" s="3"/>
      <c r="SNP47" s="3"/>
      <c r="SNQ47" s="3"/>
      <c r="SNR47" s="3"/>
      <c r="SNS47" s="3"/>
      <c r="SNT47" s="3"/>
      <c r="SNU47" s="3"/>
      <c r="SNV47" s="3"/>
      <c r="SNW47" s="3"/>
      <c r="SNX47" s="3"/>
      <c r="SNY47" s="3"/>
      <c r="SNZ47" s="3"/>
      <c r="SOA47" s="3"/>
      <c r="SOB47" s="3"/>
      <c r="SOC47" s="3"/>
      <c r="SOD47" s="3"/>
      <c r="SOE47" s="3"/>
      <c r="SOF47" s="3"/>
      <c r="SOG47" s="3"/>
      <c r="SOH47" s="3"/>
      <c r="SOI47" s="3"/>
      <c r="SOJ47" s="3"/>
      <c r="SOK47" s="3"/>
      <c r="SOL47" s="3"/>
      <c r="SOM47" s="3"/>
      <c r="SON47" s="3"/>
      <c r="SOO47" s="3"/>
      <c r="SOP47" s="3"/>
      <c r="SOQ47" s="3"/>
      <c r="SOR47" s="3"/>
      <c r="SOS47" s="3"/>
      <c r="SOT47" s="3"/>
      <c r="SOU47" s="3"/>
      <c r="SOV47" s="3"/>
      <c r="SOW47" s="3"/>
      <c r="SOX47" s="3"/>
      <c r="SOY47" s="3"/>
      <c r="SOZ47" s="3"/>
      <c r="SPA47" s="3"/>
      <c r="SPB47" s="3"/>
      <c r="SPC47" s="3"/>
      <c r="SPD47" s="3"/>
      <c r="SPE47" s="3"/>
      <c r="SPF47" s="3"/>
      <c r="SPG47" s="3"/>
      <c r="SPH47" s="3"/>
      <c r="SPI47" s="3"/>
      <c r="SPJ47" s="3"/>
      <c r="SPK47" s="3"/>
      <c r="SPL47" s="3"/>
      <c r="SPM47" s="3"/>
      <c r="SPN47" s="3"/>
      <c r="SPO47" s="3"/>
      <c r="SPP47" s="3"/>
      <c r="SPQ47" s="3"/>
      <c r="SPR47" s="3"/>
      <c r="SPS47" s="3"/>
      <c r="SPT47" s="3"/>
      <c r="SPU47" s="3"/>
      <c r="SPV47" s="3"/>
      <c r="SPW47" s="3"/>
      <c r="SPX47" s="3"/>
      <c r="SPY47" s="3"/>
      <c r="SPZ47" s="3"/>
      <c r="SQA47" s="3"/>
      <c r="SQB47" s="3"/>
      <c r="SQC47" s="3"/>
      <c r="SQD47" s="3"/>
      <c r="SQE47" s="3"/>
      <c r="SQF47" s="3"/>
      <c r="SQG47" s="3"/>
      <c r="SQH47" s="3"/>
      <c r="SQI47" s="3"/>
      <c r="SQJ47" s="3"/>
      <c r="SQK47" s="3"/>
      <c r="SQL47" s="3"/>
      <c r="SQM47" s="3"/>
      <c r="SQN47" s="3"/>
      <c r="SQO47" s="3"/>
      <c r="SQP47" s="3"/>
      <c r="SQQ47" s="3"/>
      <c r="SQR47" s="3"/>
      <c r="SQS47" s="3"/>
      <c r="SQT47" s="3"/>
      <c r="SQU47" s="3"/>
      <c r="SQV47" s="3"/>
      <c r="SQW47" s="3"/>
      <c r="SQX47" s="3"/>
      <c r="SQY47" s="3"/>
      <c r="SQZ47" s="3"/>
      <c r="SRA47" s="3"/>
      <c r="SRB47" s="3"/>
      <c r="SRC47" s="3"/>
      <c r="SRD47" s="3"/>
      <c r="SRE47" s="3"/>
      <c r="SRF47" s="3"/>
      <c r="SRG47" s="3"/>
      <c r="SRH47" s="3"/>
      <c r="SRI47" s="3"/>
      <c r="SRJ47" s="3"/>
      <c r="SRK47" s="3"/>
      <c r="SRL47" s="3"/>
      <c r="SRM47" s="3"/>
      <c r="SRN47" s="3"/>
      <c r="SRO47" s="3"/>
      <c r="SRP47" s="3"/>
      <c r="SRQ47" s="3"/>
      <c r="SRR47" s="3"/>
      <c r="SRS47" s="3"/>
      <c r="SRT47" s="3"/>
      <c r="SRU47" s="3"/>
      <c r="SRV47" s="3"/>
      <c r="SRW47" s="3"/>
      <c r="SRX47" s="3"/>
      <c r="SRY47" s="3"/>
      <c r="SRZ47" s="3"/>
      <c r="SSA47" s="3"/>
      <c r="SSB47" s="3"/>
      <c r="SSC47" s="3"/>
      <c r="SSD47" s="3"/>
      <c r="SSE47" s="3"/>
      <c r="SSF47" s="3"/>
      <c r="SSG47" s="3"/>
      <c r="SSH47" s="3"/>
      <c r="SSI47" s="3"/>
      <c r="SSJ47" s="3"/>
      <c r="SSK47" s="3"/>
      <c r="SSL47" s="3"/>
      <c r="SSM47" s="3"/>
      <c r="SSN47" s="3"/>
      <c r="SSO47" s="3"/>
      <c r="SSP47" s="3"/>
      <c r="SSQ47" s="3"/>
      <c r="SSR47" s="3"/>
      <c r="SSS47" s="3"/>
      <c r="SST47" s="3"/>
      <c r="SSU47" s="3"/>
      <c r="SSV47" s="3"/>
      <c r="SSW47" s="3"/>
      <c r="SSX47" s="3"/>
      <c r="SSY47" s="3"/>
      <c r="SSZ47" s="3"/>
      <c r="STA47" s="3"/>
      <c r="STB47" s="3"/>
      <c r="STC47" s="3"/>
      <c r="STD47" s="3"/>
      <c r="STE47" s="3"/>
      <c r="STF47" s="3"/>
      <c r="STG47" s="3"/>
      <c r="STH47" s="3"/>
      <c r="STI47" s="3"/>
      <c r="STJ47" s="3"/>
      <c r="STK47" s="3"/>
      <c r="STL47" s="3"/>
      <c r="STM47" s="3"/>
      <c r="STN47" s="3"/>
      <c r="STO47" s="3"/>
      <c r="STP47" s="3"/>
      <c r="STQ47" s="3"/>
      <c r="STR47" s="3"/>
      <c r="STS47" s="3"/>
      <c r="STT47" s="3"/>
      <c r="STU47" s="3"/>
      <c r="STV47" s="3"/>
      <c r="STW47" s="3"/>
      <c r="STX47" s="3"/>
      <c r="STY47" s="3"/>
      <c r="STZ47" s="3"/>
      <c r="SUA47" s="3"/>
      <c r="SUB47" s="3"/>
      <c r="SUC47" s="3"/>
      <c r="SUD47" s="3"/>
      <c r="SUE47" s="3"/>
      <c r="SUF47" s="3"/>
      <c r="SUG47" s="3"/>
      <c r="SUH47" s="3"/>
      <c r="SUI47" s="3"/>
      <c r="SUJ47" s="3"/>
      <c r="SUK47" s="3"/>
      <c r="SUL47" s="3"/>
      <c r="SUM47" s="3"/>
      <c r="SUN47" s="3"/>
      <c r="SUO47" s="3"/>
      <c r="SUP47" s="3"/>
      <c r="SUQ47" s="3"/>
      <c r="SUR47" s="3"/>
      <c r="SUS47" s="3"/>
      <c r="SUT47" s="3"/>
      <c r="SUU47" s="3"/>
      <c r="SUV47" s="3"/>
      <c r="SUW47" s="3"/>
      <c r="SUX47" s="3"/>
      <c r="SUY47" s="3"/>
      <c r="SUZ47" s="3"/>
      <c r="SVA47" s="3"/>
      <c r="SVB47" s="3"/>
      <c r="SVC47" s="3"/>
      <c r="SVD47" s="3"/>
      <c r="SVE47" s="3"/>
      <c r="SVF47" s="3"/>
      <c r="SVG47" s="3"/>
      <c r="SVH47" s="3"/>
      <c r="SVI47" s="3"/>
      <c r="SVJ47" s="3"/>
      <c r="SVK47" s="3"/>
      <c r="SVL47" s="3"/>
      <c r="SVM47" s="3"/>
      <c r="SVN47" s="3"/>
      <c r="SVO47" s="3"/>
      <c r="SVP47" s="3"/>
      <c r="SVQ47" s="3"/>
      <c r="SVR47" s="3"/>
      <c r="SVS47" s="3"/>
      <c r="SVT47" s="3"/>
      <c r="SVU47" s="3"/>
      <c r="SVV47" s="3"/>
      <c r="SVW47" s="3"/>
      <c r="SVX47" s="3"/>
      <c r="SVY47" s="3"/>
      <c r="SVZ47" s="3"/>
      <c r="SWA47" s="3"/>
      <c r="SWB47" s="3"/>
      <c r="SWC47" s="3"/>
      <c r="SWD47" s="3"/>
      <c r="SWE47" s="3"/>
      <c r="SWF47" s="3"/>
      <c r="SWG47" s="3"/>
      <c r="SWH47" s="3"/>
      <c r="SWI47" s="3"/>
      <c r="SWJ47" s="3"/>
      <c r="SWK47" s="3"/>
      <c r="SWL47" s="3"/>
      <c r="SWM47" s="3"/>
      <c r="SWN47" s="3"/>
      <c r="SWO47" s="3"/>
      <c r="SWP47" s="3"/>
      <c r="SWQ47" s="3"/>
      <c r="SWR47" s="3"/>
      <c r="SWS47" s="3"/>
      <c r="SWT47" s="3"/>
      <c r="SWU47" s="3"/>
      <c r="SWV47" s="3"/>
      <c r="SWW47" s="3"/>
      <c r="SWX47" s="3"/>
      <c r="SWY47" s="3"/>
      <c r="SWZ47" s="3"/>
      <c r="SXA47" s="3"/>
      <c r="SXB47" s="3"/>
      <c r="SXC47" s="3"/>
      <c r="SXD47" s="3"/>
      <c r="SXE47" s="3"/>
      <c r="SXF47" s="3"/>
      <c r="SXG47" s="3"/>
      <c r="SXH47" s="3"/>
      <c r="SXI47" s="3"/>
      <c r="SXJ47" s="3"/>
      <c r="SXK47" s="3"/>
      <c r="SXL47" s="3"/>
      <c r="SXM47" s="3"/>
      <c r="SXN47" s="3"/>
      <c r="SXO47" s="3"/>
      <c r="SXP47" s="3"/>
      <c r="SXQ47" s="3"/>
      <c r="SXR47" s="3"/>
      <c r="SXS47" s="3"/>
      <c r="SXT47" s="3"/>
      <c r="SXU47" s="3"/>
      <c r="SXV47" s="3"/>
      <c r="SXW47" s="3"/>
      <c r="SXX47" s="3"/>
      <c r="SXY47" s="3"/>
      <c r="SXZ47" s="3"/>
      <c r="SYA47" s="3"/>
      <c r="SYB47" s="3"/>
      <c r="SYC47" s="3"/>
      <c r="SYD47" s="3"/>
      <c r="SYE47" s="3"/>
      <c r="SYF47" s="3"/>
      <c r="SYG47" s="3"/>
      <c r="SYH47" s="3"/>
      <c r="SYI47" s="3"/>
      <c r="SYJ47" s="3"/>
      <c r="SYK47" s="3"/>
      <c r="SYL47" s="3"/>
      <c r="SYM47" s="3"/>
      <c r="SYN47" s="3"/>
      <c r="SYO47" s="3"/>
      <c r="SYP47" s="3"/>
      <c r="SYQ47" s="3"/>
      <c r="SYR47" s="3"/>
      <c r="SYS47" s="3"/>
      <c r="SYT47" s="3"/>
      <c r="SYU47" s="3"/>
      <c r="SYV47" s="3"/>
      <c r="SYW47" s="3"/>
      <c r="SYX47" s="3"/>
      <c r="SYY47" s="3"/>
      <c r="SYZ47" s="3"/>
      <c r="SZA47" s="3"/>
      <c r="SZB47" s="3"/>
      <c r="SZC47" s="3"/>
      <c r="SZD47" s="3"/>
      <c r="SZE47" s="3"/>
      <c r="SZF47" s="3"/>
      <c r="SZG47" s="3"/>
      <c r="SZH47" s="3"/>
      <c r="SZI47" s="3"/>
      <c r="SZJ47" s="3"/>
      <c r="SZK47" s="3"/>
      <c r="SZL47" s="3"/>
      <c r="SZM47" s="3"/>
      <c r="SZN47" s="3"/>
      <c r="SZO47" s="3"/>
      <c r="SZP47" s="3"/>
      <c r="SZQ47" s="3"/>
      <c r="SZR47" s="3"/>
      <c r="SZS47" s="3"/>
      <c r="SZT47" s="3"/>
      <c r="SZU47" s="3"/>
      <c r="SZV47" s="3"/>
      <c r="SZW47" s="3"/>
      <c r="SZX47" s="3"/>
      <c r="SZY47" s="3"/>
      <c r="SZZ47" s="3"/>
      <c r="TAA47" s="3"/>
      <c r="TAB47" s="3"/>
      <c r="TAC47" s="3"/>
      <c r="TAD47" s="3"/>
      <c r="TAE47" s="3"/>
      <c r="TAF47" s="3"/>
      <c r="TAG47" s="3"/>
      <c r="TAH47" s="3"/>
      <c r="TAI47" s="3"/>
      <c r="TAJ47" s="3"/>
      <c r="TAK47" s="3"/>
      <c r="TAL47" s="3"/>
      <c r="TAM47" s="3"/>
      <c r="TAN47" s="3"/>
      <c r="TAO47" s="3"/>
      <c r="TAP47" s="3"/>
      <c r="TAQ47" s="3"/>
      <c r="TAR47" s="3"/>
      <c r="TAS47" s="3"/>
      <c r="TAT47" s="3"/>
      <c r="TAU47" s="3"/>
      <c r="TAV47" s="3"/>
      <c r="TAW47" s="3"/>
      <c r="TAX47" s="3"/>
      <c r="TAY47" s="3"/>
      <c r="TAZ47" s="3"/>
      <c r="TBA47" s="3"/>
      <c r="TBB47" s="3"/>
      <c r="TBC47" s="3"/>
      <c r="TBD47" s="3"/>
      <c r="TBE47" s="3"/>
      <c r="TBF47" s="3"/>
      <c r="TBG47" s="3"/>
      <c r="TBH47" s="3"/>
      <c r="TBI47" s="3"/>
      <c r="TBJ47" s="3"/>
      <c r="TBK47" s="3"/>
      <c r="TBL47" s="3"/>
      <c r="TBM47" s="3"/>
      <c r="TBN47" s="3"/>
      <c r="TBO47" s="3"/>
      <c r="TBP47" s="3"/>
      <c r="TBQ47" s="3"/>
      <c r="TBR47" s="3"/>
      <c r="TBS47" s="3"/>
      <c r="TBT47" s="3"/>
      <c r="TBU47" s="3"/>
      <c r="TBV47" s="3"/>
      <c r="TBW47" s="3"/>
      <c r="TBX47" s="3"/>
      <c r="TBY47" s="3"/>
      <c r="TBZ47" s="3"/>
      <c r="TCA47" s="3"/>
      <c r="TCB47" s="3"/>
      <c r="TCC47" s="3"/>
      <c r="TCD47" s="3"/>
      <c r="TCE47" s="3"/>
      <c r="TCF47" s="3"/>
      <c r="TCG47" s="3"/>
      <c r="TCH47" s="3"/>
      <c r="TCI47" s="3"/>
      <c r="TCJ47" s="3"/>
      <c r="TCK47" s="3"/>
      <c r="TCL47" s="3"/>
      <c r="TCM47" s="3"/>
      <c r="TCN47" s="3"/>
      <c r="TCO47" s="3"/>
      <c r="TCP47" s="3"/>
      <c r="TCQ47" s="3"/>
      <c r="TCR47" s="3"/>
      <c r="TCS47" s="3"/>
      <c r="TCT47" s="3"/>
      <c r="TCU47" s="3"/>
      <c r="TCV47" s="3"/>
      <c r="TCW47" s="3"/>
      <c r="TCX47" s="3"/>
      <c r="TCY47" s="3"/>
      <c r="TCZ47" s="3"/>
      <c r="TDA47" s="3"/>
      <c r="TDB47" s="3"/>
      <c r="TDC47" s="3"/>
      <c r="TDD47" s="3"/>
      <c r="TDE47" s="3"/>
      <c r="TDF47" s="3"/>
      <c r="TDG47" s="3"/>
      <c r="TDH47" s="3"/>
      <c r="TDI47" s="3"/>
      <c r="TDJ47" s="3"/>
      <c r="TDK47" s="3"/>
      <c r="TDL47" s="3"/>
      <c r="TDM47" s="3"/>
      <c r="TDN47" s="3"/>
      <c r="TDO47" s="3"/>
      <c r="TDP47" s="3"/>
      <c r="TDQ47" s="3"/>
      <c r="TDR47" s="3"/>
      <c r="TDS47" s="3"/>
      <c r="TDT47" s="3"/>
      <c r="TDU47" s="3"/>
      <c r="TDV47" s="3"/>
      <c r="TDW47" s="3"/>
      <c r="TDX47" s="3"/>
      <c r="TDY47" s="3"/>
      <c r="TDZ47" s="3"/>
      <c r="TEA47" s="3"/>
      <c r="TEB47" s="3"/>
      <c r="TEC47" s="3"/>
      <c r="TED47" s="3"/>
      <c r="TEE47" s="3"/>
      <c r="TEF47" s="3"/>
      <c r="TEG47" s="3"/>
      <c r="TEH47" s="3"/>
      <c r="TEI47" s="3"/>
      <c r="TEJ47" s="3"/>
      <c r="TEK47" s="3"/>
      <c r="TEL47" s="3"/>
      <c r="TEM47" s="3"/>
      <c r="TEN47" s="3"/>
      <c r="TEO47" s="3"/>
      <c r="TEP47" s="3"/>
      <c r="TEQ47" s="3"/>
      <c r="TER47" s="3"/>
      <c r="TES47" s="3"/>
      <c r="TET47" s="3"/>
      <c r="TEU47" s="3"/>
      <c r="TEV47" s="3"/>
      <c r="TEW47" s="3"/>
      <c r="TEX47" s="3"/>
      <c r="TEY47" s="3"/>
      <c r="TEZ47" s="3"/>
      <c r="TFA47" s="3"/>
      <c r="TFB47" s="3"/>
      <c r="TFC47" s="3"/>
      <c r="TFD47" s="3"/>
      <c r="TFE47" s="3"/>
      <c r="TFF47" s="3"/>
      <c r="TFG47" s="3"/>
      <c r="TFH47" s="3"/>
      <c r="TFI47" s="3"/>
      <c r="TFJ47" s="3"/>
      <c r="TFK47" s="3"/>
      <c r="TFL47" s="3"/>
      <c r="TFM47" s="3"/>
      <c r="TFN47" s="3"/>
      <c r="TFO47" s="3"/>
      <c r="TFP47" s="3"/>
      <c r="TFQ47" s="3"/>
      <c r="TFR47" s="3"/>
      <c r="TFS47" s="3"/>
      <c r="TFT47" s="3"/>
      <c r="TFU47" s="3"/>
      <c r="TFV47" s="3"/>
      <c r="TFW47" s="3"/>
      <c r="TFX47" s="3"/>
      <c r="TFY47" s="3"/>
      <c r="TFZ47" s="3"/>
      <c r="TGA47" s="3"/>
      <c r="TGB47" s="3"/>
      <c r="TGC47" s="3"/>
      <c r="TGD47" s="3"/>
      <c r="TGE47" s="3"/>
      <c r="TGF47" s="3"/>
      <c r="TGG47" s="3"/>
      <c r="TGH47" s="3"/>
      <c r="TGI47" s="3"/>
      <c r="TGJ47" s="3"/>
      <c r="TGK47" s="3"/>
      <c r="TGL47" s="3"/>
      <c r="TGM47" s="3"/>
      <c r="TGN47" s="3"/>
      <c r="TGO47" s="3"/>
      <c r="TGP47" s="3"/>
      <c r="TGQ47" s="3"/>
      <c r="TGR47" s="3"/>
      <c r="TGS47" s="3"/>
      <c r="TGT47" s="3"/>
      <c r="TGU47" s="3"/>
      <c r="TGV47" s="3"/>
      <c r="TGW47" s="3"/>
      <c r="TGX47" s="3"/>
      <c r="TGY47" s="3"/>
      <c r="TGZ47" s="3"/>
      <c r="THA47" s="3"/>
      <c r="THB47" s="3"/>
      <c r="THC47" s="3"/>
      <c r="THD47" s="3"/>
      <c r="THE47" s="3"/>
      <c r="THF47" s="3"/>
      <c r="THG47" s="3"/>
      <c r="THH47" s="3"/>
      <c r="THI47" s="3"/>
      <c r="THJ47" s="3"/>
      <c r="THK47" s="3"/>
      <c r="THL47" s="3"/>
      <c r="THM47" s="3"/>
      <c r="THN47" s="3"/>
      <c r="THO47" s="3"/>
      <c r="THP47" s="3"/>
      <c r="THQ47" s="3"/>
      <c r="THR47" s="3"/>
      <c r="THS47" s="3"/>
      <c r="THT47" s="3"/>
      <c r="THU47" s="3"/>
      <c r="THV47" s="3"/>
      <c r="THW47" s="3"/>
      <c r="THX47" s="3"/>
      <c r="THY47" s="3"/>
      <c r="THZ47" s="3"/>
      <c r="TIA47" s="3"/>
      <c r="TIB47" s="3"/>
      <c r="TIC47" s="3"/>
      <c r="TID47" s="3"/>
      <c r="TIE47" s="3"/>
      <c r="TIF47" s="3"/>
      <c r="TIG47" s="3"/>
      <c r="TIH47" s="3"/>
      <c r="TII47" s="3"/>
      <c r="TIJ47" s="3"/>
      <c r="TIK47" s="3"/>
      <c r="TIL47" s="3"/>
      <c r="TIM47" s="3"/>
      <c r="TIN47" s="3"/>
      <c r="TIO47" s="3"/>
      <c r="TIP47" s="3"/>
      <c r="TIQ47" s="3"/>
      <c r="TIR47" s="3"/>
      <c r="TIS47" s="3"/>
      <c r="TIT47" s="3"/>
      <c r="TIU47" s="3"/>
      <c r="TIV47" s="3"/>
      <c r="TIW47" s="3"/>
      <c r="TIX47" s="3"/>
      <c r="TIY47" s="3"/>
      <c r="TIZ47" s="3"/>
      <c r="TJA47" s="3"/>
      <c r="TJB47" s="3"/>
      <c r="TJC47" s="3"/>
      <c r="TJD47" s="3"/>
      <c r="TJE47" s="3"/>
      <c r="TJF47" s="3"/>
      <c r="TJG47" s="3"/>
      <c r="TJH47" s="3"/>
      <c r="TJI47" s="3"/>
      <c r="TJJ47" s="3"/>
      <c r="TJK47" s="3"/>
      <c r="TJL47" s="3"/>
      <c r="TJM47" s="3"/>
      <c r="TJN47" s="3"/>
      <c r="TJO47" s="3"/>
      <c r="TJP47" s="3"/>
      <c r="TJQ47" s="3"/>
      <c r="TJR47" s="3"/>
      <c r="TJS47" s="3"/>
      <c r="TJT47" s="3"/>
      <c r="TJU47" s="3"/>
      <c r="TJV47" s="3"/>
      <c r="TJW47" s="3"/>
      <c r="TJX47" s="3"/>
      <c r="TJY47" s="3"/>
      <c r="TJZ47" s="3"/>
      <c r="TKA47" s="3"/>
      <c r="TKB47" s="3"/>
      <c r="TKC47" s="3"/>
      <c r="TKD47" s="3"/>
      <c r="TKE47" s="3"/>
      <c r="TKF47" s="3"/>
      <c r="TKG47" s="3"/>
      <c r="TKH47" s="3"/>
      <c r="TKI47" s="3"/>
      <c r="TKJ47" s="3"/>
      <c r="TKK47" s="3"/>
      <c r="TKL47" s="3"/>
      <c r="TKM47" s="3"/>
      <c r="TKN47" s="3"/>
      <c r="TKO47" s="3"/>
      <c r="TKP47" s="3"/>
      <c r="TKQ47" s="3"/>
      <c r="TKR47" s="3"/>
      <c r="TKS47" s="3"/>
      <c r="TKT47" s="3"/>
      <c r="TKU47" s="3"/>
      <c r="TKV47" s="3"/>
      <c r="TKW47" s="3"/>
      <c r="TKX47" s="3"/>
      <c r="TKY47" s="3"/>
      <c r="TKZ47" s="3"/>
      <c r="TLA47" s="3"/>
      <c r="TLB47" s="3"/>
      <c r="TLC47" s="3"/>
      <c r="TLD47" s="3"/>
      <c r="TLE47" s="3"/>
      <c r="TLF47" s="3"/>
      <c r="TLG47" s="3"/>
      <c r="TLH47" s="3"/>
      <c r="TLI47" s="3"/>
      <c r="TLJ47" s="3"/>
      <c r="TLK47" s="3"/>
      <c r="TLL47" s="3"/>
      <c r="TLM47" s="3"/>
      <c r="TLN47" s="3"/>
      <c r="TLO47" s="3"/>
      <c r="TLP47" s="3"/>
      <c r="TLQ47" s="3"/>
      <c r="TLR47" s="3"/>
      <c r="TLS47" s="3"/>
      <c r="TLT47" s="3"/>
      <c r="TLU47" s="3"/>
      <c r="TLV47" s="3"/>
      <c r="TLW47" s="3"/>
      <c r="TLX47" s="3"/>
      <c r="TLY47" s="3"/>
      <c r="TLZ47" s="3"/>
      <c r="TMA47" s="3"/>
      <c r="TMB47" s="3"/>
      <c r="TMC47" s="3"/>
      <c r="TMD47" s="3"/>
      <c r="TME47" s="3"/>
      <c r="TMF47" s="3"/>
      <c r="TMG47" s="3"/>
      <c r="TMH47" s="3"/>
      <c r="TMI47" s="3"/>
      <c r="TMJ47" s="3"/>
      <c r="TMK47" s="3"/>
      <c r="TML47" s="3"/>
      <c r="TMM47" s="3"/>
      <c r="TMN47" s="3"/>
      <c r="TMO47" s="3"/>
      <c r="TMP47" s="3"/>
      <c r="TMQ47" s="3"/>
      <c r="TMR47" s="3"/>
      <c r="TMS47" s="3"/>
      <c r="TMT47" s="3"/>
      <c r="TMU47" s="3"/>
      <c r="TMV47" s="3"/>
      <c r="TMW47" s="3"/>
      <c r="TMX47" s="3"/>
      <c r="TMY47" s="3"/>
      <c r="TMZ47" s="3"/>
      <c r="TNA47" s="3"/>
      <c r="TNB47" s="3"/>
      <c r="TNC47" s="3"/>
      <c r="TND47" s="3"/>
      <c r="TNE47" s="3"/>
      <c r="TNF47" s="3"/>
      <c r="TNG47" s="3"/>
      <c r="TNH47" s="3"/>
      <c r="TNI47" s="3"/>
      <c r="TNJ47" s="3"/>
      <c r="TNK47" s="3"/>
      <c r="TNL47" s="3"/>
      <c r="TNM47" s="3"/>
      <c r="TNN47" s="3"/>
      <c r="TNO47" s="3"/>
      <c r="TNP47" s="3"/>
      <c r="TNQ47" s="3"/>
      <c r="TNR47" s="3"/>
      <c r="TNS47" s="3"/>
      <c r="TNT47" s="3"/>
      <c r="TNU47" s="3"/>
      <c r="TNV47" s="3"/>
      <c r="TNW47" s="3"/>
      <c r="TNX47" s="3"/>
      <c r="TNY47" s="3"/>
      <c r="TNZ47" s="3"/>
      <c r="TOA47" s="3"/>
      <c r="TOB47" s="3"/>
      <c r="TOC47" s="3"/>
      <c r="TOD47" s="3"/>
      <c r="TOE47" s="3"/>
      <c r="TOF47" s="3"/>
      <c r="TOG47" s="3"/>
      <c r="TOH47" s="3"/>
      <c r="TOI47" s="3"/>
      <c r="TOJ47" s="3"/>
      <c r="TOK47" s="3"/>
      <c r="TOL47" s="3"/>
      <c r="TOM47" s="3"/>
      <c r="TON47" s="3"/>
      <c r="TOO47" s="3"/>
      <c r="TOP47" s="3"/>
      <c r="TOQ47" s="3"/>
      <c r="TOR47" s="3"/>
      <c r="TOS47" s="3"/>
      <c r="TOT47" s="3"/>
      <c r="TOU47" s="3"/>
      <c r="TOV47" s="3"/>
      <c r="TOW47" s="3"/>
      <c r="TOX47" s="3"/>
      <c r="TOY47" s="3"/>
      <c r="TOZ47" s="3"/>
      <c r="TPA47" s="3"/>
      <c r="TPB47" s="3"/>
      <c r="TPC47" s="3"/>
      <c r="TPD47" s="3"/>
      <c r="TPE47" s="3"/>
      <c r="TPF47" s="3"/>
      <c r="TPG47" s="3"/>
      <c r="TPH47" s="3"/>
      <c r="TPI47" s="3"/>
      <c r="TPJ47" s="3"/>
      <c r="TPK47" s="3"/>
      <c r="TPL47" s="3"/>
      <c r="TPM47" s="3"/>
      <c r="TPN47" s="3"/>
      <c r="TPO47" s="3"/>
      <c r="TPP47" s="3"/>
      <c r="TPQ47" s="3"/>
      <c r="TPR47" s="3"/>
      <c r="TPS47" s="3"/>
      <c r="TPT47" s="3"/>
      <c r="TPU47" s="3"/>
      <c r="TPV47" s="3"/>
      <c r="TPW47" s="3"/>
      <c r="TPX47" s="3"/>
      <c r="TPY47" s="3"/>
      <c r="TPZ47" s="3"/>
      <c r="TQA47" s="3"/>
      <c r="TQB47" s="3"/>
      <c r="TQC47" s="3"/>
      <c r="TQD47" s="3"/>
      <c r="TQE47" s="3"/>
      <c r="TQF47" s="3"/>
      <c r="TQG47" s="3"/>
      <c r="TQH47" s="3"/>
      <c r="TQI47" s="3"/>
      <c r="TQJ47" s="3"/>
      <c r="TQK47" s="3"/>
      <c r="TQL47" s="3"/>
      <c r="TQM47" s="3"/>
      <c r="TQN47" s="3"/>
      <c r="TQO47" s="3"/>
      <c r="TQP47" s="3"/>
      <c r="TQQ47" s="3"/>
      <c r="TQR47" s="3"/>
      <c r="TQS47" s="3"/>
      <c r="TQT47" s="3"/>
      <c r="TQU47" s="3"/>
      <c r="TQV47" s="3"/>
      <c r="TQW47" s="3"/>
      <c r="TQX47" s="3"/>
      <c r="TQY47" s="3"/>
      <c r="TQZ47" s="3"/>
      <c r="TRA47" s="3"/>
      <c r="TRB47" s="3"/>
      <c r="TRC47" s="3"/>
      <c r="TRD47" s="3"/>
      <c r="TRE47" s="3"/>
      <c r="TRF47" s="3"/>
      <c r="TRG47" s="3"/>
      <c r="TRH47" s="3"/>
      <c r="TRI47" s="3"/>
      <c r="TRJ47" s="3"/>
      <c r="TRK47" s="3"/>
      <c r="TRL47" s="3"/>
      <c r="TRM47" s="3"/>
      <c r="TRN47" s="3"/>
      <c r="TRO47" s="3"/>
      <c r="TRP47" s="3"/>
      <c r="TRQ47" s="3"/>
      <c r="TRR47" s="3"/>
      <c r="TRS47" s="3"/>
      <c r="TRT47" s="3"/>
      <c r="TRU47" s="3"/>
      <c r="TRV47" s="3"/>
      <c r="TRW47" s="3"/>
      <c r="TRX47" s="3"/>
      <c r="TRY47" s="3"/>
      <c r="TRZ47" s="3"/>
      <c r="TSA47" s="3"/>
      <c r="TSB47" s="3"/>
      <c r="TSC47" s="3"/>
      <c r="TSD47" s="3"/>
      <c r="TSE47" s="3"/>
      <c r="TSF47" s="3"/>
      <c r="TSG47" s="3"/>
      <c r="TSH47" s="3"/>
      <c r="TSI47" s="3"/>
      <c r="TSJ47" s="3"/>
      <c r="TSK47" s="3"/>
      <c r="TSL47" s="3"/>
      <c r="TSM47" s="3"/>
      <c r="TSN47" s="3"/>
      <c r="TSO47" s="3"/>
      <c r="TSP47" s="3"/>
      <c r="TSQ47" s="3"/>
      <c r="TSR47" s="3"/>
      <c r="TSS47" s="3"/>
      <c r="TST47" s="3"/>
      <c r="TSU47" s="3"/>
      <c r="TSV47" s="3"/>
      <c r="TSW47" s="3"/>
      <c r="TSX47" s="3"/>
      <c r="TSY47" s="3"/>
      <c r="TSZ47" s="3"/>
      <c r="TTA47" s="3"/>
      <c r="TTB47" s="3"/>
      <c r="TTC47" s="3"/>
      <c r="TTD47" s="3"/>
      <c r="TTE47" s="3"/>
      <c r="TTF47" s="3"/>
      <c r="TTG47" s="3"/>
      <c r="TTH47" s="3"/>
      <c r="TTI47" s="3"/>
      <c r="TTJ47" s="3"/>
      <c r="TTK47" s="3"/>
      <c r="TTL47" s="3"/>
      <c r="TTM47" s="3"/>
      <c r="TTN47" s="3"/>
      <c r="TTO47" s="3"/>
      <c r="TTP47" s="3"/>
      <c r="TTQ47" s="3"/>
      <c r="TTR47" s="3"/>
      <c r="TTS47" s="3"/>
      <c r="TTT47" s="3"/>
      <c r="TTU47" s="3"/>
      <c r="TTV47" s="3"/>
      <c r="TTW47" s="3"/>
      <c r="TTX47" s="3"/>
      <c r="TTY47" s="3"/>
      <c r="TTZ47" s="3"/>
      <c r="TUA47" s="3"/>
      <c r="TUB47" s="3"/>
      <c r="TUC47" s="3"/>
      <c r="TUD47" s="3"/>
      <c r="TUE47" s="3"/>
      <c r="TUF47" s="3"/>
      <c r="TUG47" s="3"/>
      <c r="TUH47" s="3"/>
      <c r="TUI47" s="3"/>
      <c r="TUJ47" s="3"/>
      <c r="TUK47" s="3"/>
      <c r="TUL47" s="3"/>
      <c r="TUM47" s="3"/>
      <c r="TUN47" s="3"/>
      <c r="TUO47" s="3"/>
      <c r="TUP47" s="3"/>
      <c r="TUQ47" s="3"/>
      <c r="TUR47" s="3"/>
      <c r="TUS47" s="3"/>
      <c r="TUT47" s="3"/>
      <c r="TUU47" s="3"/>
      <c r="TUV47" s="3"/>
      <c r="TUW47" s="3"/>
      <c r="TUX47" s="3"/>
      <c r="TUY47" s="3"/>
      <c r="TUZ47" s="3"/>
      <c r="TVA47" s="3"/>
      <c r="TVB47" s="3"/>
      <c r="TVC47" s="3"/>
      <c r="TVD47" s="3"/>
      <c r="TVE47" s="3"/>
      <c r="TVF47" s="3"/>
      <c r="TVG47" s="3"/>
      <c r="TVH47" s="3"/>
      <c r="TVI47" s="3"/>
      <c r="TVJ47" s="3"/>
      <c r="TVK47" s="3"/>
      <c r="TVL47" s="3"/>
      <c r="TVM47" s="3"/>
      <c r="TVN47" s="3"/>
      <c r="TVO47" s="3"/>
      <c r="TVP47" s="3"/>
      <c r="TVQ47" s="3"/>
      <c r="TVR47" s="3"/>
      <c r="TVS47" s="3"/>
      <c r="TVT47" s="3"/>
      <c r="TVU47" s="3"/>
      <c r="TVV47" s="3"/>
      <c r="TVW47" s="3"/>
      <c r="TVX47" s="3"/>
      <c r="TVY47" s="3"/>
      <c r="TVZ47" s="3"/>
      <c r="TWA47" s="3"/>
      <c r="TWB47" s="3"/>
      <c r="TWC47" s="3"/>
      <c r="TWD47" s="3"/>
      <c r="TWE47" s="3"/>
      <c r="TWF47" s="3"/>
      <c r="TWG47" s="3"/>
      <c r="TWH47" s="3"/>
      <c r="TWI47" s="3"/>
      <c r="TWJ47" s="3"/>
      <c r="TWK47" s="3"/>
      <c r="TWL47" s="3"/>
      <c r="TWM47" s="3"/>
      <c r="TWN47" s="3"/>
      <c r="TWO47" s="3"/>
      <c r="TWP47" s="3"/>
      <c r="TWQ47" s="3"/>
      <c r="TWR47" s="3"/>
      <c r="TWS47" s="3"/>
      <c r="TWT47" s="3"/>
      <c r="TWU47" s="3"/>
      <c r="TWV47" s="3"/>
      <c r="TWW47" s="3"/>
      <c r="TWX47" s="3"/>
      <c r="TWY47" s="3"/>
      <c r="TWZ47" s="3"/>
      <c r="TXA47" s="3"/>
      <c r="TXB47" s="3"/>
      <c r="TXC47" s="3"/>
      <c r="TXD47" s="3"/>
      <c r="TXE47" s="3"/>
      <c r="TXF47" s="3"/>
      <c r="TXG47" s="3"/>
      <c r="TXH47" s="3"/>
      <c r="TXI47" s="3"/>
      <c r="TXJ47" s="3"/>
      <c r="TXK47" s="3"/>
      <c r="TXL47" s="3"/>
      <c r="TXM47" s="3"/>
      <c r="TXN47" s="3"/>
      <c r="TXO47" s="3"/>
      <c r="TXP47" s="3"/>
      <c r="TXQ47" s="3"/>
      <c r="TXR47" s="3"/>
      <c r="TXS47" s="3"/>
      <c r="TXT47" s="3"/>
      <c r="TXU47" s="3"/>
      <c r="TXV47" s="3"/>
      <c r="TXW47" s="3"/>
      <c r="TXX47" s="3"/>
      <c r="TXY47" s="3"/>
      <c r="TXZ47" s="3"/>
      <c r="TYA47" s="3"/>
      <c r="TYB47" s="3"/>
      <c r="TYC47" s="3"/>
      <c r="TYD47" s="3"/>
      <c r="TYE47" s="3"/>
      <c r="TYF47" s="3"/>
      <c r="TYG47" s="3"/>
      <c r="TYH47" s="3"/>
      <c r="TYI47" s="3"/>
      <c r="TYJ47" s="3"/>
      <c r="TYK47" s="3"/>
      <c r="TYL47" s="3"/>
      <c r="TYM47" s="3"/>
      <c r="TYN47" s="3"/>
      <c r="TYO47" s="3"/>
      <c r="TYP47" s="3"/>
      <c r="TYQ47" s="3"/>
      <c r="TYR47" s="3"/>
      <c r="TYS47" s="3"/>
      <c r="TYT47" s="3"/>
      <c r="TYU47" s="3"/>
      <c r="TYV47" s="3"/>
      <c r="TYW47" s="3"/>
      <c r="TYX47" s="3"/>
      <c r="TYY47" s="3"/>
      <c r="TYZ47" s="3"/>
      <c r="TZA47" s="3"/>
      <c r="TZB47" s="3"/>
      <c r="TZC47" s="3"/>
      <c r="TZD47" s="3"/>
      <c r="TZE47" s="3"/>
      <c r="TZF47" s="3"/>
      <c r="TZG47" s="3"/>
      <c r="TZH47" s="3"/>
      <c r="TZI47" s="3"/>
      <c r="TZJ47" s="3"/>
      <c r="TZK47" s="3"/>
      <c r="TZL47" s="3"/>
      <c r="TZM47" s="3"/>
      <c r="TZN47" s="3"/>
      <c r="TZO47" s="3"/>
      <c r="TZP47" s="3"/>
      <c r="TZQ47" s="3"/>
      <c r="TZR47" s="3"/>
      <c r="TZS47" s="3"/>
      <c r="TZT47" s="3"/>
      <c r="TZU47" s="3"/>
      <c r="TZV47" s="3"/>
      <c r="TZW47" s="3"/>
      <c r="TZX47" s="3"/>
      <c r="TZY47" s="3"/>
      <c r="TZZ47" s="3"/>
      <c r="UAA47" s="3"/>
      <c r="UAB47" s="3"/>
      <c r="UAC47" s="3"/>
      <c r="UAD47" s="3"/>
      <c r="UAE47" s="3"/>
      <c r="UAF47" s="3"/>
      <c r="UAG47" s="3"/>
      <c r="UAH47" s="3"/>
      <c r="UAI47" s="3"/>
      <c r="UAJ47" s="3"/>
      <c r="UAK47" s="3"/>
      <c r="UAL47" s="3"/>
      <c r="UAM47" s="3"/>
      <c r="UAN47" s="3"/>
      <c r="UAO47" s="3"/>
      <c r="UAP47" s="3"/>
      <c r="UAQ47" s="3"/>
      <c r="UAR47" s="3"/>
      <c r="UAS47" s="3"/>
      <c r="UAT47" s="3"/>
      <c r="UAU47" s="3"/>
      <c r="UAV47" s="3"/>
      <c r="UAW47" s="3"/>
      <c r="UAX47" s="3"/>
      <c r="UAY47" s="3"/>
      <c r="UAZ47" s="3"/>
      <c r="UBA47" s="3"/>
      <c r="UBB47" s="3"/>
      <c r="UBC47" s="3"/>
      <c r="UBD47" s="3"/>
      <c r="UBE47" s="3"/>
      <c r="UBF47" s="3"/>
      <c r="UBG47" s="3"/>
      <c r="UBH47" s="3"/>
      <c r="UBI47" s="3"/>
      <c r="UBJ47" s="3"/>
      <c r="UBK47" s="3"/>
      <c r="UBL47" s="3"/>
      <c r="UBM47" s="3"/>
      <c r="UBN47" s="3"/>
      <c r="UBO47" s="3"/>
      <c r="UBP47" s="3"/>
      <c r="UBQ47" s="3"/>
      <c r="UBR47" s="3"/>
      <c r="UBS47" s="3"/>
      <c r="UBT47" s="3"/>
      <c r="UBU47" s="3"/>
      <c r="UBV47" s="3"/>
      <c r="UBW47" s="3"/>
      <c r="UBX47" s="3"/>
      <c r="UBY47" s="3"/>
      <c r="UBZ47" s="3"/>
      <c r="UCA47" s="3"/>
      <c r="UCB47" s="3"/>
      <c r="UCC47" s="3"/>
      <c r="UCD47" s="3"/>
      <c r="UCE47" s="3"/>
      <c r="UCF47" s="3"/>
      <c r="UCG47" s="3"/>
      <c r="UCH47" s="3"/>
      <c r="UCI47" s="3"/>
      <c r="UCJ47" s="3"/>
      <c r="UCK47" s="3"/>
      <c r="UCL47" s="3"/>
      <c r="UCM47" s="3"/>
      <c r="UCN47" s="3"/>
      <c r="UCO47" s="3"/>
      <c r="UCP47" s="3"/>
      <c r="UCQ47" s="3"/>
      <c r="UCR47" s="3"/>
      <c r="UCS47" s="3"/>
      <c r="UCT47" s="3"/>
      <c r="UCU47" s="3"/>
      <c r="UCV47" s="3"/>
      <c r="UCW47" s="3"/>
      <c r="UCX47" s="3"/>
      <c r="UCY47" s="3"/>
      <c r="UCZ47" s="3"/>
      <c r="UDA47" s="3"/>
      <c r="UDB47" s="3"/>
      <c r="UDC47" s="3"/>
      <c r="UDD47" s="3"/>
      <c r="UDE47" s="3"/>
      <c r="UDF47" s="3"/>
      <c r="UDG47" s="3"/>
      <c r="UDH47" s="3"/>
      <c r="UDI47" s="3"/>
      <c r="UDJ47" s="3"/>
      <c r="UDK47" s="3"/>
      <c r="UDL47" s="3"/>
      <c r="UDM47" s="3"/>
      <c r="UDN47" s="3"/>
      <c r="UDO47" s="3"/>
      <c r="UDP47" s="3"/>
      <c r="UDQ47" s="3"/>
      <c r="UDR47" s="3"/>
      <c r="UDS47" s="3"/>
      <c r="UDT47" s="3"/>
      <c r="UDU47" s="3"/>
      <c r="UDV47" s="3"/>
      <c r="UDW47" s="3"/>
      <c r="UDX47" s="3"/>
      <c r="UDY47" s="3"/>
      <c r="UDZ47" s="3"/>
      <c r="UEA47" s="3"/>
      <c r="UEB47" s="3"/>
      <c r="UEC47" s="3"/>
      <c r="UED47" s="3"/>
      <c r="UEE47" s="3"/>
      <c r="UEF47" s="3"/>
      <c r="UEG47" s="3"/>
      <c r="UEH47" s="3"/>
      <c r="UEI47" s="3"/>
      <c r="UEJ47" s="3"/>
      <c r="UEK47" s="3"/>
      <c r="UEL47" s="3"/>
      <c r="UEM47" s="3"/>
      <c r="UEN47" s="3"/>
      <c r="UEO47" s="3"/>
      <c r="UEP47" s="3"/>
      <c r="UEQ47" s="3"/>
      <c r="UER47" s="3"/>
      <c r="UES47" s="3"/>
      <c r="UET47" s="3"/>
      <c r="UEU47" s="3"/>
      <c r="UEV47" s="3"/>
      <c r="UEW47" s="3"/>
      <c r="UEX47" s="3"/>
      <c r="UEY47" s="3"/>
      <c r="UEZ47" s="3"/>
      <c r="UFA47" s="3"/>
      <c r="UFB47" s="3"/>
      <c r="UFC47" s="3"/>
      <c r="UFD47" s="3"/>
      <c r="UFE47" s="3"/>
      <c r="UFF47" s="3"/>
      <c r="UFG47" s="3"/>
      <c r="UFH47" s="3"/>
      <c r="UFI47" s="3"/>
      <c r="UFJ47" s="3"/>
      <c r="UFK47" s="3"/>
      <c r="UFL47" s="3"/>
      <c r="UFM47" s="3"/>
      <c r="UFN47" s="3"/>
      <c r="UFO47" s="3"/>
      <c r="UFP47" s="3"/>
      <c r="UFQ47" s="3"/>
      <c r="UFR47" s="3"/>
      <c r="UFS47" s="3"/>
      <c r="UFT47" s="3"/>
      <c r="UFU47" s="3"/>
      <c r="UFV47" s="3"/>
      <c r="UFW47" s="3"/>
      <c r="UFX47" s="3"/>
      <c r="UFY47" s="3"/>
      <c r="UFZ47" s="3"/>
      <c r="UGA47" s="3"/>
      <c r="UGB47" s="3"/>
      <c r="UGC47" s="3"/>
      <c r="UGD47" s="3"/>
      <c r="UGE47" s="3"/>
      <c r="UGF47" s="3"/>
      <c r="UGG47" s="3"/>
      <c r="UGH47" s="3"/>
      <c r="UGI47" s="3"/>
      <c r="UGJ47" s="3"/>
      <c r="UGK47" s="3"/>
      <c r="UGL47" s="3"/>
      <c r="UGM47" s="3"/>
      <c r="UGN47" s="3"/>
      <c r="UGO47" s="3"/>
      <c r="UGP47" s="3"/>
      <c r="UGQ47" s="3"/>
      <c r="UGR47" s="3"/>
      <c r="UGS47" s="3"/>
      <c r="UGT47" s="3"/>
      <c r="UGU47" s="3"/>
      <c r="UGV47" s="3"/>
      <c r="UGW47" s="3"/>
      <c r="UGX47" s="3"/>
      <c r="UGY47" s="3"/>
      <c r="UGZ47" s="3"/>
      <c r="UHA47" s="3"/>
      <c r="UHB47" s="3"/>
      <c r="UHC47" s="3"/>
      <c r="UHD47" s="3"/>
      <c r="UHE47" s="3"/>
      <c r="UHF47" s="3"/>
      <c r="UHG47" s="3"/>
      <c r="UHH47" s="3"/>
      <c r="UHI47" s="3"/>
      <c r="UHJ47" s="3"/>
      <c r="UHK47" s="3"/>
      <c r="UHL47" s="3"/>
      <c r="UHM47" s="3"/>
      <c r="UHN47" s="3"/>
      <c r="UHO47" s="3"/>
      <c r="UHP47" s="3"/>
      <c r="UHQ47" s="3"/>
      <c r="UHR47" s="3"/>
      <c r="UHS47" s="3"/>
      <c r="UHT47" s="3"/>
      <c r="UHU47" s="3"/>
      <c r="UHV47" s="3"/>
      <c r="UHW47" s="3"/>
      <c r="UHX47" s="3"/>
      <c r="UHY47" s="3"/>
      <c r="UHZ47" s="3"/>
      <c r="UIA47" s="3"/>
      <c r="UIB47" s="3"/>
      <c r="UIC47" s="3"/>
      <c r="UID47" s="3"/>
      <c r="UIE47" s="3"/>
      <c r="UIF47" s="3"/>
      <c r="UIG47" s="3"/>
      <c r="UIH47" s="3"/>
      <c r="UII47" s="3"/>
      <c r="UIJ47" s="3"/>
      <c r="UIK47" s="3"/>
      <c r="UIL47" s="3"/>
      <c r="UIM47" s="3"/>
      <c r="UIN47" s="3"/>
      <c r="UIO47" s="3"/>
      <c r="UIP47" s="3"/>
      <c r="UIQ47" s="3"/>
      <c r="UIR47" s="3"/>
      <c r="UIS47" s="3"/>
      <c r="UIT47" s="3"/>
      <c r="UIU47" s="3"/>
      <c r="UIV47" s="3"/>
      <c r="UIW47" s="3"/>
      <c r="UIX47" s="3"/>
      <c r="UIY47" s="3"/>
      <c r="UIZ47" s="3"/>
      <c r="UJA47" s="3"/>
      <c r="UJB47" s="3"/>
      <c r="UJC47" s="3"/>
      <c r="UJD47" s="3"/>
      <c r="UJE47" s="3"/>
      <c r="UJF47" s="3"/>
      <c r="UJG47" s="3"/>
      <c r="UJH47" s="3"/>
      <c r="UJI47" s="3"/>
      <c r="UJJ47" s="3"/>
      <c r="UJK47" s="3"/>
      <c r="UJL47" s="3"/>
      <c r="UJM47" s="3"/>
      <c r="UJN47" s="3"/>
      <c r="UJO47" s="3"/>
      <c r="UJP47" s="3"/>
      <c r="UJQ47" s="3"/>
      <c r="UJR47" s="3"/>
      <c r="UJS47" s="3"/>
      <c r="UJT47" s="3"/>
      <c r="UJU47" s="3"/>
      <c r="UJV47" s="3"/>
      <c r="UJW47" s="3"/>
      <c r="UJX47" s="3"/>
      <c r="UJY47" s="3"/>
      <c r="UJZ47" s="3"/>
      <c r="UKA47" s="3"/>
      <c r="UKB47" s="3"/>
      <c r="UKC47" s="3"/>
      <c r="UKD47" s="3"/>
      <c r="UKE47" s="3"/>
      <c r="UKF47" s="3"/>
      <c r="UKG47" s="3"/>
      <c r="UKH47" s="3"/>
      <c r="UKI47" s="3"/>
      <c r="UKJ47" s="3"/>
      <c r="UKK47" s="3"/>
      <c r="UKL47" s="3"/>
      <c r="UKM47" s="3"/>
      <c r="UKN47" s="3"/>
      <c r="UKO47" s="3"/>
      <c r="UKP47" s="3"/>
      <c r="UKQ47" s="3"/>
      <c r="UKR47" s="3"/>
      <c r="UKS47" s="3"/>
      <c r="UKT47" s="3"/>
      <c r="UKU47" s="3"/>
      <c r="UKV47" s="3"/>
      <c r="UKW47" s="3"/>
      <c r="UKX47" s="3"/>
      <c r="UKY47" s="3"/>
      <c r="UKZ47" s="3"/>
      <c r="ULA47" s="3"/>
      <c r="ULB47" s="3"/>
      <c r="ULC47" s="3"/>
      <c r="ULD47" s="3"/>
      <c r="ULE47" s="3"/>
      <c r="ULF47" s="3"/>
      <c r="ULG47" s="3"/>
      <c r="ULH47" s="3"/>
      <c r="ULI47" s="3"/>
      <c r="ULJ47" s="3"/>
      <c r="ULK47" s="3"/>
      <c r="ULL47" s="3"/>
      <c r="ULM47" s="3"/>
      <c r="ULN47" s="3"/>
      <c r="ULO47" s="3"/>
      <c r="ULP47" s="3"/>
      <c r="ULQ47" s="3"/>
      <c r="ULR47" s="3"/>
      <c r="ULS47" s="3"/>
      <c r="ULT47" s="3"/>
      <c r="ULU47" s="3"/>
      <c r="ULV47" s="3"/>
      <c r="ULW47" s="3"/>
      <c r="ULX47" s="3"/>
      <c r="ULY47" s="3"/>
      <c r="ULZ47" s="3"/>
      <c r="UMA47" s="3"/>
      <c r="UMB47" s="3"/>
      <c r="UMC47" s="3"/>
      <c r="UMD47" s="3"/>
      <c r="UME47" s="3"/>
      <c r="UMF47" s="3"/>
      <c r="UMG47" s="3"/>
      <c r="UMH47" s="3"/>
      <c r="UMI47" s="3"/>
      <c r="UMJ47" s="3"/>
      <c r="UMK47" s="3"/>
      <c r="UML47" s="3"/>
      <c r="UMM47" s="3"/>
      <c r="UMN47" s="3"/>
      <c r="UMO47" s="3"/>
      <c r="UMP47" s="3"/>
      <c r="UMQ47" s="3"/>
      <c r="UMR47" s="3"/>
      <c r="UMS47" s="3"/>
      <c r="UMT47" s="3"/>
      <c r="UMU47" s="3"/>
      <c r="UMV47" s="3"/>
      <c r="UMW47" s="3"/>
      <c r="UMX47" s="3"/>
      <c r="UMY47" s="3"/>
      <c r="UMZ47" s="3"/>
      <c r="UNA47" s="3"/>
      <c r="UNB47" s="3"/>
      <c r="UNC47" s="3"/>
      <c r="UND47" s="3"/>
      <c r="UNE47" s="3"/>
      <c r="UNF47" s="3"/>
      <c r="UNG47" s="3"/>
      <c r="UNH47" s="3"/>
      <c r="UNI47" s="3"/>
      <c r="UNJ47" s="3"/>
      <c r="UNK47" s="3"/>
      <c r="UNL47" s="3"/>
      <c r="UNM47" s="3"/>
      <c r="UNN47" s="3"/>
      <c r="UNO47" s="3"/>
      <c r="UNP47" s="3"/>
      <c r="UNQ47" s="3"/>
      <c r="UNR47" s="3"/>
      <c r="UNS47" s="3"/>
      <c r="UNT47" s="3"/>
      <c r="UNU47" s="3"/>
      <c r="UNV47" s="3"/>
      <c r="UNW47" s="3"/>
      <c r="UNX47" s="3"/>
      <c r="UNY47" s="3"/>
      <c r="UNZ47" s="3"/>
      <c r="UOA47" s="3"/>
      <c r="UOB47" s="3"/>
      <c r="UOC47" s="3"/>
      <c r="UOD47" s="3"/>
      <c r="UOE47" s="3"/>
      <c r="UOF47" s="3"/>
      <c r="UOG47" s="3"/>
      <c r="UOH47" s="3"/>
      <c r="UOI47" s="3"/>
      <c r="UOJ47" s="3"/>
      <c r="UOK47" s="3"/>
      <c r="UOL47" s="3"/>
      <c r="UOM47" s="3"/>
      <c r="UON47" s="3"/>
      <c r="UOO47" s="3"/>
      <c r="UOP47" s="3"/>
      <c r="UOQ47" s="3"/>
      <c r="UOR47" s="3"/>
      <c r="UOS47" s="3"/>
      <c r="UOT47" s="3"/>
      <c r="UOU47" s="3"/>
      <c r="UOV47" s="3"/>
      <c r="UOW47" s="3"/>
      <c r="UOX47" s="3"/>
      <c r="UOY47" s="3"/>
      <c r="UOZ47" s="3"/>
      <c r="UPA47" s="3"/>
      <c r="UPB47" s="3"/>
      <c r="UPC47" s="3"/>
      <c r="UPD47" s="3"/>
      <c r="UPE47" s="3"/>
      <c r="UPF47" s="3"/>
      <c r="UPG47" s="3"/>
      <c r="UPH47" s="3"/>
      <c r="UPI47" s="3"/>
      <c r="UPJ47" s="3"/>
      <c r="UPK47" s="3"/>
      <c r="UPL47" s="3"/>
      <c r="UPM47" s="3"/>
      <c r="UPN47" s="3"/>
      <c r="UPO47" s="3"/>
      <c r="UPP47" s="3"/>
      <c r="UPQ47" s="3"/>
      <c r="UPR47" s="3"/>
      <c r="UPS47" s="3"/>
      <c r="UPT47" s="3"/>
      <c r="UPU47" s="3"/>
      <c r="UPV47" s="3"/>
      <c r="UPW47" s="3"/>
      <c r="UPX47" s="3"/>
      <c r="UPY47" s="3"/>
      <c r="UPZ47" s="3"/>
      <c r="UQA47" s="3"/>
      <c r="UQB47" s="3"/>
      <c r="UQC47" s="3"/>
      <c r="UQD47" s="3"/>
      <c r="UQE47" s="3"/>
      <c r="UQF47" s="3"/>
      <c r="UQG47" s="3"/>
      <c r="UQH47" s="3"/>
      <c r="UQI47" s="3"/>
      <c r="UQJ47" s="3"/>
      <c r="UQK47" s="3"/>
      <c r="UQL47" s="3"/>
      <c r="UQM47" s="3"/>
      <c r="UQN47" s="3"/>
      <c r="UQO47" s="3"/>
      <c r="UQP47" s="3"/>
      <c r="UQQ47" s="3"/>
      <c r="UQR47" s="3"/>
      <c r="UQS47" s="3"/>
      <c r="UQT47" s="3"/>
      <c r="UQU47" s="3"/>
      <c r="UQV47" s="3"/>
      <c r="UQW47" s="3"/>
      <c r="UQX47" s="3"/>
      <c r="UQY47" s="3"/>
      <c r="UQZ47" s="3"/>
      <c r="URA47" s="3"/>
      <c r="URB47" s="3"/>
      <c r="URC47" s="3"/>
      <c r="URD47" s="3"/>
      <c r="URE47" s="3"/>
      <c r="URF47" s="3"/>
      <c r="URG47" s="3"/>
      <c r="URH47" s="3"/>
      <c r="URI47" s="3"/>
      <c r="URJ47" s="3"/>
      <c r="URK47" s="3"/>
      <c r="URL47" s="3"/>
      <c r="URM47" s="3"/>
      <c r="URN47" s="3"/>
      <c r="URO47" s="3"/>
      <c r="URP47" s="3"/>
      <c r="URQ47" s="3"/>
      <c r="URR47" s="3"/>
      <c r="URS47" s="3"/>
      <c r="URT47" s="3"/>
      <c r="URU47" s="3"/>
      <c r="URV47" s="3"/>
      <c r="URW47" s="3"/>
      <c r="URX47" s="3"/>
      <c r="URY47" s="3"/>
      <c r="URZ47" s="3"/>
      <c r="USA47" s="3"/>
      <c r="USB47" s="3"/>
      <c r="USC47" s="3"/>
      <c r="USD47" s="3"/>
      <c r="USE47" s="3"/>
      <c r="USF47" s="3"/>
      <c r="USG47" s="3"/>
      <c r="USH47" s="3"/>
      <c r="USI47" s="3"/>
      <c r="USJ47" s="3"/>
      <c r="USK47" s="3"/>
      <c r="USL47" s="3"/>
      <c r="USM47" s="3"/>
      <c r="USN47" s="3"/>
      <c r="USO47" s="3"/>
      <c r="USP47" s="3"/>
      <c r="USQ47" s="3"/>
      <c r="USR47" s="3"/>
      <c r="USS47" s="3"/>
      <c r="UST47" s="3"/>
      <c r="USU47" s="3"/>
      <c r="USV47" s="3"/>
      <c r="USW47" s="3"/>
      <c r="USX47" s="3"/>
      <c r="USY47" s="3"/>
      <c r="USZ47" s="3"/>
      <c r="UTA47" s="3"/>
      <c r="UTB47" s="3"/>
      <c r="UTC47" s="3"/>
      <c r="UTD47" s="3"/>
      <c r="UTE47" s="3"/>
      <c r="UTF47" s="3"/>
      <c r="UTG47" s="3"/>
      <c r="UTH47" s="3"/>
      <c r="UTI47" s="3"/>
      <c r="UTJ47" s="3"/>
      <c r="UTK47" s="3"/>
      <c r="UTL47" s="3"/>
      <c r="UTM47" s="3"/>
      <c r="UTN47" s="3"/>
      <c r="UTO47" s="3"/>
      <c r="UTP47" s="3"/>
      <c r="UTQ47" s="3"/>
      <c r="UTR47" s="3"/>
      <c r="UTS47" s="3"/>
      <c r="UTT47" s="3"/>
      <c r="UTU47" s="3"/>
      <c r="UTV47" s="3"/>
      <c r="UTW47" s="3"/>
      <c r="UTX47" s="3"/>
      <c r="UTY47" s="3"/>
      <c r="UTZ47" s="3"/>
      <c r="UUA47" s="3"/>
      <c r="UUB47" s="3"/>
      <c r="UUC47" s="3"/>
      <c r="UUD47" s="3"/>
      <c r="UUE47" s="3"/>
      <c r="UUF47" s="3"/>
      <c r="UUG47" s="3"/>
      <c r="UUH47" s="3"/>
      <c r="UUI47" s="3"/>
      <c r="UUJ47" s="3"/>
      <c r="UUK47" s="3"/>
      <c r="UUL47" s="3"/>
      <c r="UUM47" s="3"/>
      <c r="UUN47" s="3"/>
      <c r="UUO47" s="3"/>
      <c r="UUP47" s="3"/>
      <c r="UUQ47" s="3"/>
      <c r="UUR47" s="3"/>
      <c r="UUS47" s="3"/>
      <c r="UUT47" s="3"/>
      <c r="UUU47" s="3"/>
      <c r="UUV47" s="3"/>
      <c r="UUW47" s="3"/>
      <c r="UUX47" s="3"/>
      <c r="UUY47" s="3"/>
      <c r="UUZ47" s="3"/>
      <c r="UVA47" s="3"/>
      <c r="UVB47" s="3"/>
      <c r="UVC47" s="3"/>
      <c r="UVD47" s="3"/>
      <c r="UVE47" s="3"/>
      <c r="UVF47" s="3"/>
      <c r="UVG47" s="3"/>
      <c r="UVH47" s="3"/>
      <c r="UVI47" s="3"/>
      <c r="UVJ47" s="3"/>
      <c r="UVK47" s="3"/>
      <c r="UVL47" s="3"/>
      <c r="UVM47" s="3"/>
      <c r="UVN47" s="3"/>
      <c r="UVO47" s="3"/>
      <c r="UVP47" s="3"/>
      <c r="UVQ47" s="3"/>
      <c r="UVR47" s="3"/>
      <c r="UVS47" s="3"/>
      <c r="UVT47" s="3"/>
      <c r="UVU47" s="3"/>
      <c r="UVV47" s="3"/>
      <c r="UVW47" s="3"/>
      <c r="UVX47" s="3"/>
      <c r="UVY47" s="3"/>
      <c r="UVZ47" s="3"/>
      <c r="UWA47" s="3"/>
      <c r="UWB47" s="3"/>
      <c r="UWC47" s="3"/>
      <c r="UWD47" s="3"/>
      <c r="UWE47" s="3"/>
      <c r="UWF47" s="3"/>
      <c r="UWG47" s="3"/>
      <c r="UWH47" s="3"/>
      <c r="UWI47" s="3"/>
      <c r="UWJ47" s="3"/>
      <c r="UWK47" s="3"/>
      <c r="UWL47" s="3"/>
      <c r="UWM47" s="3"/>
      <c r="UWN47" s="3"/>
      <c r="UWO47" s="3"/>
      <c r="UWP47" s="3"/>
      <c r="UWQ47" s="3"/>
      <c r="UWR47" s="3"/>
      <c r="UWS47" s="3"/>
      <c r="UWT47" s="3"/>
      <c r="UWU47" s="3"/>
      <c r="UWV47" s="3"/>
      <c r="UWW47" s="3"/>
      <c r="UWX47" s="3"/>
      <c r="UWY47" s="3"/>
      <c r="UWZ47" s="3"/>
      <c r="UXA47" s="3"/>
      <c r="UXB47" s="3"/>
      <c r="UXC47" s="3"/>
      <c r="UXD47" s="3"/>
      <c r="UXE47" s="3"/>
      <c r="UXF47" s="3"/>
      <c r="UXG47" s="3"/>
      <c r="UXH47" s="3"/>
      <c r="UXI47" s="3"/>
      <c r="UXJ47" s="3"/>
      <c r="UXK47" s="3"/>
      <c r="UXL47" s="3"/>
      <c r="UXM47" s="3"/>
      <c r="UXN47" s="3"/>
      <c r="UXO47" s="3"/>
      <c r="UXP47" s="3"/>
      <c r="UXQ47" s="3"/>
      <c r="UXR47" s="3"/>
      <c r="UXS47" s="3"/>
      <c r="UXT47" s="3"/>
      <c r="UXU47" s="3"/>
      <c r="UXV47" s="3"/>
      <c r="UXW47" s="3"/>
      <c r="UXX47" s="3"/>
      <c r="UXY47" s="3"/>
      <c r="UXZ47" s="3"/>
      <c r="UYA47" s="3"/>
      <c r="UYB47" s="3"/>
      <c r="UYC47" s="3"/>
      <c r="UYD47" s="3"/>
      <c r="UYE47" s="3"/>
      <c r="UYF47" s="3"/>
      <c r="UYG47" s="3"/>
      <c r="UYH47" s="3"/>
      <c r="UYI47" s="3"/>
      <c r="UYJ47" s="3"/>
      <c r="UYK47" s="3"/>
      <c r="UYL47" s="3"/>
      <c r="UYM47" s="3"/>
      <c r="UYN47" s="3"/>
      <c r="UYO47" s="3"/>
      <c r="UYP47" s="3"/>
      <c r="UYQ47" s="3"/>
      <c r="UYR47" s="3"/>
      <c r="UYS47" s="3"/>
      <c r="UYT47" s="3"/>
      <c r="UYU47" s="3"/>
      <c r="UYV47" s="3"/>
      <c r="UYW47" s="3"/>
      <c r="UYX47" s="3"/>
      <c r="UYY47" s="3"/>
      <c r="UYZ47" s="3"/>
      <c r="UZA47" s="3"/>
      <c r="UZB47" s="3"/>
      <c r="UZC47" s="3"/>
      <c r="UZD47" s="3"/>
      <c r="UZE47" s="3"/>
      <c r="UZF47" s="3"/>
      <c r="UZG47" s="3"/>
      <c r="UZH47" s="3"/>
      <c r="UZI47" s="3"/>
      <c r="UZJ47" s="3"/>
      <c r="UZK47" s="3"/>
      <c r="UZL47" s="3"/>
      <c r="UZM47" s="3"/>
      <c r="UZN47" s="3"/>
      <c r="UZO47" s="3"/>
      <c r="UZP47" s="3"/>
      <c r="UZQ47" s="3"/>
      <c r="UZR47" s="3"/>
      <c r="UZS47" s="3"/>
      <c r="UZT47" s="3"/>
      <c r="UZU47" s="3"/>
      <c r="UZV47" s="3"/>
      <c r="UZW47" s="3"/>
      <c r="UZX47" s="3"/>
      <c r="UZY47" s="3"/>
      <c r="UZZ47" s="3"/>
      <c r="VAA47" s="3"/>
      <c r="VAB47" s="3"/>
      <c r="VAC47" s="3"/>
      <c r="VAD47" s="3"/>
      <c r="VAE47" s="3"/>
      <c r="VAF47" s="3"/>
      <c r="VAG47" s="3"/>
      <c r="VAH47" s="3"/>
      <c r="VAI47" s="3"/>
      <c r="VAJ47" s="3"/>
      <c r="VAK47" s="3"/>
      <c r="VAL47" s="3"/>
      <c r="VAM47" s="3"/>
      <c r="VAN47" s="3"/>
      <c r="VAO47" s="3"/>
      <c r="VAP47" s="3"/>
      <c r="VAQ47" s="3"/>
      <c r="VAR47" s="3"/>
      <c r="VAS47" s="3"/>
      <c r="VAT47" s="3"/>
      <c r="VAU47" s="3"/>
      <c r="VAV47" s="3"/>
      <c r="VAW47" s="3"/>
      <c r="VAX47" s="3"/>
      <c r="VAY47" s="3"/>
      <c r="VAZ47" s="3"/>
      <c r="VBA47" s="3"/>
      <c r="VBB47" s="3"/>
      <c r="VBC47" s="3"/>
      <c r="VBD47" s="3"/>
      <c r="VBE47" s="3"/>
      <c r="VBF47" s="3"/>
      <c r="VBG47" s="3"/>
      <c r="VBH47" s="3"/>
      <c r="VBI47" s="3"/>
      <c r="VBJ47" s="3"/>
      <c r="VBK47" s="3"/>
      <c r="VBL47" s="3"/>
      <c r="VBM47" s="3"/>
      <c r="VBN47" s="3"/>
      <c r="VBO47" s="3"/>
      <c r="VBP47" s="3"/>
      <c r="VBQ47" s="3"/>
      <c r="VBR47" s="3"/>
      <c r="VBS47" s="3"/>
      <c r="VBT47" s="3"/>
      <c r="VBU47" s="3"/>
      <c r="VBV47" s="3"/>
      <c r="VBW47" s="3"/>
      <c r="VBX47" s="3"/>
      <c r="VBY47" s="3"/>
      <c r="VBZ47" s="3"/>
      <c r="VCA47" s="3"/>
      <c r="VCB47" s="3"/>
      <c r="VCC47" s="3"/>
      <c r="VCD47" s="3"/>
      <c r="VCE47" s="3"/>
      <c r="VCF47" s="3"/>
      <c r="VCG47" s="3"/>
      <c r="VCH47" s="3"/>
      <c r="VCI47" s="3"/>
      <c r="VCJ47" s="3"/>
      <c r="VCK47" s="3"/>
      <c r="VCL47" s="3"/>
      <c r="VCM47" s="3"/>
      <c r="VCN47" s="3"/>
      <c r="VCO47" s="3"/>
      <c r="VCP47" s="3"/>
      <c r="VCQ47" s="3"/>
      <c r="VCR47" s="3"/>
      <c r="VCS47" s="3"/>
      <c r="VCT47" s="3"/>
      <c r="VCU47" s="3"/>
      <c r="VCV47" s="3"/>
      <c r="VCW47" s="3"/>
      <c r="VCX47" s="3"/>
      <c r="VCY47" s="3"/>
      <c r="VCZ47" s="3"/>
      <c r="VDA47" s="3"/>
      <c r="VDB47" s="3"/>
      <c r="VDC47" s="3"/>
      <c r="VDD47" s="3"/>
      <c r="VDE47" s="3"/>
      <c r="VDF47" s="3"/>
      <c r="VDG47" s="3"/>
      <c r="VDH47" s="3"/>
      <c r="VDI47" s="3"/>
      <c r="VDJ47" s="3"/>
      <c r="VDK47" s="3"/>
      <c r="VDL47" s="3"/>
      <c r="VDM47" s="3"/>
      <c r="VDN47" s="3"/>
      <c r="VDO47" s="3"/>
      <c r="VDP47" s="3"/>
      <c r="VDQ47" s="3"/>
      <c r="VDR47" s="3"/>
      <c r="VDS47" s="3"/>
      <c r="VDT47" s="3"/>
      <c r="VDU47" s="3"/>
      <c r="VDV47" s="3"/>
      <c r="VDW47" s="3"/>
      <c r="VDX47" s="3"/>
      <c r="VDY47" s="3"/>
      <c r="VDZ47" s="3"/>
      <c r="VEA47" s="3"/>
      <c r="VEB47" s="3"/>
      <c r="VEC47" s="3"/>
      <c r="VED47" s="3"/>
      <c r="VEE47" s="3"/>
      <c r="VEF47" s="3"/>
      <c r="VEG47" s="3"/>
      <c r="VEH47" s="3"/>
      <c r="VEI47" s="3"/>
      <c r="VEJ47" s="3"/>
      <c r="VEK47" s="3"/>
      <c r="VEL47" s="3"/>
      <c r="VEM47" s="3"/>
      <c r="VEN47" s="3"/>
      <c r="VEO47" s="3"/>
      <c r="VEP47" s="3"/>
      <c r="VEQ47" s="3"/>
      <c r="VER47" s="3"/>
      <c r="VES47" s="3"/>
      <c r="VET47" s="3"/>
      <c r="VEU47" s="3"/>
      <c r="VEV47" s="3"/>
      <c r="VEW47" s="3"/>
      <c r="VEX47" s="3"/>
      <c r="VEY47" s="3"/>
      <c r="VEZ47" s="3"/>
      <c r="VFA47" s="3"/>
      <c r="VFB47" s="3"/>
      <c r="VFC47" s="3"/>
      <c r="VFD47" s="3"/>
      <c r="VFE47" s="3"/>
      <c r="VFF47" s="3"/>
      <c r="VFG47" s="3"/>
      <c r="VFH47" s="3"/>
      <c r="VFI47" s="3"/>
      <c r="VFJ47" s="3"/>
      <c r="VFK47" s="3"/>
      <c r="VFL47" s="3"/>
      <c r="VFM47" s="3"/>
      <c r="VFN47" s="3"/>
      <c r="VFO47" s="3"/>
      <c r="VFP47" s="3"/>
      <c r="VFQ47" s="3"/>
      <c r="VFR47" s="3"/>
      <c r="VFS47" s="3"/>
      <c r="VFT47" s="3"/>
      <c r="VFU47" s="3"/>
      <c r="VFV47" s="3"/>
      <c r="VFW47" s="3"/>
      <c r="VFX47" s="3"/>
      <c r="VFY47" s="3"/>
      <c r="VFZ47" s="3"/>
      <c r="VGA47" s="3"/>
      <c r="VGB47" s="3"/>
      <c r="VGC47" s="3"/>
      <c r="VGD47" s="3"/>
      <c r="VGE47" s="3"/>
      <c r="VGF47" s="3"/>
      <c r="VGG47" s="3"/>
      <c r="VGH47" s="3"/>
      <c r="VGI47" s="3"/>
      <c r="VGJ47" s="3"/>
      <c r="VGK47" s="3"/>
      <c r="VGL47" s="3"/>
      <c r="VGM47" s="3"/>
      <c r="VGN47" s="3"/>
      <c r="VGO47" s="3"/>
      <c r="VGP47" s="3"/>
      <c r="VGQ47" s="3"/>
      <c r="VGR47" s="3"/>
      <c r="VGS47" s="3"/>
      <c r="VGT47" s="3"/>
      <c r="VGU47" s="3"/>
      <c r="VGV47" s="3"/>
      <c r="VGW47" s="3"/>
      <c r="VGX47" s="3"/>
      <c r="VGY47" s="3"/>
      <c r="VGZ47" s="3"/>
      <c r="VHA47" s="3"/>
      <c r="VHB47" s="3"/>
      <c r="VHC47" s="3"/>
      <c r="VHD47" s="3"/>
      <c r="VHE47" s="3"/>
      <c r="VHF47" s="3"/>
      <c r="VHG47" s="3"/>
      <c r="VHH47" s="3"/>
      <c r="VHI47" s="3"/>
      <c r="VHJ47" s="3"/>
      <c r="VHK47" s="3"/>
      <c r="VHL47" s="3"/>
      <c r="VHM47" s="3"/>
      <c r="VHN47" s="3"/>
      <c r="VHO47" s="3"/>
      <c r="VHP47" s="3"/>
      <c r="VHQ47" s="3"/>
      <c r="VHR47" s="3"/>
      <c r="VHS47" s="3"/>
      <c r="VHT47" s="3"/>
      <c r="VHU47" s="3"/>
      <c r="VHV47" s="3"/>
      <c r="VHW47" s="3"/>
      <c r="VHX47" s="3"/>
      <c r="VHY47" s="3"/>
      <c r="VHZ47" s="3"/>
      <c r="VIA47" s="3"/>
      <c r="VIB47" s="3"/>
      <c r="VIC47" s="3"/>
      <c r="VID47" s="3"/>
      <c r="VIE47" s="3"/>
      <c r="VIF47" s="3"/>
      <c r="VIG47" s="3"/>
      <c r="VIH47" s="3"/>
      <c r="VII47" s="3"/>
      <c r="VIJ47" s="3"/>
      <c r="VIK47" s="3"/>
      <c r="VIL47" s="3"/>
      <c r="VIM47" s="3"/>
      <c r="VIN47" s="3"/>
      <c r="VIO47" s="3"/>
      <c r="VIP47" s="3"/>
      <c r="VIQ47" s="3"/>
      <c r="VIR47" s="3"/>
      <c r="VIS47" s="3"/>
      <c r="VIT47" s="3"/>
      <c r="VIU47" s="3"/>
      <c r="VIV47" s="3"/>
      <c r="VIW47" s="3"/>
      <c r="VIX47" s="3"/>
      <c r="VIY47" s="3"/>
      <c r="VIZ47" s="3"/>
      <c r="VJA47" s="3"/>
      <c r="VJB47" s="3"/>
      <c r="VJC47" s="3"/>
      <c r="VJD47" s="3"/>
      <c r="VJE47" s="3"/>
      <c r="VJF47" s="3"/>
      <c r="VJG47" s="3"/>
      <c r="VJH47" s="3"/>
      <c r="VJI47" s="3"/>
      <c r="VJJ47" s="3"/>
      <c r="VJK47" s="3"/>
      <c r="VJL47" s="3"/>
      <c r="VJM47" s="3"/>
      <c r="VJN47" s="3"/>
      <c r="VJO47" s="3"/>
      <c r="VJP47" s="3"/>
      <c r="VJQ47" s="3"/>
      <c r="VJR47" s="3"/>
      <c r="VJS47" s="3"/>
      <c r="VJT47" s="3"/>
      <c r="VJU47" s="3"/>
      <c r="VJV47" s="3"/>
      <c r="VJW47" s="3"/>
      <c r="VJX47" s="3"/>
      <c r="VJY47" s="3"/>
      <c r="VJZ47" s="3"/>
      <c r="VKA47" s="3"/>
      <c r="VKB47" s="3"/>
      <c r="VKC47" s="3"/>
      <c r="VKD47" s="3"/>
      <c r="VKE47" s="3"/>
      <c r="VKF47" s="3"/>
      <c r="VKG47" s="3"/>
      <c r="VKH47" s="3"/>
      <c r="VKI47" s="3"/>
      <c r="VKJ47" s="3"/>
      <c r="VKK47" s="3"/>
      <c r="VKL47" s="3"/>
      <c r="VKM47" s="3"/>
      <c r="VKN47" s="3"/>
      <c r="VKO47" s="3"/>
      <c r="VKP47" s="3"/>
      <c r="VKQ47" s="3"/>
      <c r="VKR47" s="3"/>
      <c r="VKS47" s="3"/>
      <c r="VKT47" s="3"/>
      <c r="VKU47" s="3"/>
      <c r="VKV47" s="3"/>
      <c r="VKW47" s="3"/>
      <c r="VKX47" s="3"/>
      <c r="VKY47" s="3"/>
      <c r="VKZ47" s="3"/>
      <c r="VLA47" s="3"/>
      <c r="VLB47" s="3"/>
      <c r="VLC47" s="3"/>
      <c r="VLD47" s="3"/>
      <c r="VLE47" s="3"/>
      <c r="VLF47" s="3"/>
      <c r="VLG47" s="3"/>
      <c r="VLH47" s="3"/>
      <c r="VLI47" s="3"/>
      <c r="VLJ47" s="3"/>
      <c r="VLK47" s="3"/>
      <c r="VLL47" s="3"/>
      <c r="VLM47" s="3"/>
      <c r="VLN47" s="3"/>
      <c r="VLO47" s="3"/>
      <c r="VLP47" s="3"/>
      <c r="VLQ47" s="3"/>
      <c r="VLR47" s="3"/>
      <c r="VLS47" s="3"/>
      <c r="VLT47" s="3"/>
      <c r="VLU47" s="3"/>
      <c r="VLV47" s="3"/>
      <c r="VLW47" s="3"/>
      <c r="VLX47" s="3"/>
      <c r="VLY47" s="3"/>
      <c r="VLZ47" s="3"/>
      <c r="VMA47" s="3"/>
      <c r="VMB47" s="3"/>
      <c r="VMC47" s="3"/>
      <c r="VMD47" s="3"/>
      <c r="VME47" s="3"/>
      <c r="VMF47" s="3"/>
      <c r="VMG47" s="3"/>
      <c r="VMH47" s="3"/>
      <c r="VMI47" s="3"/>
      <c r="VMJ47" s="3"/>
      <c r="VMK47" s="3"/>
      <c r="VML47" s="3"/>
      <c r="VMM47" s="3"/>
      <c r="VMN47" s="3"/>
      <c r="VMO47" s="3"/>
      <c r="VMP47" s="3"/>
      <c r="VMQ47" s="3"/>
      <c r="VMR47" s="3"/>
      <c r="VMS47" s="3"/>
      <c r="VMT47" s="3"/>
      <c r="VMU47" s="3"/>
      <c r="VMV47" s="3"/>
      <c r="VMW47" s="3"/>
      <c r="VMX47" s="3"/>
      <c r="VMY47" s="3"/>
      <c r="VMZ47" s="3"/>
      <c r="VNA47" s="3"/>
      <c r="VNB47" s="3"/>
      <c r="VNC47" s="3"/>
      <c r="VND47" s="3"/>
      <c r="VNE47" s="3"/>
      <c r="VNF47" s="3"/>
      <c r="VNG47" s="3"/>
      <c r="VNH47" s="3"/>
      <c r="VNI47" s="3"/>
      <c r="VNJ47" s="3"/>
      <c r="VNK47" s="3"/>
      <c r="VNL47" s="3"/>
      <c r="VNM47" s="3"/>
      <c r="VNN47" s="3"/>
      <c r="VNO47" s="3"/>
      <c r="VNP47" s="3"/>
      <c r="VNQ47" s="3"/>
      <c r="VNR47" s="3"/>
      <c r="VNS47" s="3"/>
      <c r="VNT47" s="3"/>
      <c r="VNU47" s="3"/>
      <c r="VNV47" s="3"/>
      <c r="VNW47" s="3"/>
      <c r="VNX47" s="3"/>
      <c r="VNY47" s="3"/>
      <c r="VNZ47" s="3"/>
      <c r="VOA47" s="3"/>
      <c r="VOB47" s="3"/>
      <c r="VOC47" s="3"/>
      <c r="VOD47" s="3"/>
      <c r="VOE47" s="3"/>
      <c r="VOF47" s="3"/>
      <c r="VOG47" s="3"/>
      <c r="VOH47" s="3"/>
      <c r="VOI47" s="3"/>
      <c r="VOJ47" s="3"/>
      <c r="VOK47" s="3"/>
      <c r="VOL47" s="3"/>
      <c r="VOM47" s="3"/>
      <c r="VON47" s="3"/>
      <c r="VOO47" s="3"/>
      <c r="VOP47" s="3"/>
      <c r="VOQ47" s="3"/>
      <c r="VOR47" s="3"/>
      <c r="VOS47" s="3"/>
      <c r="VOT47" s="3"/>
      <c r="VOU47" s="3"/>
      <c r="VOV47" s="3"/>
      <c r="VOW47" s="3"/>
      <c r="VOX47" s="3"/>
      <c r="VOY47" s="3"/>
      <c r="VOZ47" s="3"/>
      <c r="VPA47" s="3"/>
      <c r="VPB47" s="3"/>
      <c r="VPC47" s="3"/>
      <c r="VPD47" s="3"/>
      <c r="VPE47" s="3"/>
      <c r="VPF47" s="3"/>
      <c r="VPG47" s="3"/>
      <c r="VPH47" s="3"/>
      <c r="VPI47" s="3"/>
      <c r="VPJ47" s="3"/>
      <c r="VPK47" s="3"/>
      <c r="VPL47" s="3"/>
      <c r="VPM47" s="3"/>
      <c r="VPN47" s="3"/>
      <c r="VPO47" s="3"/>
      <c r="VPP47" s="3"/>
      <c r="VPQ47" s="3"/>
      <c r="VPR47" s="3"/>
      <c r="VPS47" s="3"/>
      <c r="VPT47" s="3"/>
      <c r="VPU47" s="3"/>
      <c r="VPV47" s="3"/>
      <c r="VPW47" s="3"/>
      <c r="VPX47" s="3"/>
      <c r="VPY47" s="3"/>
      <c r="VPZ47" s="3"/>
      <c r="VQA47" s="3"/>
      <c r="VQB47" s="3"/>
      <c r="VQC47" s="3"/>
      <c r="VQD47" s="3"/>
      <c r="VQE47" s="3"/>
      <c r="VQF47" s="3"/>
      <c r="VQG47" s="3"/>
      <c r="VQH47" s="3"/>
      <c r="VQI47" s="3"/>
      <c r="VQJ47" s="3"/>
      <c r="VQK47" s="3"/>
      <c r="VQL47" s="3"/>
      <c r="VQM47" s="3"/>
      <c r="VQN47" s="3"/>
      <c r="VQO47" s="3"/>
      <c r="VQP47" s="3"/>
      <c r="VQQ47" s="3"/>
      <c r="VQR47" s="3"/>
      <c r="VQS47" s="3"/>
      <c r="VQT47" s="3"/>
      <c r="VQU47" s="3"/>
      <c r="VQV47" s="3"/>
      <c r="VQW47" s="3"/>
      <c r="VQX47" s="3"/>
      <c r="VQY47" s="3"/>
      <c r="VQZ47" s="3"/>
      <c r="VRA47" s="3"/>
      <c r="VRB47" s="3"/>
      <c r="VRC47" s="3"/>
      <c r="VRD47" s="3"/>
      <c r="VRE47" s="3"/>
      <c r="VRF47" s="3"/>
      <c r="VRG47" s="3"/>
      <c r="VRH47" s="3"/>
      <c r="VRI47" s="3"/>
      <c r="VRJ47" s="3"/>
      <c r="VRK47" s="3"/>
      <c r="VRL47" s="3"/>
      <c r="VRM47" s="3"/>
      <c r="VRN47" s="3"/>
      <c r="VRO47" s="3"/>
      <c r="VRP47" s="3"/>
      <c r="VRQ47" s="3"/>
      <c r="VRR47" s="3"/>
      <c r="VRS47" s="3"/>
      <c r="VRT47" s="3"/>
      <c r="VRU47" s="3"/>
      <c r="VRV47" s="3"/>
      <c r="VRW47" s="3"/>
      <c r="VRX47" s="3"/>
      <c r="VRY47" s="3"/>
      <c r="VRZ47" s="3"/>
      <c r="VSA47" s="3"/>
      <c r="VSB47" s="3"/>
      <c r="VSC47" s="3"/>
      <c r="VSD47" s="3"/>
      <c r="VSE47" s="3"/>
      <c r="VSF47" s="3"/>
      <c r="VSG47" s="3"/>
      <c r="VSH47" s="3"/>
      <c r="VSI47" s="3"/>
      <c r="VSJ47" s="3"/>
      <c r="VSK47" s="3"/>
      <c r="VSL47" s="3"/>
      <c r="VSM47" s="3"/>
      <c r="VSN47" s="3"/>
      <c r="VSO47" s="3"/>
      <c r="VSP47" s="3"/>
      <c r="VSQ47" s="3"/>
      <c r="VSR47" s="3"/>
      <c r="VSS47" s="3"/>
      <c r="VST47" s="3"/>
      <c r="VSU47" s="3"/>
      <c r="VSV47" s="3"/>
      <c r="VSW47" s="3"/>
      <c r="VSX47" s="3"/>
      <c r="VSY47" s="3"/>
      <c r="VSZ47" s="3"/>
      <c r="VTA47" s="3"/>
      <c r="VTB47" s="3"/>
      <c r="VTC47" s="3"/>
      <c r="VTD47" s="3"/>
      <c r="VTE47" s="3"/>
      <c r="VTF47" s="3"/>
      <c r="VTG47" s="3"/>
      <c r="VTH47" s="3"/>
      <c r="VTI47" s="3"/>
      <c r="VTJ47" s="3"/>
      <c r="VTK47" s="3"/>
      <c r="VTL47" s="3"/>
      <c r="VTM47" s="3"/>
      <c r="VTN47" s="3"/>
      <c r="VTO47" s="3"/>
      <c r="VTP47" s="3"/>
      <c r="VTQ47" s="3"/>
      <c r="VTR47" s="3"/>
      <c r="VTS47" s="3"/>
      <c r="VTT47" s="3"/>
      <c r="VTU47" s="3"/>
      <c r="VTV47" s="3"/>
      <c r="VTW47" s="3"/>
      <c r="VTX47" s="3"/>
      <c r="VTY47" s="3"/>
      <c r="VTZ47" s="3"/>
      <c r="VUA47" s="3"/>
      <c r="VUB47" s="3"/>
      <c r="VUC47" s="3"/>
      <c r="VUD47" s="3"/>
      <c r="VUE47" s="3"/>
      <c r="VUF47" s="3"/>
      <c r="VUG47" s="3"/>
      <c r="VUH47" s="3"/>
      <c r="VUI47" s="3"/>
      <c r="VUJ47" s="3"/>
      <c r="VUK47" s="3"/>
      <c r="VUL47" s="3"/>
      <c r="VUM47" s="3"/>
      <c r="VUN47" s="3"/>
      <c r="VUO47" s="3"/>
      <c r="VUP47" s="3"/>
      <c r="VUQ47" s="3"/>
      <c r="VUR47" s="3"/>
      <c r="VUS47" s="3"/>
      <c r="VUT47" s="3"/>
      <c r="VUU47" s="3"/>
      <c r="VUV47" s="3"/>
      <c r="VUW47" s="3"/>
      <c r="VUX47" s="3"/>
      <c r="VUY47" s="3"/>
      <c r="VUZ47" s="3"/>
      <c r="VVA47" s="3"/>
      <c r="VVB47" s="3"/>
      <c r="VVC47" s="3"/>
      <c r="VVD47" s="3"/>
      <c r="VVE47" s="3"/>
      <c r="VVF47" s="3"/>
      <c r="VVG47" s="3"/>
      <c r="VVH47" s="3"/>
      <c r="VVI47" s="3"/>
      <c r="VVJ47" s="3"/>
      <c r="VVK47" s="3"/>
      <c r="VVL47" s="3"/>
      <c r="VVM47" s="3"/>
      <c r="VVN47" s="3"/>
      <c r="VVO47" s="3"/>
      <c r="VVP47" s="3"/>
      <c r="VVQ47" s="3"/>
      <c r="VVR47" s="3"/>
      <c r="VVS47" s="3"/>
      <c r="VVT47" s="3"/>
      <c r="VVU47" s="3"/>
      <c r="VVV47" s="3"/>
      <c r="VVW47" s="3"/>
      <c r="VVX47" s="3"/>
      <c r="VVY47" s="3"/>
      <c r="VVZ47" s="3"/>
      <c r="VWA47" s="3"/>
      <c r="VWB47" s="3"/>
      <c r="VWC47" s="3"/>
      <c r="VWD47" s="3"/>
      <c r="VWE47" s="3"/>
      <c r="VWF47" s="3"/>
      <c r="VWG47" s="3"/>
      <c r="VWH47" s="3"/>
      <c r="VWI47" s="3"/>
      <c r="VWJ47" s="3"/>
      <c r="VWK47" s="3"/>
      <c r="VWL47" s="3"/>
      <c r="VWM47" s="3"/>
      <c r="VWN47" s="3"/>
      <c r="VWO47" s="3"/>
      <c r="VWP47" s="3"/>
      <c r="VWQ47" s="3"/>
      <c r="VWR47" s="3"/>
      <c r="VWS47" s="3"/>
      <c r="VWT47" s="3"/>
      <c r="VWU47" s="3"/>
      <c r="VWV47" s="3"/>
      <c r="VWW47" s="3"/>
      <c r="VWX47" s="3"/>
      <c r="VWY47" s="3"/>
      <c r="VWZ47" s="3"/>
      <c r="VXA47" s="3"/>
      <c r="VXB47" s="3"/>
      <c r="VXC47" s="3"/>
      <c r="VXD47" s="3"/>
      <c r="VXE47" s="3"/>
      <c r="VXF47" s="3"/>
      <c r="VXG47" s="3"/>
      <c r="VXH47" s="3"/>
      <c r="VXI47" s="3"/>
      <c r="VXJ47" s="3"/>
      <c r="VXK47" s="3"/>
      <c r="VXL47" s="3"/>
      <c r="VXM47" s="3"/>
      <c r="VXN47" s="3"/>
      <c r="VXO47" s="3"/>
      <c r="VXP47" s="3"/>
      <c r="VXQ47" s="3"/>
      <c r="VXR47" s="3"/>
      <c r="VXS47" s="3"/>
      <c r="VXT47" s="3"/>
      <c r="VXU47" s="3"/>
      <c r="VXV47" s="3"/>
      <c r="VXW47" s="3"/>
      <c r="VXX47" s="3"/>
      <c r="VXY47" s="3"/>
      <c r="VXZ47" s="3"/>
      <c r="VYA47" s="3"/>
      <c r="VYB47" s="3"/>
      <c r="VYC47" s="3"/>
      <c r="VYD47" s="3"/>
      <c r="VYE47" s="3"/>
      <c r="VYF47" s="3"/>
      <c r="VYG47" s="3"/>
      <c r="VYH47" s="3"/>
      <c r="VYI47" s="3"/>
      <c r="VYJ47" s="3"/>
      <c r="VYK47" s="3"/>
      <c r="VYL47" s="3"/>
      <c r="VYM47" s="3"/>
      <c r="VYN47" s="3"/>
      <c r="VYO47" s="3"/>
      <c r="VYP47" s="3"/>
      <c r="VYQ47" s="3"/>
      <c r="VYR47" s="3"/>
      <c r="VYS47" s="3"/>
      <c r="VYT47" s="3"/>
      <c r="VYU47" s="3"/>
      <c r="VYV47" s="3"/>
      <c r="VYW47" s="3"/>
      <c r="VYX47" s="3"/>
      <c r="VYY47" s="3"/>
      <c r="VYZ47" s="3"/>
      <c r="VZA47" s="3"/>
      <c r="VZB47" s="3"/>
      <c r="VZC47" s="3"/>
      <c r="VZD47" s="3"/>
      <c r="VZE47" s="3"/>
      <c r="VZF47" s="3"/>
      <c r="VZG47" s="3"/>
      <c r="VZH47" s="3"/>
      <c r="VZI47" s="3"/>
      <c r="VZJ47" s="3"/>
      <c r="VZK47" s="3"/>
      <c r="VZL47" s="3"/>
      <c r="VZM47" s="3"/>
      <c r="VZN47" s="3"/>
      <c r="VZO47" s="3"/>
      <c r="VZP47" s="3"/>
      <c r="VZQ47" s="3"/>
      <c r="VZR47" s="3"/>
      <c r="VZS47" s="3"/>
      <c r="VZT47" s="3"/>
      <c r="VZU47" s="3"/>
      <c r="VZV47" s="3"/>
      <c r="VZW47" s="3"/>
      <c r="VZX47" s="3"/>
      <c r="VZY47" s="3"/>
      <c r="VZZ47" s="3"/>
      <c r="WAA47" s="3"/>
      <c r="WAB47" s="3"/>
      <c r="WAC47" s="3"/>
      <c r="WAD47" s="3"/>
      <c r="WAE47" s="3"/>
      <c r="WAF47" s="3"/>
      <c r="WAG47" s="3"/>
      <c r="WAH47" s="3"/>
      <c r="WAI47" s="3"/>
      <c r="WAJ47" s="3"/>
      <c r="WAK47" s="3"/>
      <c r="WAL47" s="3"/>
      <c r="WAM47" s="3"/>
      <c r="WAN47" s="3"/>
      <c r="WAO47" s="3"/>
      <c r="WAP47" s="3"/>
      <c r="WAQ47" s="3"/>
      <c r="WAR47" s="3"/>
      <c r="WAS47" s="3"/>
      <c r="WAT47" s="3"/>
      <c r="WAU47" s="3"/>
      <c r="WAV47" s="3"/>
      <c r="WAW47" s="3"/>
      <c r="WAX47" s="3"/>
      <c r="WAY47" s="3"/>
      <c r="WAZ47" s="3"/>
      <c r="WBA47" s="3"/>
      <c r="WBB47" s="3"/>
      <c r="WBC47" s="3"/>
      <c r="WBD47" s="3"/>
      <c r="WBE47" s="3"/>
      <c r="WBF47" s="3"/>
      <c r="WBG47" s="3"/>
      <c r="WBH47" s="3"/>
      <c r="WBI47" s="3"/>
      <c r="WBJ47" s="3"/>
      <c r="WBK47" s="3"/>
      <c r="WBL47" s="3"/>
      <c r="WBM47" s="3"/>
      <c r="WBN47" s="3"/>
      <c r="WBO47" s="3"/>
      <c r="WBP47" s="3"/>
      <c r="WBQ47" s="3"/>
      <c r="WBR47" s="3"/>
      <c r="WBS47" s="3"/>
      <c r="WBT47" s="3"/>
      <c r="WBU47" s="3"/>
      <c r="WBV47" s="3"/>
      <c r="WBW47" s="3"/>
      <c r="WBX47" s="3"/>
      <c r="WBY47" s="3"/>
      <c r="WBZ47" s="3"/>
      <c r="WCA47" s="3"/>
      <c r="WCB47" s="3"/>
      <c r="WCC47" s="3"/>
      <c r="WCD47" s="3"/>
      <c r="WCE47" s="3"/>
      <c r="WCF47" s="3"/>
      <c r="WCG47" s="3"/>
      <c r="WCH47" s="3"/>
      <c r="WCI47" s="3"/>
      <c r="WCJ47" s="3"/>
      <c r="WCK47" s="3"/>
      <c r="WCL47" s="3"/>
      <c r="WCM47" s="3"/>
      <c r="WCN47" s="3"/>
      <c r="WCO47" s="3"/>
      <c r="WCP47" s="3"/>
      <c r="WCQ47" s="3"/>
      <c r="WCR47" s="3"/>
      <c r="WCS47" s="3"/>
      <c r="WCT47" s="3"/>
      <c r="WCU47" s="3"/>
      <c r="WCV47" s="3"/>
      <c r="WCW47" s="3"/>
      <c r="WCX47" s="3"/>
      <c r="WCY47" s="3"/>
      <c r="WCZ47" s="3"/>
      <c r="WDA47" s="3"/>
      <c r="WDB47" s="3"/>
      <c r="WDC47" s="3"/>
      <c r="WDD47" s="3"/>
      <c r="WDE47" s="3"/>
      <c r="WDF47" s="3"/>
      <c r="WDG47" s="3"/>
      <c r="WDH47" s="3"/>
      <c r="WDI47" s="3"/>
      <c r="WDJ47" s="3"/>
      <c r="WDK47" s="3"/>
      <c r="WDL47" s="3"/>
      <c r="WDM47" s="3"/>
      <c r="WDN47" s="3"/>
      <c r="WDO47" s="3"/>
      <c r="WDP47" s="3"/>
      <c r="WDQ47" s="3"/>
      <c r="WDR47" s="3"/>
      <c r="WDS47" s="3"/>
      <c r="WDT47" s="3"/>
      <c r="WDU47" s="3"/>
      <c r="WDV47" s="3"/>
      <c r="WDW47" s="3"/>
      <c r="WDX47" s="3"/>
      <c r="WDY47" s="3"/>
      <c r="WDZ47" s="3"/>
      <c r="WEA47" s="3"/>
      <c r="WEB47" s="3"/>
      <c r="WEC47" s="3"/>
      <c r="WED47" s="3"/>
      <c r="WEE47" s="3"/>
      <c r="WEF47" s="3"/>
      <c r="WEG47" s="3"/>
      <c r="WEH47" s="3"/>
      <c r="WEI47" s="3"/>
      <c r="WEJ47" s="3"/>
      <c r="WEK47" s="3"/>
      <c r="WEL47" s="3"/>
      <c r="WEM47" s="3"/>
      <c r="WEN47" s="3"/>
      <c r="WEO47" s="3"/>
      <c r="WEP47" s="3"/>
      <c r="WEQ47" s="3"/>
      <c r="WER47" s="3"/>
      <c r="WES47" s="3"/>
      <c r="WET47" s="3"/>
      <c r="WEU47" s="3"/>
      <c r="WEV47" s="3"/>
      <c r="WEW47" s="3"/>
      <c r="WEX47" s="3"/>
      <c r="WEY47" s="3"/>
      <c r="WEZ47" s="3"/>
      <c r="WFA47" s="3"/>
      <c r="WFB47" s="3"/>
      <c r="WFC47" s="3"/>
      <c r="WFD47" s="3"/>
      <c r="WFE47" s="3"/>
      <c r="WFF47" s="3"/>
      <c r="WFG47" s="3"/>
      <c r="WFH47" s="3"/>
      <c r="WFI47" s="3"/>
      <c r="WFJ47" s="3"/>
      <c r="WFK47" s="3"/>
      <c r="WFL47" s="3"/>
      <c r="WFM47" s="3"/>
      <c r="WFN47" s="3"/>
      <c r="WFO47" s="3"/>
      <c r="WFP47" s="3"/>
      <c r="WFQ47" s="3"/>
      <c r="WFR47" s="3"/>
      <c r="WFS47" s="3"/>
      <c r="WFT47" s="3"/>
      <c r="WFU47" s="3"/>
      <c r="WFV47" s="3"/>
      <c r="WFW47" s="3"/>
      <c r="WFX47" s="3"/>
      <c r="WFY47" s="3"/>
      <c r="WFZ47" s="3"/>
      <c r="WGA47" s="3"/>
      <c r="WGB47" s="3"/>
      <c r="WGC47" s="3"/>
      <c r="WGD47" s="3"/>
      <c r="WGE47" s="3"/>
      <c r="WGF47" s="3"/>
      <c r="WGG47" s="3"/>
      <c r="WGH47" s="3"/>
      <c r="WGI47" s="3"/>
      <c r="WGJ47" s="3"/>
      <c r="WGK47" s="3"/>
      <c r="WGL47" s="3"/>
      <c r="WGM47" s="3"/>
      <c r="WGN47" s="3"/>
      <c r="WGO47" s="3"/>
      <c r="WGP47" s="3"/>
      <c r="WGQ47" s="3"/>
      <c r="WGR47" s="3"/>
      <c r="WGS47" s="3"/>
      <c r="WGT47" s="3"/>
      <c r="WGU47" s="3"/>
      <c r="WGV47" s="3"/>
      <c r="WGW47" s="3"/>
      <c r="WGX47" s="3"/>
      <c r="WGY47" s="3"/>
      <c r="WGZ47" s="3"/>
      <c r="WHA47" s="3"/>
      <c r="WHB47" s="3"/>
      <c r="WHC47" s="3"/>
      <c r="WHD47" s="3"/>
      <c r="WHE47" s="3"/>
      <c r="WHF47" s="3"/>
      <c r="WHG47" s="3"/>
      <c r="WHH47" s="3"/>
      <c r="WHI47" s="3"/>
      <c r="WHJ47" s="3"/>
      <c r="WHK47" s="3"/>
      <c r="WHL47" s="3"/>
      <c r="WHM47" s="3"/>
      <c r="WHN47" s="3"/>
      <c r="WHO47" s="3"/>
      <c r="WHP47" s="3"/>
      <c r="WHQ47" s="3"/>
      <c r="WHR47" s="3"/>
      <c r="WHS47" s="3"/>
      <c r="WHT47" s="3"/>
      <c r="WHU47" s="3"/>
      <c r="WHV47" s="3"/>
      <c r="WHW47" s="3"/>
      <c r="WHX47" s="3"/>
      <c r="WHY47" s="3"/>
      <c r="WHZ47" s="3"/>
      <c r="WIA47" s="3"/>
      <c r="WIB47" s="3"/>
      <c r="WIC47" s="3"/>
      <c r="WID47" s="3"/>
      <c r="WIE47" s="3"/>
      <c r="WIF47" s="3"/>
      <c r="WIG47" s="3"/>
      <c r="WIH47" s="3"/>
      <c r="WII47" s="3"/>
      <c r="WIJ47" s="3"/>
      <c r="WIK47" s="3"/>
      <c r="WIL47" s="3"/>
      <c r="WIM47" s="3"/>
      <c r="WIN47" s="3"/>
      <c r="WIO47" s="3"/>
      <c r="WIP47" s="3"/>
      <c r="WIQ47" s="3"/>
      <c r="WIR47" s="3"/>
      <c r="WIS47" s="3"/>
      <c r="WIT47" s="3"/>
      <c r="WIU47" s="3"/>
      <c r="WIV47" s="3"/>
      <c r="WIW47" s="3"/>
      <c r="WIX47" s="3"/>
      <c r="WIY47" s="3"/>
      <c r="WIZ47" s="3"/>
      <c r="WJA47" s="3"/>
      <c r="WJB47" s="3"/>
      <c r="WJC47" s="3"/>
      <c r="WJD47" s="3"/>
      <c r="WJE47" s="3"/>
      <c r="WJF47" s="3"/>
      <c r="WJG47" s="3"/>
      <c r="WJH47" s="3"/>
      <c r="WJI47" s="3"/>
      <c r="WJJ47" s="3"/>
      <c r="WJK47" s="3"/>
      <c r="WJL47" s="3"/>
      <c r="WJM47" s="3"/>
      <c r="WJN47" s="3"/>
      <c r="WJO47" s="3"/>
      <c r="WJP47" s="3"/>
      <c r="WJQ47" s="3"/>
      <c r="WJR47" s="3"/>
      <c r="WJS47" s="3"/>
      <c r="WJT47" s="3"/>
      <c r="WJU47" s="3"/>
      <c r="WJV47" s="3"/>
      <c r="WJW47" s="3"/>
      <c r="WJX47" s="3"/>
      <c r="WJY47" s="3"/>
      <c r="WJZ47" s="3"/>
      <c r="WKA47" s="3"/>
      <c r="WKB47" s="3"/>
      <c r="WKC47" s="3"/>
      <c r="WKD47" s="3"/>
      <c r="WKE47" s="3"/>
      <c r="WKF47" s="3"/>
      <c r="WKG47" s="3"/>
      <c r="WKH47" s="3"/>
      <c r="WKI47" s="3"/>
      <c r="WKJ47" s="3"/>
      <c r="WKK47" s="3"/>
      <c r="WKL47" s="3"/>
      <c r="WKM47" s="3"/>
      <c r="WKN47" s="3"/>
      <c r="WKO47" s="3"/>
      <c r="WKP47" s="3"/>
      <c r="WKQ47" s="3"/>
      <c r="WKR47" s="3"/>
      <c r="WKS47" s="3"/>
      <c r="WKT47" s="3"/>
      <c r="WKU47" s="3"/>
      <c r="WKV47" s="3"/>
      <c r="WKW47" s="3"/>
      <c r="WKX47" s="3"/>
      <c r="WKY47" s="3"/>
      <c r="WKZ47" s="3"/>
      <c r="WLA47" s="3"/>
      <c r="WLB47" s="3"/>
      <c r="WLC47" s="3"/>
      <c r="WLD47" s="3"/>
      <c r="WLE47" s="3"/>
      <c r="WLF47" s="3"/>
      <c r="WLG47" s="3"/>
      <c r="WLH47" s="3"/>
      <c r="WLI47" s="3"/>
      <c r="WLJ47" s="3"/>
      <c r="WLK47" s="3"/>
      <c r="WLL47" s="3"/>
      <c r="WLM47" s="3"/>
      <c r="WLN47" s="3"/>
      <c r="WLO47" s="3"/>
      <c r="WLP47" s="3"/>
      <c r="WLQ47" s="3"/>
      <c r="WLR47" s="3"/>
      <c r="WLS47" s="3"/>
      <c r="WLT47" s="3"/>
      <c r="WLU47" s="3"/>
      <c r="WLV47" s="3"/>
      <c r="WLW47" s="3"/>
      <c r="WLX47" s="3"/>
      <c r="WLY47" s="3"/>
      <c r="WLZ47" s="3"/>
      <c r="WMA47" s="3"/>
      <c r="WMB47" s="3"/>
      <c r="WMC47" s="3"/>
      <c r="WMD47" s="3"/>
      <c r="WME47" s="3"/>
      <c r="WMF47" s="3"/>
      <c r="WMG47" s="3"/>
      <c r="WMH47" s="3"/>
      <c r="WMI47" s="3"/>
      <c r="WMJ47" s="3"/>
      <c r="WMK47" s="3"/>
      <c r="WML47" s="3"/>
      <c r="WMM47" s="3"/>
      <c r="WMN47" s="3"/>
      <c r="WMO47" s="3"/>
      <c r="WMP47" s="3"/>
      <c r="WMQ47" s="3"/>
      <c r="WMR47" s="3"/>
      <c r="WMS47" s="3"/>
      <c r="WMT47" s="3"/>
      <c r="WMU47" s="3"/>
      <c r="WMV47" s="3"/>
      <c r="WMW47" s="3"/>
      <c r="WMX47" s="3"/>
      <c r="WMY47" s="3"/>
      <c r="WMZ47" s="3"/>
      <c r="WNA47" s="3"/>
      <c r="WNB47" s="3"/>
      <c r="WNC47" s="3"/>
      <c r="WND47" s="3"/>
      <c r="WNE47" s="3"/>
      <c r="WNF47" s="3"/>
      <c r="WNG47" s="3"/>
      <c r="WNH47" s="3"/>
      <c r="WNI47" s="3"/>
      <c r="WNJ47" s="3"/>
      <c r="WNK47" s="3"/>
      <c r="WNL47" s="3"/>
      <c r="WNM47" s="3"/>
      <c r="WNN47" s="3"/>
      <c r="WNO47" s="3"/>
      <c r="WNP47" s="3"/>
      <c r="WNQ47" s="3"/>
      <c r="WNR47" s="3"/>
      <c r="WNS47" s="3"/>
      <c r="WNT47" s="3"/>
      <c r="WNU47" s="3"/>
      <c r="WNV47" s="3"/>
      <c r="WNW47" s="3"/>
      <c r="WNX47" s="3"/>
      <c r="WNY47" s="3"/>
      <c r="WNZ47" s="3"/>
      <c r="WOA47" s="3"/>
      <c r="WOB47" s="3"/>
      <c r="WOC47" s="3"/>
      <c r="WOD47" s="3"/>
      <c r="WOE47" s="3"/>
      <c r="WOF47" s="3"/>
      <c r="WOG47" s="3"/>
      <c r="WOH47" s="3"/>
      <c r="WOI47" s="3"/>
      <c r="WOJ47" s="3"/>
      <c r="WOK47" s="3"/>
      <c r="WOL47" s="3"/>
      <c r="WOM47" s="3"/>
      <c r="WON47" s="3"/>
      <c r="WOO47" s="3"/>
      <c r="WOP47" s="3"/>
      <c r="WOQ47" s="3"/>
      <c r="WOR47" s="3"/>
      <c r="WOS47" s="3"/>
      <c r="WOT47" s="3"/>
      <c r="WOU47" s="3"/>
      <c r="WOV47" s="3"/>
      <c r="WOW47" s="3"/>
      <c r="WOX47" s="3"/>
      <c r="WOY47" s="3"/>
      <c r="WOZ47" s="3"/>
      <c r="WPA47" s="3"/>
      <c r="WPB47" s="3"/>
      <c r="WPC47" s="3"/>
      <c r="WPD47" s="3"/>
      <c r="WPE47" s="3"/>
      <c r="WPF47" s="3"/>
      <c r="WPG47" s="3"/>
      <c r="WPH47" s="3"/>
      <c r="WPI47" s="3"/>
      <c r="WPJ47" s="3"/>
      <c r="WPK47" s="3"/>
      <c r="WPL47" s="3"/>
      <c r="WPM47" s="3"/>
      <c r="WPN47" s="3"/>
      <c r="WPO47" s="3"/>
      <c r="WPP47" s="3"/>
      <c r="WPQ47" s="3"/>
      <c r="WPR47" s="3"/>
      <c r="WPS47" s="3"/>
      <c r="WPT47" s="3"/>
      <c r="WPU47" s="3"/>
      <c r="WPV47" s="3"/>
      <c r="WPW47" s="3"/>
      <c r="WPX47" s="3"/>
      <c r="WPY47" s="3"/>
      <c r="WPZ47" s="3"/>
      <c r="WQA47" s="3"/>
      <c r="WQB47" s="3"/>
      <c r="WQC47" s="3"/>
      <c r="WQD47" s="3"/>
      <c r="WQE47" s="3"/>
      <c r="WQF47" s="3"/>
      <c r="WQG47" s="3"/>
      <c r="WQH47" s="3"/>
      <c r="WQI47" s="3"/>
      <c r="WQJ47" s="3"/>
      <c r="WQK47" s="3"/>
      <c r="WQL47" s="3"/>
      <c r="WQM47" s="3"/>
      <c r="WQN47" s="3"/>
      <c r="WQO47" s="3"/>
      <c r="WQP47" s="3"/>
      <c r="WQQ47" s="3"/>
      <c r="WQR47" s="3"/>
      <c r="WQS47" s="3"/>
      <c r="WQT47" s="3"/>
      <c r="WQU47" s="3"/>
      <c r="WQV47" s="3"/>
      <c r="WQW47" s="3"/>
      <c r="WQX47" s="3"/>
      <c r="WQY47" s="3"/>
      <c r="WQZ47" s="3"/>
      <c r="WRA47" s="3"/>
      <c r="WRB47" s="3"/>
      <c r="WRC47" s="3"/>
      <c r="WRD47" s="3"/>
      <c r="WRE47" s="3"/>
      <c r="WRF47" s="3"/>
      <c r="WRG47" s="3"/>
      <c r="WRH47" s="3"/>
      <c r="WRI47" s="3"/>
      <c r="WRJ47" s="3"/>
      <c r="WRK47" s="3"/>
      <c r="WRL47" s="3"/>
      <c r="WRM47" s="3"/>
      <c r="WRN47" s="3"/>
      <c r="WRO47" s="3"/>
      <c r="WRP47" s="3"/>
      <c r="WRQ47" s="3"/>
      <c r="WRR47" s="3"/>
      <c r="WRS47" s="3"/>
      <c r="WRT47" s="3"/>
      <c r="WRU47" s="3"/>
      <c r="WRV47" s="3"/>
      <c r="WRW47" s="3"/>
      <c r="WRX47" s="3"/>
      <c r="WRY47" s="3"/>
      <c r="WRZ47" s="3"/>
      <c r="WSA47" s="3"/>
      <c r="WSB47" s="3"/>
      <c r="WSC47" s="3"/>
      <c r="WSD47" s="3"/>
      <c r="WSE47" s="3"/>
      <c r="WSF47" s="3"/>
      <c r="WSG47" s="3"/>
      <c r="WSH47" s="3"/>
      <c r="WSI47" s="3"/>
      <c r="WSJ47" s="3"/>
      <c r="WSK47" s="3"/>
      <c r="WSL47" s="3"/>
      <c r="WSM47" s="3"/>
      <c r="WSN47" s="3"/>
      <c r="WSO47" s="3"/>
      <c r="WSP47" s="3"/>
      <c r="WSQ47" s="3"/>
      <c r="WSR47" s="3"/>
      <c r="WSS47" s="3"/>
      <c r="WST47" s="3"/>
      <c r="WSU47" s="3"/>
      <c r="WSV47" s="3"/>
      <c r="WSW47" s="3"/>
      <c r="WSX47" s="3"/>
      <c r="WSY47" s="3"/>
      <c r="WSZ47" s="3"/>
      <c r="WTA47" s="3"/>
      <c r="WTB47" s="3"/>
      <c r="WTC47" s="3"/>
      <c r="WTD47" s="3"/>
      <c r="WTE47" s="3"/>
      <c r="WTF47" s="3"/>
      <c r="WTG47" s="3"/>
      <c r="WTH47" s="3"/>
      <c r="WTI47" s="3"/>
      <c r="WTJ47" s="3"/>
      <c r="WTK47" s="3"/>
      <c r="WTL47" s="3"/>
      <c r="WTM47" s="3"/>
      <c r="WTN47" s="3"/>
      <c r="WTO47" s="3"/>
      <c r="WTP47" s="3"/>
      <c r="WTQ47" s="3"/>
      <c r="WTR47" s="3"/>
      <c r="WTS47" s="3"/>
      <c r="WTT47" s="3"/>
      <c r="WTU47" s="3"/>
      <c r="WTV47" s="3"/>
      <c r="WTW47" s="3"/>
      <c r="WTX47" s="3"/>
      <c r="WTY47" s="3"/>
      <c r="WTZ47" s="3"/>
      <c r="WUA47" s="3"/>
      <c r="WUB47" s="3"/>
      <c r="WUC47" s="3"/>
      <c r="WUD47" s="3"/>
      <c r="WUE47" s="3"/>
      <c r="WUF47" s="3"/>
      <c r="WUG47" s="3"/>
      <c r="WUH47" s="3"/>
      <c r="WUI47" s="3"/>
      <c r="WUJ47" s="3"/>
      <c r="WUK47" s="3"/>
      <c r="WUL47" s="3"/>
      <c r="WUM47" s="3"/>
      <c r="WUN47" s="3"/>
      <c r="WUO47" s="3"/>
      <c r="WUP47" s="3"/>
      <c r="WUQ47" s="3"/>
      <c r="WUR47" s="3"/>
      <c r="WUS47" s="3"/>
      <c r="WUT47" s="3"/>
      <c r="WUU47" s="3"/>
      <c r="WUV47" s="3"/>
      <c r="WUW47" s="3"/>
      <c r="WUX47" s="3"/>
      <c r="WUY47" s="3"/>
      <c r="WUZ47" s="3"/>
      <c r="WVA47" s="3"/>
      <c r="WVB47" s="3"/>
      <c r="WVC47" s="3"/>
      <c r="WVD47" s="3"/>
      <c r="WVE47" s="3"/>
      <c r="WVF47" s="3"/>
      <c r="WVG47" s="3"/>
      <c r="WVH47" s="3"/>
      <c r="WVI47" s="3"/>
      <c r="WVJ47" s="3"/>
      <c r="WVK47" s="3"/>
      <c r="WVL47" s="3"/>
      <c r="WVM47" s="3"/>
      <c r="WVN47" s="3"/>
      <c r="WVO47" s="3"/>
      <c r="WVP47" s="3"/>
      <c r="WVQ47" s="3"/>
      <c r="WVR47" s="3"/>
      <c r="WVS47" s="3"/>
      <c r="WVT47" s="3"/>
      <c r="WVU47" s="3"/>
      <c r="WVV47" s="3"/>
      <c r="WVW47" s="3"/>
      <c r="WVX47" s="3"/>
      <c r="WVY47" s="3"/>
      <c r="WVZ47" s="3"/>
      <c r="WWA47" s="3"/>
      <c r="WWB47" s="3"/>
      <c r="WWC47" s="3"/>
      <c r="WWD47" s="3"/>
      <c r="WWE47" s="3"/>
      <c r="WWF47" s="3"/>
      <c r="WWG47" s="3"/>
      <c r="WWH47" s="3"/>
      <c r="WWI47" s="3"/>
      <c r="WWJ47" s="3"/>
      <c r="WWK47" s="3"/>
      <c r="WWL47" s="3"/>
      <c r="WWM47" s="3"/>
      <c r="WWN47" s="3"/>
      <c r="WWO47" s="3"/>
      <c r="WWP47" s="3"/>
      <c r="WWQ47" s="3"/>
      <c r="WWR47" s="3"/>
      <c r="WWS47" s="3"/>
      <c r="WWT47" s="3"/>
      <c r="WWU47" s="3"/>
      <c r="WWV47" s="3"/>
      <c r="WWW47" s="3"/>
      <c r="WWX47" s="3"/>
      <c r="WWY47" s="3"/>
      <c r="WWZ47" s="3"/>
      <c r="WXA47" s="3"/>
      <c r="WXB47" s="3"/>
      <c r="WXC47" s="3"/>
      <c r="WXD47" s="3"/>
      <c r="WXE47" s="3"/>
      <c r="WXF47" s="3"/>
      <c r="WXG47" s="3"/>
      <c r="WXH47" s="3"/>
      <c r="WXI47" s="3"/>
      <c r="WXJ47" s="3"/>
      <c r="WXK47" s="3"/>
      <c r="WXL47" s="3"/>
      <c r="WXM47" s="3"/>
      <c r="WXN47" s="3"/>
      <c r="WXO47" s="3"/>
      <c r="WXP47" s="3"/>
      <c r="WXQ47" s="3"/>
      <c r="WXR47" s="3"/>
      <c r="WXS47" s="3"/>
      <c r="WXT47" s="3"/>
      <c r="WXU47" s="3"/>
      <c r="WXV47" s="3"/>
      <c r="WXW47" s="3"/>
      <c r="WXX47" s="3"/>
      <c r="WXY47" s="3"/>
      <c r="WXZ47" s="3"/>
      <c r="WYA47" s="3"/>
      <c r="WYB47" s="3"/>
      <c r="WYC47" s="3"/>
      <c r="WYD47" s="3"/>
      <c r="WYE47" s="3"/>
      <c r="WYF47" s="3"/>
      <c r="WYG47" s="3"/>
      <c r="WYH47" s="3"/>
      <c r="WYI47" s="3"/>
      <c r="WYJ47" s="3"/>
      <c r="WYK47" s="3"/>
      <c r="WYL47" s="3"/>
      <c r="WYM47" s="3"/>
      <c r="WYN47" s="3"/>
      <c r="WYO47" s="3"/>
      <c r="WYP47" s="3"/>
      <c r="WYQ47" s="3"/>
      <c r="WYR47" s="3"/>
      <c r="WYS47" s="3"/>
      <c r="WYT47" s="3"/>
      <c r="WYU47" s="3"/>
      <c r="WYV47" s="3"/>
      <c r="WYW47" s="3"/>
      <c r="WYX47" s="3"/>
      <c r="WYY47" s="3"/>
      <c r="WYZ47" s="3"/>
      <c r="WZA47" s="3"/>
      <c r="WZB47" s="3"/>
      <c r="WZC47" s="3"/>
      <c r="WZD47" s="3"/>
      <c r="WZE47" s="3"/>
      <c r="WZF47" s="3"/>
      <c r="WZG47" s="3"/>
      <c r="WZH47" s="3"/>
      <c r="WZI47" s="3"/>
      <c r="WZJ47" s="3"/>
      <c r="WZK47" s="3"/>
      <c r="WZL47" s="3"/>
      <c r="WZM47" s="3"/>
      <c r="WZN47" s="3"/>
      <c r="WZO47" s="3"/>
      <c r="WZP47" s="3"/>
      <c r="WZQ47" s="3"/>
      <c r="WZR47" s="3"/>
      <c r="WZS47" s="3"/>
      <c r="WZT47" s="3"/>
      <c r="WZU47" s="3"/>
      <c r="WZV47" s="3"/>
      <c r="WZW47" s="3"/>
      <c r="WZX47" s="3"/>
      <c r="WZY47" s="3"/>
      <c r="WZZ47" s="3"/>
      <c r="XAA47" s="3"/>
      <c r="XAB47" s="3"/>
      <c r="XAC47" s="3"/>
      <c r="XAD47" s="3"/>
      <c r="XAE47" s="3"/>
      <c r="XAF47" s="3"/>
      <c r="XAG47" s="3"/>
      <c r="XAH47" s="3"/>
      <c r="XAI47" s="3"/>
      <c r="XAJ47" s="3"/>
      <c r="XAK47" s="3"/>
      <c r="XAL47" s="3"/>
      <c r="XAM47" s="3"/>
      <c r="XAN47" s="3"/>
      <c r="XAO47" s="3"/>
      <c r="XAP47" s="3"/>
      <c r="XAQ47" s="3"/>
      <c r="XAR47" s="3"/>
      <c r="XAS47" s="3"/>
      <c r="XAT47" s="3"/>
      <c r="XAU47" s="3"/>
      <c r="XAV47" s="3"/>
      <c r="XAW47" s="3"/>
      <c r="XAX47" s="3"/>
      <c r="XAY47" s="3"/>
      <c r="XAZ47" s="3"/>
      <c r="XBA47" s="3"/>
      <c r="XBB47" s="3"/>
      <c r="XBC47" s="3"/>
      <c r="XBD47" s="3"/>
      <c r="XBE47" s="3"/>
      <c r="XBF47" s="3"/>
      <c r="XBG47" s="3"/>
      <c r="XBH47" s="3"/>
      <c r="XBI47" s="3"/>
      <c r="XBJ47" s="3"/>
      <c r="XBK47" s="3"/>
      <c r="XBL47" s="3"/>
      <c r="XBM47" s="3"/>
      <c r="XBN47" s="3"/>
      <c r="XBO47" s="3"/>
      <c r="XBP47" s="3"/>
      <c r="XBQ47" s="3"/>
      <c r="XBR47" s="3"/>
      <c r="XBS47" s="3"/>
      <c r="XBT47" s="3"/>
      <c r="XBU47" s="3"/>
      <c r="XBV47" s="3"/>
      <c r="XBW47" s="3"/>
      <c r="XBX47" s="3"/>
      <c r="XBY47" s="3"/>
      <c r="XBZ47" s="3"/>
      <c r="XCA47" s="3"/>
      <c r="XCB47" s="3"/>
      <c r="XCC47" s="3"/>
      <c r="XCD47" s="3"/>
      <c r="XCE47" s="3"/>
      <c r="XCF47" s="3"/>
      <c r="XCG47" s="3"/>
      <c r="XCH47" s="3"/>
      <c r="XCI47" s="3"/>
      <c r="XCJ47" s="3"/>
      <c r="XCK47" s="3"/>
      <c r="XCL47" s="3"/>
      <c r="XCM47" s="3"/>
      <c r="XCN47" s="3"/>
      <c r="XCO47" s="3"/>
      <c r="XCP47" s="3"/>
      <c r="XCQ47" s="3"/>
      <c r="XCR47" s="3"/>
      <c r="XCS47" s="3"/>
      <c r="XCT47" s="3"/>
      <c r="XCU47" s="3"/>
      <c r="XCV47" s="3"/>
      <c r="XCW47" s="3"/>
      <c r="XCX47" s="3"/>
      <c r="XCY47" s="3"/>
      <c r="XCZ47" s="3"/>
      <c r="XDA47" s="3"/>
      <c r="XDB47" s="3"/>
      <c r="XDC47" s="3"/>
      <c r="XDD47" s="3"/>
      <c r="XDE47" s="3"/>
      <c r="XDF47" s="3"/>
      <c r="XDG47" s="3"/>
      <c r="XDH47" s="3"/>
      <c r="XDI47" s="3"/>
      <c r="XDJ47" s="3"/>
      <c r="XDK47" s="3"/>
      <c r="XDL47" s="3"/>
      <c r="XDM47" s="3"/>
      <c r="XDN47" s="3"/>
      <c r="XDO47" s="3"/>
      <c r="XDP47" s="3"/>
      <c r="XDQ47" s="3"/>
      <c r="XDR47" s="3"/>
      <c r="XDS47" s="3"/>
      <c r="XDT47" s="3"/>
      <c r="XDU47" s="3"/>
      <c r="XDV47" s="3"/>
      <c r="XDW47" s="3"/>
      <c r="XDX47" s="3"/>
      <c r="XDY47" s="3"/>
      <c r="XDZ47" s="3"/>
      <c r="XEA47" s="3"/>
      <c r="XEB47" s="3"/>
      <c r="XEC47" s="3"/>
      <c r="XED47" s="3"/>
      <c r="XEE47" s="3"/>
      <c r="XEF47" s="3"/>
      <c r="XEG47" s="3"/>
      <c r="XEH47" s="3"/>
      <c r="XEI47" s="3"/>
      <c r="XEJ47" s="3"/>
      <c r="XEK47" s="3"/>
      <c r="XEL47" s="3"/>
      <c r="XEM47" s="3"/>
      <c r="XEN47" s="3"/>
      <c r="XEO47" s="3"/>
      <c r="XEP47" s="3"/>
      <c r="XEQ47" s="3"/>
      <c r="XER47" s="3"/>
      <c r="XES47" s="3"/>
      <c r="XET47" s="3"/>
      <c r="XEU47" s="3"/>
      <c r="XEV47" s="3"/>
      <c r="XEW47" s="3"/>
      <c r="XEX47" s="3"/>
      <c r="XEY47" s="3"/>
      <c r="XEZ47" s="3"/>
      <c r="XFA47" s="3"/>
      <c r="XFB47" s="3"/>
      <c r="XFC47" s="3"/>
      <c r="XFD47" s="3"/>
    </row>
    <row r="48" spans="3:16384" x14ac:dyDescent="0.25">
      <c r="G48" s="36"/>
      <c r="H48" s="36"/>
      <c r="I48" s="36"/>
      <c r="J48" s="36"/>
      <c r="K48" s="36"/>
    </row>
    <row r="49" spans="1:16384" x14ac:dyDescent="0.25">
      <c r="C49" t="s">
        <v>214</v>
      </c>
      <c r="D49" s="85" t="s">
        <v>211</v>
      </c>
      <c r="G49" s="36"/>
      <c r="H49" s="36"/>
      <c r="I49" s="36"/>
      <c r="J49" s="36"/>
      <c r="K49" s="36"/>
    </row>
    <row r="50" spans="1:16384" s="2" customFormat="1" x14ac:dyDescent="0.25">
      <c r="A50"/>
      <c r="B50"/>
      <c r="C50"/>
      <c r="D50" s="2" t="s">
        <v>200</v>
      </c>
      <c r="E50"/>
      <c r="F50"/>
      <c r="G50" s="130">
        <v>2073</v>
      </c>
      <c r="H50" s="130">
        <v>2369</v>
      </c>
      <c r="I50" s="130">
        <v>2917</v>
      </c>
      <c r="J50" s="130">
        <v>3231</v>
      </c>
      <c r="K50" s="130">
        <v>3673</v>
      </c>
      <c r="L50" s="3">
        <f>K53</f>
        <v>4441</v>
      </c>
      <c r="M50" s="3">
        <f t="shared" ref="M50:U50" si="44">L53</f>
        <v>6841.2610224764567</v>
      </c>
      <c r="N50" s="3">
        <f t="shared" si="44"/>
        <v>9980.228209587287</v>
      </c>
      <c r="O50" s="3">
        <f t="shared" si="44"/>
        <v>13721.491064935077</v>
      </c>
      <c r="P50" s="3">
        <f t="shared" si="44"/>
        <v>18058.400587054246</v>
      </c>
      <c r="Q50" s="3">
        <f t="shared" si="44"/>
        <v>23005.140766650668</v>
      </c>
      <c r="R50" s="3">
        <f t="shared" si="44"/>
        <v>28580.957134608678</v>
      </c>
      <c r="S50" s="3">
        <f t="shared" si="44"/>
        <v>34810.258312057136</v>
      </c>
      <c r="T50" s="3">
        <f t="shared" si="44"/>
        <v>41723.255167311167</v>
      </c>
      <c r="U50" s="3">
        <f t="shared" si="44"/>
        <v>49356.815728689617</v>
      </c>
    </row>
    <row r="51" spans="1:16384" x14ac:dyDescent="0.25">
      <c r="D51" t="s">
        <v>201</v>
      </c>
      <c r="G51" s="36">
        <v>577</v>
      </c>
      <c r="H51" s="36">
        <v>808</v>
      </c>
      <c r="I51" s="36">
        <v>520</v>
      </c>
      <c r="J51" s="36">
        <v>646</v>
      </c>
      <c r="K51" s="36">
        <v>923</v>
      </c>
      <c r="L51">
        <f t="shared" ref="L51:U51" si="45">$K51/$K$92*L$101</f>
        <v>2400.2610224764567</v>
      </c>
      <c r="M51">
        <f t="shared" si="45"/>
        <v>3138.9671871108299</v>
      </c>
      <c r="N51">
        <f t="shared" si="45"/>
        <v>3741.2628553477898</v>
      </c>
      <c r="O51">
        <f t="shared" si="45"/>
        <v>4336.9095221191701</v>
      </c>
      <c r="P51">
        <f t="shared" si="45"/>
        <v>4946.7401795964224</v>
      </c>
      <c r="Q51">
        <f t="shared" si="45"/>
        <v>5575.8163679580102</v>
      </c>
      <c r="R51">
        <f t="shared" si="45"/>
        <v>6229.3011774484576</v>
      </c>
      <c r="S51">
        <f t="shared" si="45"/>
        <v>6912.9968552540295</v>
      </c>
      <c r="T51">
        <f t="shared" si="45"/>
        <v>7633.5605613784473</v>
      </c>
      <c r="U51">
        <f t="shared" si="45"/>
        <v>8398.6927833618865</v>
      </c>
    </row>
    <row r="52" spans="1:16384" x14ac:dyDescent="0.25">
      <c r="D52" t="s">
        <v>202</v>
      </c>
      <c r="G52" s="36">
        <v>-281</v>
      </c>
      <c r="H52" s="36">
        <v>-260</v>
      </c>
      <c r="I52" s="36">
        <v>-206</v>
      </c>
      <c r="J52" s="36">
        <v>-204</v>
      </c>
      <c r="K52" s="36">
        <v>-155</v>
      </c>
    </row>
    <row r="53" spans="1:16384" s="2" customFormat="1" x14ac:dyDescent="0.25">
      <c r="A53"/>
      <c r="B53"/>
      <c r="C53"/>
      <c r="D53" s="2" t="s">
        <v>203</v>
      </c>
      <c r="E53"/>
      <c r="F53"/>
      <c r="G53" s="130">
        <v>2369</v>
      </c>
      <c r="H53" s="130">
        <v>2917</v>
      </c>
      <c r="I53" s="130">
        <v>3231</v>
      </c>
      <c r="J53" s="130">
        <v>3673</v>
      </c>
      <c r="K53" s="130">
        <v>4441</v>
      </c>
      <c r="L53" s="3">
        <f>L50+L51+L52</f>
        <v>6841.2610224764567</v>
      </c>
      <c r="M53" s="3">
        <f t="shared" ref="M53:U53" si="46">M50+M51+M52</f>
        <v>9980.228209587287</v>
      </c>
      <c r="N53" s="3">
        <f t="shared" si="46"/>
        <v>13721.491064935077</v>
      </c>
      <c r="O53" s="3">
        <f t="shared" si="46"/>
        <v>18058.400587054246</v>
      </c>
      <c r="P53" s="3">
        <f t="shared" si="46"/>
        <v>23005.140766650668</v>
      </c>
      <c r="Q53" s="3">
        <f t="shared" si="46"/>
        <v>28580.957134608678</v>
      </c>
      <c r="R53" s="3">
        <f t="shared" si="46"/>
        <v>34810.258312057136</v>
      </c>
      <c r="S53" s="3">
        <f t="shared" si="46"/>
        <v>41723.255167311167</v>
      </c>
      <c r="T53" s="3">
        <f t="shared" si="46"/>
        <v>49356.815728689617</v>
      </c>
      <c r="U53" s="3">
        <f t="shared" si="46"/>
        <v>57755.5085120515</v>
      </c>
    </row>
    <row r="54" spans="1:16384" x14ac:dyDescent="0.25">
      <c r="D54" t="s">
        <v>206</v>
      </c>
      <c r="G54" s="35">
        <v>1554</v>
      </c>
      <c r="H54" s="35">
        <v>1754</v>
      </c>
      <c r="I54" s="35">
        <v>2044</v>
      </c>
      <c r="J54" s="35">
        <v>2434</v>
      </c>
      <c r="K54" s="35">
        <v>2863</v>
      </c>
      <c r="L54" s="1">
        <f>K54+K55+K56</f>
        <v>3400</v>
      </c>
      <c r="M54" s="1">
        <f t="shared" ref="M54:U54" si="47">L54+L55+L56</f>
        <v>4288.062962962963</v>
      </c>
      <c r="N54" s="1">
        <f t="shared" si="47"/>
        <v>6466.161554473857</v>
      </c>
      <c r="O54" s="1">
        <f t="shared" si="47"/>
        <v>9463.9640960582765</v>
      </c>
      <c r="P54" s="1">
        <f t="shared" si="47"/>
        <v>13096.002534939596</v>
      </c>
      <c r="Q54" s="1">
        <f t="shared" si="47"/>
        <v>17329.356922607774</v>
      </c>
      <c r="R54" s="1">
        <f t="shared" si="47"/>
        <v>22171.291041414737</v>
      </c>
      <c r="S54" s="1">
        <f t="shared" si="47"/>
        <v>27639.290140670309</v>
      </c>
      <c r="T54" s="1">
        <f t="shared" si="47"/>
        <v>33756.745704162036</v>
      </c>
      <c r="U54" s="1">
        <f t="shared" si="47"/>
        <v>40552.866740009013</v>
      </c>
    </row>
    <row r="55" spans="1:16384" x14ac:dyDescent="0.25">
      <c r="D55" t="s">
        <v>208</v>
      </c>
      <c r="G55" s="36">
        <v>481</v>
      </c>
      <c r="H55" s="36">
        <v>548</v>
      </c>
      <c r="I55" s="36">
        <v>594</v>
      </c>
      <c r="J55" s="36">
        <v>632</v>
      </c>
      <c r="K55" s="36">
        <v>691</v>
      </c>
      <c r="L55">
        <f>K55/J57*K57</f>
        <v>888.06296296296296</v>
      </c>
      <c r="M55">
        <f t="shared" ref="M55:U55" si="48">L55/K57*L57</f>
        <v>2178.098591510894</v>
      </c>
      <c r="N55">
        <f t="shared" si="48"/>
        <v>2997.8025415844199</v>
      </c>
      <c r="O55">
        <f t="shared" si="48"/>
        <v>3632.03843888132</v>
      </c>
      <c r="P55">
        <f t="shared" si="48"/>
        <v>4233.3543876681761</v>
      </c>
      <c r="Q55">
        <f t="shared" si="48"/>
        <v>4841.9341188069639</v>
      </c>
      <c r="R55">
        <f t="shared" si="48"/>
        <v>5467.9990992555713</v>
      </c>
      <c r="S55">
        <f t="shared" si="48"/>
        <v>6117.4555634917269</v>
      </c>
      <c r="T55">
        <f t="shared" si="48"/>
        <v>6796.1210358469762</v>
      </c>
      <c r="U55" s="86">
        <f t="shared" si="48"/>
        <v>7510.5293224423458</v>
      </c>
    </row>
    <row r="56" spans="1:16384" x14ac:dyDescent="0.25">
      <c r="D56" t="s">
        <v>207</v>
      </c>
      <c r="G56" s="36">
        <v>-281</v>
      </c>
      <c r="H56" s="36">
        <v>-258</v>
      </c>
      <c r="I56" s="36">
        <v>-204</v>
      </c>
      <c r="J56" s="36">
        <v>-203</v>
      </c>
      <c r="K56" s="36">
        <v>-154</v>
      </c>
    </row>
    <row r="57" spans="1:16384" x14ac:dyDescent="0.25">
      <c r="D57" s="2" t="s">
        <v>209</v>
      </c>
      <c r="G57" s="3">
        <f>G53-G54-G55-G56</f>
        <v>615</v>
      </c>
      <c r="H57" s="3">
        <f t="shared" ref="H57:I57" si="49">H53-H54-H55-H56</f>
        <v>873</v>
      </c>
      <c r="I57" s="3">
        <f t="shared" si="49"/>
        <v>797</v>
      </c>
      <c r="J57" s="3">
        <f t="shared" ref="J57" si="50">J53-J54-J55-J56</f>
        <v>810</v>
      </c>
      <c r="K57" s="3">
        <f t="shared" ref="K57:L57" si="51">K53-K54-K55-K56</f>
        <v>1041</v>
      </c>
      <c r="L57" s="3">
        <f t="shared" si="51"/>
        <v>2553.1980595134937</v>
      </c>
      <c r="M57" s="3">
        <f t="shared" ref="M57" si="52">M53-M54-M55-M56</f>
        <v>3514.06665511343</v>
      </c>
      <c r="N57" s="3">
        <f t="shared" ref="N57" si="53">N53-N54-N55-N56</f>
        <v>4257.5269688768003</v>
      </c>
      <c r="O57" s="3">
        <f t="shared" ref="O57" si="54">O53-O54-O55-O56</f>
        <v>4962.3980521146495</v>
      </c>
      <c r="P57" s="3">
        <f t="shared" ref="P57" si="55">P53-P54-P55-P56</f>
        <v>5675.783844042895</v>
      </c>
      <c r="Q57" s="3">
        <f t="shared" ref="Q57" si="56">Q53-Q54-Q55-Q56</f>
        <v>6409.6660931939396</v>
      </c>
      <c r="R57" s="3">
        <f t="shared" ref="R57" si="57">R53-R54-R55-R56</f>
        <v>7170.9681713868276</v>
      </c>
      <c r="S57" s="3">
        <f t="shared" ref="S57" si="58">S53-S54-S55-S56</f>
        <v>7966.5094631491302</v>
      </c>
      <c r="T57" s="3">
        <f t="shared" ref="T57" si="59">T53-T54-T55-T56</f>
        <v>8803.9489886806041</v>
      </c>
      <c r="U57" s="3">
        <f t="shared" ref="U57" si="60">U53-U54-U55-U56</f>
        <v>9692.1124496001412</v>
      </c>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c r="AAF57" s="3"/>
      <c r="AAG57" s="3"/>
      <c r="AAH57" s="3"/>
      <c r="AAI57" s="3"/>
      <c r="AAJ57" s="3"/>
      <c r="AAK57" s="3"/>
      <c r="AAL57" s="3"/>
      <c r="AAM57" s="3"/>
      <c r="AAN57" s="3"/>
      <c r="AAO57" s="3"/>
      <c r="AAP57" s="3"/>
      <c r="AAQ57" s="3"/>
      <c r="AAR57" s="3"/>
      <c r="AAS57" s="3"/>
      <c r="AAT57" s="3"/>
      <c r="AAU57" s="3"/>
      <c r="AAV57" s="3"/>
      <c r="AAW57" s="3"/>
      <c r="AAX57" s="3"/>
      <c r="AAY57" s="3"/>
      <c r="AAZ57" s="3"/>
      <c r="ABA57" s="3"/>
      <c r="ABB57" s="3"/>
      <c r="ABC57" s="3"/>
      <c r="ABD57" s="3"/>
      <c r="ABE57" s="3"/>
      <c r="ABF57" s="3"/>
      <c r="ABG57" s="3"/>
      <c r="ABH57" s="3"/>
      <c r="ABI57" s="3"/>
      <c r="ABJ57" s="3"/>
      <c r="ABK57" s="3"/>
      <c r="ABL57" s="3"/>
      <c r="ABM57" s="3"/>
      <c r="ABN57" s="3"/>
      <c r="ABO57" s="3"/>
      <c r="ABP57" s="3"/>
      <c r="ABQ57" s="3"/>
      <c r="ABR57" s="3"/>
      <c r="ABS57" s="3"/>
      <c r="ABT57" s="3"/>
      <c r="ABU57" s="3"/>
      <c r="ABV57" s="3"/>
      <c r="ABW57" s="3"/>
      <c r="ABX57" s="3"/>
      <c r="ABY57" s="3"/>
      <c r="ABZ57" s="3"/>
      <c r="ACA57" s="3"/>
      <c r="ACB57" s="3"/>
      <c r="ACC57" s="3"/>
      <c r="ACD57" s="3"/>
      <c r="ACE57" s="3"/>
      <c r="ACF57" s="3"/>
      <c r="ACG57" s="3"/>
      <c r="ACH57" s="3"/>
      <c r="ACI57" s="3"/>
      <c r="ACJ57" s="3"/>
      <c r="ACK57" s="3"/>
      <c r="ACL57" s="3"/>
      <c r="ACM57" s="3"/>
      <c r="ACN57" s="3"/>
      <c r="ACO57" s="3"/>
      <c r="ACP57" s="3"/>
      <c r="ACQ57" s="3"/>
      <c r="ACR57" s="3"/>
      <c r="ACS57" s="3"/>
      <c r="ACT57" s="3"/>
      <c r="ACU57" s="3"/>
      <c r="ACV57" s="3"/>
      <c r="ACW57" s="3"/>
      <c r="ACX57" s="3"/>
      <c r="ACY57" s="3"/>
      <c r="ACZ57" s="3"/>
      <c r="ADA57" s="3"/>
      <c r="ADB57" s="3"/>
      <c r="ADC57" s="3"/>
      <c r="ADD57" s="3"/>
      <c r="ADE57" s="3"/>
      <c r="ADF57" s="3"/>
      <c r="ADG57" s="3"/>
      <c r="ADH57" s="3"/>
      <c r="ADI57" s="3"/>
      <c r="ADJ57" s="3"/>
      <c r="ADK57" s="3"/>
      <c r="ADL57" s="3"/>
      <c r="ADM57" s="3"/>
      <c r="ADN57" s="3"/>
      <c r="ADO57" s="3"/>
      <c r="ADP57" s="3"/>
      <c r="ADQ57" s="3"/>
      <c r="ADR57" s="3"/>
      <c r="ADS57" s="3"/>
      <c r="ADT57" s="3"/>
      <c r="ADU57" s="3"/>
      <c r="ADV57" s="3"/>
      <c r="ADW57" s="3"/>
      <c r="ADX57" s="3"/>
      <c r="ADY57" s="3"/>
      <c r="ADZ57" s="3"/>
      <c r="AEA57" s="3"/>
      <c r="AEB57" s="3"/>
      <c r="AEC57" s="3"/>
      <c r="AED57" s="3"/>
      <c r="AEE57" s="3"/>
      <c r="AEF57" s="3"/>
      <c r="AEG57" s="3"/>
      <c r="AEH57" s="3"/>
      <c r="AEI57" s="3"/>
      <c r="AEJ57" s="3"/>
      <c r="AEK57" s="3"/>
      <c r="AEL57" s="3"/>
      <c r="AEM57" s="3"/>
      <c r="AEN57" s="3"/>
      <c r="AEO57" s="3"/>
      <c r="AEP57" s="3"/>
      <c r="AEQ57" s="3"/>
      <c r="AER57" s="3"/>
      <c r="AES57" s="3"/>
      <c r="AET57" s="3"/>
      <c r="AEU57" s="3"/>
      <c r="AEV57" s="3"/>
      <c r="AEW57" s="3"/>
      <c r="AEX57" s="3"/>
      <c r="AEY57" s="3"/>
      <c r="AEZ57" s="3"/>
      <c r="AFA57" s="3"/>
      <c r="AFB57" s="3"/>
      <c r="AFC57" s="3"/>
      <c r="AFD57" s="3"/>
      <c r="AFE57" s="3"/>
      <c r="AFF57" s="3"/>
      <c r="AFG57" s="3"/>
      <c r="AFH57" s="3"/>
      <c r="AFI57" s="3"/>
      <c r="AFJ57" s="3"/>
      <c r="AFK57" s="3"/>
      <c r="AFL57" s="3"/>
      <c r="AFM57" s="3"/>
      <c r="AFN57" s="3"/>
      <c r="AFO57" s="3"/>
      <c r="AFP57" s="3"/>
      <c r="AFQ57" s="3"/>
      <c r="AFR57" s="3"/>
      <c r="AFS57" s="3"/>
      <c r="AFT57" s="3"/>
      <c r="AFU57" s="3"/>
      <c r="AFV57" s="3"/>
      <c r="AFW57" s="3"/>
      <c r="AFX57" s="3"/>
      <c r="AFY57" s="3"/>
      <c r="AFZ57" s="3"/>
      <c r="AGA57" s="3"/>
      <c r="AGB57" s="3"/>
      <c r="AGC57" s="3"/>
      <c r="AGD57" s="3"/>
      <c r="AGE57" s="3"/>
      <c r="AGF57" s="3"/>
      <c r="AGG57" s="3"/>
      <c r="AGH57" s="3"/>
      <c r="AGI57" s="3"/>
      <c r="AGJ57" s="3"/>
      <c r="AGK57" s="3"/>
      <c r="AGL57" s="3"/>
      <c r="AGM57" s="3"/>
      <c r="AGN57" s="3"/>
      <c r="AGO57" s="3"/>
      <c r="AGP57" s="3"/>
      <c r="AGQ57" s="3"/>
      <c r="AGR57" s="3"/>
      <c r="AGS57" s="3"/>
      <c r="AGT57" s="3"/>
      <c r="AGU57" s="3"/>
      <c r="AGV57" s="3"/>
      <c r="AGW57" s="3"/>
      <c r="AGX57" s="3"/>
      <c r="AGY57" s="3"/>
      <c r="AGZ57" s="3"/>
      <c r="AHA57" s="3"/>
      <c r="AHB57" s="3"/>
      <c r="AHC57" s="3"/>
      <c r="AHD57" s="3"/>
      <c r="AHE57" s="3"/>
      <c r="AHF57" s="3"/>
      <c r="AHG57" s="3"/>
      <c r="AHH57" s="3"/>
      <c r="AHI57" s="3"/>
      <c r="AHJ57" s="3"/>
      <c r="AHK57" s="3"/>
      <c r="AHL57" s="3"/>
      <c r="AHM57" s="3"/>
      <c r="AHN57" s="3"/>
      <c r="AHO57" s="3"/>
      <c r="AHP57" s="3"/>
      <c r="AHQ57" s="3"/>
      <c r="AHR57" s="3"/>
      <c r="AHS57" s="3"/>
      <c r="AHT57" s="3"/>
      <c r="AHU57" s="3"/>
      <c r="AHV57" s="3"/>
      <c r="AHW57" s="3"/>
      <c r="AHX57" s="3"/>
      <c r="AHY57" s="3"/>
      <c r="AHZ57" s="3"/>
      <c r="AIA57" s="3"/>
      <c r="AIB57" s="3"/>
      <c r="AIC57" s="3"/>
      <c r="AID57" s="3"/>
      <c r="AIE57" s="3"/>
      <c r="AIF57" s="3"/>
      <c r="AIG57" s="3"/>
      <c r="AIH57" s="3"/>
      <c r="AII57" s="3"/>
      <c r="AIJ57" s="3"/>
      <c r="AIK57" s="3"/>
      <c r="AIL57" s="3"/>
      <c r="AIM57" s="3"/>
      <c r="AIN57" s="3"/>
      <c r="AIO57" s="3"/>
      <c r="AIP57" s="3"/>
      <c r="AIQ57" s="3"/>
      <c r="AIR57" s="3"/>
      <c r="AIS57" s="3"/>
      <c r="AIT57" s="3"/>
      <c r="AIU57" s="3"/>
      <c r="AIV57" s="3"/>
      <c r="AIW57" s="3"/>
      <c r="AIX57" s="3"/>
      <c r="AIY57" s="3"/>
      <c r="AIZ57" s="3"/>
      <c r="AJA57" s="3"/>
      <c r="AJB57" s="3"/>
      <c r="AJC57" s="3"/>
      <c r="AJD57" s="3"/>
      <c r="AJE57" s="3"/>
      <c r="AJF57" s="3"/>
      <c r="AJG57" s="3"/>
      <c r="AJH57" s="3"/>
      <c r="AJI57" s="3"/>
      <c r="AJJ57" s="3"/>
      <c r="AJK57" s="3"/>
      <c r="AJL57" s="3"/>
      <c r="AJM57" s="3"/>
      <c r="AJN57" s="3"/>
      <c r="AJO57" s="3"/>
      <c r="AJP57" s="3"/>
      <c r="AJQ57" s="3"/>
      <c r="AJR57" s="3"/>
      <c r="AJS57" s="3"/>
      <c r="AJT57" s="3"/>
      <c r="AJU57" s="3"/>
      <c r="AJV57" s="3"/>
      <c r="AJW57" s="3"/>
      <c r="AJX57" s="3"/>
      <c r="AJY57" s="3"/>
      <c r="AJZ57" s="3"/>
      <c r="AKA57" s="3"/>
      <c r="AKB57" s="3"/>
      <c r="AKC57" s="3"/>
      <c r="AKD57" s="3"/>
      <c r="AKE57" s="3"/>
      <c r="AKF57" s="3"/>
      <c r="AKG57" s="3"/>
      <c r="AKH57" s="3"/>
      <c r="AKI57" s="3"/>
      <c r="AKJ57" s="3"/>
      <c r="AKK57" s="3"/>
      <c r="AKL57" s="3"/>
      <c r="AKM57" s="3"/>
      <c r="AKN57" s="3"/>
      <c r="AKO57" s="3"/>
      <c r="AKP57" s="3"/>
      <c r="AKQ57" s="3"/>
      <c r="AKR57" s="3"/>
      <c r="AKS57" s="3"/>
      <c r="AKT57" s="3"/>
      <c r="AKU57" s="3"/>
      <c r="AKV57" s="3"/>
      <c r="AKW57" s="3"/>
      <c r="AKX57" s="3"/>
      <c r="AKY57" s="3"/>
      <c r="AKZ57" s="3"/>
      <c r="ALA57" s="3"/>
      <c r="ALB57" s="3"/>
      <c r="ALC57" s="3"/>
      <c r="ALD57" s="3"/>
      <c r="ALE57" s="3"/>
      <c r="ALF57" s="3"/>
      <c r="ALG57" s="3"/>
      <c r="ALH57" s="3"/>
      <c r="ALI57" s="3"/>
      <c r="ALJ57" s="3"/>
      <c r="ALK57" s="3"/>
      <c r="ALL57" s="3"/>
      <c r="ALM57" s="3"/>
      <c r="ALN57" s="3"/>
      <c r="ALO57" s="3"/>
      <c r="ALP57" s="3"/>
      <c r="ALQ57" s="3"/>
      <c r="ALR57" s="3"/>
      <c r="ALS57" s="3"/>
      <c r="ALT57" s="3"/>
      <c r="ALU57" s="3"/>
      <c r="ALV57" s="3"/>
      <c r="ALW57" s="3"/>
      <c r="ALX57" s="3"/>
      <c r="ALY57" s="3"/>
      <c r="ALZ57" s="3"/>
      <c r="AMA57" s="3"/>
      <c r="AMB57" s="3"/>
      <c r="AMC57" s="3"/>
      <c r="AMD57" s="3"/>
      <c r="AME57" s="3"/>
      <c r="AMF57" s="3"/>
      <c r="AMG57" s="3"/>
      <c r="AMH57" s="3"/>
      <c r="AMI57" s="3"/>
      <c r="AMJ57" s="3"/>
      <c r="AMK57" s="3"/>
      <c r="AML57" s="3"/>
      <c r="AMM57" s="3"/>
      <c r="AMN57" s="3"/>
      <c r="AMO57" s="3"/>
      <c r="AMP57" s="3"/>
      <c r="AMQ57" s="3"/>
      <c r="AMR57" s="3"/>
      <c r="AMS57" s="3"/>
      <c r="AMT57" s="3"/>
      <c r="AMU57" s="3"/>
      <c r="AMV57" s="3"/>
      <c r="AMW57" s="3"/>
      <c r="AMX57" s="3"/>
      <c r="AMY57" s="3"/>
      <c r="AMZ57" s="3"/>
      <c r="ANA57" s="3"/>
      <c r="ANB57" s="3"/>
      <c r="ANC57" s="3"/>
      <c r="AND57" s="3"/>
      <c r="ANE57" s="3"/>
      <c r="ANF57" s="3"/>
      <c r="ANG57" s="3"/>
      <c r="ANH57" s="3"/>
      <c r="ANI57" s="3"/>
      <c r="ANJ57" s="3"/>
      <c r="ANK57" s="3"/>
      <c r="ANL57" s="3"/>
      <c r="ANM57" s="3"/>
      <c r="ANN57" s="3"/>
      <c r="ANO57" s="3"/>
      <c r="ANP57" s="3"/>
      <c r="ANQ57" s="3"/>
      <c r="ANR57" s="3"/>
      <c r="ANS57" s="3"/>
      <c r="ANT57" s="3"/>
      <c r="ANU57" s="3"/>
      <c r="ANV57" s="3"/>
      <c r="ANW57" s="3"/>
      <c r="ANX57" s="3"/>
      <c r="ANY57" s="3"/>
      <c r="ANZ57" s="3"/>
      <c r="AOA57" s="3"/>
      <c r="AOB57" s="3"/>
      <c r="AOC57" s="3"/>
      <c r="AOD57" s="3"/>
      <c r="AOE57" s="3"/>
      <c r="AOF57" s="3"/>
      <c r="AOG57" s="3"/>
      <c r="AOH57" s="3"/>
      <c r="AOI57" s="3"/>
      <c r="AOJ57" s="3"/>
      <c r="AOK57" s="3"/>
      <c r="AOL57" s="3"/>
      <c r="AOM57" s="3"/>
      <c r="AON57" s="3"/>
      <c r="AOO57" s="3"/>
      <c r="AOP57" s="3"/>
      <c r="AOQ57" s="3"/>
      <c r="AOR57" s="3"/>
      <c r="AOS57" s="3"/>
      <c r="AOT57" s="3"/>
      <c r="AOU57" s="3"/>
      <c r="AOV57" s="3"/>
      <c r="AOW57" s="3"/>
      <c r="AOX57" s="3"/>
      <c r="AOY57" s="3"/>
      <c r="AOZ57" s="3"/>
      <c r="APA57" s="3"/>
      <c r="APB57" s="3"/>
      <c r="APC57" s="3"/>
      <c r="APD57" s="3"/>
      <c r="APE57" s="3"/>
      <c r="APF57" s="3"/>
      <c r="APG57" s="3"/>
      <c r="APH57" s="3"/>
      <c r="API57" s="3"/>
      <c r="APJ57" s="3"/>
      <c r="APK57" s="3"/>
      <c r="APL57" s="3"/>
      <c r="APM57" s="3"/>
      <c r="APN57" s="3"/>
      <c r="APO57" s="3"/>
      <c r="APP57" s="3"/>
      <c r="APQ57" s="3"/>
      <c r="APR57" s="3"/>
      <c r="APS57" s="3"/>
      <c r="APT57" s="3"/>
      <c r="APU57" s="3"/>
      <c r="APV57" s="3"/>
      <c r="APW57" s="3"/>
      <c r="APX57" s="3"/>
      <c r="APY57" s="3"/>
      <c r="APZ57" s="3"/>
      <c r="AQA57" s="3"/>
      <c r="AQB57" s="3"/>
      <c r="AQC57" s="3"/>
      <c r="AQD57" s="3"/>
      <c r="AQE57" s="3"/>
      <c r="AQF57" s="3"/>
      <c r="AQG57" s="3"/>
      <c r="AQH57" s="3"/>
      <c r="AQI57" s="3"/>
      <c r="AQJ57" s="3"/>
      <c r="AQK57" s="3"/>
      <c r="AQL57" s="3"/>
      <c r="AQM57" s="3"/>
      <c r="AQN57" s="3"/>
      <c r="AQO57" s="3"/>
      <c r="AQP57" s="3"/>
      <c r="AQQ57" s="3"/>
      <c r="AQR57" s="3"/>
      <c r="AQS57" s="3"/>
      <c r="AQT57" s="3"/>
      <c r="AQU57" s="3"/>
      <c r="AQV57" s="3"/>
      <c r="AQW57" s="3"/>
      <c r="AQX57" s="3"/>
      <c r="AQY57" s="3"/>
      <c r="AQZ57" s="3"/>
      <c r="ARA57" s="3"/>
      <c r="ARB57" s="3"/>
      <c r="ARC57" s="3"/>
      <c r="ARD57" s="3"/>
      <c r="ARE57" s="3"/>
      <c r="ARF57" s="3"/>
      <c r="ARG57" s="3"/>
      <c r="ARH57" s="3"/>
      <c r="ARI57" s="3"/>
      <c r="ARJ57" s="3"/>
      <c r="ARK57" s="3"/>
      <c r="ARL57" s="3"/>
      <c r="ARM57" s="3"/>
      <c r="ARN57" s="3"/>
      <c r="ARO57" s="3"/>
      <c r="ARP57" s="3"/>
      <c r="ARQ57" s="3"/>
      <c r="ARR57" s="3"/>
      <c r="ARS57" s="3"/>
      <c r="ART57" s="3"/>
      <c r="ARU57" s="3"/>
      <c r="ARV57" s="3"/>
      <c r="ARW57" s="3"/>
      <c r="ARX57" s="3"/>
      <c r="ARY57" s="3"/>
      <c r="ARZ57" s="3"/>
      <c r="ASA57" s="3"/>
      <c r="ASB57" s="3"/>
      <c r="ASC57" s="3"/>
      <c r="ASD57" s="3"/>
      <c r="ASE57" s="3"/>
      <c r="ASF57" s="3"/>
      <c r="ASG57" s="3"/>
      <c r="ASH57" s="3"/>
      <c r="ASI57" s="3"/>
      <c r="ASJ57" s="3"/>
      <c r="ASK57" s="3"/>
      <c r="ASL57" s="3"/>
      <c r="ASM57" s="3"/>
      <c r="ASN57" s="3"/>
      <c r="ASO57" s="3"/>
      <c r="ASP57" s="3"/>
      <c r="ASQ57" s="3"/>
      <c r="ASR57" s="3"/>
      <c r="ASS57" s="3"/>
      <c r="AST57" s="3"/>
      <c r="ASU57" s="3"/>
      <c r="ASV57" s="3"/>
      <c r="ASW57" s="3"/>
      <c r="ASX57" s="3"/>
      <c r="ASY57" s="3"/>
      <c r="ASZ57" s="3"/>
      <c r="ATA57" s="3"/>
      <c r="ATB57" s="3"/>
      <c r="ATC57" s="3"/>
      <c r="ATD57" s="3"/>
      <c r="ATE57" s="3"/>
      <c r="ATF57" s="3"/>
      <c r="ATG57" s="3"/>
      <c r="ATH57" s="3"/>
      <c r="ATI57" s="3"/>
      <c r="ATJ57" s="3"/>
      <c r="ATK57" s="3"/>
      <c r="ATL57" s="3"/>
      <c r="ATM57" s="3"/>
      <c r="ATN57" s="3"/>
      <c r="ATO57" s="3"/>
      <c r="ATP57" s="3"/>
      <c r="ATQ57" s="3"/>
      <c r="ATR57" s="3"/>
      <c r="ATS57" s="3"/>
      <c r="ATT57" s="3"/>
      <c r="ATU57" s="3"/>
      <c r="ATV57" s="3"/>
      <c r="ATW57" s="3"/>
      <c r="ATX57" s="3"/>
      <c r="ATY57" s="3"/>
      <c r="ATZ57" s="3"/>
      <c r="AUA57" s="3"/>
      <c r="AUB57" s="3"/>
      <c r="AUC57" s="3"/>
      <c r="AUD57" s="3"/>
      <c r="AUE57" s="3"/>
      <c r="AUF57" s="3"/>
      <c r="AUG57" s="3"/>
      <c r="AUH57" s="3"/>
      <c r="AUI57" s="3"/>
      <c r="AUJ57" s="3"/>
      <c r="AUK57" s="3"/>
      <c r="AUL57" s="3"/>
      <c r="AUM57" s="3"/>
      <c r="AUN57" s="3"/>
      <c r="AUO57" s="3"/>
      <c r="AUP57" s="3"/>
      <c r="AUQ57" s="3"/>
      <c r="AUR57" s="3"/>
      <c r="AUS57" s="3"/>
      <c r="AUT57" s="3"/>
      <c r="AUU57" s="3"/>
      <c r="AUV57" s="3"/>
      <c r="AUW57" s="3"/>
      <c r="AUX57" s="3"/>
      <c r="AUY57" s="3"/>
      <c r="AUZ57" s="3"/>
      <c r="AVA57" s="3"/>
      <c r="AVB57" s="3"/>
      <c r="AVC57" s="3"/>
      <c r="AVD57" s="3"/>
      <c r="AVE57" s="3"/>
      <c r="AVF57" s="3"/>
      <c r="AVG57" s="3"/>
      <c r="AVH57" s="3"/>
      <c r="AVI57" s="3"/>
      <c r="AVJ57" s="3"/>
      <c r="AVK57" s="3"/>
      <c r="AVL57" s="3"/>
      <c r="AVM57" s="3"/>
      <c r="AVN57" s="3"/>
      <c r="AVO57" s="3"/>
      <c r="AVP57" s="3"/>
      <c r="AVQ57" s="3"/>
      <c r="AVR57" s="3"/>
      <c r="AVS57" s="3"/>
      <c r="AVT57" s="3"/>
      <c r="AVU57" s="3"/>
      <c r="AVV57" s="3"/>
      <c r="AVW57" s="3"/>
      <c r="AVX57" s="3"/>
      <c r="AVY57" s="3"/>
      <c r="AVZ57" s="3"/>
      <c r="AWA57" s="3"/>
      <c r="AWB57" s="3"/>
      <c r="AWC57" s="3"/>
      <c r="AWD57" s="3"/>
      <c r="AWE57" s="3"/>
      <c r="AWF57" s="3"/>
      <c r="AWG57" s="3"/>
      <c r="AWH57" s="3"/>
      <c r="AWI57" s="3"/>
      <c r="AWJ57" s="3"/>
      <c r="AWK57" s="3"/>
      <c r="AWL57" s="3"/>
      <c r="AWM57" s="3"/>
      <c r="AWN57" s="3"/>
      <c r="AWO57" s="3"/>
      <c r="AWP57" s="3"/>
      <c r="AWQ57" s="3"/>
      <c r="AWR57" s="3"/>
      <c r="AWS57" s="3"/>
      <c r="AWT57" s="3"/>
      <c r="AWU57" s="3"/>
      <c r="AWV57" s="3"/>
      <c r="AWW57" s="3"/>
      <c r="AWX57" s="3"/>
      <c r="AWY57" s="3"/>
      <c r="AWZ57" s="3"/>
      <c r="AXA57" s="3"/>
      <c r="AXB57" s="3"/>
      <c r="AXC57" s="3"/>
      <c r="AXD57" s="3"/>
      <c r="AXE57" s="3"/>
      <c r="AXF57" s="3"/>
      <c r="AXG57" s="3"/>
      <c r="AXH57" s="3"/>
      <c r="AXI57" s="3"/>
      <c r="AXJ57" s="3"/>
      <c r="AXK57" s="3"/>
      <c r="AXL57" s="3"/>
      <c r="AXM57" s="3"/>
      <c r="AXN57" s="3"/>
      <c r="AXO57" s="3"/>
      <c r="AXP57" s="3"/>
      <c r="AXQ57" s="3"/>
      <c r="AXR57" s="3"/>
      <c r="AXS57" s="3"/>
      <c r="AXT57" s="3"/>
      <c r="AXU57" s="3"/>
      <c r="AXV57" s="3"/>
      <c r="AXW57" s="3"/>
      <c r="AXX57" s="3"/>
      <c r="AXY57" s="3"/>
      <c r="AXZ57" s="3"/>
      <c r="AYA57" s="3"/>
      <c r="AYB57" s="3"/>
      <c r="AYC57" s="3"/>
      <c r="AYD57" s="3"/>
      <c r="AYE57" s="3"/>
      <c r="AYF57" s="3"/>
      <c r="AYG57" s="3"/>
      <c r="AYH57" s="3"/>
      <c r="AYI57" s="3"/>
      <c r="AYJ57" s="3"/>
      <c r="AYK57" s="3"/>
      <c r="AYL57" s="3"/>
      <c r="AYM57" s="3"/>
      <c r="AYN57" s="3"/>
      <c r="AYO57" s="3"/>
      <c r="AYP57" s="3"/>
      <c r="AYQ57" s="3"/>
      <c r="AYR57" s="3"/>
      <c r="AYS57" s="3"/>
      <c r="AYT57" s="3"/>
      <c r="AYU57" s="3"/>
      <c r="AYV57" s="3"/>
      <c r="AYW57" s="3"/>
      <c r="AYX57" s="3"/>
      <c r="AYY57" s="3"/>
      <c r="AYZ57" s="3"/>
      <c r="AZA57" s="3"/>
      <c r="AZB57" s="3"/>
      <c r="AZC57" s="3"/>
      <c r="AZD57" s="3"/>
      <c r="AZE57" s="3"/>
      <c r="AZF57" s="3"/>
      <c r="AZG57" s="3"/>
      <c r="AZH57" s="3"/>
      <c r="AZI57" s="3"/>
      <c r="AZJ57" s="3"/>
      <c r="AZK57" s="3"/>
      <c r="AZL57" s="3"/>
      <c r="AZM57" s="3"/>
      <c r="AZN57" s="3"/>
      <c r="AZO57" s="3"/>
      <c r="AZP57" s="3"/>
      <c r="AZQ57" s="3"/>
      <c r="AZR57" s="3"/>
      <c r="AZS57" s="3"/>
      <c r="AZT57" s="3"/>
      <c r="AZU57" s="3"/>
      <c r="AZV57" s="3"/>
      <c r="AZW57" s="3"/>
      <c r="AZX57" s="3"/>
      <c r="AZY57" s="3"/>
      <c r="AZZ57" s="3"/>
      <c r="BAA57" s="3"/>
      <c r="BAB57" s="3"/>
      <c r="BAC57" s="3"/>
      <c r="BAD57" s="3"/>
      <c r="BAE57" s="3"/>
      <c r="BAF57" s="3"/>
      <c r="BAG57" s="3"/>
      <c r="BAH57" s="3"/>
      <c r="BAI57" s="3"/>
      <c r="BAJ57" s="3"/>
      <c r="BAK57" s="3"/>
      <c r="BAL57" s="3"/>
      <c r="BAM57" s="3"/>
      <c r="BAN57" s="3"/>
      <c r="BAO57" s="3"/>
      <c r="BAP57" s="3"/>
      <c r="BAQ57" s="3"/>
      <c r="BAR57" s="3"/>
      <c r="BAS57" s="3"/>
      <c r="BAT57" s="3"/>
      <c r="BAU57" s="3"/>
      <c r="BAV57" s="3"/>
      <c r="BAW57" s="3"/>
      <c r="BAX57" s="3"/>
      <c r="BAY57" s="3"/>
      <c r="BAZ57" s="3"/>
      <c r="BBA57" s="3"/>
      <c r="BBB57" s="3"/>
      <c r="BBC57" s="3"/>
      <c r="BBD57" s="3"/>
      <c r="BBE57" s="3"/>
      <c r="BBF57" s="3"/>
      <c r="BBG57" s="3"/>
      <c r="BBH57" s="3"/>
      <c r="BBI57" s="3"/>
      <c r="BBJ57" s="3"/>
      <c r="BBK57" s="3"/>
      <c r="BBL57" s="3"/>
      <c r="BBM57" s="3"/>
      <c r="BBN57" s="3"/>
      <c r="BBO57" s="3"/>
      <c r="BBP57" s="3"/>
      <c r="BBQ57" s="3"/>
      <c r="BBR57" s="3"/>
      <c r="BBS57" s="3"/>
      <c r="BBT57" s="3"/>
      <c r="BBU57" s="3"/>
      <c r="BBV57" s="3"/>
      <c r="BBW57" s="3"/>
      <c r="BBX57" s="3"/>
      <c r="BBY57" s="3"/>
      <c r="BBZ57" s="3"/>
      <c r="BCA57" s="3"/>
      <c r="BCB57" s="3"/>
      <c r="BCC57" s="3"/>
      <c r="BCD57" s="3"/>
      <c r="BCE57" s="3"/>
      <c r="BCF57" s="3"/>
      <c r="BCG57" s="3"/>
      <c r="BCH57" s="3"/>
      <c r="BCI57" s="3"/>
      <c r="BCJ57" s="3"/>
      <c r="BCK57" s="3"/>
      <c r="BCL57" s="3"/>
      <c r="BCM57" s="3"/>
      <c r="BCN57" s="3"/>
      <c r="BCO57" s="3"/>
      <c r="BCP57" s="3"/>
      <c r="BCQ57" s="3"/>
      <c r="BCR57" s="3"/>
      <c r="BCS57" s="3"/>
      <c r="BCT57" s="3"/>
      <c r="BCU57" s="3"/>
      <c r="BCV57" s="3"/>
      <c r="BCW57" s="3"/>
      <c r="BCX57" s="3"/>
      <c r="BCY57" s="3"/>
      <c r="BCZ57" s="3"/>
      <c r="BDA57" s="3"/>
      <c r="BDB57" s="3"/>
      <c r="BDC57" s="3"/>
      <c r="BDD57" s="3"/>
      <c r="BDE57" s="3"/>
      <c r="BDF57" s="3"/>
      <c r="BDG57" s="3"/>
      <c r="BDH57" s="3"/>
      <c r="BDI57" s="3"/>
      <c r="BDJ57" s="3"/>
      <c r="BDK57" s="3"/>
      <c r="BDL57" s="3"/>
      <c r="BDM57" s="3"/>
      <c r="BDN57" s="3"/>
      <c r="BDO57" s="3"/>
      <c r="BDP57" s="3"/>
      <c r="BDQ57" s="3"/>
      <c r="BDR57" s="3"/>
      <c r="BDS57" s="3"/>
      <c r="BDT57" s="3"/>
      <c r="BDU57" s="3"/>
      <c r="BDV57" s="3"/>
      <c r="BDW57" s="3"/>
      <c r="BDX57" s="3"/>
      <c r="BDY57" s="3"/>
      <c r="BDZ57" s="3"/>
      <c r="BEA57" s="3"/>
      <c r="BEB57" s="3"/>
      <c r="BEC57" s="3"/>
      <c r="BED57" s="3"/>
      <c r="BEE57" s="3"/>
      <c r="BEF57" s="3"/>
      <c r="BEG57" s="3"/>
      <c r="BEH57" s="3"/>
      <c r="BEI57" s="3"/>
      <c r="BEJ57" s="3"/>
      <c r="BEK57" s="3"/>
      <c r="BEL57" s="3"/>
      <c r="BEM57" s="3"/>
      <c r="BEN57" s="3"/>
      <c r="BEO57" s="3"/>
      <c r="BEP57" s="3"/>
      <c r="BEQ57" s="3"/>
      <c r="BER57" s="3"/>
      <c r="BES57" s="3"/>
      <c r="BET57" s="3"/>
      <c r="BEU57" s="3"/>
      <c r="BEV57" s="3"/>
      <c r="BEW57" s="3"/>
      <c r="BEX57" s="3"/>
      <c r="BEY57" s="3"/>
      <c r="BEZ57" s="3"/>
      <c r="BFA57" s="3"/>
      <c r="BFB57" s="3"/>
      <c r="BFC57" s="3"/>
      <c r="BFD57" s="3"/>
      <c r="BFE57" s="3"/>
      <c r="BFF57" s="3"/>
      <c r="BFG57" s="3"/>
      <c r="BFH57" s="3"/>
      <c r="BFI57" s="3"/>
      <c r="BFJ57" s="3"/>
      <c r="BFK57" s="3"/>
      <c r="BFL57" s="3"/>
      <c r="BFM57" s="3"/>
      <c r="BFN57" s="3"/>
      <c r="BFO57" s="3"/>
      <c r="BFP57" s="3"/>
      <c r="BFQ57" s="3"/>
      <c r="BFR57" s="3"/>
      <c r="BFS57" s="3"/>
      <c r="BFT57" s="3"/>
      <c r="BFU57" s="3"/>
      <c r="BFV57" s="3"/>
      <c r="BFW57" s="3"/>
      <c r="BFX57" s="3"/>
      <c r="BFY57" s="3"/>
      <c r="BFZ57" s="3"/>
      <c r="BGA57" s="3"/>
      <c r="BGB57" s="3"/>
      <c r="BGC57" s="3"/>
      <c r="BGD57" s="3"/>
      <c r="BGE57" s="3"/>
      <c r="BGF57" s="3"/>
      <c r="BGG57" s="3"/>
      <c r="BGH57" s="3"/>
      <c r="BGI57" s="3"/>
      <c r="BGJ57" s="3"/>
      <c r="BGK57" s="3"/>
      <c r="BGL57" s="3"/>
      <c r="BGM57" s="3"/>
      <c r="BGN57" s="3"/>
      <c r="BGO57" s="3"/>
      <c r="BGP57" s="3"/>
      <c r="BGQ57" s="3"/>
      <c r="BGR57" s="3"/>
      <c r="BGS57" s="3"/>
      <c r="BGT57" s="3"/>
      <c r="BGU57" s="3"/>
      <c r="BGV57" s="3"/>
      <c r="BGW57" s="3"/>
      <c r="BGX57" s="3"/>
      <c r="BGY57" s="3"/>
      <c r="BGZ57" s="3"/>
      <c r="BHA57" s="3"/>
      <c r="BHB57" s="3"/>
      <c r="BHC57" s="3"/>
      <c r="BHD57" s="3"/>
      <c r="BHE57" s="3"/>
      <c r="BHF57" s="3"/>
      <c r="BHG57" s="3"/>
      <c r="BHH57" s="3"/>
      <c r="BHI57" s="3"/>
      <c r="BHJ57" s="3"/>
      <c r="BHK57" s="3"/>
      <c r="BHL57" s="3"/>
      <c r="BHM57" s="3"/>
      <c r="BHN57" s="3"/>
      <c r="BHO57" s="3"/>
      <c r="BHP57" s="3"/>
      <c r="BHQ57" s="3"/>
      <c r="BHR57" s="3"/>
      <c r="BHS57" s="3"/>
      <c r="BHT57" s="3"/>
      <c r="BHU57" s="3"/>
      <c r="BHV57" s="3"/>
      <c r="BHW57" s="3"/>
      <c r="BHX57" s="3"/>
      <c r="BHY57" s="3"/>
      <c r="BHZ57" s="3"/>
      <c r="BIA57" s="3"/>
      <c r="BIB57" s="3"/>
      <c r="BIC57" s="3"/>
      <c r="BID57" s="3"/>
      <c r="BIE57" s="3"/>
      <c r="BIF57" s="3"/>
      <c r="BIG57" s="3"/>
      <c r="BIH57" s="3"/>
      <c r="BII57" s="3"/>
      <c r="BIJ57" s="3"/>
      <c r="BIK57" s="3"/>
      <c r="BIL57" s="3"/>
      <c r="BIM57" s="3"/>
      <c r="BIN57" s="3"/>
      <c r="BIO57" s="3"/>
      <c r="BIP57" s="3"/>
      <c r="BIQ57" s="3"/>
      <c r="BIR57" s="3"/>
      <c r="BIS57" s="3"/>
      <c r="BIT57" s="3"/>
      <c r="BIU57" s="3"/>
      <c r="BIV57" s="3"/>
      <c r="BIW57" s="3"/>
      <c r="BIX57" s="3"/>
      <c r="BIY57" s="3"/>
      <c r="BIZ57" s="3"/>
      <c r="BJA57" s="3"/>
      <c r="BJB57" s="3"/>
      <c r="BJC57" s="3"/>
      <c r="BJD57" s="3"/>
      <c r="BJE57" s="3"/>
      <c r="BJF57" s="3"/>
      <c r="BJG57" s="3"/>
      <c r="BJH57" s="3"/>
      <c r="BJI57" s="3"/>
      <c r="BJJ57" s="3"/>
      <c r="BJK57" s="3"/>
      <c r="BJL57" s="3"/>
      <c r="BJM57" s="3"/>
      <c r="BJN57" s="3"/>
      <c r="BJO57" s="3"/>
      <c r="BJP57" s="3"/>
      <c r="BJQ57" s="3"/>
      <c r="BJR57" s="3"/>
      <c r="BJS57" s="3"/>
      <c r="BJT57" s="3"/>
      <c r="BJU57" s="3"/>
      <c r="BJV57" s="3"/>
      <c r="BJW57" s="3"/>
      <c r="BJX57" s="3"/>
      <c r="BJY57" s="3"/>
      <c r="BJZ57" s="3"/>
      <c r="BKA57" s="3"/>
      <c r="BKB57" s="3"/>
      <c r="BKC57" s="3"/>
      <c r="BKD57" s="3"/>
      <c r="BKE57" s="3"/>
      <c r="BKF57" s="3"/>
      <c r="BKG57" s="3"/>
      <c r="BKH57" s="3"/>
      <c r="BKI57" s="3"/>
      <c r="BKJ57" s="3"/>
      <c r="BKK57" s="3"/>
      <c r="BKL57" s="3"/>
      <c r="BKM57" s="3"/>
      <c r="BKN57" s="3"/>
      <c r="BKO57" s="3"/>
      <c r="BKP57" s="3"/>
      <c r="BKQ57" s="3"/>
      <c r="BKR57" s="3"/>
      <c r="BKS57" s="3"/>
      <c r="BKT57" s="3"/>
      <c r="BKU57" s="3"/>
      <c r="BKV57" s="3"/>
      <c r="BKW57" s="3"/>
      <c r="BKX57" s="3"/>
      <c r="BKY57" s="3"/>
      <c r="BKZ57" s="3"/>
      <c r="BLA57" s="3"/>
      <c r="BLB57" s="3"/>
      <c r="BLC57" s="3"/>
      <c r="BLD57" s="3"/>
      <c r="BLE57" s="3"/>
      <c r="BLF57" s="3"/>
      <c r="BLG57" s="3"/>
      <c r="BLH57" s="3"/>
      <c r="BLI57" s="3"/>
      <c r="BLJ57" s="3"/>
      <c r="BLK57" s="3"/>
      <c r="BLL57" s="3"/>
      <c r="BLM57" s="3"/>
      <c r="BLN57" s="3"/>
      <c r="BLO57" s="3"/>
      <c r="BLP57" s="3"/>
      <c r="BLQ57" s="3"/>
      <c r="BLR57" s="3"/>
      <c r="BLS57" s="3"/>
      <c r="BLT57" s="3"/>
      <c r="BLU57" s="3"/>
      <c r="BLV57" s="3"/>
      <c r="BLW57" s="3"/>
      <c r="BLX57" s="3"/>
      <c r="BLY57" s="3"/>
      <c r="BLZ57" s="3"/>
      <c r="BMA57" s="3"/>
      <c r="BMB57" s="3"/>
      <c r="BMC57" s="3"/>
      <c r="BMD57" s="3"/>
      <c r="BME57" s="3"/>
      <c r="BMF57" s="3"/>
      <c r="BMG57" s="3"/>
      <c r="BMH57" s="3"/>
      <c r="BMI57" s="3"/>
      <c r="BMJ57" s="3"/>
      <c r="BMK57" s="3"/>
      <c r="BML57" s="3"/>
      <c r="BMM57" s="3"/>
      <c r="BMN57" s="3"/>
      <c r="BMO57" s="3"/>
      <c r="BMP57" s="3"/>
      <c r="BMQ57" s="3"/>
      <c r="BMR57" s="3"/>
      <c r="BMS57" s="3"/>
      <c r="BMT57" s="3"/>
      <c r="BMU57" s="3"/>
      <c r="BMV57" s="3"/>
      <c r="BMW57" s="3"/>
      <c r="BMX57" s="3"/>
      <c r="BMY57" s="3"/>
      <c r="BMZ57" s="3"/>
      <c r="BNA57" s="3"/>
      <c r="BNB57" s="3"/>
      <c r="BNC57" s="3"/>
      <c r="BND57" s="3"/>
      <c r="BNE57" s="3"/>
      <c r="BNF57" s="3"/>
      <c r="BNG57" s="3"/>
      <c r="BNH57" s="3"/>
      <c r="BNI57" s="3"/>
      <c r="BNJ57" s="3"/>
      <c r="BNK57" s="3"/>
      <c r="BNL57" s="3"/>
      <c r="BNM57" s="3"/>
      <c r="BNN57" s="3"/>
      <c r="BNO57" s="3"/>
      <c r="BNP57" s="3"/>
      <c r="BNQ57" s="3"/>
      <c r="BNR57" s="3"/>
      <c r="BNS57" s="3"/>
      <c r="BNT57" s="3"/>
      <c r="BNU57" s="3"/>
      <c r="BNV57" s="3"/>
      <c r="BNW57" s="3"/>
      <c r="BNX57" s="3"/>
      <c r="BNY57" s="3"/>
      <c r="BNZ57" s="3"/>
      <c r="BOA57" s="3"/>
      <c r="BOB57" s="3"/>
      <c r="BOC57" s="3"/>
      <c r="BOD57" s="3"/>
      <c r="BOE57" s="3"/>
      <c r="BOF57" s="3"/>
      <c r="BOG57" s="3"/>
      <c r="BOH57" s="3"/>
      <c r="BOI57" s="3"/>
      <c r="BOJ57" s="3"/>
      <c r="BOK57" s="3"/>
      <c r="BOL57" s="3"/>
      <c r="BOM57" s="3"/>
      <c r="BON57" s="3"/>
      <c r="BOO57" s="3"/>
      <c r="BOP57" s="3"/>
      <c r="BOQ57" s="3"/>
      <c r="BOR57" s="3"/>
      <c r="BOS57" s="3"/>
      <c r="BOT57" s="3"/>
      <c r="BOU57" s="3"/>
      <c r="BOV57" s="3"/>
      <c r="BOW57" s="3"/>
      <c r="BOX57" s="3"/>
      <c r="BOY57" s="3"/>
      <c r="BOZ57" s="3"/>
      <c r="BPA57" s="3"/>
      <c r="BPB57" s="3"/>
      <c r="BPC57" s="3"/>
      <c r="BPD57" s="3"/>
      <c r="BPE57" s="3"/>
      <c r="BPF57" s="3"/>
      <c r="BPG57" s="3"/>
      <c r="BPH57" s="3"/>
      <c r="BPI57" s="3"/>
      <c r="BPJ57" s="3"/>
      <c r="BPK57" s="3"/>
      <c r="BPL57" s="3"/>
      <c r="BPM57" s="3"/>
      <c r="BPN57" s="3"/>
      <c r="BPO57" s="3"/>
      <c r="BPP57" s="3"/>
      <c r="BPQ57" s="3"/>
      <c r="BPR57" s="3"/>
      <c r="BPS57" s="3"/>
      <c r="BPT57" s="3"/>
      <c r="BPU57" s="3"/>
      <c r="BPV57" s="3"/>
      <c r="BPW57" s="3"/>
      <c r="BPX57" s="3"/>
      <c r="BPY57" s="3"/>
      <c r="BPZ57" s="3"/>
      <c r="BQA57" s="3"/>
      <c r="BQB57" s="3"/>
      <c r="BQC57" s="3"/>
      <c r="BQD57" s="3"/>
      <c r="BQE57" s="3"/>
      <c r="BQF57" s="3"/>
      <c r="BQG57" s="3"/>
      <c r="BQH57" s="3"/>
      <c r="BQI57" s="3"/>
      <c r="BQJ57" s="3"/>
      <c r="BQK57" s="3"/>
      <c r="BQL57" s="3"/>
      <c r="BQM57" s="3"/>
      <c r="BQN57" s="3"/>
      <c r="BQO57" s="3"/>
      <c r="BQP57" s="3"/>
      <c r="BQQ57" s="3"/>
      <c r="BQR57" s="3"/>
      <c r="BQS57" s="3"/>
      <c r="BQT57" s="3"/>
      <c r="BQU57" s="3"/>
      <c r="BQV57" s="3"/>
      <c r="BQW57" s="3"/>
      <c r="BQX57" s="3"/>
      <c r="BQY57" s="3"/>
      <c r="BQZ57" s="3"/>
      <c r="BRA57" s="3"/>
      <c r="BRB57" s="3"/>
      <c r="BRC57" s="3"/>
      <c r="BRD57" s="3"/>
      <c r="BRE57" s="3"/>
      <c r="BRF57" s="3"/>
      <c r="BRG57" s="3"/>
      <c r="BRH57" s="3"/>
      <c r="BRI57" s="3"/>
      <c r="BRJ57" s="3"/>
      <c r="BRK57" s="3"/>
      <c r="BRL57" s="3"/>
      <c r="BRM57" s="3"/>
      <c r="BRN57" s="3"/>
      <c r="BRO57" s="3"/>
      <c r="BRP57" s="3"/>
      <c r="BRQ57" s="3"/>
      <c r="BRR57" s="3"/>
      <c r="BRS57" s="3"/>
      <c r="BRT57" s="3"/>
      <c r="BRU57" s="3"/>
      <c r="BRV57" s="3"/>
      <c r="BRW57" s="3"/>
      <c r="BRX57" s="3"/>
      <c r="BRY57" s="3"/>
      <c r="BRZ57" s="3"/>
      <c r="BSA57" s="3"/>
      <c r="BSB57" s="3"/>
      <c r="BSC57" s="3"/>
      <c r="BSD57" s="3"/>
      <c r="BSE57" s="3"/>
      <c r="BSF57" s="3"/>
      <c r="BSG57" s="3"/>
      <c r="BSH57" s="3"/>
      <c r="BSI57" s="3"/>
      <c r="BSJ57" s="3"/>
      <c r="BSK57" s="3"/>
      <c r="BSL57" s="3"/>
      <c r="BSM57" s="3"/>
      <c r="BSN57" s="3"/>
      <c r="BSO57" s="3"/>
      <c r="BSP57" s="3"/>
      <c r="BSQ57" s="3"/>
      <c r="BSR57" s="3"/>
      <c r="BSS57" s="3"/>
      <c r="BST57" s="3"/>
      <c r="BSU57" s="3"/>
      <c r="BSV57" s="3"/>
      <c r="BSW57" s="3"/>
      <c r="BSX57" s="3"/>
      <c r="BSY57" s="3"/>
      <c r="BSZ57" s="3"/>
      <c r="BTA57" s="3"/>
      <c r="BTB57" s="3"/>
      <c r="BTC57" s="3"/>
      <c r="BTD57" s="3"/>
      <c r="BTE57" s="3"/>
      <c r="BTF57" s="3"/>
      <c r="BTG57" s="3"/>
      <c r="BTH57" s="3"/>
      <c r="BTI57" s="3"/>
      <c r="BTJ57" s="3"/>
      <c r="BTK57" s="3"/>
      <c r="BTL57" s="3"/>
      <c r="BTM57" s="3"/>
      <c r="BTN57" s="3"/>
      <c r="BTO57" s="3"/>
      <c r="BTP57" s="3"/>
      <c r="BTQ57" s="3"/>
      <c r="BTR57" s="3"/>
      <c r="BTS57" s="3"/>
      <c r="BTT57" s="3"/>
      <c r="BTU57" s="3"/>
      <c r="BTV57" s="3"/>
      <c r="BTW57" s="3"/>
      <c r="BTX57" s="3"/>
      <c r="BTY57" s="3"/>
      <c r="BTZ57" s="3"/>
      <c r="BUA57" s="3"/>
      <c r="BUB57" s="3"/>
      <c r="BUC57" s="3"/>
      <c r="BUD57" s="3"/>
      <c r="BUE57" s="3"/>
      <c r="BUF57" s="3"/>
      <c r="BUG57" s="3"/>
      <c r="BUH57" s="3"/>
      <c r="BUI57" s="3"/>
      <c r="BUJ57" s="3"/>
      <c r="BUK57" s="3"/>
      <c r="BUL57" s="3"/>
      <c r="BUM57" s="3"/>
      <c r="BUN57" s="3"/>
      <c r="BUO57" s="3"/>
      <c r="BUP57" s="3"/>
      <c r="BUQ57" s="3"/>
      <c r="BUR57" s="3"/>
      <c r="BUS57" s="3"/>
      <c r="BUT57" s="3"/>
      <c r="BUU57" s="3"/>
      <c r="BUV57" s="3"/>
      <c r="BUW57" s="3"/>
      <c r="BUX57" s="3"/>
      <c r="BUY57" s="3"/>
      <c r="BUZ57" s="3"/>
      <c r="BVA57" s="3"/>
      <c r="BVB57" s="3"/>
      <c r="BVC57" s="3"/>
      <c r="BVD57" s="3"/>
      <c r="BVE57" s="3"/>
      <c r="BVF57" s="3"/>
      <c r="BVG57" s="3"/>
      <c r="BVH57" s="3"/>
      <c r="BVI57" s="3"/>
      <c r="BVJ57" s="3"/>
      <c r="BVK57" s="3"/>
      <c r="BVL57" s="3"/>
      <c r="BVM57" s="3"/>
      <c r="BVN57" s="3"/>
      <c r="BVO57" s="3"/>
      <c r="BVP57" s="3"/>
      <c r="BVQ57" s="3"/>
      <c r="BVR57" s="3"/>
      <c r="BVS57" s="3"/>
      <c r="BVT57" s="3"/>
      <c r="BVU57" s="3"/>
      <c r="BVV57" s="3"/>
      <c r="BVW57" s="3"/>
      <c r="BVX57" s="3"/>
      <c r="BVY57" s="3"/>
      <c r="BVZ57" s="3"/>
      <c r="BWA57" s="3"/>
      <c r="BWB57" s="3"/>
      <c r="BWC57" s="3"/>
      <c r="BWD57" s="3"/>
      <c r="BWE57" s="3"/>
      <c r="BWF57" s="3"/>
      <c r="BWG57" s="3"/>
      <c r="BWH57" s="3"/>
      <c r="BWI57" s="3"/>
      <c r="BWJ57" s="3"/>
      <c r="BWK57" s="3"/>
      <c r="BWL57" s="3"/>
      <c r="BWM57" s="3"/>
      <c r="BWN57" s="3"/>
      <c r="BWO57" s="3"/>
      <c r="BWP57" s="3"/>
      <c r="BWQ57" s="3"/>
      <c r="BWR57" s="3"/>
      <c r="BWS57" s="3"/>
      <c r="BWT57" s="3"/>
      <c r="BWU57" s="3"/>
      <c r="BWV57" s="3"/>
      <c r="BWW57" s="3"/>
      <c r="BWX57" s="3"/>
      <c r="BWY57" s="3"/>
      <c r="BWZ57" s="3"/>
      <c r="BXA57" s="3"/>
      <c r="BXB57" s="3"/>
      <c r="BXC57" s="3"/>
      <c r="BXD57" s="3"/>
      <c r="BXE57" s="3"/>
      <c r="BXF57" s="3"/>
      <c r="BXG57" s="3"/>
      <c r="BXH57" s="3"/>
      <c r="BXI57" s="3"/>
      <c r="BXJ57" s="3"/>
      <c r="BXK57" s="3"/>
      <c r="BXL57" s="3"/>
      <c r="BXM57" s="3"/>
      <c r="BXN57" s="3"/>
      <c r="BXO57" s="3"/>
      <c r="BXP57" s="3"/>
      <c r="BXQ57" s="3"/>
      <c r="BXR57" s="3"/>
      <c r="BXS57" s="3"/>
      <c r="BXT57" s="3"/>
      <c r="BXU57" s="3"/>
      <c r="BXV57" s="3"/>
      <c r="BXW57" s="3"/>
      <c r="BXX57" s="3"/>
      <c r="BXY57" s="3"/>
      <c r="BXZ57" s="3"/>
      <c r="BYA57" s="3"/>
      <c r="BYB57" s="3"/>
      <c r="BYC57" s="3"/>
      <c r="BYD57" s="3"/>
      <c r="BYE57" s="3"/>
      <c r="BYF57" s="3"/>
      <c r="BYG57" s="3"/>
      <c r="BYH57" s="3"/>
      <c r="BYI57" s="3"/>
      <c r="BYJ57" s="3"/>
      <c r="BYK57" s="3"/>
      <c r="BYL57" s="3"/>
      <c r="BYM57" s="3"/>
      <c r="BYN57" s="3"/>
      <c r="BYO57" s="3"/>
      <c r="BYP57" s="3"/>
      <c r="BYQ57" s="3"/>
      <c r="BYR57" s="3"/>
      <c r="BYS57" s="3"/>
      <c r="BYT57" s="3"/>
      <c r="BYU57" s="3"/>
      <c r="BYV57" s="3"/>
      <c r="BYW57" s="3"/>
      <c r="BYX57" s="3"/>
      <c r="BYY57" s="3"/>
      <c r="BYZ57" s="3"/>
      <c r="BZA57" s="3"/>
      <c r="BZB57" s="3"/>
      <c r="BZC57" s="3"/>
      <c r="BZD57" s="3"/>
      <c r="BZE57" s="3"/>
      <c r="BZF57" s="3"/>
      <c r="BZG57" s="3"/>
      <c r="BZH57" s="3"/>
      <c r="BZI57" s="3"/>
      <c r="BZJ57" s="3"/>
      <c r="BZK57" s="3"/>
      <c r="BZL57" s="3"/>
      <c r="BZM57" s="3"/>
      <c r="BZN57" s="3"/>
      <c r="BZO57" s="3"/>
      <c r="BZP57" s="3"/>
      <c r="BZQ57" s="3"/>
      <c r="BZR57" s="3"/>
      <c r="BZS57" s="3"/>
      <c r="BZT57" s="3"/>
      <c r="BZU57" s="3"/>
      <c r="BZV57" s="3"/>
      <c r="BZW57" s="3"/>
      <c r="BZX57" s="3"/>
      <c r="BZY57" s="3"/>
      <c r="BZZ57" s="3"/>
      <c r="CAA57" s="3"/>
      <c r="CAB57" s="3"/>
      <c r="CAC57" s="3"/>
      <c r="CAD57" s="3"/>
      <c r="CAE57" s="3"/>
      <c r="CAF57" s="3"/>
      <c r="CAG57" s="3"/>
      <c r="CAH57" s="3"/>
      <c r="CAI57" s="3"/>
      <c r="CAJ57" s="3"/>
      <c r="CAK57" s="3"/>
      <c r="CAL57" s="3"/>
      <c r="CAM57" s="3"/>
      <c r="CAN57" s="3"/>
      <c r="CAO57" s="3"/>
      <c r="CAP57" s="3"/>
      <c r="CAQ57" s="3"/>
      <c r="CAR57" s="3"/>
      <c r="CAS57" s="3"/>
      <c r="CAT57" s="3"/>
      <c r="CAU57" s="3"/>
      <c r="CAV57" s="3"/>
      <c r="CAW57" s="3"/>
      <c r="CAX57" s="3"/>
      <c r="CAY57" s="3"/>
      <c r="CAZ57" s="3"/>
      <c r="CBA57" s="3"/>
      <c r="CBB57" s="3"/>
      <c r="CBC57" s="3"/>
      <c r="CBD57" s="3"/>
      <c r="CBE57" s="3"/>
      <c r="CBF57" s="3"/>
      <c r="CBG57" s="3"/>
      <c r="CBH57" s="3"/>
      <c r="CBI57" s="3"/>
      <c r="CBJ57" s="3"/>
      <c r="CBK57" s="3"/>
      <c r="CBL57" s="3"/>
      <c r="CBM57" s="3"/>
      <c r="CBN57" s="3"/>
      <c r="CBO57" s="3"/>
      <c r="CBP57" s="3"/>
      <c r="CBQ57" s="3"/>
      <c r="CBR57" s="3"/>
      <c r="CBS57" s="3"/>
      <c r="CBT57" s="3"/>
      <c r="CBU57" s="3"/>
      <c r="CBV57" s="3"/>
      <c r="CBW57" s="3"/>
      <c r="CBX57" s="3"/>
      <c r="CBY57" s="3"/>
      <c r="CBZ57" s="3"/>
      <c r="CCA57" s="3"/>
      <c r="CCB57" s="3"/>
      <c r="CCC57" s="3"/>
      <c r="CCD57" s="3"/>
      <c r="CCE57" s="3"/>
      <c r="CCF57" s="3"/>
      <c r="CCG57" s="3"/>
      <c r="CCH57" s="3"/>
      <c r="CCI57" s="3"/>
      <c r="CCJ57" s="3"/>
      <c r="CCK57" s="3"/>
      <c r="CCL57" s="3"/>
      <c r="CCM57" s="3"/>
      <c r="CCN57" s="3"/>
      <c r="CCO57" s="3"/>
      <c r="CCP57" s="3"/>
      <c r="CCQ57" s="3"/>
      <c r="CCR57" s="3"/>
      <c r="CCS57" s="3"/>
      <c r="CCT57" s="3"/>
      <c r="CCU57" s="3"/>
      <c r="CCV57" s="3"/>
      <c r="CCW57" s="3"/>
      <c r="CCX57" s="3"/>
      <c r="CCY57" s="3"/>
      <c r="CCZ57" s="3"/>
      <c r="CDA57" s="3"/>
      <c r="CDB57" s="3"/>
      <c r="CDC57" s="3"/>
      <c r="CDD57" s="3"/>
      <c r="CDE57" s="3"/>
      <c r="CDF57" s="3"/>
      <c r="CDG57" s="3"/>
      <c r="CDH57" s="3"/>
      <c r="CDI57" s="3"/>
      <c r="CDJ57" s="3"/>
      <c r="CDK57" s="3"/>
      <c r="CDL57" s="3"/>
      <c r="CDM57" s="3"/>
      <c r="CDN57" s="3"/>
      <c r="CDO57" s="3"/>
      <c r="CDP57" s="3"/>
      <c r="CDQ57" s="3"/>
      <c r="CDR57" s="3"/>
      <c r="CDS57" s="3"/>
      <c r="CDT57" s="3"/>
      <c r="CDU57" s="3"/>
      <c r="CDV57" s="3"/>
      <c r="CDW57" s="3"/>
      <c r="CDX57" s="3"/>
      <c r="CDY57" s="3"/>
      <c r="CDZ57" s="3"/>
      <c r="CEA57" s="3"/>
      <c r="CEB57" s="3"/>
      <c r="CEC57" s="3"/>
      <c r="CED57" s="3"/>
      <c r="CEE57" s="3"/>
      <c r="CEF57" s="3"/>
      <c r="CEG57" s="3"/>
      <c r="CEH57" s="3"/>
      <c r="CEI57" s="3"/>
      <c r="CEJ57" s="3"/>
      <c r="CEK57" s="3"/>
      <c r="CEL57" s="3"/>
      <c r="CEM57" s="3"/>
      <c r="CEN57" s="3"/>
      <c r="CEO57" s="3"/>
      <c r="CEP57" s="3"/>
      <c r="CEQ57" s="3"/>
      <c r="CER57" s="3"/>
      <c r="CES57" s="3"/>
      <c r="CET57" s="3"/>
      <c r="CEU57" s="3"/>
      <c r="CEV57" s="3"/>
      <c r="CEW57" s="3"/>
      <c r="CEX57" s="3"/>
      <c r="CEY57" s="3"/>
      <c r="CEZ57" s="3"/>
      <c r="CFA57" s="3"/>
      <c r="CFB57" s="3"/>
      <c r="CFC57" s="3"/>
      <c r="CFD57" s="3"/>
      <c r="CFE57" s="3"/>
      <c r="CFF57" s="3"/>
      <c r="CFG57" s="3"/>
      <c r="CFH57" s="3"/>
      <c r="CFI57" s="3"/>
      <c r="CFJ57" s="3"/>
      <c r="CFK57" s="3"/>
      <c r="CFL57" s="3"/>
      <c r="CFM57" s="3"/>
      <c r="CFN57" s="3"/>
      <c r="CFO57" s="3"/>
      <c r="CFP57" s="3"/>
      <c r="CFQ57" s="3"/>
      <c r="CFR57" s="3"/>
      <c r="CFS57" s="3"/>
      <c r="CFT57" s="3"/>
      <c r="CFU57" s="3"/>
      <c r="CFV57" s="3"/>
      <c r="CFW57" s="3"/>
      <c r="CFX57" s="3"/>
      <c r="CFY57" s="3"/>
      <c r="CFZ57" s="3"/>
      <c r="CGA57" s="3"/>
      <c r="CGB57" s="3"/>
      <c r="CGC57" s="3"/>
      <c r="CGD57" s="3"/>
      <c r="CGE57" s="3"/>
      <c r="CGF57" s="3"/>
      <c r="CGG57" s="3"/>
      <c r="CGH57" s="3"/>
      <c r="CGI57" s="3"/>
      <c r="CGJ57" s="3"/>
      <c r="CGK57" s="3"/>
      <c r="CGL57" s="3"/>
      <c r="CGM57" s="3"/>
      <c r="CGN57" s="3"/>
      <c r="CGO57" s="3"/>
      <c r="CGP57" s="3"/>
      <c r="CGQ57" s="3"/>
      <c r="CGR57" s="3"/>
      <c r="CGS57" s="3"/>
      <c r="CGT57" s="3"/>
      <c r="CGU57" s="3"/>
      <c r="CGV57" s="3"/>
      <c r="CGW57" s="3"/>
      <c r="CGX57" s="3"/>
      <c r="CGY57" s="3"/>
      <c r="CGZ57" s="3"/>
      <c r="CHA57" s="3"/>
      <c r="CHB57" s="3"/>
      <c r="CHC57" s="3"/>
      <c r="CHD57" s="3"/>
      <c r="CHE57" s="3"/>
      <c r="CHF57" s="3"/>
      <c r="CHG57" s="3"/>
      <c r="CHH57" s="3"/>
      <c r="CHI57" s="3"/>
      <c r="CHJ57" s="3"/>
      <c r="CHK57" s="3"/>
      <c r="CHL57" s="3"/>
      <c r="CHM57" s="3"/>
      <c r="CHN57" s="3"/>
      <c r="CHO57" s="3"/>
      <c r="CHP57" s="3"/>
      <c r="CHQ57" s="3"/>
      <c r="CHR57" s="3"/>
      <c r="CHS57" s="3"/>
      <c r="CHT57" s="3"/>
      <c r="CHU57" s="3"/>
      <c r="CHV57" s="3"/>
      <c r="CHW57" s="3"/>
      <c r="CHX57" s="3"/>
      <c r="CHY57" s="3"/>
      <c r="CHZ57" s="3"/>
      <c r="CIA57" s="3"/>
      <c r="CIB57" s="3"/>
      <c r="CIC57" s="3"/>
      <c r="CID57" s="3"/>
      <c r="CIE57" s="3"/>
      <c r="CIF57" s="3"/>
      <c r="CIG57" s="3"/>
      <c r="CIH57" s="3"/>
      <c r="CII57" s="3"/>
      <c r="CIJ57" s="3"/>
      <c r="CIK57" s="3"/>
      <c r="CIL57" s="3"/>
      <c r="CIM57" s="3"/>
      <c r="CIN57" s="3"/>
      <c r="CIO57" s="3"/>
      <c r="CIP57" s="3"/>
      <c r="CIQ57" s="3"/>
      <c r="CIR57" s="3"/>
      <c r="CIS57" s="3"/>
      <c r="CIT57" s="3"/>
      <c r="CIU57" s="3"/>
      <c r="CIV57" s="3"/>
      <c r="CIW57" s="3"/>
      <c r="CIX57" s="3"/>
      <c r="CIY57" s="3"/>
      <c r="CIZ57" s="3"/>
      <c r="CJA57" s="3"/>
      <c r="CJB57" s="3"/>
      <c r="CJC57" s="3"/>
      <c r="CJD57" s="3"/>
      <c r="CJE57" s="3"/>
      <c r="CJF57" s="3"/>
      <c r="CJG57" s="3"/>
      <c r="CJH57" s="3"/>
      <c r="CJI57" s="3"/>
      <c r="CJJ57" s="3"/>
      <c r="CJK57" s="3"/>
      <c r="CJL57" s="3"/>
      <c r="CJM57" s="3"/>
      <c r="CJN57" s="3"/>
      <c r="CJO57" s="3"/>
      <c r="CJP57" s="3"/>
      <c r="CJQ57" s="3"/>
      <c r="CJR57" s="3"/>
      <c r="CJS57" s="3"/>
      <c r="CJT57" s="3"/>
      <c r="CJU57" s="3"/>
      <c r="CJV57" s="3"/>
      <c r="CJW57" s="3"/>
      <c r="CJX57" s="3"/>
      <c r="CJY57" s="3"/>
      <c r="CJZ57" s="3"/>
      <c r="CKA57" s="3"/>
      <c r="CKB57" s="3"/>
      <c r="CKC57" s="3"/>
      <c r="CKD57" s="3"/>
      <c r="CKE57" s="3"/>
      <c r="CKF57" s="3"/>
      <c r="CKG57" s="3"/>
      <c r="CKH57" s="3"/>
      <c r="CKI57" s="3"/>
      <c r="CKJ57" s="3"/>
      <c r="CKK57" s="3"/>
      <c r="CKL57" s="3"/>
      <c r="CKM57" s="3"/>
      <c r="CKN57" s="3"/>
      <c r="CKO57" s="3"/>
      <c r="CKP57" s="3"/>
      <c r="CKQ57" s="3"/>
      <c r="CKR57" s="3"/>
      <c r="CKS57" s="3"/>
      <c r="CKT57" s="3"/>
      <c r="CKU57" s="3"/>
      <c r="CKV57" s="3"/>
      <c r="CKW57" s="3"/>
      <c r="CKX57" s="3"/>
      <c r="CKY57" s="3"/>
      <c r="CKZ57" s="3"/>
      <c r="CLA57" s="3"/>
      <c r="CLB57" s="3"/>
      <c r="CLC57" s="3"/>
      <c r="CLD57" s="3"/>
      <c r="CLE57" s="3"/>
      <c r="CLF57" s="3"/>
      <c r="CLG57" s="3"/>
      <c r="CLH57" s="3"/>
      <c r="CLI57" s="3"/>
      <c r="CLJ57" s="3"/>
      <c r="CLK57" s="3"/>
      <c r="CLL57" s="3"/>
      <c r="CLM57" s="3"/>
      <c r="CLN57" s="3"/>
      <c r="CLO57" s="3"/>
      <c r="CLP57" s="3"/>
      <c r="CLQ57" s="3"/>
      <c r="CLR57" s="3"/>
      <c r="CLS57" s="3"/>
      <c r="CLT57" s="3"/>
      <c r="CLU57" s="3"/>
      <c r="CLV57" s="3"/>
      <c r="CLW57" s="3"/>
      <c r="CLX57" s="3"/>
      <c r="CLY57" s="3"/>
      <c r="CLZ57" s="3"/>
      <c r="CMA57" s="3"/>
      <c r="CMB57" s="3"/>
      <c r="CMC57" s="3"/>
      <c r="CMD57" s="3"/>
      <c r="CME57" s="3"/>
      <c r="CMF57" s="3"/>
      <c r="CMG57" s="3"/>
      <c r="CMH57" s="3"/>
      <c r="CMI57" s="3"/>
      <c r="CMJ57" s="3"/>
      <c r="CMK57" s="3"/>
      <c r="CML57" s="3"/>
      <c r="CMM57" s="3"/>
      <c r="CMN57" s="3"/>
      <c r="CMO57" s="3"/>
      <c r="CMP57" s="3"/>
      <c r="CMQ57" s="3"/>
      <c r="CMR57" s="3"/>
      <c r="CMS57" s="3"/>
      <c r="CMT57" s="3"/>
      <c r="CMU57" s="3"/>
      <c r="CMV57" s="3"/>
      <c r="CMW57" s="3"/>
      <c r="CMX57" s="3"/>
      <c r="CMY57" s="3"/>
      <c r="CMZ57" s="3"/>
      <c r="CNA57" s="3"/>
      <c r="CNB57" s="3"/>
      <c r="CNC57" s="3"/>
      <c r="CND57" s="3"/>
      <c r="CNE57" s="3"/>
      <c r="CNF57" s="3"/>
      <c r="CNG57" s="3"/>
      <c r="CNH57" s="3"/>
      <c r="CNI57" s="3"/>
      <c r="CNJ57" s="3"/>
      <c r="CNK57" s="3"/>
      <c r="CNL57" s="3"/>
      <c r="CNM57" s="3"/>
      <c r="CNN57" s="3"/>
      <c r="CNO57" s="3"/>
      <c r="CNP57" s="3"/>
      <c r="CNQ57" s="3"/>
      <c r="CNR57" s="3"/>
      <c r="CNS57" s="3"/>
      <c r="CNT57" s="3"/>
      <c r="CNU57" s="3"/>
      <c r="CNV57" s="3"/>
      <c r="CNW57" s="3"/>
      <c r="CNX57" s="3"/>
      <c r="CNY57" s="3"/>
      <c r="CNZ57" s="3"/>
      <c r="COA57" s="3"/>
      <c r="COB57" s="3"/>
      <c r="COC57" s="3"/>
      <c r="COD57" s="3"/>
      <c r="COE57" s="3"/>
      <c r="COF57" s="3"/>
      <c r="COG57" s="3"/>
      <c r="COH57" s="3"/>
      <c r="COI57" s="3"/>
      <c r="COJ57" s="3"/>
      <c r="COK57" s="3"/>
      <c r="COL57" s="3"/>
      <c r="COM57" s="3"/>
      <c r="CON57" s="3"/>
      <c r="COO57" s="3"/>
      <c r="COP57" s="3"/>
      <c r="COQ57" s="3"/>
      <c r="COR57" s="3"/>
      <c r="COS57" s="3"/>
      <c r="COT57" s="3"/>
      <c r="COU57" s="3"/>
      <c r="COV57" s="3"/>
      <c r="COW57" s="3"/>
      <c r="COX57" s="3"/>
      <c r="COY57" s="3"/>
      <c r="COZ57" s="3"/>
      <c r="CPA57" s="3"/>
      <c r="CPB57" s="3"/>
      <c r="CPC57" s="3"/>
      <c r="CPD57" s="3"/>
      <c r="CPE57" s="3"/>
      <c r="CPF57" s="3"/>
      <c r="CPG57" s="3"/>
      <c r="CPH57" s="3"/>
      <c r="CPI57" s="3"/>
      <c r="CPJ57" s="3"/>
      <c r="CPK57" s="3"/>
      <c r="CPL57" s="3"/>
      <c r="CPM57" s="3"/>
      <c r="CPN57" s="3"/>
      <c r="CPO57" s="3"/>
      <c r="CPP57" s="3"/>
      <c r="CPQ57" s="3"/>
      <c r="CPR57" s="3"/>
      <c r="CPS57" s="3"/>
      <c r="CPT57" s="3"/>
      <c r="CPU57" s="3"/>
      <c r="CPV57" s="3"/>
      <c r="CPW57" s="3"/>
      <c r="CPX57" s="3"/>
      <c r="CPY57" s="3"/>
      <c r="CPZ57" s="3"/>
      <c r="CQA57" s="3"/>
      <c r="CQB57" s="3"/>
      <c r="CQC57" s="3"/>
      <c r="CQD57" s="3"/>
      <c r="CQE57" s="3"/>
      <c r="CQF57" s="3"/>
      <c r="CQG57" s="3"/>
      <c r="CQH57" s="3"/>
      <c r="CQI57" s="3"/>
      <c r="CQJ57" s="3"/>
      <c r="CQK57" s="3"/>
      <c r="CQL57" s="3"/>
      <c r="CQM57" s="3"/>
      <c r="CQN57" s="3"/>
      <c r="CQO57" s="3"/>
      <c r="CQP57" s="3"/>
      <c r="CQQ57" s="3"/>
      <c r="CQR57" s="3"/>
      <c r="CQS57" s="3"/>
      <c r="CQT57" s="3"/>
      <c r="CQU57" s="3"/>
      <c r="CQV57" s="3"/>
      <c r="CQW57" s="3"/>
      <c r="CQX57" s="3"/>
      <c r="CQY57" s="3"/>
      <c r="CQZ57" s="3"/>
      <c r="CRA57" s="3"/>
      <c r="CRB57" s="3"/>
      <c r="CRC57" s="3"/>
      <c r="CRD57" s="3"/>
      <c r="CRE57" s="3"/>
      <c r="CRF57" s="3"/>
      <c r="CRG57" s="3"/>
      <c r="CRH57" s="3"/>
      <c r="CRI57" s="3"/>
      <c r="CRJ57" s="3"/>
      <c r="CRK57" s="3"/>
      <c r="CRL57" s="3"/>
      <c r="CRM57" s="3"/>
      <c r="CRN57" s="3"/>
      <c r="CRO57" s="3"/>
      <c r="CRP57" s="3"/>
      <c r="CRQ57" s="3"/>
      <c r="CRR57" s="3"/>
      <c r="CRS57" s="3"/>
      <c r="CRT57" s="3"/>
      <c r="CRU57" s="3"/>
      <c r="CRV57" s="3"/>
      <c r="CRW57" s="3"/>
      <c r="CRX57" s="3"/>
      <c r="CRY57" s="3"/>
      <c r="CRZ57" s="3"/>
      <c r="CSA57" s="3"/>
      <c r="CSB57" s="3"/>
      <c r="CSC57" s="3"/>
      <c r="CSD57" s="3"/>
      <c r="CSE57" s="3"/>
      <c r="CSF57" s="3"/>
      <c r="CSG57" s="3"/>
      <c r="CSH57" s="3"/>
      <c r="CSI57" s="3"/>
      <c r="CSJ57" s="3"/>
      <c r="CSK57" s="3"/>
      <c r="CSL57" s="3"/>
      <c r="CSM57" s="3"/>
      <c r="CSN57" s="3"/>
      <c r="CSO57" s="3"/>
      <c r="CSP57" s="3"/>
      <c r="CSQ57" s="3"/>
      <c r="CSR57" s="3"/>
      <c r="CSS57" s="3"/>
      <c r="CST57" s="3"/>
      <c r="CSU57" s="3"/>
      <c r="CSV57" s="3"/>
      <c r="CSW57" s="3"/>
      <c r="CSX57" s="3"/>
      <c r="CSY57" s="3"/>
      <c r="CSZ57" s="3"/>
      <c r="CTA57" s="3"/>
      <c r="CTB57" s="3"/>
      <c r="CTC57" s="3"/>
      <c r="CTD57" s="3"/>
      <c r="CTE57" s="3"/>
      <c r="CTF57" s="3"/>
      <c r="CTG57" s="3"/>
      <c r="CTH57" s="3"/>
      <c r="CTI57" s="3"/>
      <c r="CTJ57" s="3"/>
      <c r="CTK57" s="3"/>
      <c r="CTL57" s="3"/>
      <c r="CTM57" s="3"/>
      <c r="CTN57" s="3"/>
      <c r="CTO57" s="3"/>
      <c r="CTP57" s="3"/>
      <c r="CTQ57" s="3"/>
      <c r="CTR57" s="3"/>
      <c r="CTS57" s="3"/>
      <c r="CTT57" s="3"/>
      <c r="CTU57" s="3"/>
      <c r="CTV57" s="3"/>
      <c r="CTW57" s="3"/>
      <c r="CTX57" s="3"/>
      <c r="CTY57" s="3"/>
      <c r="CTZ57" s="3"/>
      <c r="CUA57" s="3"/>
      <c r="CUB57" s="3"/>
      <c r="CUC57" s="3"/>
      <c r="CUD57" s="3"/>
      <c r="CUE57" s="3"/>
      <c r="CUF57" s="3"/>
      <c r="CUG57" s="3"/>
      <c r="CUH57" s="3"/>
      <c r="CUI57" s="3"/>
      <c r="CUJ57" s="3"/>
      <c r="CUK57" s="3"/>
      <c r="CUL57" s="3"/>
      <c r="CUM57" s="3"/>
      <c r="CUN57" s="3"/>
      <c r="CUO57" s="3"/>
      <c r="CUP57" s="3"/>
      <c r="CUQ57" s="3"/>
      <c r="CUR57" s="3"/>
      <c r="CUS57" s="3"/>
      <c r="CUT57" s="3"/>
      <c r="CUU57" s="3"/>
      <c r="CUV57" s="3"/>
      <c r="CUW57" s="3"/>
      <c r="CUX57" s="3"/>
      <c r="CUY57" s="3"/>
      <c r="CUZ57" s="3"/>
      <c r="CVA57" s="3"/>
      <c r="CVB57" s="3"/>
      <c r="CVC57" s="3"/>
      <c r="CVD57" s="3"/>
      <c r="CVE57" s="3"/>
      <c r="CVF57" s="3"/>
      <c r="CVG57" s="3"/>
      <c r="CVH57" s="3"/>
      <c r="CVI57" s="3"/>
      <c r="CVJ57" s="3"/>
      <c r="CVK57" s="3"/>
      <c r="CVL57" s="3"/>
      <c r="CVM57" s="3"/>
      <c r="CVN57" s="3"/>
      <c r="CVO57" s="3"/>
      <c r="CVP57" s="3"/>
      <c r="CVQ57" s="3"/>
      <c r="CVR57" s="3"/>
      <c r="CVS57" s="3"/>
      <c r="CVT57" s="3"/>
      <c r="CVU57" s="3"/>
      <c r="CVV57" s="3"/>
      <c r="CVW57" s="3"/>
      <c r="CVX57" s="3"/>
      <c r="CVY57" s="3"/>
      <c r="CVZ57" s="3"/>
      <c r="CWA57" s="3"/>
      <c r="CWB57" s="3"/>
      <c r="CWC57" s="3"/>
      <c r="CWD57" s="3"/>
      <c r="CWE57" s="3"/>
      <c r="CWF57" s="3"/>
      <c r="CWG57" s="3"/>
      <c r="CWH57" s="3"/>
      <c r="CWI57" s="3"/>
      <c r="CWJ57" s="3"/>
      <c r="CWK57" s="3"/>
      <c r="CWL57" s="3"/>
      <c r="CWM57" s="3"/>
      <c r="CWN57" s="3"/>
      <c r="CWO57" s="3"/>
      <c r="CWP57" s="3"/>
      <c r="CWQ57" s="3"/>
      <c r="CWR57" s="3"/>
      <c r="CWS57" s="3"/>
      <c r="CWT57" s="3"/>
      <c r="CWU57" s="3"/>
      <c r="CWV57" s="3"/>
      <c r="CWW57" s="3"/>
      <c r="CWX57" s="3"/>
      <c r="CWY57" s="3"/>
      <c r="CWZ57" s="3"/>
      <c r="CXA57" s="3"/>
      <c r="CXB57" s="3"/>
      <c r="CXC57" s="3"/>
      <c r="CXD57" s="3"/>
      <c r="CXE57" s="3"/>
      <c r="CXF57" s="3"/>
      <c r="CXG57" s="3"/>
      <c r="CXH57" s="3"/>
      <c r="CXI57" s="3"/>
      <c r="CXJ57" s="3"/>
      <c r="CXK57" s="3"/>
      <c r="CXL57" s="3"/>
      <c r="CXM57" s="3"/>
      <c r="CXN57" s="3"/>
      <c r="CXO57" s="3"/>
      <c r="CXP57" s="3"/>
      <c r="CXQ57" s="3"/>
      <c r="CXR57" s="3"/>
      <c r="CXS57" s="3"/>
      <c r="CXT57" s="3"/>
      <c r="CXU57" s="3"/>
      <c r="CXV57" s="3"/>
      <c r="CXW57" s="3"/>
      <c r="CXX57" s="3"/>
      <c r="CXY57" s="3"/>
      <c r="CXZ57" s="3"/>
      <c r="CYA57" s="3"/>
      <c r="CYB57" s="3"/>
      <c r="CYC57" s="3"/>
      <c r="CYD57" s="3"/>
      <c r="CYE57" s="3"/>
      <c r="CYF57" s="3"/>
      <c r="CYG57" s="3"/>
      <c r="CYH57" s="3"/>
      <c r="CYI57" s="3"/>
      <c r="CYJ57" s="3"/>
      <c r="CYK57" s="3"/>
      <c r="CYL57" s="3"/>
      <c r="CYM57" s="3"/>
      <c r="CYN57" s="3"/>
      <c r="CYO57" s="3"/>
      <c r="CYP57" s="3"/>
      <c r="CYQ57" s="3"/>
      <c r="CYR57" s="3"/>
      <c r="CYS57" s="3"/>
      <c r="CYT57" s="3"/>
      <c r="CYU57" s="3"/>
      <c r="CYV57" s="3"/>
      <c r="CYW57" s="3"/>
      <c r="CYX57" s="3"/>
      <c r="CYY57" s="3"/>
      <c r="CYZ57" s="3"/>
      <c r="CZA57" s="3"/>
      <c r="CZB57" s="3"/>
      <c r="CZC57" s="3"/>
      <c r="CZD57" s="3"/>
      <c r="CZE57" s="3"/>
      <c r="CZF57" s="3"/>
      <c r="CZG57" s="3"/>
      <c r="CZH57" s="3"/>
      <c r="CZI57" s="3"/>
      <c r="CZJ57" s="3"/>
      <c r="CZK57" s="3"/>
      <c r="CZL57" s="3"/>
      <c r="CZM57" s="3"/>
      <c r="CZN57" s="3"/>
      <c r="CZO57" s="3"/>
      <c r="CZP57" s="3"/>
      <c r="CZQ57" s="3"/>
      <c r="CZR57" s="3"/>
      <c r="CZS57" s="3"/>
      <c r="CZT57" s="3"/>
      <c r="CZU57" s="3"/>
      <c r="CZV57" s="3"/>
      <c r="CZW57" s="3"/>
      <c r="CZX57" s="3"/>
      <c r="CZY57" s="3"/>
      <c r="CZZ57" s="3"/>
      <c r="DAA57" s="3"/>
      <c r="DAB57" s="3"/>
      <c r="DAC57" s="3"/>
      <c r="DAD57" s="3"/>
      <c r="DAE57" s="3"/>
      <c r="DAF57" s="3"/>
      <c r="DAG57" s="3"/>
      <c r="DAH57" s="3"/>
      <c r="DAI57" s="3"/>
      <c r="DAJ57" s="3"/>
      <c r="DAK57" s="3"/>
      <c r="DAL57" s="3"/>
      <c r="DAM57" s="3"/>
      <c r="DAN57" s="3"/>
      <c r="DAO57" s="3"/>
      <c r="DAP57" s="3"/>
      <c r="DAQ57" s="3"/>
      <c r="DAR57" s="3"/>
      <c r="DAS57" s="3"/>
      <c r="DAT57" s="3"/>
      <c r="DAU57" s="3"/>
      <c r="DAV57" s="3"/>
      <c r="DAW57" s="3"/>
      <c r="DAX57" s="3"/>
      <c r="DAY57" s="3"/>
      <c r="DAZ57" s="3"/>
      <c r="DBA57" s="3"/>
      <c r="DBB57" s="3"/>
      <c r="DBC57" s="3"/>
      <c r="DBD57" s="3"/>
      <c r="DBE57" s="3"/>
      <c r="DBF57" s="3"/>
      <c r="DBG57" s="3"/>
      <c r="DBH57" s="3"/>
      <c r="DBI57" s="3"/>
      <c r="DBJ57" s="3"/>
      <c r="DBK57" s="3"/>
      <c r="DBL57" s="3"/>
      <c r="DBM57" s="3"/>
      <c r="DBN57" s="3"/>
      <c r="DBO57" s="3"/>
      <c r="DBP57" s="3"/>
      <c r="DBQ57" s="3"/>
      <c r="DBR57" s="3"/>
      <c r="DBS57" s="3"/>
      <c r="DBT57" s="3"/>
      <c r="DBU57" s="3"/>
      <c r="DBV57" s="3"/>
      <c r="DBW57" s="3"/>
      <c r="DBX57" s="3"/>
      <c r="DBY57" s="3"/>
      <c r="DBZ57" s="3"/>
      <c r="DCA57" s="3"/>
      <c r="DCB57" s="3"/>
      <c r="DCC57" s="3"/>
      <c r="DCD57" s="3"/>
      <c r="DCE57" s="3"/>
      <c r="DCF57" s="3"/>
      <c r="DCG57" s="3"/>
      <c r="DCH57" s="3"/>
      <c r="DCI57" s="3"/>
      <c r="DCJ57" s="3"/>
      <c r="DCK57" s="3"/>
      <c r="DCL57" s="3"/>
      <c r="DCM57" s="3"/>
      <c r="DCN57" s="3"/>
      <c r="DCO57" s="3"/>
      <c r="DCP57" s="3"/>
      <c r="DCQ57" s="3"/>
      <c r="DCR57" s="3"/>
      <c r="DCS57" s="3"/>
      <c r="DCT57" s="3"/>
      <c r="DCU57" s="3"/>
      <c r="DCV57" s="3"/>
      <c r="DCW57" s="3"/>
      <c r="DCX57" s="3"/>
      <c r="DCY57" s="3"/>
      <c r="DCZ57" s="3"/>
      <c r="DDA57" s="3"/>
      <c r="DDB57" s="3"/>
      <c r="DDC57" s="3"/>
      <c r="DDD57" s="3"/>
      <c r="DDE57" s="3"/>
      <c r="DDF57" s="3"/>
      <c r="DDG57" s="3"/>
      <c r="DDH57" s="3"/>
      <c r="DDI57" s="3"/>
      <c r="DDJ57" s="3"/>
      <c r="DDK57" s="3"/>
      <c r="DDL57" s="3"/>
      <c r="DDM57" s="3"/>
      <c r="DDN57" s="3"/>
      <c r="DDO57" s="3"/>
      <c r="DDP57" s="3"/>
      <c r="DDQ57" s="3"/>
      <c r="DDR57" s="3"/>
      <c r="DDS57" s="3"/>
      <c r="DDT57" s="3"/>
      <c r="DDU57" s="3"/>
      <c r="DDV57" s="3"/>
      <c r="DDW57" s="3"/>
      <c r="DDX57" s="3"/>
      <c r="DDY57" s="3"/>
      <c r="DDZ57" s="3"/>
      <c r="DEA57" s="3"/>
      <c r="DEB57" s="3"/>
      <c r="DEC57" s="3"/>
      <c r="DED57" s="3"/>
      <c r="DEE57" s="3"/>
      <c r="DEF57" s="3"/>
      <c r="DEG57" s="3"/>
      <c r="DEH57" s="3"/>
      <c r="DEI57" s="3"/>
      <c r="DEJ57" s="3"/>
      <c r="DEK57" s="3"/>
      <c r="DEL57" s="3"/>
      <c r="DEM57" s="3"/>
      <c r="DEN57" s="3"/>
      <c r="DEO57" s="3"/>
      <c r="DEP57" s="3"/>
      <c r="DEQ57" s="3"/>
      <c r="DER57" s="3"/>
      <c r="DES57" s="3"/>
      <c r="DET57" s="3"/>
      <c r="DEU57" s="3"/>
      <c r="DEV57" s="3"/>
      <c r="DEW57" s="3"/>
      <c r="DEX57" s="3"/>
      <c r="DEY57" s="3"/>
      <c r="DEZ57" s="3"/>
      <c r="DFA57" s="3"/>
      <c r="DFB57" s="3"/>
      <c r="DFC57" s="3"/>
      <c r="DFD57" s="3"/>
      <c r="DFE57" s="3"/>
      <c r="DFF57" s="3"/>
      <c r="DFG57" s="3"/>
      <c r="DFH57" s="3"/>
      <c r="DFI57" s="3"/>
      <c r="DFJ57" s="3"/>
      <c r="DFK57" s="3"/>
      <c r="DFL57" s="3"/>
      <c r="DFM57" s="3"/>
      <c r="DFN57" s="3"/>
      <c r="DFO57" s="3"/>
      <c r="DFP57" s="3"/>
      <c r="DFQ57" s="3"/>
      <c r="DFR57" s="3"/>
      <c r="DFS57" s="3"/>
      <c r="DFT57" s="3"/>
      <c r="DFU57" s="3"/>
      <c r="DFV57" s="3"/>
      <c r="DFW57" s="3"/>
      <c r="DFX57" s="3"/>
      <c r="DFY57" s="3"/>
      <c r="DFZ57" s="3"/>
      <c r="DGA57" s="3"/>
      <c r="DGB57" s="3"/>
      <c r="DGC57" s="3"/>
      <c r="DGD57" s="3"/>
      <c r="DGE57" s="3"/>
      <c r="DGF57" s="3"/>
      <c r="DGG57" s="3"/>
      <c r="DGH57" s="3"/>
      <c r="DGI57" s="3"/>
      <c r="DGJ57" s="3"/>
      <c r="DGK57" s="3"/>
      <c r="DGL57" s="3"/>
      <c r="DGM57" s="3"/>
      <c r="DGN57" s="3"/>
      <c r="DGO57" s="3"/>
      <c r="DGP57" s="3"/>
      <c r="DGQ57" s="3"/>
      <c r="DGR57" s="3"/>
      <c r="DGS57" s="3"/>
      <c r="DGT57" s="3"/>
      <c r="DGU57" s="3"/>
      <c r="DGV57" s="3"/>
      <c r="DGW57" s="3"/>
      <c r="DGX57" s="3"/>
      <c r="DGY57" s="3"/>
      <c r="DGZ57" s="3"/>
      <c r="DHA57" s="3"/>
      <c r="DHB57" s="3"/>
      <c r="DHC57" s="3"/>
      <c r="DHD57" s="3"/>
      <c r="DHE57" s="3"/>
      <c r="DHF57" s="3"/>
      <c r="DHG57" s="3"/>
      <c r="DHH57" s="3"/>
      <c r="DHI57" s="3"/>
      <c r="DHJ57" s="3"/>
      <c r="DHK57" s="3"/>
      <c r="DHL57" s="3"/>
      <c r="DHM57" s="3"/>
      <c r="DHN57" s="3"/>
      <c r="DHO57" s="3"/>
      <c r="DHP57" s="3"/>
      <c r="DHQ57" s="3"/>
      <c r="DHR57" s="3"/>
      <c r="DHS57" s="3"/>
      <c r="DHT57" s="3"/>
      <c r="DHU57" s="3"/>
      <c r="DHV57" s="3"/>
      <c r="DHW57" s="3"/>
      <c r="DHX57" s="3"/>
      <c r="DHY57" s="3"/>
      <c r="DHZ57" s="3"/>
      <c r="DIA57" s="3"/>
      <c r="DIB57" s="3"/>
      <c r="DIC57" s="3"/>
      <c r="DID57" s="3"/>
      <c r="DIE57" s="3"/>
      <c r="DIF57" s="3"/>
      <c r="DIG57" s="3"/>
      <c r="DIH57" s="3"/>
      <c r="DII57" s="3"/>
      <c r="DIJ57" s="3"/>
      <c r="DIK57" s="3"/>
      <c r="DIL57" s="3"/>
      <c r="DIM57" s="3"/>
      <c r="DIN57" s="3"/>
      <c r="DIO57" s="3"/>
      <c r="DIP57" s="3"/>
      <c r="DIQ57" s="3"/>
      <c r="DIR57" s="3"/>
      <c r="DIS57" s="3"/>
      <c r="DIT57" s="3"/>
      <c r="DIU57" s="3"/>
      <c r="DIV57" s="3"/>
      <c r="DIW57" s="3"/>
      <c r="DIX57" s="3"/>
      <c r="DIY57" s="3"/>
      <c r="DIZ57" s="3"/>
      <c r="DJA57" s="3"/>
      <c r="DJB57" s="3"/>
      <c r="DJC57" s="3"/>
      <c r="DJD57" s="3"/>
      <c r="DJE57" s="3"/>
      <c r="DJF57" s="3"/>
      <c r="DJG57" s="3"/>
      <c r="DJH57" s="3"/>
      <c r="DJI57" s="3"/>
      <c r="DJJ57" s="3"/>
      <c r="DJK57" s="3"/>
      <c r="DJL57" s="3"/>
      <c r="DJM57" s="3"/>
      <c r="DJN57" s="3"/>
      <c r="DJO57" s="3"/>
      <c r="DJP57" s="3"/>
      <c r="DJQ57" s="3"/>
      <c r="DJR57" s="3"/>
      <c r="DJS57" s="3"/>
      <c r="DJT57" s="3"/>
      <c r="DJU57" s="3"/>
      <c r="DJV57" s="3"/>
      <c r="DJW57" s="3"/>
      <c r="DJX57" s="3"/>
      <c r="DJY57" s="3"/>
      <c r="DJZ57" s="3"/>
      <c r="DKA57" s="3"/>
      <c r="DKB57" s="3"/>
      <c r="DKC57" s="3"/>
      <c r="DKD57" s="3"/>
      <c r="DKE57" s="3"/>
      <c r="DKF57" s="3"/>
      <c r="DKG57" s="3"/>
      <c r="DKH57" s="3"/>
      <c r="DKI57" s="3"/>
      <c r="DKJ57" s="3"/>
      <c r="DKK57" s="3"/>
      <c r="DKL57" s="3"/>
      <c r="DKM57" s="3"/>
      <c r="DKN57" s="3"/>
      <c r="DKO57" s="3"/>
      <c r="DKP57" s="3"/>
      <c r="DKQ57" s="3"/>
      <c r="DKR57" s="3"/>
      <c r="DKS57" s="3"/>
      <c r="DKT57" s="3"/>
      <c r="DKU57" s="3"/>
      <c r="DKV57" s="3"/>
      <c r="DKW57" s="3"/>
      <c r="DKX57" s="3"/>
      <c r="DKY57" s="3"/>
      <c r="DKZ57" s="3"/>
      <c r="DLA57" s="3"/>
      <c r="DLB57" s="3"/>
      <c r="DLC57" s="3"/>
      <c r="DLD57" s="3"/>
      <c r="DLE57" s="3"/>
      <c r="DLF57" s="3"/>
      <c r="DLG57" s="3"/>
      <c r="DLH57" s="3"/>
      <c r="DLI57" s="3"/>
      <c r="DLJ57" s="3"/>
      <c r="DLK57" s="3"/>
      <c r="DLL57" s="3"/>
      <c r="DLM57" s="3"/>
      <c r="DLN57" s="3"/>
      <c r="DLO57" s="3"/>
      <c r="DLP57" s="3"/>
      <c r="DLQ57" s="3"/>
      <c r="DLR57" s="3"/>
      <c r="DLS57" s="3"/>
      <c r="DLT57" s="3"/>
      <c r="DLU57" s="3"/>
      <c r="DLV57" s="3"/>
      <c r="DLW57" s="3"/>
      <c r="DLX57" s="3"/>
      <c r="DLY57" s="3"/>
      <c r="DLZ57" s="3"/>
      <c r="DMA57" s="3"/>
      <c r="DMB57" s="3"/>
      <c r="DMC57" s="3"/>
      <c r="DMD57" s="3"/>
      <c r="DME57" s="3"/>
      <c r="DMF57" s="3"/>
      <c r="DMG57" s="3"/>
      <c r="DMH57" s="3"/>
      <c r="DMI57" s="3"/>
      <c r="DMJ57" s="3"/>
      <c r="DMK57" s="3"/>
      <c r="DML57" s="3"/>
      <c r="DMM57" s="3"/>
      <c r="DMN57" s="3"/>
      <c r="DMO57" s="3"/>
      <c r="DMP57" s="3"/>
      <c r="DMQ57" s="3"/>
      <c r="DMR57" s="3"/>
      <c r="DMS57" s="3"/>
      <c r="DMT57" s="3"/>
      <c r="DMU57" s="3"/>
      <c r="DMV57" s="3"/>
      <c r="DMW57" s="3"/>
      <c r="DMX57" s="3"/>
      <c r="DMY57" s="3"/>
      <c r="DMZ57" s="3"/>
      <c r="DNA57" s="3"/>
      <c r="DNB57" s="3"/>
      <c r="DNC57" s="3"/>
      <c r="DND57" s="3"/>
      <c r="DNE57" s="3"/>
      <c r="DNF57" s="3"/>
      <c r="DNG57" s="3"/>
      <c r="DNH57" s="3"/>
      <c r="DNI57" s="3"/>
      <c r="DNJ57" s="3"/>
      <c r="DNK57" s="3"/>
      <c r="DNL57" s="3"/>
      <c r="DNM57" s="3"/>
      <c r="DNN57" s="3"/>
      <c r="DNO57" s="3"/>
      <c r="DNP57" s="3"/>
      <c r="DNQ57" s="3"/>
      <c r="DNR57" s="3"/>
      <c r="DNS57" s="3"/>
      <c r="DNT57" s="3"/>
      <c r="DNU57" s="3"/>
      <c r="DNV57" s="3"/>
      <c r="DNW57" s="3"/>
      <c r="DNX57" s="3"/>
      <c r="DNY57" s="3"/>
      <c r="DNZ57" s="3"/>
      <c r="DOA57" s="3"/>
      <c r="DOB57" s="3"/>
      <c r="DOC57" s="3"/>
      <c r="DOD57" s="3"/>
      <c r="DOE57" s="3"/>
      <c r="DOF57" s="3"/>
      <c r="DOG57" s="3"/>
      <c r="DOH57" s="3"/>
      <c r="DOI57" s="3"/>
      <c r="DOJ57" s="3"/>
      <c r="DOK57" s="3"/>
      <c r="DOL57" s="3"/>
      <c r="DOM57" s="3"/>
      <c r="DON57" s="3"/>
      <c r="DOO57" s="3"/>
      <c r="DOP57" s="3"/>
      <c r="DOQ57" s="3"/>
      <c r="DOR57" s="3"/>
      <c r="DOS57" s="3"/>
      <c r="DOT57" s="3"/>
      <c r="DOU57" s="3"/>
      <c r="DOV57" s="3"/>
      <c r="DOW57" s="3"/>
      <c r="DOX57" s="3"/>
      <c r="DOY57" s="3"/>
      <c r="DOZ57" s="3"/>
      <c r="DPA57" s="3"/>
      <c r="DPB57" s="3"/>
      <c r="DPC57" s="3"/>
      <c r="DPD57" s="3"/>
      <c r="DPE57" s="3"/>
      <c r="DPF57" s="3"/>
      <c r="DPG57" s="3"/>
      <c r="DPH57" s="3"/>
      <c r="DPI57" s="3"/>
      <c r="DPJ57" s="3"/>
      <c r="DPK57" s="3"/>
      <c r="DPL57" s="3"/>
      <c r="DPM57" s="3"/>
      <c r="DPN57" s="3"/>
      <c r="DPO57" s="3"/>
      <c r="DPP57" s="3"/>
      <c r="DPQ57" s="3"/>
      <c r="DPR57" s="3"/>
      <c r="DPS57" s="3"/>
      <c r="DPT57" s="3"/>
      <c r="DPU57" s="3"/>
      <c r="DPV57" s="3"/>
      <c r="DPW57" s="3"/>
      <c r="DPX57" s="3"/>
      <c r="DPY57" s="3"/>
      <c r="DPZ57" s="3"/>
      <c r="DQA57" s="3"/>
      <c r="DQB57" s="3"/>
      <c r="DQC57" s="3"/>
      <c r="DQD57" s="3"/>
      <c r="DQE57" s="3"/>
      <c r="DQF57" s="3"/>
      <c r="DQG57" s="3"/>
      <c r="DQH57" s="3"/>
      <c r="DQI57" s="3"/>
      <c r="DQJ57" s="3"/>
      <c r="DQK57" s="3"/>
      <c r="DQL57" s="3"/>
      <c r="DQM57" s="3"/>
      <c r="DQN57" s="3"/>
      <c r="DQO57" s="3"/>
      <c r="DQP57" s="3"/>
      <c r="DQQ57" s="3"/>
      <c r="DQR57" s="3"/>
      <c r="DQS57" s="3"/>
      <c r="DQT57" s="3"/>
      <c r="DQU57" s="3"/>
      <c r="DQV57" s="3"/>
      <c r="DQW57" s="3"/>
      <c r="DQX57" s="3"/>
      <c r="DQY57" s="3"/>
      <c r="DQZ57" s="3"/>
      <c r="DRA57" s="3"/>
      <c r="DRB57" s="3"/>
      <c r="DRC57" s="3"/>
      <c r="DRD57" s="3"/>
      <c r="DRE57" s="3"/>
      <c r="DRF57" s="3"/>
      <c r="DRG57" s="3"/>
      <c r="DRH57" s="3"/>
      <c r="DRI57" s="3"/>
      <c r="DRJ57" s="3"/>
      <c r="DRK57" s="3"/>
      <c r="DRL57" s="3"/>
      <c r="DRM57" s="3"/>
      <c r="DRN57" s="3"/>
      <c r="DRO57" s="3"/>
      <c r="DRP57" s="3"/>
      <c r="DRQ57" s="3"/>
      <c r="DRR57" s="3"/>
      <c r="DRS57" s="3"/>
      <c r="DRT57" s="3"/>
      <c r="DRU57" s="3"/>
      <c r="DRV57" s="3"/>
      <c r="DRW57" s="3"/>
      <c r="DRX57" s="3"/>
      <c r="DRY57" s="3"/>
      <c r="DRZ57" s="3"/>
      <c r="DSA57" s="3"/>
      <c r="DSB57" s="3"/>
      <c r="DSC57" s="3"/>
      <c r="DSD57" s="3"/>
      <c r="DSE57" s="3"/>
      <c r="DSF57" s="3"/>
      <c r="DSG57" s="3"/>
      <c r="DSH57" s="3"/>
      <c r="DSI57" s="3"/>
      <c r="DSJ57" s="3"/>
      <c r="DSK57" s="3"/>
      <c r="DSL57" s="3"/>
      <c r="DSM57" s="3"/>
      <c r="DSN57" s="3"/>
      <c r="DSO57" s="3"/>
      <c r="DSP57" s="3"/>
      <c r="DSQ57" s="3"/>
      <c r="DSR57" s="3"/>
      <c r="DSS57" s="3"/>
      <c r="DST57" s="3"/>
      <c r="DSU57" s="3"/>
      <c r="DSV57" s="3"/>
      <c r="DSW57" s="3"/>
      <c r="DSX57" s="3"/>
      <c r="DSY57" s="3"/>
      <c r="DSZ57" s="3"/>
      <c r="DTA57" s="3"/>
      <c r="DTB57" s="3"/>
      <c r="DTC57" s="3"/>
      <c r="DTD57" s="3"/>
      <c r="DTE57" s="3"/>
      <c r="DTF57" s="3"/>
      <c r="DTG57" s="3"/>
      <c r="DTH57" s="3"/>
      <c r="DTI57" s="3"/>
      <c r="DTJ57" s="3"/>
      <c r="DTK57" s="3"/>
      <c r="DTL57" s="3"/>
      <c r="DTM57" s="3"/>
      <c r="DTN57" s="3"/>
      <c r="DTO57" s="3"/>
      <c r="DTP57" s="3"/>
      <c r="DTQ57" s="3"/>
      <c r="DTR57" s="3"/>
      <c r="DTS57" s="3"/>
      <c r="DTT57" s="3"/>
      <c r="DTU57" s="3"/>
      <c r="DTV57" s="3"/>
      <c r="DTW57" s="3"/>
      <c r="DTX57" s="3"/>
      <c r="DTY57" s="3"/>
      <c r="DTZ57" s="3"/>
      <c r="DUA57" s="3"/>
      <c r="DUB57" s="3"/>
      <c r="DUC57" s="3"/>
      <c r="DUD57" s="3"/>
      <c r="DUE57" s="3"/>
      <c r="DUF57" s="3"/>
      <c r="DUG57" s="3"/>
      <c r="DUH57" s="3"/>
      <c r="DUI57" s="3"/>
      <c r="DUJ57" s="3"/>
      <c r="DUK57" s="3"/>
      <c r="DUL57" s="3"/>
      <c r="DUM57" s="3"/>
      <c r="DUN57" s="3"/>
      <c r="DUO57" s="3"/>
      <c r="DUP57" s="3"/>
      <c r="DUQ57" s="3"/>
      <c r="DUR57" s="3"/>
      <c r="DUS57" s="3"/>
      <c r="DUT57" s="3"/>
      <c r="DUU57" s="3"/>
      <c r="DUV57" s="3"/>
      <c r="DUW57" s="3"/>
      <c r="DUX57" s="3"/>
      <c r="DUY57" s="3"/>
      <c r="DUZ57" s="3"/>
      <c r="DVA57" s="3"/>
      <c r="DVB57" s="3"/>
      <c r="DVC57" s="3"/>
      <c r="DVD57" s="3"/>
      <c r="DVE57" s="3"/>
      <c r="DVF57" s="3"/>
      <c r="DVG57" s="3"/>
      <c r="DVH57" s="3"/>
      <c r="DVI57" s="3"/>
      <c r="DVJ57" s="3"/>
      <c r="DVK57" s="3"/>
      <c r="DVL57" s="3"/>
      <c r="DVM57" s="3"/>
      <c r="DVN57" s="3"/>
      <c r="DVO57" s="3"/>
      <c r="DVP57" s="3"/>
      <c r="DVQ57" s="3"/>
      <c r="DVR57" s="3"/>
      <c r="DVS57" s="3"/>
      <c r="DVT57" s="3"/>
      <c r="DVU57" s="3"/>
      <c r="DVV57" s="3"/>
      <c r="DVW57" s="3"/>
      <c r="DVX57" s="3"/>
      <c r="DVY57" s="3"/>
      <c r="DVZ57" s="3"/>
      <c r="DWA57" s="3"/>
      <c r="DWB57" s="3"/>
      <c r="DWC57" s="3"/>
      <c r="DWD57" s="3"/>
      <c r="DWE57" s="3"/>
      <c r="DWF57" s="3"/>
      <c r="DWG57" s="3"/>
      <c r="DWH57" s="3"/>
      <c r="DWI57" s="3"/>
      <c r="DWJ57" s="3"/>
      <c r="DWK57" s="3"/>
      <c r="DWL57" s="3"/>
      <c r="DWM57" s="3"/>
      <c r="DWN57" s="3"/>
      <c r="DWO57" s="3"/>
      <c r="DWP57" s="3"/>
      <c r="DWQ57" s="3"/>
      <c r="DWR57" s="3"/>
      <c r="DWS57" s="3"/>
      <c r="DWT57" s="3"/>
      <c r="DWU57" s="3"/>
      <c r="DWV57" s="3"/>
      <c r="DWW57" s="3"/>
      <c r="DWX57" s="3"/>
      <c r="DWY57" s="3"/>
      <c r="DWZ57" s="3"/>
      <c r="DXA57" s="3"/>
      <c r="DXB57" s="3"/>
      <c r="DXC57" s="3"/>
      <c r="DXD57" s="3"/>
      <c r="DXE57" s="3"/>
      <c r="DXF57" s="3"/>
      <c r="DXG57" s="3"/>
      <c r="DXH57" s="3"/>
      <c r="DXI57" s="3"/>
      <c r="DXJ57" s="3"/>
      <c r="DXK57" s="3"/>
      <c r="DXL57" s="3"/>
      <c r="DXM57" s="3"/>
      <c r="DXN57" s="3"/>
      <c r="DXO57" s="3"/>
      <c r="DXP57" s="3"/>
      <c r="DXQ57" s="3"/>
      <c r="DXR57" s="3"/>
      <c r="DXS57" s="3"/>
      <c r="DXT57" s="3"/>
      <c r="DXU57" s="3"/>
      <c r="DXV57" s="3"/>
      <c r="DXW57" s="3"/>
      <c r="DXX57" s="3"/>
      <c r="DXY57" s="3"/>
      <c r="DXZ57" s="3"/>
      <c r="DYA57" s="3"/>
      <c r="DYB57" s="3"/>
      <c r="DYC57" s="3"/>
      <c r="DYD57" s="3"/>
      <c r="DYE57" s="3"/>
      <c r="DYF57" s="3"/>
      <c r="DYG57" s="3"/>
      <c r="DYH57" s="3"/>
      <c r="DYI57" s="3"/>
      <c r="DYJ57" s="3"/>
      <c r="DYK57" s="3"/>
      <c r="DYL57" s="3"/>
      <c r="DYM57" s="3"/>
      <c r="DYN57" s="3"/>
      <c r="DYO57" s="3"/>
      <c r="DYP57" s="3"/>
      <c r="DYQ57" s="3"/>
      <c r="DYR57" s="3"/>
      <c r="DYS57" s="3"/>
      <c r="DYT57" s="3"/>
      <c r="DYU57" s="3"/>
      <c r="DYV57" s="3"/>
      <c r="DYW57" s="3"/>
      <c r="DYX57" s="3"/>
      <c r="DYY57" s="3"/>
      <c r="DYZ57" s="3"/>
      <c r="DZA57" s="3"/>
      <c r="DZB57" s="3"/>
      <c r="DZC57" s="3"/>
      <c r="DZD57" s="3"/>
      <c r="DZE57" s="3"/>
      <c r="DZF57" s="3"/>
      <c r="DZG57" s="3"/>
      <c r="DZH57" s="3"/>
      <c r="DZI57" s="3"/>
      <c r="DZJ57" s="3"/>
      <c r="DZK57" s="3"/>
      <c r="DZL57" s="3"/>
      <c r="DZM57" s="3"/>
      <c r="DZN57" s="3"/>
      <c r="DZO57" s="3"/>
      <c r="DZP57" s="3"/>
      <c r="DZQ57" s="3"/>
      <c r="DZR57" s="3"/>
      <c r="DZS57" s="3"/>
      <c r="DZT57" s="3"/>
      <c r="DZU57" s="3"/>
      <c r="DZV57" s="3"/>
      <c r="DZW57" s="3"/>
      <c r="DZX57" s="3"/>
      <c r="DZY57" s="3"/>
      <c r="DZZ57" s="3"/>
      <c r="EAA57" s="3"/>
      <c r="EAB57" s="3"/>
      <c r="EAC57" s="3"/>
      <c r="EAD57" s="3"/>
      <c r="EAE57" s="3"/>
      <c r="EAF57" s="3"/>
      <c r="EAG57" s="3"/>
      <c r="EAH57" s="3"/>
      <c r="EAI57" s="3"/>
      <c r="EAJ57" s="3"/>
      <c r="EAK57" s="3"/>
      <c r="EAL57" s="3"/>
      <c r="EAM57" s="3"/>
      <c r="EAN57" s="3"/>
      <c r="EAO57" s="3"/>
      <c r="EAP57" s="3"/>
      <c r="EAQ57" s="3"/>
      <c r="EAR57" s="3"/>
      <c r="EAS57" s="3"/>
      <c r="EAT57" s="3"/>
      <c r="EAU57" s="3"/>
      <c r="EAV57" s="3"/>
      <c r="EAW57" s="3"/>
      <c r="EAX57" s="3"/>
      <c r="EAY57" s="3"/>
      <c r="EAZ57" s="3"/>
      <c r="EBA57" s="3"/>
      <c r="EBB57" s="3"/>
      <c r="EBC57" s="3"/>
      <c r="EBD57" s="3"/>
      <c r="EBE57" s="3"/>
      <c r="EBF57" s="3"/>
      <c r="EBG57" s="3"/>
      <c r="EBH57" s="3"/>
      <c r="EBI57" s="3"/>
      <c r="EBJ57" s="3"/>
      <c r="EBK57" s="3"/>
      <c r="EBL57" s="3"/>
      <c r="EBM57" s="3"/>
      <c r="EBN57" s="3"/>
      <c r="EBO57" s="3"/>
      <c r="EBP57" s="3"/>
      <c r="EBQ57" s="3"/>
      <c r="EBR57" s="3"/>
      <c r="EBS57" s="3"/>
      <c r="EBT57" s="3"/>
      <c r="EBU57" s="3"/>
      <c r="EBV57" s="3"/>
      <c r="EBW57" s="3"/>
      <c r="EBX57" s="3"/>
      <c r="EBY57" s="3"/>
      <c r="EBZ57" s="3"/>
      <c r="ECA57" s="3"/>
      <c r="ECB57" s="3"/>
      <c r="ECC57" s="3"/>
      <c r="ECD57" s="3"/>
      <c r="ECE57" s="3"/>
      <c r="ECF57" s="3"/>
      <c r="ECG57" s="3"/>
      <c r="ECH57" s="3"/>
      <c r="ECI57" s="3"/>
      <c r="ECJ57" s="3"/>
      <c r="ECK57" s="3"/>
      <c r="ECL57" s="3"/>
      <c r="ECM57" s="3"/>
      <c r="ECN57" s="3"/>
      <c r="ECO57" s="3"/>
      <c r="ECP57" s="3"/>
      <c r="ECQ57" s="3"/>
      <c r="ECR57" s="3"/>
      <c r="ECS57" s="3"/>
      <c r="ECT57" s="3"/>
      <c r="ECU57" s="3"/>
      <c r="ECV57" s="3"/>
      <c r="ECW57" s="3"/>
      <c r="ECX57" s="3"/>
      <c r="ECY57" s="3"/>
      <c r="ECZ57" s="3"/>
      <c r="EDA57" s="3"/>
      <c r="EDB57" s="3"/>
      <c r="EDC57" s="3"/>
      <c r="EDD57" s="3"/>
      <c r="EDE57" s="3"/>
      <c r="EDF57" s="3"/>
      <c r="EDG57" s="3"/>
      <c r="EDH57" s="3"/>
      <c r="EDI57" s="3"/>
      <c r="EDJ57" s="3"/>
      <c r="EDK57" s="3"/>
      <c r="EDL57" s="3"/>
      <c r="EDM57" s="3"/>
      <c r="EDN57" s="3"/>
      <c r="EDO57" s="3"/>
      <c r="EDP57" s="3"/>
      <c r="EDQ57" s="3"/>
      <c r="EDR57" s="3"/>
      <c r="EDS57" s="3"/>
      <c r="EDT57" s="3"/>
      <c r="EDU57" s="3"/>
      <c r="EDV57" s="3"/>
      <c r="EDW57" s="3"/>
      <c r="EDX57" s="3"/>
      <c r="EDY57" s="3"/>
      <c r="EDZ57" s="3"/>
      <c r="EEA57" s="3"/>
      <c r="EEB57" s="3"/>
      <c r="EEC57" s="3"/>
      <c r="EED57" s="3"/>
      <c r="EEE57" s="3"/>
      <c r="EEF57" s="3"/>
      <c r="EEG57" s="3"/>
      <c r="EEH57" s="3"/>
      <c r="EEI57" s="3"/>
      <c r="EEJ57" s="3"/>
      <c r="EEK57" s="3"/>
      <c r="EEL57" s="3"/>
      <c r="EEM57" s="3"/>
      <c r="EEN57" s="3"/>
      <c r="EEO57" s="3"/>
      <c r="EEP57" s="3"/>
      <c r="EEQ57" s="3"/>
      <c r="EER57" s="3"/>
      <c r="EES57" s="3"/>
      <c r="EET57" s="3"/>
      <c r="EEU57" s="3"/>
      <c r="EEV57" s="3"/>
      <c r="EEW57" s="3"/>
      <c r="EEX57" s="3"/>
      <c r="EEY57" s="3"/>
      <c r="EEZ57" s="3"/>
      <c r="EFA57" s="3"/>
      <c r="EFB57" s="3"/>
      <c r="EFC57" s="3"/>
      <c r="EFD57" s="3"/>
      <c r="EFE57" s="3"/>
      <c r="EFF57" s="3"/>
      <c r="EFG57" s="3"/>
      <c r="EFH57" s="3"/>
      <c r="EFI57" s="3"/>
      <c r="EFJ57" s="3"/>
      <c r="EFK57" s="3"/>
      <c r="EFL57" s="3"/>
      <c r="EFM57" s="3"/>
      <c r="EFN57" s="3"/>
      <c r="EFO57" s="3"/>
      <c r="EFP57" s="3"/>
      <c r="EFQ57" s="3"/>
      <c r="EFR57" s="3"/>
      <c r="EFS57" s="3"/>
      <c r="EFT57" s="3"/>
      <c r="EFU57" s="3"/>
      <c r="EFV57" s="3"/>
      <c r="EFW57" s="3"/>
      <c r="EFX57" s="3"/>
      <c r="EFY57" s="3"/>
      <c r="EFZ57" s="3"/>
      <c r="EGA57" s="3"/>
      <c r="EGB57" s="3"/>
      <c r="EGC57" s="3"/>
      <c r="EGD57" s="3"/>
      <c r="EGE57" s="3"/>
      <c r="EGF57" s="3"/>
      <c r="EGG57" s="3"/>
      <c r="EGH57" s="3"/>
      <c r="EGI57" s="3"/>
      <c r="EGJ57" s="3"/>
      <c r="EGK57" s="3"/>
      <c r="EGL57" s="3"/>
      <c r="EGM57" s="3"/>
      <c r="EGN57" s="3"/>
      <c r="EGO57" s="3"/>
      <c r="EGP57" s="3"/>
      <c r="EGQ57" s="3"/>
      <c r="EGR57" s="3"/>
      <c r="EGS57" s="3"/>
      <c r="EGT57" s="3"/>
      <c r="EGU57" s="3"/>
      <c r="EGV57" s="3"/>
      <c r="EGW57" s="3"/>
      <c r="EGX57" s="3"/>
      <c r="EGY57" s="3"/>
      <c r="EGZ57" s="3"/>
      <c r="EHA57" s="3"/>
      <c r="EHB57" s="3"/>
      <c r="EHC57" s="3"/>
      <c r="EHD57" s="3"/>
      <c r="EHE57" s="3"/>
      <c r="EHF57" s="3"/>
      <c r="EHG57" s="3"/>
      <c r="EHH57" s="3"/>
      <c r="EHI57" s="3"/>
      <c r="EHJ57" s="3"/>
      <c r="EHK57" s="3"/>
      <c r="EHL57" s="3"/>
      <c r="EHM57" s="3"/>
      <c r="EHN57" s="3"/>
      <c r="EHO57" s="3"/>
      <c r="EHP57" s="3"/>
      <c r="EHQ57" s="3"/>
      <c r="EHR57" s="3"/>
      <c r="EHS57" s="3"/>
      <c r="EHT57" s="3"/>
      <c r="EHU57" s="3"/>
      <c r="EHV57" s="3"/>
      <c r="EHW57" s="3"/>
      <c r="EHX57" s="3"/>
      <c r="EHY57" s="3"/>
      <c r="EHZ57" s="3"/>
      <c r="EIA57" s="3"/>
      <c r="EIB57" s="3"/>
      <c r="EIC57" s="3"/>
      <c r="EID57" s="3"/>
      <c r="EIE57" s="3"/>
      <c r="EIF57" s="3"/>
      <c r="EIG57" s="3"/>
      <c r="EIH57" s="3"/>
      <c r="EII57" s="3"/>
      <c r="EIJ57" s="3"/>
      <c r="EIK57" s="3"/>
      <c r="EIL57" s="3"/>
      <c r="EIM57" s="3"/>
      <c r="EIN57" s="3"/>
      <c r="EIO57" s="3"/>
      <c r="EIP57" s="3"/>
      <c r="EIQ57" s="3"/>
      <c r="EIR57" s="3"/>
      <c r="EIS57" s="3"/>
      <c r="EIT57" s="3"/>
      <c r="EIU57" s="3"/>
      <c r="EIV57" s="3"/>
      <c r="EIW57" s="3"/>
      <c r="EIX57" s="3"/>
      <c r="EIY57" s="3"/>
      <c r="EIZ57" s="3"/>
      <c r="EJA57" s="3"/>
      <c r="EJB57" s="3"/>
      <c r="EJC57" s="3"/>
      <c r="EJD57" s="3"/>
      <c r="EJE57" s="3"/>
      <c r="EJF57" s="3"/>
      <c r="EJG57" s="3"/>
      <c r="EJH57" s="3"/>
      <c r="EJI57" s="3"/>
      <c r="EJJ57" s="3"/>
      <c r="EJK57" s="3"/>
      <c r="EJL57" s="3"/>
      <c r="EJM57" s="3"/>
      <c r="EJN57" s="3"/>
      <c r="EJO57" s="3"/>
      <c r="EJP57" s="3"/>
      <c r="EJQ57" s="3"/>
      <c r="EJR57" s="3"/>
      <c r="EJS57" s="3"/>
      <c r="EJT57" s="3"/>
      <c r="EJU57" s="3"/>
      <c r="EJV57" s="3"/>
      <c r="EJW57" s="3"/>
      <c r="EJX57" s="3"/>
      <c r="EJY57" s="3"/>
      <c r="EJZ57" s="3"/>
      <c r="EKA57" s="3"/>
      <c r="EKB57" s="3"/>
      <c r="EKC57" s="3"/>
      <c r="EKD57" s="3"/>
      <c r="EKE57" s="3"/>
      <c r="EKF57" s="3"/>
      <c r="EKG57" s="3"/>
      <c r="EKH57" s="3"/>
      <c r="EKI57" s="3"/>
      <c r="EKJ57" s="3"/>
      <c r="EKK57" s="3"/>
      <c r="EKL57" s="3"/>
      <c r="EKM57" s="3"/>
      <c r="EKN57" s="3"/>
      <c r="EKO57" s="3"/>
      <c r="EKP57" s="3"/>
      <c r="EKQ57" s="3"/>
      <c r="EKR57" s="3"/>
      <c r="EKS57" s="3"/>
      <c r="EKT57" s="3"/>
      <c r="EKU57" s="3"/>
      <c r="EKV57" s="3"/>
      <c r="EKW57" s="3"/>
      <c r="EKX57" s="3"/>
      <c r="EKY57" s="3"/>
      <c r="EKZ57" s="3"/>
      <c r="ELA57" s="3"/>
      <c r="ELB57" s="3"/>
      <c r="ELC57" s="3"/>
      <c r="ELD57" s="3"/>
      <c r="ELE57" s="3"/>
      <c r="ELF57" s="3"/>
      <c r="ELG57" s="3"/>
      <c r="ELH57" s="3"/>
      <c r="ELI57" s="3"/>
      <c r="ELJ57" s="3"/>
      <c r="ELK57" s="3"/>
      <c r="ELL57" s="3"/>
      <c r="ELM57" s="3"/>
      <c r="ELN57" s="3"/>
      <c r="ELO57" s="3"/>
      <c r="ELP57" s="3"/>
      <c r="ELQ57" s="3"/>
      <c r="ELR57" s="3"/>
      <c r="ELS57" s="3"/>
      <c r="ELT57" s="3"/>
      <c r="ELU57" s="3"/>
      <c r="ELV57" s="3"/>
      <c r="ELW57" s="3"/>
      <c r="ELX57" s="3"/>
      <c r="ELY57" s="3"/>
      <c r="ELZ57" s="3"/>
      <c r="EMA57" s="3"/>
      <c r="EMB57" s="3"/>
      <c r="EMC57" s="3"/>
      <c r="EMD57" s="3"/>
      <c r="EME57" s="3"/>
      <c r="EMF57" s="3"/>
      <c r="EMG57" s="3"/>
      <c r="EMH57" s="3"/>
      <c r="EMI57" s="3"/>
      <c r="EMJ57" s="3"/>
      <c r="EMK57" s="3"/>
      <c r="EML57" s="3"/>
      <c r="EMM57" s="3"/>
      <c r="EMN57" s="3"/>
      <c r="EMO57" s="3"/>
      <c r="EMP57" s="3"/>
      <c r="EMQ57" s="3"/>
      <c r="EMR57" s="3"/>
      <c r="EMS57" s="3"/>
      <c r="EMT57" s="3"/>
      <c r="EMU57" s="3"/>
      <c r="EMV57" s="3"/>
      <c r="EMW57" s="3"/>
      <c r="EMX57" s="3"/>
      <c r="EMY57" s="3"/>
      <c r="EMZ57" s="3"/>
      <c r="ENA57" s="3"/>
      <c r="ENB57" s="3"/>
      <c r="ENC57" s="3"/>
      <c r="END57" s="3"/>
      <c r="ENE57" s="3"/>
      <c r="ENF57" s="3"/>
      <c r="ENG57" s="3"/>
      <c r="ENH57" s="3"/>
      <c r="ENI57" s="3"/>
      <c r="ENJ57" s="3"/>
      <c r="ENK57" s="3"/>
      <c r="ENL57" s="3"/>
      <c r="ENM57" s="3"/>
      <c r="ENN57" s="3"/>
      <c r="ENO57" s="3"/>
      <c r="ENP57" s="3"/>
      <c r="ENQ57" s="3"/>
      <c r="ENR57" s="3"/>
      <c r="ENS57" s="3"/>
      <c r="ENT57" s="3"/>
      <c r="ENU57" s="3"/>
      <c r="ENV57" s="3"/>
      <c r="ENW57" s="3"/>
      <c r="ENX57" s="3"/>
      <c r="ENY57" s="3"/>
      <c r="ENZ57" s="3"/>
      <c r="EOA57" s="3"/>
      <c r="EOB57" s="3"/>
      <c r="EOC57" s="3"/>
      <c r="EOD57" s="3"/>
      <c r="EOE57" s="3"/>
      <c r="EOF57" s="3"/>
      <c r="EOG57" s="3"/>
      <c r="EOH57" s="3"/>
      <c r="EOI57" s="3"/>
      <c r="EOJ57" s="3"/>
      <c r="EOK57" s="3"/>
      <c r="EOL57" s="3"/>
      <c r="EOM57" s="3"/>
      <c r="EON57" s="3"/>
      <c r="EOO57" s="3"/>
      <c r="EOP57" s="3"/>
      <c r="EOQ57" s="3"/>
      <c r="EOR57" s="3"/>
      <c r="EOS57" s="3"/>
      <c r="EOT57" s="3"/>
      <c r="EOU57" s="3"/>
      <c r="EOV57" s="3"/>
      <c r="EOW57" s="3"/>
      <c r="EOX57" s="3"/>
      <c r="EOY57" s="3"/>
      <c r="EOZ57" s="3"/>
      <c r="EPA57" s="3"/>
      <c r="EPB57" s="3"/>
      <c r="EPC57" s="3"/>
      <c r="EPD57" s="3"/>
      <c r="EPE57" s="3"/>
      <c r="EPF57" s="3"/>
      <c r="EPG57" s="3"/>
      <c r="EPH57" s="3"/>
      <c r="EPI57" s="3"/>
      <c r="EPJ57" s="3"/>
      <c r="EPK57" s="3"/>
      <c r="EPL57" s="3"/>
      <c r="EPM57" s="3"/>
      <c r="EPN57" s="3"/>
      <c r="EPO57" s="3"/>
      <c r="EPP57" s="3"/>
      <c r="EPQ57" s="3"/>
      <c r="EPR57" s="3"/>
      <c r="EPS57" s="3"/>
      <c r="EPT57" s="3"/>
      <c r="EPU57" s="3"/>
      <c r="EPV57" s="3"/>
      <c r="EPW57" s="3"/>
      <c r="EPX57" s="3"/>
      <c r="EPY57" s="3"/>
      <c r="EPZ57" s="3"/>
      <c r="EQA57" s="3"/>
      <c r="EQB57" s="3"/>
      <c r="EQC57" s="3"/>
      <c r="EQD57" s="3"/>
      <c r="EQE57" s="3"/>
      <c r="EQF57" s="3"/>
      <c r="EQG57" s="3"/>
      <c r="EQH57" s="3"/>
      <c r="EQI57" s="3"/>
      <c r="EQJ57" s="3"/>
      <c r="EQK57" s="3"/>
      <c r="EQL57" s="3"/>
      <c r="EQM57" s="3"/>
      <c r="EQN57" s="3"/>
      <c r="EQO57" s="3"/>
      <c r="EQP57" s="3"/>
      <c r="EQQ57" s="3"/>
      <c r="EQR57" s="3"/>
      <c r="EQS57" s="3"/>
      <c r="EQT57" s="3"/>
      <c r="EQU57" s="3"/>
      <c r="EQV57" s="3"/>
      <c r="EQW57" s="3"/>
      <c r="EQX57" s="3"/>
      <c r="EQY57" s="3"/>
      <c r="EQZ57" s="3"/>
      <c r="ERA57" s="3"/>
      <c r="ERB57" s="3"/>
      <c r="ERC57" s="3"/>
      <c r="ERD57" s="3"/>
      <c r="ERE57" s="3"/>
      <c r="ERF57" s="3"/>
      <c r="ERG57" s="3"/>
      <c r="ERH57" s="3"/>
      <c r="ERI57" s="3"/>
      <c r="ERJ57" s="3"/>
      <c r="ERK57" s="3"/>
      <c r="ERL57" s="3"/>
      <c r="ERM57" s="3"/>
      <c r="ERN57" s="3"/>
      <c r="ERO57" s="3"/>
      <c r="ERP57" s="3"/>
      <c r="ERQ57" s="3"/>
      <c r="ERR57" s="3"/>
      <c r="ERS57" s="3"/>
      <c r="ERT57" s="3"/>
      <c r="ERU57" s="3"/>
      <c r="ERV57" s="3"/>
      <c r="ERW57" s="3"/>
      <c r="ERX57" s="3"/>
      <c r="ERY57" s="3"/>
      <c r="ERZ57" s="3"/>
      <c r="ESA57" s="3"/>
      <c r="ESB57" s="3"/>
      <c r="ESC57" s="3"/>
      <c r="ESD57" s="3"/>
      <c r="ESE57" s="3"/>
      <c r="ESF57" s="3"/>
      <c r="ESG57" s="3"/>
      <c r="ESH57" s="3"/>
      <c r="ESI57" s="3"/>
      <c r="ESJ57" s="3"/>
      <c r="ESK57" s="3"/>
      <c r="ESL57" s="3"/>
      <c r="ESM57" s="3"/>
      <c r="ESN57" s="3"/>
      <c r="ESO57" s="3"/>
      <c r="ESP57" s="3"/>
      <c r="ESQ57" s="3"/>
      <c r="ESR57" s="3"/>
      <c r="ESS57" s="3"/>
      <c r="EST57" s="3"/>
      <c r="ESU57" s="3"/>
      <c r="ESV57" s="3"/>
      <c r="ESW57" s="3"/>
      <c r="ESX57" s="3"/>
      <c r="ESY57" s="3"/>
      <c r="ESZ57" s="3"/>
      <c r="ETA57" s="3"/>
      <c r="ETB57" s="3"/>
      <c r="ETC57" s="3"/>
      <c r="ETD57" s="3"/>
      <c r="ETE57" s="3"/>
      <c r="ETF57" s="3"/>
      <c r="ETG57" s="3"/>
      <c r="ETH57" s="3"/>
      <c r="ETI57" s="3"/>
      <c r="ETJ57" s="3"/>
      <c r="ETK57" s="3"/>
      <c r="ETL57" s="3"/>
      <c r="ETM57" s="3"/>
      <c r="ETN57" s="3"/>
      <c r="ETO57" s="3"/>
      <c r="ETP57" s="3"/>
      <c r="ETQ57" s="3"/>
      <c r="ETR57" s="3"/>
      <c r="ETS57" s="3"/>
      <c r="ETT57" s="3"/>
      <c r="ETU57" s="3"/>
      <c r="ETV57" s="3"/>
      <c r="ETW57" s="3"/>
      <c r="ETX57" s="3"/>
      <c r="ETY57" s="3"/>
      <c r="ETZ57" s="3"/>
      <c r="EUA57" s="3"/>
      <c r="EUB57" s="3"/>
      <c r="EUC57" s="3"/>
      <c r="EUD57" s="3"/>
      <c r="EUE57" s="3"/>
      <c r="EUF57" s="3"/>
      <c r="EUG57" s="3"/>
      <c r="EUH57" s="3"/>
      <c r="EUI57" s="3"/>
      <c r="EUJ57" s="3"/>
      <c r="EUK57" s="3"/>
      <c r="EUL57" s="3"/>
      <c r="EUM57" s="3"/>
      <c r="EUN57" s="3"/>
      <c r="EUO57" s="3"/>
      <c r="EUP57" s="3"/>
      <c r="EUQ57" s="3"/>
      <c r="EUR57" s="3"/>
      <c r="EUS57" s="3"/>
      <c r="EUT57" s="3"/>
      <c r="EUU57" s="3"/>
      <c r="EUV57" s="3"/>
      <c r="EUW57" s="3"/>
      <c r="EUX57" s="3"/>
      <c r="EUY57" s="3"/>
      <c r="EUZ57" s="3"/>
      <c r="EVA57" s="3"/>
      <c r="EVB57" s="3"/>
      <c r="EVC57" s="3"/>
      <c r="EVD57" s="3"/>
      <c r="EVE57" s="3"/>
      <c r="EVF57" s="3"/>
      <c r="EVG57" s="3"/>
      <c r="EVH57" s="3"/>
      <c r="EVI57" s="3"/>
      <c r="EVJ57" s="3"/>
      <c r="EVK57" s="3"/>
      <c r="EVL57" s="3"/>
      <c r="EVM57" s="3"/>
      <c r="EVN57" s="3"/>
      <c r="EVO57" s="3"/>
      <c r="EVP57" s="3"/>
      <c r="EVQ57" s="3"/>
      <c r="EVR57" s="3"/>
      <c r="EVS57" s="3"/>
      <c r="EVT57" s="3"/>
      <c r="EVU57" s="3"/>
      <c r="EVV57" s="3"/>
      <c r="EVW57" s="3"/>
      <c r="EVX57" s="3"/>
      <c r="EVY57" s="3"/>
      <c r="EVZ57" s="3"/>
      <c r="EWA57" s="3"/>
      <c r="EWB57" s="3"/>
      <c r="EWC57" s="3"/>
      <c r="EWD57" s="3"/>
      <c r="EWE57" s="3"/>
      <c r="EWF57" s="3"/>
      <c r="EWG57" s="3"/>
      <c r="EWH57" s="3"/>
      <c r="EWI57" s="3"/>
      <c r="EWJ57" s="3"/>
      <c r="EWK57" s="3"/>
      <c r="EWL57" s="3"/>
      <c r="EWM57" s="3"/>
      <c r="EWN57" s="3"/>
      <c r="EWO57" s="3"/>
      <c r="EWP57" s="3"/>
      <c r="EWQ57" s="3"/>
      <c r="EWR57" s="3"/>
      <c r="EWS57" s="3"/>
      <c r="EWT57" s="3"/>
      <c r="EWU57" s="3"/>
      <c r="EWV57" s="3"/>
      <c r="EWW57" s="3"/>
      <c r="EWX57" s="3"/>
      <c r="EWY57" s="3"/>
      <c r="EWZ57" s="3"/>
      <c r="EXA57" s="3"/>
      <c r="EXB57" s="3"/>
      <c r="EXC57" s="3"/>
      <c r="EXD57" s="3"/>
      <c r="EXE57" s="3"/>
      <c r="EXF57" s="3"/>
      <c r="EXG57" s="3"/>
      <c r="EXH57" s="3"/>
      <c r="EXI57" s="3"/>
      <c r="EXJ57" s="3"/>
      <c r="EXK57" s="3"/>
      <c r="EXL57" s="3"/>
      <c r="EXM57" s="3"/>
      <c r="EXN57" s="3"/>
      <c r="EXO57" s="3"/>
      <c r="EXP57" s="3"/>
      <c r="EXQ57" s="3"/>
      <c r="EXR57" s="3"/>
      <c r="EXS57" s="3"/>
      <c r="EXT57" s="3"/>
      <c r="EXU57" s="3"/>
      <c r="EXV57" s="3"/>
      <c r="EXW57" s="3"/>
      <c r="EXX57" s="3"/>
      <c r="EXY57" s="3"/>
      <c r="EXZ57" s="3"/>
      <c r="EYA57" s="3"/>
      <c r="EYB57" s="3"/>
      <c r="EYC57" s="3"/>
      <c r="EYD57" s="3"/>
      <c r="EYE57" s="3"/>
      <c r="EYF57" s="3"/>
      <c r="EYG57" s="3"/>
      <c r="EYH57" s="3"/>
      <c r="EYI57" s="3"/>
      <c r="EYJ57" s="3"/>
      <c r="EYK57" s="3"/>
      <c r="EYL57" s="3"/>
      <c r="EYM57" s="3"/>
      <c r="EYN57" s="3"/>
      <c r="EYO57" s="3"/>
      <c r="EYP57" s="3"/>
      <c r="EYQ57" s="3"/>
      <c r="EYR57" s="3"/>
      <c r="EYS57" s="3"/>
      <c r="EYT57" s="3"/>
      <c r="EYU57" s="3"/>
      <c r="EYV57" s="3"/>
      <c r="EYW57" s="3"/>
      <c r="EYX57" s="3"/>
      <c r="EYY57" s="3"/>
      <c r="EYZ57" s="3"/>
      <c r="EZA57" s="3"/>
      <c r="EZB57" s="3"/>
      <c r="EZC57" s="3"/>
      <c r="EZD57" s="3"/>
      <c r="EZE57" s="3"/>
      <c r="EZF57" s="3"/>
      <c r="EZG57" s="3"/>
      <c r="EZH57" s="3"/>
      <c r="EZI57" s="3"/>
      <c r="EZJ57" s="3"/>
      <c r="EZK57" s="3"/>
      <c r="EZL57" s="3"/>
      <c r="EZM57" s="3"/>
      <c r="EZN57" s="3"/>
      <c r="EZO57" s="3"/>
      <c r="EZP57" s="3"/>
      <c r="EZQ57" s="3"/>
      <c r="EZR57" s="3"/>
      <c r="EZS57" s="3"/>
      <c r="EZT57" s="3"/>
      <c r="EZU57" s="3"/>
      <c r="EZV57" s="3"/>
      <c r="EZW57" s="3"/>
      <c r="EZX57" s="3"/>
      <c r="EZY57" s="3"/>
      <c r="EZZ57" s="3"/>
      <c r="FAA57" s="3"/>
      <c r="FAB57" s="3"/>
      <c r="FAC57" s="3"/>
      <c r="FAD57" s="3"/>
      <c r="FAE57" s="3"/>
      <c r="FAF57" s="3"/>
      <c r="FAG57" s="3"/>
      <c r="FAH57" s="3"/>
      <c r="FAI57" s="3"/>
      <c r="FAJ57" s="3"/>
      <c r="FAK57" s="3"/>
      <c r="FAL57" s="3"/>
      <c r="FAM57" s="3"/>
      <c r="FAN57" s="3"/>
      <c r="FAO57" s="3"/>
      <c r="FAP57" s="3"/>
      <c r="FAQ57" s="3"/>
      <c r="FAR57" s="3"/>
      <c r="FAS57" s="3"/>
      <c r="FAT57" s="3"/>
      <c r="FAU57" s="3"/>
      <c r="FAV57" s="3"/>
      <c r="FAW57" s="3"/>
      <c r="FAX57" s="3"/>
      <c r="FAY57" s="3"/>
      <c r="FAZ57" s="3"/>
      <c r="FBA57" s="3"/>
      <c r="FBB57" s="3"/>
      <c r="FBC57" s="3"/>
      <c r="FBD57" s="3"/>
      <c r="FBE57" s="3"/>
      <c r="FBF57" s="3"/>
      <c r="FBG57" s="3"/>
      <c r="FBH57" s="3"/>
      <c r="FBI57" s="3"/>
      <c r="FBJ57" s="3"/>
      <c r="FBK57" s="3"/>
      <c r="FBL57" s="3"/>
      <c r="FBM57" s="3"/>
      <c r="FBN57" s="3"/>
      <c r="FBO57" s="3"/>
      <c r="FBP57" s="3"/>
      <c r="FBQ57" s="3"/>
      <c r="FBR57" s="3"/>
      <c r="FBS57" s="3"/>
      <c r="FBT57" s="3"/>
      <c r="FBU57" s="3"/>
      <c r="FBV57" s="3"/>
      <c r="FBW57" s="3"/>
      <c r="FBX57" s="3"/>
      <c r="FBY57" s="3"/>
      <c r="FBZ57" s="3"/>
      <c r="FCA57" s="3"/>
      <c r="FCB57" s="3"/>
      <c r="FCC57" s="3"/>
      <c r="FCD57" s="3"/>
      <c r="FCE57" s="3"/>
      <c r="FCF57" s="3"/>
      <c r="FCG57" s="3"/>
      <c r="FCH57" s="3"/>
      <c r="FCI57" s="3"/>
      <c r="FCJ57" s="3"/>
      <c r="FCK57" s="3"/>
      <c r="FCL57" s="3"/>
      <c r="FCM57" s="3"/>
      <c r="FCN57" s="3"/>
      <c r="FCO57" s="3"/>
      <c r="FCP57" s="3"/>
      <c r="FCQ57" s="3"/>
      <c r="FCR57" s="3"/>
      <c r="FCS57" s="3"/>
      <c r="FCT57" s="3"/>
      <c r="FCU57" s="3"/>
      <c r="FCV57" s="3"/>
      <c r="FCW57" s="3"/>
      <c r="FCX57" s="3"/>
      <c r="FCY57" s="3"/>
      <c r="FCZ57" s="3"/>
      <c r="FDA57" s="3"/>
      <c r="FDB57" s="3"/>
      <c r="FDC57" s="3"/>
      <c r="FDD57" s="3"/>
      <c r="FDE57" s="3"/>
      <c r="FDF57" s="3"/>
      <c r="FDG57" s="3"/>
      <c r="FDH57" s="3"/>
      <c r="FDI57" s="3"/>
      <c r="FDJ57" s="3"/>
      <c r="FDK57" s="3"/>
      <c r="FDL57" s="3"/>
      <c r="FDM57" s="3"/>
      <c r="FDN57" s="3"/>
      <c r="FDO57" s="3"/>
      <c r="FDP57" s="3"/>
      <c r="FDQ57" s="3"/>
      <c r="FDR57" s="3"/>
      <c r="FDS57" s="3"/>
      <c r="FDT57" s="3"/>
      <c r="FDU57" s="3"/>
      <c r="FDV57" s="3"/>
      <c r="FDW57" s="3"/>
      <c r="FDX57" s="3"/>
      <c r="FDY57" s="3"/>
      <c r="FDZ57" s="3"/>
      <c r="FEA57" s="3"/>
      <c r="FEB57" s="3"/>
      <c r="FEC57" s="3"/>
      <c r="FED57" s="3"/>
      <c r="FEE57" s="3"/>
      <c r="FEF57" s="3"/>
      <c r="FEG57" s="3"/>
      <c r="FEH57" s="3"/>
      <c r="FEI57" s="3"/>
      <c r="FEJ57" s="3"/>
      <c r="FEK57" s="3"/>
      <c r="FEL57" s="3"/>
      <c r="FEM57" s="3"/>
      <c r="FEN57" s="3"/>
      <c r="FEO57" s="3"/>
      <c r="FEP57" s="3"/>
      <c r="FEQ57" s="3"/>
      <c r="FER57" s="3"/>
      <c r="FES57" s="3"/>
      <c r="FET57" s="3"/>
      <c r="FEU57" s="3"/>
      <c r="FEV57" s="3"/>
      <c r="FEW57" s="3"/>
      <c r="FEX57" s="3"/>
      <c r="FEY57" s="3"/>
      <c r="FEZ57" s="3"/>
      <c r="FFA57" s="3"/>
      <c r="FFB57" s="3"/>
      <c r="FFC57" s="3"/>
      <c r="FFD57" s="3"/>
      <c r="FFE57" s="3"/>
      <c r="FFF57" s="3"/>
      <c r="FFG57" s="3"/>
      <c r="FFH57" s="3"/>
      <c r="FFI57" s="3"/>
      <c r="FFJ57" s="3"/>
      <c r="FFK57" s="3"/>
      <c r="FFL57" s="3"/>
      <c r="FFM57" s="3"/>
      <c r="FFN57" s="3"/>
      <c r="FFO57" s="3"/>
      <c r="FFP57" s="3"/>
      <c r="FFQ57" s="3"/>
      <c r="FFR57" s="3"/>
      <c r="FFS57" s="3"/>
      <c r="FFT57" s="3"/>
      <c r="FFU57" s="3"/>
      <c r="FFV57" s="3"/>
      <c r="FFW57" s="3"/>
      <c r="FFX57" s="3"/>
      <c r="FFY57" s="3"/>
      <c r="FFZ57" s="3"/>
      <c r="FGA57" s="3"/>
      <c r="FGB57" s="3"/>
      <c r="FGC57" s="3"/>
      <c r="FGD57" s="3"/>
      <c r="FGE57" s="3"/>
      <c r="FGF57" s="3"/>
      <c r="FGG57" s="3"/>
      <c r="FGH57" s="3"/>
      <c r="FGI57" s="3"/>
      <c r="FGJ57" s="3"/>
      <c r="FGK57" s="3"/>
      <c r="FGL57" s="3"/>
      <c r="FGM57" s="3"/>
      <c r="FGN57" s="3"/>
      <c r="FGO57" s="3"/>
      <c r="FGP57" s="3"/>
      <c r="FGQ57" s="3"/>
      <c r="FGR57" s="3"/>
      <c r="FGS57" s="3"/>
      <c r="FGT57" s="3"/>
      <c r="FGU57" s="3"/>
      <c r="FGV57" s="3"/>
      <c r="FGW57" s="3"/>
      <c r="FGX57" s="3"/>
      <c r="FGY57" s="3"/>
      <c r="FGZ57" s="3"/>
      <c r="FHA57" s="3"/>
      <c r="FHB57" s="3"/>
      <c r="FHC57" s="3"/>
      <c r="FHD57" s="3"/>
      <c r="FHE57" s="3"/>
      <c r="FHF57" s="3"/>
      <c r="FHG57" s="3"/>
      <c r="FHH57" s="3"/>
      <c r="FHI57" s="3"/>
      <c r="FHJ57" s="3"/>
      <c r="FHK57" s="3"/>
      <c r="FHL57" s="3"/>
      <c r="FHM57" s="3"/>
      <c r="FHN57" s="3"/>
      <c r="FHO57" s="3"/>
      <c r="FHP57" s="3"/>
      <c r="FHQ57" s="3"/>
      <c r="FHR57" s="3"/>
      <c r="FHS57" s="3"/>
      <c r="FHT57" s="3"/>
      <c r="FHU57" s="3"/>
      <c r="FHV57" s="3"/>
      <c r="FHW57" s="3"/>
      <c r="FHX57" s="3"/>
      <c r="FHY57" s="3"/>
      <c r="FHZ57" s="3"/>
      <c r="FIA57" s="3"/>
      <c r="FIB57" s="3"/>
      <c r="FIC57" s="3"/>
      <c r="FID57" s="3"/>
      <c r="FIE57" s="3"/>
      <c r="FIF57" s="3"/>
      <c r="FIG57" s="3"/>
      <c r="FIH57" s="3"/>
      <c r="FII57" s="3"/>
      <c r="FIJ57" s="3"/>
      <c r="FIK57" s="3"/>
      <c r="FIL57" s="3"/>
      <c r="FIM57" s="3"/>
      <c r="FIN57" s="3"/>
      <c r="FIO57" s="3"/>
      <c r="FIP57" s="3"/>
      <c r="FIQ57" s="3"/>
      <c r="FIR57" s="3"/>
      <c r="FIS57" s="3"/>
      <c r="FIT57" s="3"/>
      <c r="FIU57" s="3"/>
      <c r="FIV57" s="3"/>
      <c r="FIW57" s="3"/>
      <c r="FIX57" s="3"/>
      <c r="FIY57" s="3"/>
      <c r="FIZ57" s="3"/>
      <c r="FJA57" s="3"/>
      <c r="FJB57" s="3"/>
      <c r="FJC57" s="3"/>
      <c r="FJD57" s="3"/>
      <c r="FJE57" s="3"/>
      <c r="FJF57" s="3"/>
      <c r="FJG57" s="3"/>
      <c r="FJH57" s="3"/>
      <c r="FJI57" s="3"/>
      <c r="FJJ57" s="3"/>
      <c r="FJK57" s="3"/>
      <c r="FJL57" s="3"/>
      <c r="FJM57" s="3"/>
      <c r="FJN57" s="3"/>
      <c r="FJO57" s="3"/>
      <c r="FJP57" s="3"/>
      <c r="FJQ57" s="3"/>
      <c r="FJR57" s="3"/>
      <c r="FJS57" s="3"/>
      <c r="FJT57" s="3"/>
      <c r="FJU57" s="3"/>
      <c r="FJV57" s="3"/>
      <c r="FJW57" s="3"/>
      <c r="FJX57" s="3"/>
      <c r="FJY57" s="3"/>
      <c r="FJZ57" s="3"/>
      <c r="FKA57" s="3"/>
      <c r="FKB57" s="3"/>
      <c r="FKC57" s="3"/>
      <c r="FKD57" s="3"/>
      <c r="FKE57" s="3"/>
      <c r="FKF57" s="3"/>
      <c r="FKG57" s="3"/>
      <c r="FKH57" s="3"/>
      <c r="FKI57" s="3"/>
      <c r="FKJ57" s="3"/>
      <c r="FKK57" s="3"/>
      <c r="FKL57" s="3"/>
      <c r="FKM57" s="3"/>
      <c r="FKN57" s="3"/>
      <c r="FKO57" s="3"/>
      <c r="FKP57" s="3"/>
      <c r="FKQ57" s="3"/>
      <c r="FKR57" s="3"/>
      <c r="FKS57" s="3"/>
      <c r="FKT57" s="3"/>
      <c r="FKU57" s="3"/>
      <c r="FKV57" s="3"/>
      <c r="FKW57" s="3"/>
      <c r="FKX57" s="3"/>
      <c r="FKY57" s="3"/>
      <c r="FKZ57" s="3"/>
      <c r="FLA57" s="3"/>
      <c r="FLB57" s="3"/>
      <c r="FLC57" s="3"/>
      <c r="FLD57" s="3"/>
      <c r="FLE57" s="3"/>
      <c r="FLF57" s="3"/>
      <c r="FLG57" s="3"/>
      <c r="FLH57" s="3"/>
      <c r="FLI57" s="3"/>
      <c r="FLJ57" s="3"/>
      <c r="FLK57" s="3"/>
      <c r="FLL57" s="3"/>
      <c r="FLM57" s="3"/>
      <c r="FLN57" s="3"/>
      <c r="FLO57" s="3"/>
      <c r="FLP57" s="3"/>
      <c r="FLQ57" s="3"/>
      <c r="FLR57" s="3"/>
      <c r="FLS57" s="3"/>
      <c r="FLT57" s="3"/>
      <c r="FLU57" s="3"/>
      <c r="FLV57" s="3"/>
      <c r="FLW57" s="3"/>
      <c r="FLX57" s="3"/>
      <c r="FLY57" s="3"/>
      <c r="FLZ57" s="3"/>
      <c r="FMA57" s="3"/>
      <c r="FMB57" s="3"/>
      <c r="FMC57" s="3"/>
      <c r="FMD57" s="3"/>
      <c r="FME57" s="3"/>
      <c r="FMF57" s="3"/>
      <c r="FMG57" s="3"/>
      <c r="FMH57" s="3"/>
      <c r="FMI57" s="3"/>
      <c r="FMJ57" s="3"/>
      <c r="FMK57" s="3"/>
      <c r="FML57" s="3"/>
      <c r="FMM57" s="3"/>
      <c r="FMN57" s="3"/>
      <c r="FMO57" s="3"/>
      <c r="FMP57" s="3"/>
      <c r="FMQ57" s="3"/>
      <c r="FMR57" s="3"/>
      <c r="FMS57" s="3"/>
      <c r="FMT57" s="3"/>
      <c r="FMU57" s="3"/>
      <c r="FMV57" s="3"/>
      <c r="FMW57" s="3"/>
      <c r="FMX57" s="3"/>
      <c r="FMY57" s="3"/>
      <c r="FMZ57" s="3"/>
      <c r="FNA57" s="3"/>
      <c r="FNB57" s="3"/>
      <c r="FNC57" s="3"/>
      <c r="FND57" s="3"/>
      <c r="FNE57" s="3"/>
      <c r="FNF57" s="3"/>
      <c r="FNG57" s="3"/>
      <c r="FNH57" s="3"/>
      <c r="FNI57" s="3"/>
      <c r="FNJ57" s="3"/>
      <c r="FNK57" s="3"/>
      <c r="FNL57" s="3"/>
      <c r="FNM57" s="3"/>
      <c r="FNN57" s="3"/>
      <c r="FNO57" s="3"/>
      <c r="FNP57" s="3"/>
      <c r="FNQ57" s="3"/>
      <c r="FNR57" s="3"/>
      <c r="FNS57" s="3"/>
      <c r="FNT57" s="3"/>
      <c r="FNU57" s="3"/>
      <c r="FNV57" s="3"/>
      <c r="FNW57" s="3"/>
      <c r="FNX57" s="3"/>
      <c r="FNY57" s="3"/>
      <c r="FNZ57" s="3"/>
      <c r="FOA57" s="3"/>
      <c r="FOB57" s="3"/>
      <c r="FOC57" s="3"/>
      <c r="FOD57" s="3"/>
      <c r="FOE57" s="3"/>
      <c r="FOF57" s="3"/>
      <c r="FOG57" s="3"/>
      <c r="FOH57" s="3"/>
      <c r="FOI57" s="3"/>
      <c r="FOJ57" s="3"/>
      <c r="FOK57" s="3"/>
      <c r="FOL57" s="3"/>
      <c r="FOM57" s="3"/>
      <c r="FON57" s="3"/>
      <c r="FOO57" s="3"/>
      <c r="FOP57" s="3"/>
      <c r="FOQ57" s="3"/>
      <c r="FOR57" s="3"/>
      <c r="FOS57" s="3"/>
      <c r="FOT57" s="3"/>
      <c r="FOU57" s="3"/>
      <c r="FOV57" s="3"/>
      <c r="FOW57" s="3"/>
      <c r="FOX57" s="3"/>
      <c r="FOY57" s="3"/>
      <c r="FOZ57" s="3"/>
      <c r="FPA57" s="3"/>
      <c r="FPB57" s="3"/>
      <c r="FPC57" s="3"/>
      <c r="FPD57" s="3"/>
      <c r="FPE57" s="3"/>
      <c r="FPF57" s="3"/>
      <c r="FPG57" s="3"/>
      <c r="FPH57" s="3"/>
      <c r="FPI57" s="3"/>
      <c r="FPJ57" s="3"/>
      <c r="FPK57" s="3"/>
      <c r="FPL57" s="3"/>
      <c r="FPM57" s="3"/>
      <c r="FPN57" s="3"/>
      <c r="FPO57" s="3"/>
      <c r="FPP57" s="3"/>
      <c r="FPQ57" s="3"/>
      <c r="FPR57" s="3"/>
      <c r="FPS57" s="3"/>
      <c r="FPT57" s="3"/>
      <c r="FPU57" s="3"/>
      <c r="FPV57" s="3"/>
      <c r="FPW57" s="3"/>
      <c r="FPX57" s="3"/>
      <c r="FPY57" s="3"/>
      <c r="FPZ57" s="3"/>
      <c r="FQA57" s="3"/>
      <c r="FQB57" s="3"/>
      <c r="FQC57" s="3"/>
      <c r="FQD57" s="3"/>
      <c r="FQE57" s="3"/>
      <c r="FQF57" s="3"/>
      <c r="FQG57" s="3"/>
      <c r="FQH57" s="3"/>
      <c r="FQI57" s="3"/>
      <c r="FQJ57" s="3"/>
      <c r="FQK57" s="3"/>
      <c r="FQL57" s="3"/>
      <c r="FQM57" s="3"/>
      <c r="FQN57" s="3"/>
      <c r="FQO57" s="3"/>
      <c r="FQP57" s="3"/>
      <c r="FQQ57" s="3"/>
      <c r="FQR57" s="3"/>
      <c r="FQS57" s="3"/>
      <c r="FQT57" s="3"/>
      <c r="FQU57" s="3"/>
      <c r="FQV57" s="3"/>
      <c r="FQW57" s="3"/>
      <c r="FQX57" s="3"/>
      <c r="FQY57" s="3"/>
      <c r="FQZ57" s="3"/>
      <c r="FRA57" s="3"/>
      <c r="FRB57" s="3"/>
      <c r="FRC57" s="3"/>
      <c r="FRD57" s="3"/>
      <c r="FRE57" s="3"/>
      <c r="FRF57" s="3"/>
      <c r="FRG57" s="3"/>
      <c r="FRH57" s="3"/>
      <c r="FRI57" s="3"/>
      <c r="FRJ57" s="3"/>
      <c r="FRK57" s="3"/>
      <c r="FRL57" s="3"/>
      <c r="FRM57" s="3"/>
      <c r="FRN57" s="3"/>
      <c r="FRO57" s="3"/>
      <c r="FRP57" s="3"/>
      <c r="FRQ57" s="3"/>
      <c r="FRR57" s="3"/>
      <c r="FRS57" s="3"/>
      <c r="FRT57" s="3"/>
      <c r="FRU57" s="3"/>
      <c r="FRV57" s="3"/>
      <c r="FRW57" s="3"/>
      <c r="FRX57" s="3"/>
      <c r="FRY57" s="3"/>
      <c r="FRZ57" s="3"/>
      <c r="FSA57" s="3"/>
      <c r="FSB57" s="3"/>
      <c r="FSC57" s="3"/>
      <c r="FSD57" s="3"/>
      <c r="FSE57" s="3"/>
      <c r="FSF57" s="3"/>
      <c r="FSG57" s="3"/>
      <c r="FSH57" s="3"/>
      <c r="FSI57" s="3"/>
      <c r="FSJ57" s="3"/>
      <c r="FSK57" s="3"/>
      <c r="FSL57" s="3"/>
      <c r="FSM57" s="3"/>
      <c r="FSN57" s="3"/>
      <c r="FSO57" s="3"/>
      <c r="FSP57" s="3"/>
      <c r="FSQ57" s="3"/>
      <c r="FSR57" s="3"/>
      <c r="FSS57" s="3"/>
      <c r="FST57" s="3"/>
      <c r="FSU57" s="3"/>
      <c r="FSV57" s="3"/>
      <c r="FSW57" s="3"/>
      <c r="FSX57" s="3"/>
      <c r="FSY57" s="3"/>
      <c r="FSZ57" s="3"/>
      <c r="FTA57" s="3"/>
      <c r="FTB57" s="3"/>
      <c r="FTC57" s="3"/>
      <c r="FTD57" s="3"/>
      <c r="FTE57" s="3"/>
      <c r="FTF57" s="3"/>
      <c r="FTG57" s="3"/>
      <c r="FTH57" s="3"/>
      <c r="FTI57" s="3"/>
      <c r="FTJ57" s="3"/>
      <c r="FTK57" s="3"/>
      <c r="FTL57" s="3"/>
      <c r="FTM57" s="3"/>
      <c r="FTN57" s="3"/>
      <c r="FTO57" s="3"/>
      <c r="FTP57" s="3"/>
      <c r="FTQ57" s="3"/>
      <c r="FTR57" s="3"/>
      <c r="FTS57" s="3"/>
      <c r="FTT57" s="3"/>
      <c r="FTU57" s="3"/>
      <c r="FTV57" s="3"/>
      <c r="FTW57" s="3"/>
      <c r="FTX57" s="3"/>
      <c r="FTY57" s="3"/>
      <c r="FTZ57" s="3"/>
      <c r="FUA57" s="3"/>
      <c r="FUB57" s="3"/>
      <c r="FUC57" s="3"/>
      <c r="FUD57" s="3"/>
      <c r="FUE57" s="3"/>
      <c r="FUF57" s="3"/>
      <c r="FUG57" s="3"/>
      <c r="FUH57" s="3"/>
      <c r="FUI57" s="3"/>
      <c r="FUJ57" s="3"/>
      <c r="FUK57" s="3"/>
      <c r="FUL57" s="3"/>
      <c r="FUM57" s="3"/>
      <c r="FUN57" s="3"/>
      <c r="FUO57" s="3"/>
      <c r="FUP57" s="3"/>
      <c r="FUQ57" s="3"/>
      <c r="FUR57" s="3"/>
      <c r="FUS57" s="3"/>
      <c r="FUT57" s="3"/>
      <c r="FUU57" s="3"/>
      <c r="FUV57" s="3"/>
      <c r="FUW57" s="3"/>
      <c r="FUX57" s="3"/>
      <c r="FUY57" s="3"/>
      <c r="FUZ57" s="3"/>
      <c r="FVA57" s="3"/>
      <c r="FVB57" s="3"/>
      <c r="FVC57" s="3"/>
      <c r="FVD57" s="3"/>
      <c r="FVE57" s="3"/>
      <c r="FVF57" s="3"/>
      <c r="FVG57" s="3"/>
      <c r="FVH57" s="3"/>
      <c r="FVI57" s="3"/>
      <c r="FVJ57" s="3"/>
      <c r="FVK57" s="3"/>
      <c r="FVL57" s="3"/>
      <c r="FVM57" s="3"/>
      <c r="FVN57" s="3"/>
      <c r="FVO57" s="3"/>
      <c r="FVP57" s="3"/>
      <c r="FVQ57" s="3"/>
      <c r="FVR57" s="3"/>
      <c r="FVS57" s="3"/>
      <c r="FVT57" s="3"/>
      <c r="FVU57" s="3"/>
      <c r="FVV57" s="3"/>
      <c r="FVW57" s="3"/>
      <c r="FVX57" s="3"/>
      <c r="FVY57" s="3"/>
      <c r="FVZ57" s="3"/>
      <c r="FWA57" s="3"/>
      <c r="FWB57" s="3"/>
      <c r="FWC57" s="3"/>
      <c r="FWD57" s="3"/>
      <c r="FWE57" s="3"/>
      <c r="FWF57" s="3"/>
      <c r="FWG57" s="3"/>
      <c r="FWH57" s="3"/>
      <c r="FWI57" s="3"/>
      <c r="FWJ57" s="3"/>
      <c r="FWK57" s="3"/>
      <c r="FWL57" s="3"/>
      <c r="FWM57" s="3"/>
      <c r="FWN57" s="3"/>
      <c r="FWO57" s="3"/>
      <c r="FWP57" s="3"/>
      <c r="FWQ57" s="3"/>
      <c r="FWR57" s="3"/>
      <c r="FWS57" s="3"/>
      <c r="FWT57" s="3"/>
      <c r="FWU57" s="3"/>
      <c r="FWV57" s="3"/>
      <c r="FWW57" s="3"/>
      <c r="FWX57" s="3"/>
      <c r="FWY57" s="3"/>
      <c r="FWZ57" s="3"/>
      <c r="FXA57" s="3"/>
      <c r="FXB57" s="3"/>
      <c r="FXC57" s="3"/>
      <c r="FXD57" s="3"/>
      <c r="FXE57" s="3"/>
      <c r="FXF57" s="3"/>
      <c r="FXG57" s="3"/>
      <c r="FXH57" s="3"/>
      <c r="FXI57" s="3"/>
      <c r="FXJ57" s="3"/>
      <c r="FXK57" s="3"/>
      <c r="FXL57" s="3"/>
      <c r="FXM57" s="3"/>
      <c r="FXN57" s="3"/>
      <c r="FXO57" s="3"/>
      <c r="FXP57" s="3"/>
      <c r="FXQ57" s="3"/>
      <c r="FXR57" s="3"/>
      <c r="FXS57" s="3"/>
      <c r="FXT57" s="3"/>
      <c r="FXU57" s="3"/>
      <c r="FXV57" s="3"/>
      <c r="FXW57" s="3"/>
      <c r="FXX57" s="3"/>
      <c r="FXY57" s="3"/>
      <c r="FXZ57" s="3"/>
      <c r="FYA57" s="3"/>
      <c r="FYB57" s="3"/>
      <c r="FYC57" s="3"/>
      <c r="FYD57" s="3"/>
      <c r="FYE57" s="3"/>
      <c r="FYF57" s="3"/>
      <c r="FYG57" s="3"/>
      <c r="FYH57" s="3"/>
      <c r="FYI57" s="3"/>
      <c r="FYJ57" s="3"/>
      <c r="FYK57" s="3"/>
      <c r="FYL57" s="3"/>
      <c r="FYM57" s="3"/>
      <c r="FYN57" s="3"/>
      <c r="FYO57" s="3"/>
      <c r="FYP57" s="3"/>
      <c r="FYQ57" s="3"/>
      <c r="FYR57" s="3"/>
      <c r="FYS57" s="3"/>
      <c r="FYT57" s="3"/>
      <c r="FYU57" s="3"/>
      <c r="FYV57" s="3"/>
      <c r="FYW57" s="3"/>
      <c r="FYX57" s="3"/>
      <c r="FYY57" s="3"/>
      <c r="FYZ57" s="3"/>
      <c r="FZA57" s="3"/>
      <c r="FZB57" s="3"/>
      <c r="FZC57" s="3"/>
      <c r="FZD57" s="3"/>
      <c r="FZE57" s="3"/>
      <c r="FZF57" s="3"/>
      <c r="FZG57" s="3"/>
      <c r="FZH57" s="3"/>
      <c r="FZI57" s="3"/>
      <c r="FZJ57" s="3"/>
      <c r="FZK57" s="3"/>
      <c r="FZL57" s="3"/>
      <c r="FZM57" s="3"/>
      <c r="FZN57" s="3"/>
      <c r="FZO57" s="3"/>
      <c r="FZP57" s="3"/>
      <c r="FZQ57" s="3"/>
      <c r="FZR57" s="3"/>
      <c r="FZS57" s="3"/>
      <c r="FZT57" s="3"/>
      <c r="FZU57" s="3"/>
      <c r="FZV57" s="3"/>
      <c r="FZW57" s="3"/>
      <c r="FZX57" s="3"/>
      <c r="FZY57" s="3"/>
      <c r="FZZ57" s="3"/>
      <c r="GAA57" s="3"/>
      <c r="GAB57" s="3"/>
      <c r="GAC57" s="3"/>
      <c r="GAD57" s="3"/>
      <c r="GAE57" s="3"/>
      <c r="GAF57" s="3"/>
      <c r="GAG57" s="3"/>
      <c r="GAH57" s="3"/>
      <c r="GAI57" s="3"/>
      <c r="GAJ57" s="3"/>
      <c r="GAK57" s="3"/>
      <c r="GAL57" s="3"/>
      <c r="GAM57" s="3"/>
      <c r="GAN57" s="3"/>
      <c r="GAO57" s="3"/>
      <c r="GAP57" s="3"/>
      <c r="GAQ57" s="3"/>
      <c r="GAR57" s="3"/>
      <c r="GAS57" s="3"/>
      <c r="GAT57" s="3"/>
      <c r="GAU57" s="3"/>
      <c r="GAV57" s="3"/>
      <c r="GAW57" s="3"/>
      <c r="GAX57" s="3"/>
      <c r="GAY57" s="3"/>
      <c r="GAZ57" s="3"/>
      <c r="GBA57" s="3"/>
      <c r="GBB57" s="3"/>
      <c r="GBC57" s="3"/>
      <c r="GBD57" s="3"/>
      <c r="GBE57" s="3"/>
      <c r="GBF57" s="3"/>
      <c r="GBG57" s="3"/>
      <c r="GBH57" s="3"/>
      <c r="GBI57" s="3"/>
      <c r="GBJ57" s="3"/>
      <c r="GBK57" s="3"/>
      <c r="GBL57" s="3"/>
      <c r="GBM57" s="3"/>
      <c r="GBN57" s="3"/>
      <c r="GBO57" s="3"/>
      <c r="GBP57" s="3"/>
      <c r="GBQ57" s="3"/>
      <c r="GBR57" s="3"/>
      <c r="GBS57" s="3"/>
      <c r="GBT57" s="3"/>
      <c r="GBU57" s="3"/>
      <c r="GBV57" s="3"/>
      <c r="GBW57" s="3"/>
      <c r="GBX57" s="3"/>
      <c r="GBY57" s="3"/>
      <c r="GBZ57" s="3"/>
      <c r="GCA57" s="3"/>
      <c r="GCB57" s="3"/>
      <c r="GCC57" s="3"/>
      <c r="GCD57" s="3"/>
      <c r="GCE57" s="3"/>
      <c r="GCF57" s="3"/>
      <c r="GCG57" s="3"/>
      <c r="GCH57" s="3"/>
      <c r="GCI57" s="3"/>
      <c r="GCJ57" s="3"/>
      <c r="GCK57" s="3"/>
      <c r="GCL57" s="3"/>
      <c r="GCM57" s="3"/>
      <c r="GCN57" s="3"/>
      <c r="GCO57" s="3"/>
      <c r="GCP57" s="3"/>
      <c r="GCQ57" s="3"/>
      <c r="GCR57" s="3"/>
      <c r="GCS57" s="3"/>
      <c r="GCT57" s="3"/>
      <c r="GCU57" s="3"/>
      <c r="GCV57" s="3"/>
      <c r="GCW57" s="3"/>
      <c r="GCX57" s="3"/>
      <c r="GCY57" s="3"/>
      <c r="GCZ57" s="3"/>
      <c r="GDA57" s="3"/>
      <c r="GDB57" s="3"/>
      <c r="GDC57" s="3"/>
      <c r="GDD57" s="3"/>
      <c r="GDE57" s="3"/>
      <c r="GDF57" s="3"/>
      <c r="GDG57" s="3"/>
      <c r="GDH57" s="3"/>
      <c r="GDI57" s="3"/>
      <c r="GDJ57" s="3"/>
      <c r="GDK57" s="3"/>
      <c r="GDL57" s="3"/>
      <c r="GDM57" s="3"/>
      <c r="GDN57" s="3"/>
      <c r="GDO57" s="3"/>
      <c r="GDP57" s="3"/>
      <c r="GDQ57" s="3"/>
      <c r="GDR57" s="3"/>
      <c r="GDS57" s="3"/>
      <c r="GDT57" s="3"/>
      <c r="GDU57" s="3"/>
      <c r="GDV57" s="3"/>
      <c r="GDW57" s="3"/>
      <c r="GDX57" s="3"/>
      <c r="GDY57" s="3"/>
      <c r="GDZ57" s="3"/>
      <c r="GEA57" s="3"/>
      <c r="GEB57" s="3"/>
      <c r="GEC57" s="3"/>
      <c r="GED57" s="3"/>
      <c r="GEE57" s="3"/>
      <c r="GEF57" s="3"/>
      <c r="GEG57" s="3"/>
      <c r="GEH57" s="3"/>
      <c r="GEI57" s="3"/>
      <c r="GEJ57" s="3"/>
      <c r="GEK57" s="3"/>
      <c r="GEL57" s="3"/>
      <c r="GEM57" s="3"/>
      <c r="GEN57" s="3"/>
      <c r="GEO57" s="3"/>
      <c r="GEP57" s="3"/>
      <c r="GEQ57" s="3"/>
      <c r="GER57" s="3"/>
      <c r="GES57" s="3"/>
      <c r="GET57" s="3"/>
      <c r="GEU57" s="3"/>
      <c r="GEV57" s="3"/>
      <c r="GEW57" s="3"/>
      <c r="GEX57" s="3"/>
      <c r="GEY57" s="3"/>
      <c r="GEZ57" s="3"/>
      <c r="GFA57" s="3"/>
      <c r="GFB57" s="3"/>
      <c r="GFC57" s="3"/>
      <c r="GFD57" s="3"/>
      <c r="GFE57" s="3"/>
      <c r="GFF57" s="3"/>
      <c r="GFG57" s="3"/>
      <c r="GFH57" s="3"/>
      <c r="GFI57" s="3"/>
      <c r="GFJ57" s="3"/>
      <c r="GFK57" s="3"/>
      <c r="GFL57" s="3"/>
      <c r="GFM57" s="3"/>
      <c r="GFN57" s="3"/>
      <c r="GFO57" s="3"/>
      <c r="GFP57" s="3"/>
      <c r="GFQ57" s="3"/>
      <c r="GFR57" s="3"/>
      <c r="GFS57" s="3"/>
      <c r="GFT57" s="3"/>
      <c r="GFU57" s="3"/>
      <c r="GFV57" s="3"/>
      <c r="GFW57" s="3"/>
      <c r="GFX57" s="3"/>
      <c r="GFY57" s="3"/>
      <c r="GFZ57" s="3"/>
      <c r="GGA57" s="3"/>
      <c r="GGB57" s="3"/>
      <c r="GGC57" s="3"/>
      <c r="GGD57" s="3"/>
      <c r="GGE57" s="3"/>
      <c r="GGF57" s="3"/>
      <c r="GGG57" s="3"/>
      <c r="GGH57" s="3"/>
      <c r="GGI57" s="3"/>
      <c r="GGJ57" s="3"/>
      <c r="GGK57" s="3"/>
      <c r="GGL57" s="3"/>
      <c r="GGM57" s="3"/>
      <c r="GGN57" s="3"/>
      <c r="GGO57" s="3"/>
      <c r="GGP57" s="3"/>
      <c r="GGQ57" s="3"/>
      <c r="GGR57" s="3"/>
      <c r="GGS57" s="3"/>
      <c r="GGT57" s="3"/>
      <c r="GGU57" s="3"/>
      <c r="GGV57" s="3"/>
      <c r="GGW57" s="3"/>
      <c r="GGX57" s="3"/>
      <c r="GGY57" s="3"/>
      <c r="GGZ57" s="3"/>
      <c r="GHA57" s="3"/>
      <c r="GHB57" s="3"/>
      <c r="GHC57" s="3"/>
      <c r="GHD57" s="3"/>
      <c r="GHE57" s="3"/>
      <c r="GHF57" s="3"/>
      <c r="GHG57" s="3"/>
      <c r="GHH57" s="3"/>
      <c r="GHI57" s="3"/>
      <c r="GHJ57" s="3"/>
      <c r="GHK57" s="3"/>
      <c r="GHL57" s="3"/>
      <c r="GHM57" s="3"/>
      <c r="GHN57" s="3"/>
      <c r="GHO57" s="3"/>
      <c r="GHP57" s="3"/>
      <c r="GHQ57" s="3"/>
      <c r="GHR57" s="3"/>
      <c r="GHS57" s="3"/>
      <c r="GHT57" s="3"/>
      <c r="GHU57" s="3"/>
      <c r="GHV57" s="3"/>
      <c r="GHW57" s="3"/>
      <c r="GHX57" s="3"/>
      <c r="GHY57" s="3"/>
      <c r="GHZ57" s="3"/>
      <c r="GIA57" s="3"/>
      <c r="GIB57" s="3"/>
      <c r="GIC57" s="3"/>
      <c r="GID57" s="3"/>
      <c r="GIE57" s="3"/>
      <c r="GIF57" s="3"/>
      <c r="GIG57" s="3"/>
      <c r="GIH57" s="3"/>
      <c r="GII57" s="3"/>
      <c r="GIJ57" s="3"/>
      <c r="GIK57" s="3"/>
      <c r="GIL57" s="3"/>
      <c r="GIM57" s="3"/>
      <c r="GIN57" s="3"/>
      <c r="GIO57" s="3"/>
      <c r="GIP57" s="3"/>
      <c r="GIQ57" s="3"/>
      <c r="GIR57" s="3"/>
      <c r="GIS57" s="3"/>
      <c r="GIT57" s="3"/>
      <c r="GIU57" s="3"/>
      <c r="GIV57" s="3"/>
      <c r="GIW57" s="3"/>
      <c r="GIX57" s="3"/>
      <c r="GIY57" s="3"/>
      <c r="GIZ57" s="3"/>
      <c r="GJA57" s="3"/>
      <c r="GJB57" s="3"/>
      <c r="GJC57" s="3"/>
      <c r="GJD57" s="3"/>
      <c r="GJE57" s="3"/>
      <c r="GJF57" s="3"/>
      <c r="GJG57" s="3"/>
      <c r="GJH57" s="3"/>
      <c r="GJI57" s="3"/>
      <c r="GJJ57" s="3"/>
      <c r="GJK57" s="3"/>
      <c r="GJL57" s="3"/>
      <c r="GJM57" s="3"/>
      <c r="GJN57" s="3"/>
      <c r="GJO57" s="3"/>
      <c r="GJP57" s="3"/>
      <c r="GJQ57" s="3"/>
      <c r="GJR57" s="3"/>
      <c r="GJS57" s="3"/>
      <c r="GJT57" s="3"/>
      <c r="GJU57" s="3"/>
      <c r="GJV57" s="3"/>
      <c r="GJW57" s="3"/>
      <c r="GJX57" s="3"/>
      <c r="GJY57" s="3"/>
      <c r="GJZ57" s="3"/>
      <c r="GKA57" s="3"/>
      <c r="GKB57" s="3"/>
      <c r="GKC57" s="3"/>
      <c r="GKD57" s="3"/>
      <c r="GKE57" s="3"/>
      <c r="GKF57" s="3"/>
      <c r="GKG57" s="3"/>
      <c r="GKH57" s="3"/>
      <c r="GKI57" s="3"/>
      <c r="GKJ57" s="3"/>
      <c r="GKK57" s="3"/>
      <c r="GKL57" s="3"/>
      <c r="GKM57" s="3"/>
      <c r="GKN57" s="3"/>
      <c r="GKO57" s="3"/>
      <c r="GKP57" s="3"/>
      <c r="GKQ57" s="3"/>
      <c r="GKR57" s="3"/>
      <c r="GKS57" s="3"/>
      <c r="GKT57" s="3"/>
      <c r="GKU57" s="3"/>
      <c r="GKV57" s="3"/>
      <c r="GKW57" s="3"/>
      <c r="GKX57" s="3"/>
      <c r="GKY57" s="3"/>
      <c r="GKZ57" s="3"/>
      <c r="GLA57" s="3"/>
      <c r="GLB57" s="3"/>
      <c r="GLC57" s="3"/>
      <c r="GLD57" s="3"/>
      <c r="GLE57" s="3"/>
      <c r="GLF57" s="3"/>
      <c r="GLG57" s="3"/>
      <c r="GLH57" s="3"/>
      <c r="GLI57" s="3"/>
      <c r="GLJ57" s="3"/>
      <c r="GLK57" s="3"/>
      <c r="GLL57" s="3"/>
      <c r="GLM57" s="3"/>
      <c r="GLN57" s="3"/>
      <c r="GLO57" s="3"/>
      <c r="GLP57" s="3"/>
      <c r="GLQ57" s="3"/>
      <c r="GLR57" s="3"/>
      <c r="GLS57" s="3"/>
      <c r="GLT57" s="3"/>
      <c r="GLU57" s="3"/>
      <c r="GLV57" s="3"/>
      <c r="GLW57" s="3"/>
      <c r="GLX57" s="3"/>
      <c r="GLY57" s="3"/>
      <c r="GLZ57" s="3"/>
      <c r="GMA57" s="3"/>
      <c r="GMB57" s="3"/>
      <c r="GMC57" s="3"/>
      <c r="GMD57" s="3"/>
      <c r="GME57" s="3"/>
      <c r="GMF57" s="3"/>
      <c r="GMG57" s="3"/>
      <c r="GMH57" s="3"/>
      <c r="GMI57" s="3"/>
      <c r="GMJ57" s="3"/>
      <c r="GMK57" s="3"/>
      <c r="GML57" s="3"/>
      <c r="GMM57" s="3"/>
      <c r="GMN57" s="3"/>
      <c r="GMO57" s="3"/>
      <c r="GMP57" s="3"/>
      <c r="GMQ57" s="3"/>
      <c r="GMR57" s="3"/>
      <c r="GMS57" s="3"/>
      <c r="GMT57" s="3"/>
      <c r="GMU57" s="3"/>
      <c r="GMV57" s="3"/>
      <c r="GMW57" s="3"/>
      <c r="GMX57" s="3"/>
      <c r="GMY57" s="3"/>
      <c r="GMZ57" s="3"/>
      <c r="GNA57" s="3"/>
      <c r="GNB57" s="3"/>
      <c r="GNC57" s="3"/>
      <c r="GND57" s="3"/>
      <c r="GNE57" s="3"/>
      <c r="GNF57" s="3"/>
      <c r="GNG57" s="3"/>
      <c r="GNH57" s="3"/>
      <c r="GNI57" s="3"/>
      <c r="GNJ57" s="3"/>
      <c r="GNK57" s="3"/>
      <c r="GNL57" s="3"/>
      <c r="GNM57" s="3"/>
      <c r="GNN57" s="3"/>
      <c r="GNO57" s="3"/>
      <c r="GNP57" s="3"/>
      <c r="GNQ57" s="3"/>
      <c r="GNR57" s="3"/>
      <c r="GNS57" s="3"/>
      <c r="GNT57" s="3"/>
      <c r="GNU57" s="3"/>
      <c r="GNV57" s="3"/>
      <c r="GNW57" s="3"/>
      <c r="GNX57" s="3"/>
      <c r="GNY57" s="3"/>
      <c r="GNZ57" s="3"/>
      <c r="GOA57" s="3"/>
      <c r="GOB57" s="3"/>
      <c r="GOC57" s="3"/>
      <c r="GOD57" s="3"/>
      <c r="GOE57" s="3"/>
      <c r="GOF57" s="3"/>
      <c r="GOG57" s="3"/>
      <c r="GOH57" s="3"/>
      <c r="GOI57" s="3"/>
      <c r="GOJ57" s="3"/>
      <c r="GOK57" s="3"/>
      <c r="GOL57" s="3"/>
      <c r="GOM57" s="3"/>
      <c r="GON57" s="3"/>
      <c r="GOO57" s="3"/>
      <c r="GOP57" s="3"/>
      <c r="GOQ57" s="3"/>
      <c r="GOR57" s="3"/>
      <c r="GOS57" s="3"/>
      <c r="GOT57" s="3"/>
      <c r="GOU57" s="3"/>
      <c r="GOV57" s="3"/>
      <c r="GOW57" s="3"/>
      <c r="GOX57" s="3"/>
      <c r="GOY57" s="3"/>
      <c r="GOZ57" s="3"/>
      <c r="GPA57" s="3"/>
      <c r="GPB57" s="3"/>
      <c r="GPC57" s="3"/>
      <c r="GPD57" s="3"/>
      <c r="GPE57" s="3"/>
      <c r="GPF57" s="3"/>
      <c r="GPG57" s="3"/>
      <c r="GPH57" s="3"/>
      <c r="GPI57" s="3"/>
      <c r="GPJ57" s="3"/>
      <c r="GPK57" s="3"/>
      <c r="GPL57" s="3"/>
      <c r="GPM57" s="3"/>
      <c r="GPN57" s="3"/>
      <c r="GPO57" s="3"/>
      <c r="GPP57" s="3"/>
      <c r="GPQ57" s="3"/>
      <c r="GPR57" s="3"/>
      <c r="GPS57" s="3"/>
      <c r="GPT57" s="3"/>
      <c r="GPU57" s="3"/>
      <c r="GPV57" s="3"/>
      <c r="GPW57" s="3"/>
      <c r="GPX57" s="3"/>
      <c r="GPY57" s="3"/>
      <c r="GPZ57" s="3"/>
      <c r="GQA57" s="3"/>
      <c r="GQB57" s="3"/>
      <c r="GQC57" s="3"/>
      <c r="GQD57" s="3"/>
      <c r="GQE57" s="3"/>
      <c r="GQF57" s="3"/>
      <c r="GQG57" s="3"/>
      <c r="GQH57" s="3"/>
      <c r="GQI57" s="3"/>
      <c r="GQJ57" s="3"/>
      <c r="GQK57" s="3"/>
      <c r="GQL57" s="3"/>
      <c r="GQM57" s="3"/>
      <c r="GQN57" s="3"/>
      <c r="GQO57" s="3"/>
      <c r="GQP57" s="3"/>
      <c r="GQQ57" s="3"/>
      <c r="GQR57" s="3"/>
      <c r="GQS57" s="3"/>
      <c r="GQT57" s="3"/>
      <c r="GQU57" s="3"/>
      <c r="GQV57" s="3"/>
      <c r="GQW57" s="3"/>
      <c r="GQX57" s="3"/>
      <c r="GQY57" s="3"/>
      <c r="GQZ57" s="3"/>
      <c r="GRA57" s="3"/>
      <c r="GRB57" s="3"/>
      <c r="GRC57" s="3"/>
      <c r="GRD57" s="3"/>
      <c r="GRE57" s="3"/>
      <c r="GRF57" s="3"/>
      <c r="GRG57" s="3"/>
      <c r="GRH57" s="3"/>
      <c r="GRI57" s="3"/>
      <c r="GRJ57" s="3"/>
      <c r="GRK57" s="3"/>
      <c r="GRL57" s="3"/>
      <c r="GRM57" s="3"/>
      <c r="GRN57" s="3"/>
      <c r="GRO57" s="3"/>
      <c r="GRP57" s="3"/>
      <c r="GRQ57" s="3"/>
      <c r="GRR57" s="3"/>
      <c r="GRS57" s="3"/>
      <c r="GRT57" s="3"/>
      <c r="GRU57" s="3"/>
      <c r="GRV57" s="3"/>
      <c r="GRW57" s="3"/>
      <c r="GRX57" s="3"/>
      <c r="GRY57" s="3"/>
      <c r="GRZ57" s="3"/>
      <c r="GSA57" s="3"/>
      <c r="GSB57" s="3"/>
      <c r="GSC57" s="3"/>
      <c r="GSD57" s="3"/>
      <c r="GSE57" s="3"/>
      <c r="GSF57" s="3"/>
      <c r="GSG57" s="3"/>
      <c r="GSH57" s="3"/>
      <c r="GSI57" s="3"/>
      <c r="GSJ57" s="3"/>
      <c r="GSK57" s="3"/>
      <c r="GSL57" s="3"/>
      <c r="GSM57" s="3"/>
      <c r="GSN57" s="3"/>
      <c r="GSO57" s="3"/>
      <c r="GSP57" s="3"/>
      <c r="GSQ57" s="3"/>
      <c r="GSR57" s="3"/>
      <c r="GSS57" s="3"/>
      <c r="GST57" s="3"/>
      <c r="GSU57" s="3"/>
      <c r="GSV57" s="3"/>
      <c r="GSW57" s="3"/>
      <c r="GSX57" s="3"/>
      <c r="GSY57" s="3"/>
      <c r="GSZ57" s="3"/>
      <c r="GTA57" s="3"/>
      <c r="GTB57" s="3"/>
      <c r="GTC57" s="3"/>
      <c r="GTD57" s="3"/>
      <c r="GTE57" s="3"/>
      <c r="GTF57" s="3"/>
      <c r="GTG57" s="3"/>
      <c r="GTH57" s="3"/>
      <c r="GTI57" s="3"/>
      <c r="GTJ57" s="3"/>
      <c r="GTK57" s="3"/>
      <c r="GTL57" s="3"/>
      <c r="GTM57" s="3"/>
      <c r="GTN57" s="3"/>
      <c r="GTO57" s="3"/>
      <c r="GTP57" s="3"/>
      <c r="GTQ57" s="3"/>
      <c r="GTR57" s="3"/>
      <c r="GTS57" s="3"/>
      <c r="GTT57" s="3"/>
      <c r="GTU57" s="3"/>
      <c r="GTV57" s="3"/>
      <c r="GTW57" s="3"/>
      <c r="GTX57" s="3"/>
      <c r="GTY57" s="3"/>
      <c r="GTZ57" s="3"/>
      <c r="GUA57" s="3"/>
      <c r="GUB57" s="3"/>
      <c r="GUC57" s="3"/>
      <c r="GUD57" s="3"/>
      <c r="GUE57" s="3"/>
      <c r="GUF57" s="3"/>
      <c r="GUG57" s="3"/>
      <c r="GUH57" s="3"/>
      <c r="GUI57" s="3"/>
      <c r="GUJ57" s="3"/>
      <c r="GUK57" s="3"/>
      <c r="GUL57" s="3"/>
      <c r="GUM57" s="3"/>
      <c r="GUN57" s="3"/>
      <c r="GUO57" s="3"/>
      <c r="GUP57" s="3"/>
      <c r="GUQ57" s="3"/>
      <c r="GUR57" s="3"/>
      <c r="GUS57" s="3"/>
      <c r="GUT57" s="3"/>
      <c r="GUU57" s="3"/>
      <c r="GUV57" s="3"/>
      <c r="GUW57" s="3"/>
      <c r="GUX57" s="3"/>
      <c r="GUY57" s="3"/>
      <c r="GUZ57" s="3"/>
      <c r="GVA57" s="3"/>
      <c r="GVB57" s="3"/>
      <c r="GVC57" s="3"/>
      <c r="GVD57" s="3"/>
      <c r="GVE57" s="3"/>
      <c r="GVF57" s="3"/>
      <c r="GVG57" s="3"/>
      <c r="GVH57" s="3"/>
      <c r="GVI57" s="3"/>
      <c r="GVJ57" s="3"/>
      <c r="GVK57" s="3"/>
      <c r="GVL57" s="3"/>
      <c r="GVM57" s="3"/>
      <c r="GVN57" s="3"/>
      <c r="GVO57" s="3"/>
      <c r="GVP57" s="3"/>
      <c r="GVQ57" s="3"/>
      <c r="GVR57" s="3"/>
      <c r="GVS57" s="3"/>
      <c r="GVT57" s="3"/>
      <c r="GVU57" s="3"/>
      <c r="GVV57" s="3"/>
      <c r="GVW57" s="3"/>
      <c r="GVX57" s="3"/>
      <c r="GVY57" s="3"/>
      <c r="GVZ57" s="3"/>
      <c r="GWA57" s="3"/>
      <c r="GWB57" s="3"/>
      <c r="GWC57" s="3"/>
      <c r="GWD57" s="3"/>
      <c r="GWE57" s="3"/>
      <c r="GWF57" s="3"/>
      <c r="GWG57" s="3"/>
      <c r="GWH57" s="3"/>
      <c r="GWI57" s="3"/>
      <c r="GWJ57" s="3"/>
      <c r="GWK57" s="3"/>
      <c r="GWL57" s="3"/>
      <c r="GWM57" s="3"/>
      <c r="GWN57" s="3"/>
      <c r="GWO57" s="3"/>
      <c r="GWP57" s="3"/>
      <c r="GWQ57" s="3"/>
      <c r="GWR57" s="3"/>
      <c r="GWS57" s="3"/>
      <c r="GWT57" s="3"/>
      <c r="GWU57" s="3"/>
      <c r="GWV57" s="3"/>
      <c r="GWW57" s="3"/>
      <c r="GWX57" s="3"/>
      <c r="GWY57" s="3"/>
      <c r="GWZ57" s="3"/>
      <c r="GXA57" s="3"/>
      <c r="GXB57" s="3"/>
      <c r="GXC57" s="3"/>
      <c r="GXD57" s="3"/>
      <c r="GXE57" s="3"/>
      <c r="GXF57" s="3"/>
      <c r="GXG57" s="3"/>
      <c r="GXH57" s="3"/>
      <c r="GXI57" s="3"/>
      <c r="GXJ57" s="3"/>
      <c r="GXK57" s="3"/>
      <c r="GXL57" s="3"/>
      <c r="GXM57" s="3"/>
      <c r="GXN57" s="3"/>
      <c r="GXO57" s="3"/>
      <c r="GXP57" s="3"/>
      <c r="GXQ57" s="3"/>
      <c r="GXR57" s="3"/>
      <c r="GXS57" s="3"/>
      <c r="GXT57" s="3"/>
      <c r="GXU57" s="3"/>
      <c r="GXV57" s="3"/>
      <c r="GXW57" s="3"/>
      <c r="GXX57" s="3"/>
      <c r="GXY57" s="3"/>
      <c r="GXZ57" s="3"/>
      <c r="GYA57" s="3"/>
      <c r="GYB57" s="3"/>
      <c r="GYC57" s="3"/>
      <c r="GYD57" s="3"/>
      <c r="GYE57" s="3"/>
      <c r="GYF57" s="3"/>
      <c r="GYG57" s="3"/>
      <c r="GYH57" s="3"/>
      <c r="GYI57" s="3"/>
      <c r="GYJ57" s="3"/>
      <c r="GYK57" s="3"/>
      <c r="GYL57" s="3"/>
      <c r="GYM57" s="3"/>
      <c r="GYN57" s="3"/>
      <c r="GYO57" s="3"/>
      <c r="GYP57" s="3"/>
      <c r="GYQ57" s="3"/>
      <c r="GYR57" s="3"/>
      <c r="GYS57" s="3"/>
      <c r="GYT57" s="3"/>
      <c r="GYU57" s="3"/>
      <c r="GYV57" s="3"/>
      <c r="GYW57" s="3"/>
      <c r="GYX57" s="3"/>
      <c r="GYY57" s="3"/>
      <c r="GYZ57" s="3"/>
      <c r="GZA57" s="3"/>
      <c r="GZB57" s="3"/>
      <c r="GZC57" s="3"/>
      <c r="GZD57" s="3"/>
      <c r="GZE57" s="3"/>
      <c r="GZF57" s="3"/>
      <c r="GZG57" s="3"/>
      <c r="GZH57" s="3"/>
      <c r="GZI57" s="3"/>
      <c r="GZJ57" s="3"/>
      <c r="GZK57" s="3"/>
      <c r="GZL57" s="3"/>
      <c r="GZM57" s="3"/>
      <c r="GZN57" s="3"/>
      <c r="GZO57" s="3"/>
      <c r="GZP57" s="3"/>
      <c r="GZQ57" s="3"/>
      <c r="GZR57" s="3"/>
      <c r="GZS57" s="3"/>
      <c r="GZT57" s="3"/>
      <c r="GZU57" s="3"/>
      <c r="GZV57" s="3"/>
      <c r="GZW57" s="3"/>
      <c r="GZX57" s="3"/>
      <c r="GZY57" s="3"/>
      <c r="GZZ57" s="3"/>
      <c r="HAA57" s="3"/>
      <c r="HAB57" s="3"/>
      <c r="HAC57" s="3"/>
      <c r="HAD57" s="3"/>
      <c r="HAE57" s="3"/>
      <c r="HAF57" s="3"/>
      <c r="HAG57" s="3"/>
      <c r="HAH57" s="3"/>
      <c r="HAI57" s="3"/>
      <c r="HAJ57" s="3"/>
      <c r="HAK57" s="3"/>
      <c r="HAL57" s="3"/>
      <c r="HAM57" s="3"/>
      <c r="HAN57" s="3"/>
      <c r="HAO57" s="3"/>
      <c r="HAP57" s="3"/>
      <c r="HAQ57" s="3"/>
      <c r="HAR57" s="3"/>
      <c r="HAS57" s="3"/>
      <c r="HAT57" s="3"/>
      <c r="HAU57" s="3"/>
      <c r="HAV57" s="3"/>
      <c r="HAW57" s="3"/>
      <c r="HAX57" s="3"/>
      <c r="HAY57" s="3"/>
      <c r="HAZ57" s="3"/>
      <c r="HBA57" s="3"/>
      <c r="HBB57" s="3"/>
      <c r="HBC57" s="3"/>
      <c r="HBD57" s="3"/>
      <c r="HBE57" s="3"/>
      <c r="HBF57" s="3"/>
      <c r="HBG57" s="3"/>
      <c r="HBH57" s="3"/>
      <c r="HBI57" s="3"/>
      <c r="HBJ57" s="3"/>
      <c r="HBK57" s="3"/>
      <c r="HBL57" s="3"/>
      <c r="HBM57" s="3"/>
      <c r="HBN57" s="3"/>
      <c r="HBO57" s="3"/>
      <c r="HBP57" s="3"/>
      <c r="HBQ57" s="3"/>
      <c r="HBR57" s="3"/>
      <c r="HBS57" s="3"/>
      <c r="HBT57" s="3"/>
      <c r="HBU57" s="3"/>
      <c r="HBV57" s="3"/>
      <c r="HBW57" s="3"/>
      <c r="HBX57" s="3"/>
      <c r="HBY57" s="3"/>
      <c r="HBZ57" s="3"/>
      <c r="HCA57" s="3"/>
      <c r="HCB57" s="3"/>
      <c r="HCC57" s="3"/>
      <c r="HCD57" s="3"/>
      <c r="HCE57" s="3"/>
      <c r="HCF57" s="3"/>
      <c r="HCG57" s="3"/>
      <c r="HCH57" s="3"/>
      <c r="HCI57" s="3"/>
      <c r="HCJ57" s="3"/>
      <c r="HCK57" s="3"/>
      <c r="HCL57" s="3"/>
      <c r="HCM57" s="3"/>
      <c r="HCN57" s="3"/>
      <c r="HCO57" s="3"/>
      <c r="HCP57" s="3"/>
      <c r="HCQ57" s="3"/>
      <c r="HCR57" s="3"/>
      <c r="HCS57" s="3"/>
      <c r="HCT57" s="3"/>
      <c r="HCU57" s="3"/>
      <c r="HCV57" s="3"/>
      <c r="HCW57" s="3"/>
      <c r="HCX57" s="3"/>
      <c r="HCY57" s="3"/>
      <c r="HCZ57" s="3"/>
      <c r="HDA57" s="3"/>
      <c r="HDB57" s="3"/>
      <c r="HDC57" s="3"/>
      <c r="HDD57" s="3"/>
      <c r="HDE57" s="3"/>
      <c r="HDF57" s="3"/>
      <c r="HDG57" s="3"/>
      <c r="HDH57" s="3"/>
      <c r="HDI57" s="3"/>
      <c r="HDJ57" s="3"/>
      <c r="HDK57" s="3"/>
      <c r="HDL57" s="3"/>
      <c r="HDM57" s="3"/>
      <c r="HDN57" s="3"/>
      <c r="HDO57" s="3"/>
      <c r="HDP57" s="3"/>
      <c r="HDQ57" s="3"/>
      <c r="HDR57" s="3"/>
      <c r="HDS57" s="3"/>
      <c r="HDT57" s="3"/>
      <c r="HDU57" s="3"/>
      <c r="HDV57" s="3"/>
      <c r="HDW57" s="3"/>
      <c r="HDX57" s="3"/>
      <c r="HDY57" s="3"/>
      <c r="HDZ57" s="3"/>
      <c r="HEA57" s="3"/>
      <c r="HEB57" s="3"/>
      <c r="HEC57" s="3"/>
      <c r="HED57" s="3"/>
      <c r="HEE57" s="3"/>
      <c r="HEF57" s="3"/>
      <c r="HEG57" s="3"/>
      <c r="HEH57" s="3"/>
      <c r="HEI57" s="3"/>
      <c r="HEJ57" s="3"/>
      <c r="HEK57" s="3"/>
      <c r="HEL57" s="3"/>
      <c r="HEM57" s="3"/>
      <c r="HEN57" s="3"/>
      <c r="HEO57" s="3"/>
      <c r="HEP57" s="3"/>
      <c r="HEQ57" s="3"/>
      <c r="HER57" s="3"/>
      <c r="HES57" s="3"/>
      <c r="HET57" s="3"/>
      <c r="HEU57" s="3"/>
      <c r="HEV57" s="3"/>
      <c r="HEW57" s="3"/>
      <c r="HEX57" s="3"/>
      <c r="HEY57" s="3"/>
      <c r="HEZ57" s="3"/>
      <c r="HFA57" s="3"/>
      <c r="HFB57" s="3"/>
      <c r="HFC57" s="3"/>
      <c r="HFD57" s="3"/>
      <c r="HFE57" s="3"/>
      <c r="HFF57" s="3"/>
      <c r="HFG57" s="3"/>
      <c r="HFH57" s="3"/>
      <c r="HFI57" s="3"/>
      <c r="HFJ57" s="3"/>
      <c r="HFK57" s="3"/>
      <c r="HFL57" s="3"/>
      <c r="HFM57" s="3"/>
      <c r="HFN57" s="3"/>
      <c r="HFO57" s="3"/>
      <c r="HFP57" s="3"/>
      <c r="HFQ57" s="3"/>
      <c r="HFR57" s="3"/>
      <c r="HFS57" s="3"/>
      <c r="HFT57" s="3"/>
      <c r="HFU57" s="3"/>
      <c r="HFV57" s="3"/>
      <c r="HFW57" s="3"/>
      <c r="HFX57" s="3"/>
      <c r="HFY57" s="3"/>
      <c r="HFZ57" s="3"/>
      <c r="HGA57" s="3"/>
      <c r="HGB57" s="3"/>
      <c r="HGC57" s="3"/>
      <c r="HGD57" s="3"/>
      <c r="HGE57" s="3"/>
      <c r="HGF57" s="3"/>
      <c r="HGG57" s="3"/>
      <c r="HGH57" s="3"/>
      <c r="HGI57" s="3"/>
      <c r="HGJ57" s="3"/>
      <c r="HGK57" s="3"/>
      <c r="HGL57" s="3"/>
      <c r="HGM57" s="3"/>
      <c r="HGN57" s="3"/>
      <c r="HGO57" s="3"/>
      <c r="HGP57" s="3"/>
      <c r="HGQ57" s="3"/>
      <c r="HGR57" s="3"/>
      <c r="HGS57" s="3"/>
      <c r="HGT57" s="3"/>
      <c r="HGU57" s="3"/>
      <c r="HGV57" s="3"/>
      <c r="HGW57" s="3"/>
      <c r="HGX57" s="3"/>
      <c r="HGY57" s="3"/>
      <c r="HGZ57" s="3"/>
      <c r="HHA57" s="3"/>
      <c r="HHB57" s="3"/>
      <c r="HHC57" s="3"/>
      <c r="HHD57" s="3"/>
      <c r="HHE57" s="3"/>
      <c r="HHF57" s="3"/>
      <c r="HHG57" s="3"/>
      <c r="HHH57" s="3"/>
      <c r="HHI57" s="3"/>
      <c r="HHJ57" s="3"/>
      <c r="HHK57" s="3"/>
      <c r="HHL57" s="3"/>
      <c r="HHM57" s="3"/>
      <c r="HHN57" s="3"/>
      <c r="HHO57" s="3"/>
      <c r="HHP57" s="3"/>
      <c r="HHQ57" s="3"/>
      <c r="HHR57" s="3"/>
      <c r="HHS57" s="3"/>
      <c r="HHT57" s="3"/>
      <c r="HHU57" s="3"/>
      <c r="HHV57" s="3"/>
      <c r="HHW57" s="3"/>
      <c r="HHX57" s="3"/>
      <c r="HHY57" s="3"/>
      <c r="HHZ57" s="3"/>
      <c r="HIA57" s="3"/>
      <c r="HIB57" s="3"/>
      <c r="HIC57" s="3"/>
      <c r="HID57" s="3"/>
      <c r="HIE57" s="3"/>
      <c r="HIF57" s="3"/>
      <c r="HIG57" s="3"/>
      <c r="HIH57" s="3"/>
      <c r="HII57" s="3"/>
      <c r="HIJ57" s="3"/>
      <c r="HIK57" s="3"/>
      <c r="HIL57" s="3"/>
      <c r="HIM57" s="3"/>
      <c r="HIN57" s="3"/>
      <c r="HIO57" s="3"/>
      <c r="HIP57" s="3"/>
      <c r="HIQ57" s="3"/>
      <c r="HIR57" s="3"/>
      <c r="HIS57" s="3"/>
      <c r="HIT57" s="3"/>
      <c r="HIU57" s="3"/>
      <c r="HIV57" s="3"/>
      <c r="HIW57" s="3"/>
      <c r="HIX57" s="3"/>
      <c r="HIY57" s="3"/>
      <c r="HIZ57" s="3"/>
      <c r="HJA57" s="3"/>
      <c r="HJB57" s="3"/>
      <c r="HJC57" s="3"/>
      <c r="HJD57" s="3"/>
      <c r="HJE57" s="3"/>
      <c r="HJF57" s="3"/>
      <c r="HJG57" s="3"/>
      <c r="HJH57" s="3"/>
      <c r="HJI57" s="3"/>
      <c r="HJJ57" s="3"/>
      <c r="HJK57" s="3"/>
      <c r="HJL57" s="3"/>
      <c r="HJM57" s="3"/>
      <c r="HJN57" s="3"/>
      <c r="HJO57" s="3"/>
      <c r="HJP57" s="3"/>
      <c r="HJQ57" s="3"/>
      <c r="HJR57" s="3"/>
      <c r="HJS57" s="3"/>
      <c r="HJT57" s="3"/>
      <c r="HJU57" s="3"/>
      <c r="HJV57" s="3"/>
      <c r="HJW57" s="3"/>
      <c r="HJX57" s="3"/>
      <c r="HJY57" s="3"/>
      <c r="HJZ57" s="3"/>
      <c r="HKA57" s="3"/>
      <c r="HKB57" s="3"/>
      <c r="HKC57" s="3"/>
      <c r="HKD57" s="3"/>
      <c r="HKE57" s="3"/>
      <c r="HKF57" s="3"/>
      <c r="HKG57" s="3"/>
      <c r="HKH57" s="3"/>
      <c r="HKI57" s="3"/>
      <c r="HKJ57" s="3"/>
      <c r="HKK57" s="3"/>
      <c r="HKL57" s="3"/>
      <c r="HKM57" s="3"/>
      <c r="HKN57" s="3"/>
      <c r="HKO57" s="3"/>
      <c r="HKP57" s="3"/>
      <c r="HKQ57" s="3"/>
      <c r="HKR57" s="3"/>
      <c r="HKS57" s="3"/>
      <c r="HKT57" s="3"/>
      <c r="HKU57" s="3"/>
      <c r="HKV57" s="3"/>
      <c r="HKW57" s="3"/>
      <c r="HKX57" s="3"/>
      <c r="HKY57" s="3"/>
      <c r="HKZ57" s="3"/>
      <c r="HLA57" s="3"/>
      <c r="HLB57" s="3"/>
      <c r="HLC57" s="3"/>
      <c r="HLD57" s="3"/>
      <c r="HLE57" s="3"/>
      <c r="HLF57" s="3"/>
      <c r="HLG57" s="3"/>
      <c r="HLH57" s="3"/>
      <c r="HLI57" s="3"/>
      <c r="HLJ57" s="3"/>
      <c r="HLK57" s="3"/>
      <c r="HLL57" s="3"/>
      <c r="HLM57" s="3"/>
      <c r="HLN57" s="3"/>
      <c r="HLO57" s="3"/>
      <c r="HLP57" s="3"/>
      <c r="HLQ57" s="3"/>
      <c r="HLR57" s="3"/>
      <c r="HLS57" s="3"/>
      <c r="HLT57" s="3"/>
      <c r="HLU57" s="3"/>
      <c r="HLV57" s="3"/>
      <c r="HLW57" s="3"/>
      <c r="HLX57" s="3"/>
      <c r="HLY57" s="3"/>
      <c r="HLZ57" s="3"/>
      <c r="HMA57" s="3"/>
      <c r="HMB57" s="3"/>
      <c r="HMC57" s="3"/>
      <c r="HMD57" s="3"/>
      <c r="HME57" s="3"/>
      <c r="HMF57" s="3"/>
      <c r="HMG57" s="3"/>
      <c r="HMH57" s="3"/>
      <c r="HMI57" s="3"/>
      <c r="HMJ57" s="3"/>
      <c r="HMK57" s="3"/>
      <c r="HML57" s="3"/>
      <c r="HMM57" s="3"/>
      <c r="HMN57" s="3"/>
      <c r="HMO57" s="3"/>
      <c r="HMP57" s="3"/>
      <c r="HMQ57" s="3"/>
      <c r="HMR57" s="3"/>
      <c r="HMS57" s="3"/>
      <c r="HMT57" s="3"/>
      <c r="HMU57" s="3"/>
      <c r="HMV57" s="3"/>
      <c r="HMW57" s="3"/>
      <c r="HMX57" s="3"/>
      <c r="HMY57" s="3"/>
      <c r="HMZ57" s="3"/>
      <c r="HNA57" s="3"/>
      <c r="HNB57" s="3"/>
      <c r="HNC57" s="3"/>
      <c r="HND57" s="3"/>
      <c r="HNE57" s="3"/>
      <c r="HNF57" s="3"/>
      <c r="HNG57" s="3"/>
      <c r="HNH57" s="3"/>
      <c r="HNI57" s="3"/>
      <c r="HNJ57" s="3"/>
      <c r="HNK57" s="3"/>
      <c r="HNL57" s="3"/>
      <c r="HNM57" s="3"/>
      <c r="HNN57" s="3"/>
      <c r="HNO57" s="3"/>
      <c r="HNP57" s="3"/>
      <c r="HNQ57" s="3"/>
      <c r="HNR57" s="3"/>
      <c r="HNS57" s="3"/>
      <c r="HNT57" s="3"/>
      <c r="HNU57" s="3"/>
      <c r="HNV57" s="3"/>
      <c r="HNW57" s="3"/>
      <c r="HNX57" s="3"/>
      <c r="HNY57" s="3"/>
      <c r="HNZ57" s="3"/>
      <c r="HOA57" s="3"/>
      <c r="HOB57" s="3"/>
      <c r="HOC57" s="3"/>
      <c r="HOD57" s="3"/>
      <c r="HOE57" s="3"/>
      <c r="HOF57" s="3"/>
      <c r="HOG57" s="3"/>
      <c r="HOH57" s="3"/>
      <c r="HOI57" s="3"/>
      <c r="HOJ57" s="3"/>
      <c r="HOK57" s="3"/>
      <c r="HOL57" s="3"/>
      <c r="HOM57" s="3"/>
      <c r="HON57" s="3"/>
      <c r="HOO57" s="3"/>
      <c r="HOP57" s="3"/>
      <c r="HOQ57" s="3"/>
      <c r="HOR57" s="3"/>
      <c r="HOS57" s="3"/>
      <c r="HOT57" s="3"/>
      <c r="HOU57" s="3"/>
      <c r="HOV57" s="3"/>
      <c r="HOW57" s="3"/>
      <c r="HOX57" s="3"/>
      <c r="HOY57" s="3"/>
      <c r="HOZ57" s="3"/>
      <c r="HPA57" s="3"/>
      <c r="HPB57" s="3"/>
      <c r="HPC57" s="3"/>
      <c r="HPD57" s="3"/>
      <c r="HPE57" s="3"/>
      <c r="HPF57" s="3"/>
      <c r="HPG57" s="3"/>
      <c r="HPH57" s="3"/>
      <c r="HPI57" s="3"/>
      <c r="HPJ57" s="3"/>
      <c r="HPK57" s="3"/>
      <c r="HPL57" s="3"/>
      <c r="HPM57" s="3"/>
      <c r="HPN57" s="3"/>
      <c r="HPO57" s="3"/>
      <c r="HPP57" s="3"/>
      <c r="HPQ57" s="3"/>
      <c r="HPR57" s="3"/>
      <c r="HPS57" s="3"/>
      <c r="HPT57" s="3"/>
      <c r="HPU57" s="3"/>
      <c r="HPV57" s="3"/>
      <c r="HPW57" s="3"/>
      <c r="HPX57" s="3"/>
      <c r="HPY57" s="3"/>
      <c r="HPZ57" s="3"/>
      <c r="HQA57" s="3"/>
      <c r="HQB57" s="3"/>
      <c r="HQC57" s="3"/>
      <c r="HQD57" s="3"/>
      <c r="HQE57" s="3"/>
      <c r="HQF57" s="3"/>
      <c r="HQG57" s="3"/>
      <c r="HQH57" s="3"/>
      <c r="HQI57" s="3"/>
      <c r="HQJ57" s="3"/>
      <c r="HQK57" s="3"/>
      <c r="HQL57" s="3"/>
      <c r="HQM57" s="3"/>
      <c r="HQN57" s="3"/>
      <c r="HQO57" s="3"/>
      <c r="HQP57" s="3"/>
      <c r="HQQ57" s="3"/>
      <c r="HQR57" s="3"/>
      <c r="HQS57" s="3"/>
      <c r="HQT57" s="3"/>
      <c r="HQU57" s="3"/>
      <c r="HQV57" s="3"/>
      <c r="HQW57" s="3"/>
      <c r="HQX57" s="3"/>
      <c r="HQY57" s="3"/>
      <c r="HQZ57" s="3"/>
      <c r="HRA57" s="3"/>
      <c r="HRB57" s="3"/>
      <c r="HRC57" s="3"/>
      <c r="HRD57" s="3"/>
      <c r="HRE57" s="3"/>
      <c r="HRF57" s="3"/>
      <c r="HRG57" s="3"/>
      <c r="HRH57" s="3"/>
      <c r="HRI57" s="3"/>
      <c r="HRJ57" s="3"/>
      <c r="HRK57" s="3"/>
      <c r="HRL57" s="3"/>
      <c r="HRM57" s="3"/>
      <c r="HRN57" s="3"/>
      <c r="HRO57" s="3"/>
      <c r="HRP57" s="3"/>
      <c r="HRQ57" s="3"/>
      <c r="HRR57" s="3"/>
      <c r="HRS57" s="3"/>
      <c r="HRT57" s="3"/>
      <c r="HRU57" s="3"/>
      <c r="HRV57" s="3"/>
      <c r="HRW57" s="3"/>
      <c r="HRX57" s="3"/>
      <c r="HRY57" s="3"/>
      <c r="HRZ57" s="3"/>
      <c r="HSA57" s="3"/>
      <c r="HSB57" s="3"/>
      <c r="HSC57" s="3"/>
      <c r="HSD57" s="3"/>
      <c r="HSE57" s="3"/>
      <c r="HSF57" s="3"/>
      <c r="HSG57" s="3"/>
      <c r="HSH57" s="3"/>
      <c r="HSI57" s="3"/>
      <c r="HSJ57" s="3"/>
      <c r="HSK57" s="3"/>
      <c r="HSL57" s="3"/>
      <c r="HSM57" s="3"/>
      <c r="HSN57" s="3"/>
      <c r="HSO57" s="3"/>
      <c r="HSP57" s="3"/>
      <c r="HSQ57" s="3"/>
      <c r="HSR57" s="3"/>
      <c r="HSS57" s="3"/>
      <c r="HST57" s="3"/>
      <c r="HSU57" s="3"/>
      <c r="HSV57" s="3"/>
      <c r="HSW57" s="3"/>
      <c r="HSX57" s="3"/>
      <c r="HSY57" s="3"/>
      <c r="HSZ57" s="3"/>
      <c r="HTA57" s="3"/>
      <c r="HTB57" s="3"/>
      <c r="HTC57" s="3"/>
      <c r="HTD57" s="3"/>
      <c r="HTE57" s="3"/>
      <c r="HTF57" s="3"/>
      <c r="HTG57" s="3"/>
      <c r="HTH57" s="3"/>
      <c r="HTI57" s="3"/>
      <c r="HTJ57" s="3"/>
      <c r="HTK57" s="3"/>
      <c r="HTL57" s="3"/>
      <c r="HTM57" s="3"/>
      <c r="HTN57" s="3"/>
      <c r="HTO57" s="3"/>
      <c r="HTP57" s="3"/>
      <c r="HTQ57" s="3"/>
      <c r="HTR57" s="3"/>
      <c r="HTS57" s="3"/>
      <c r="HTT57" s="3"/>
      <c r="HTU57" s="3"/>
      <c r="HTV57" s="3"/>
      <c r="HTW57" s="3"/>
      <c r="HTX57" s="3"/>
      <c r="HTY57" s="3"/>
      <c r="HTZ57" s="3"/>
      <c r="HUA57" s="3"/>
      <c r="HUB57" s="3"/>
      <c r="HUC57" s="3"/>
      <c r="HUD57" s="3"/>
      <c r="HUE57" s="3"/>
      <c r="HUF57" s="3"/>
      <c r="HUG57" s="3"/>
      <c r="HUH57" s="3"/>
      <c r="HUI57" s="3"/>
      <c r="HUJ57" s="3"/>
      <c r="HUK57" s="3"/>
      <c r="HUL57" s="3"/>
      <c r="HUM57" s="3"/>
      <c r="HUN57" s="3"/>
      <c r="HUO57" s="3"/>
      <c r="HUP57" s="3"/>
      <c r="HUQ57" s="3"/>
      <c r="HUR57" s="3"/>
      <c r="HUS57" s="3"/>
      <c r="HUT57" s="3"/>
      <c r="HUU57" s="3"/>
      <c r="HUV57" s="3"/>
      <c r="HUW57" s="3"/>
      <c r="HUX57" s="3"/>
      <c r="HUY57" s="3"/>
      <c r="HUZ57" s="3"/>
      <c r="HVA57" s="3"/>
      <c r="HVB57" s="3"/>
      <c r="HVC57" s="3"/>
      <c r="HVD57" s="3"/>
      <c r="HVE57" s="3"/>
      <c r="HVF57" s="3"/>
      <c r="HVG57" s="3"/>
      <c r="HVH57" s="3"/>
      <c r="HVI57" s="3"/>
      <c r="HVJ57" s="3"/>
      <c r="HVK57" s="3"/>
      <c r="HVL57" s="3"/>
      <c r="HVM57" s="3"/>
      <c r="HVN57" s="3"/>
      <c r="HVO57" s="3"/>
      <c r="HVP57" s="3"/>
      <c r="HVQ57" s="3"/>
      <c r="HVR57" s="3"/>
      <c r="HVS57" s="3"/>
      <c r="HVT57" s="3"/>
      <c r="HVU57" s="3"/>
      <c r="HVV57" s="3"/>
      <c r="HVW57" s="3"/>
      <c r="HVX57" s="3"/>
      <c r="HVY57" s="3"/>
      <c r="HVZ57" s="3"/>
      <c r="HWA57" s="3"/>
      <c r="HWB57" s="3"/>
      <c r="HWC57" s="3"/>
      <c r="HWD57" s="3"/>
      <c r="HWE57" s="3"/>
      <c r="HWF57" s="3"/>
      <c r="HWG57" s="3"/>
      <c r="HWH57" s="3"/>
      <c r="HWI57" s="3"/>
      <c r="HWJ57" s="3"/>
      <c r="HWK57" s="3"/>
      <c r="HWL57" s="3"/>
      <c r="HWM57" s="3"/>
      <c r="HWN57" s="3"/>
      <c r="HWO57" s="3"/>
      <c r="HWP57" s="3"/>
      <c r="HWQ57" s="3"/>
      <c r="HWR57" s="3"/>
      <c r="HWS57" s="3"/>
      <c r="HWT57" s="3"/>
      <c r="HWU57" s="3"/>
      <c r="HWV57" s="3"/>
      <c r="HWW57" s="3"/>
      <c r="HWX57" s="3"/>
      <c r="HWY57" s="3"/>
      <c r="HWZ57" s="3"/>
      <c r="HXA57" s="3"/>
      <c r="HXB57" s="3"/>
      <c r="HXC57" s="3"/>
      <c r="HXD57" s="3"/>
      <c r="HXE57" s="3"/>
      <c r="HXF57" s="3"/>
      <c r="HXG57" s="3"/>
      <c r="HXH57" s="3"/>
      <c r="HXI57" s="3"/>
      <c r="HXJ57" s="3"/>
      <c r="HXK57" s="3"/>
      <c r="HXL57" s="3"/>
      <c r="HXM57" s="3"/>
      <c r="HXN57" s="3"/>
      <c r="HXO57" s="3"/>
      <c r="HXP57" s="3"/>
      <c r="HXQ57" s="3"/>
      <c r="HXR57" s="3"/>
      <c r="HXS57" s="3"/>
      <c r="HXT57" s="3"/>
      <c r="HXU57" s="3"/>
      <c r="HXV57" s="3"/>
      <c r="HXW57" s="3"/>
      <c r="HXX57" s="3"/>
      <c r="HXY57" s="3"/>
      <c r="HXZ57" s="3"/>
      <c r="HYA57" s="3"/>
      <c r="HYB57" s="3"/>
      <c r="HYC57" s="3"/>
      <c r="HYD57" s="3"/>
      <c r="HYE57" s="3"/>
      <c r="HYF57" s="3"/>
      <c r="HYG57" s="3"/>
      <c r="HYH57" s="3"/>
      <c r="HYI57" s="3"/>
      <c r="HYJ57" s="3"/>
      <c r="HYK57" s="3"/>
      <c r="HYL57" s="3"/>
      <c r="HYM57" s="3"/>
      <c r="HYN57" s="3"/>
      <c r="HYO57" s="3"/>
      <c r="HYP57" s="3"/>
      <c r="HYQ57" s="3"/>
      <c r="HYR57" s="3"/>
      <c r="HYS57" s="3"/>
      <c r="HYT57" s="3"/>
      <c r="HYU57" s="3"/>
      <c r="HYV57" s="3"/>
      <c r="HYW57" s="3"/>
      <c r="HYX57" s="3"/>
      <c r="HYY57" s="3"/>
      <c r="HYZ57" s="3"/>
      <c r="HZA57" s="3"/>
      <c r="HZB57" s="3"/>
      <c r="HZC57" s="3"/>
      <c r="HZD57" s="3"/>
      <c r="HZE57" s="3"/>
      <c r="HZF57" s="3"/>
      <c r="HZG57" s="3"/>
      <c r="HZH57" s="3"/>
      <c r="HZI57" s="3"/>
      <c r="HZJ57" s="3"/>
      <c r="HZK57" s="3"/>
      <c r="HZL57" s="3"/>
      <c r="HZM57" s="3"/>
      <c r="HZN57" s="3"/>
      <c r="HZO57" s="3"/>
      <c r="HZP57" s="3"/>
      <c r="HZQ57" s="3"/>
      <c r="HZR57" s="3"/>
      <c r="HZS57" s="3"/>
      <c r="HZT57" s="3"/>
      <c r="HZU57" s="3"/>
      <c r="HZV57" s="3"/>
      <c r="HZW57" s="3"/>
      <c r="HZX57" s="3"/>
      <c r="HZY57" s="3"/>
      <c r="HZZ57" s="3"/>
      <c r="IAA57" s="3"/>
      <c r="IAB57" s="3"/>
      <c r="IAC57" s="3"/>
      <c r="IAD57" s="3"/>
      <c r="IAE57" s="3"/>
      <c r="IAF57" s="3"/>
      <c r="IAG57" s="3"/>
      <c r="IAH57" s="3"/>
      <c r="IAI57" s="3"/>
      <c r="IAJ57" s="3"/>
      <c r="IAK57" s="3"/>
      <c r="IAL57" s="3"/>
      <c r="IAM57" s="3"/>
      <c r="IAN57" s="3"/>
      <c r="IAO57" s="3"/>
      <c r="IAP57" s="3"/>
      <c r="IAQ57" s="3"/>
      <c r="IAR57" s="3"/>
      <c r="IAS57" s="3"/>
      <c r="IAT57" s="3"/>
      <c r="IAU57" s="3"/>
      <c r="IAV57" s="3"/>
      <c r="IAW57" s="3"/>
      <c r="IAX57" s="3"/>
      <c r="IAY57" s="3"/>
      <c r="IAZ57" s="3"/>
      <c r="IBA57" s="3"/>
      <c r="IBB57" s="3"/>
      <c r="IBC57" s="3"/>
      <c r="IBD57" s="3"/>
      <c r="IBE57" s="3"/>
      <c r="IBF57" s="3"/>
      <c r="IBG57" s="3"/>
      <c r="IBH57" s="3"/>
      <c r="IBI57" s="3"/>
      <c r="IBJ57" s="3"/>
      <c r="IBK57" s="3"/>
      <c r="IBL57" s="3"/>
      <c r="IBM57" s="3"/>
      <c r="IBN57" s="3"/>
      <c r="IBO57" s="3"/>
      <c r="IBP57" s="3"/>
      <c r="IBQ57" s="3"/>
      <c r="IBR57" s="3"/>
      <c r="IBS57" s="3"/>
      <c r="IBT57" s="3"/>
      <c r="IBU57" s="3"/>
      <c r="IBV57" s="3"/>
      <c r="IBW57" s="3"/>
      <c r="IBX57" s="3"/>
      <c r="IBY57" s="3"/>
      <c r="IBZ57" s="3"/>
      <c r="ICA57" s="3"/>
      <c r="ICB57" s="3"/>
      <c r="ICC57" s="3"/>
      <c r="ICD57" s="3"/>
      <c r="ICE57" s="3"/>
      <c r="ICF57" s="3"/>
      <c r="ICG57" s="3"/>
      <c r="ICH57" s="3"/>
      <c r="ICI57" s="3"/>
      <c r="ICJ57" s="3"/>
      <c r="ICK57" s="3"/>
      <c r="ICL57" s="3"/>
      <c r="ICM57" s="3"/>
      <c r="ICN57" s="3"/>
      <c r="ICO57" s="3"/>
      <c r="ICP57" s="3"/>
      <c r="ICQ57" s="3"/>
      <c r="ICR57" s="3"/>
      <c r="ICS57" s="3"/>
      <c r="ICT57" s="3"/>
      <c r="ICU57" s="3"/>
      <c r="ICV57" s="3"/>
      <c r="ICW57" s="3"/>
      <c r="ICX57" s="3"/>
      <c r="ICY57" s="3"/>
      <c r="ICZ57" s="3"/>
      <c r="IDA57" s="3"/>
      <c r="IDB57" s="3"/>
      <c r="IDC57" s="3"/>
      <c r="IDD57" s="3"/>
      <c r="IDE57" s="3"/>
      <c r="IDF57" s="3"/>
      <c r="IDG57" s="3"/>
      <c r="IDH57" s="3"/>
      <c r="IDI57" s="3"/>
      <c r="IDJ57" s="3"/>
      <c r="IDK57" s="3"/>
      <c r="IDL57" s="3"/>
      <c r="IDM57" s="3"/>
      <c r="IDN57" s="3"/>
      <c r="IDO57" s="3"/>
      <c r="IDP57" s="3"/>
      <c r="IDQ57" s="3"/>
      <c r="IDR57" s="3"/>
      <c r="IDS57" s="3"/>
      <c r="IDT57" s="3"/>
      <c r="IDU57" s="3"/>
      <c r="IDV57" s="3"/>
      <c r="IDW57" s="3"/>
      <c r="IDX57" s="3"/>
      <c r="IDY57" s="3"/>
      <c r="IDZ57" s="3"/>
      <c r="IEA57" s="3"/>
      <c r="IEB57" s="3"/>
      <c r="IEC57" s="3"/>
      <c r="IED57" s="3"/>
      <c r="IEE57" s="3"/>
      <c r="IEF57" s="3"/>
      <c r="IEG57" s="3"/>
      <c r="IEH57" s="3"/>
      <c r="IEI57" s="3"/>
      <c r="IEJ57" s="3"/>
      <c r="IEK57" s="3"/>
      <c r="IEL57" s="3"/>
      <c r="IEM57" s="3"/>
      <c r="IEN57" s="3"/>
      <c r="IEO57" s="3"/>
      <c r="IEP57" s="3"/>
      <c r="IEQ57" s="3"/>
      <c r="IER57" s="3"/>
      <c r="IES57" s="3"/>
      <c r="IET57" s="3"/>
      <c r="IEU57" s="3"/>
      <c r="IEV57" s="3"/>
      <c r="IEW57" s="3"/>
      <c r="IEX57" s="3"/>
      <c r="IEY57" s="3"/>
      <c r="IEZ57" s="3"/>
      <c r="IFA57" s="3"/>
      <c r="IFB57" s="3"/>
      <c r="IFC57" s="3"/>
      <c r="IFD57" s="3"/>
      <c r="IFE57" s="3"/>
      <c r="IFF57" s="3"/>
      <c r="IFG57" s="3"/>
      <c r="IFH57" s="3"/>
      <c r="IFI57" s="3"/>
      <c r="IFJ57" s="3"/>
      <c r="IFK57" s="3"/>
      <c r="IFL57" s="3"/>
      <c r="IFM57" s="3"/>
      <c r="IFN57" s="3"/>
      <c r="IFO57" s="3"/>
      <c r="IFP57" s="3"/>
      <c r="IFQ57" s="3"/>
      <c r="IFR57" s="3"/>
      <c r="IFS57" s="3"/>
      <c r="IFT57" s="3"/>
      <c r="IFU57" s="3"/>
      <c r="IFV57" s="3"/>
      <c r="IFW57" s="3"/>
      <c r="IFX57" s="3"/>
      <c r="IFY57" s="3"/>
      <c r="IFZ57" s="3"/>
      <c r="IGA57" s="3"/>
      <c r="IGB57" s="3"/>
      <c r="IGC57" s="3"/>
      <c r="IGD57" s="3"/>
      <c r="IGE57" s="3"/>
      <c r="IGF57" s="3"/>
      <c r="IGG57" s="3"/>
      <c r="IGH57" s="3"/>
      <c r="IGI57" s="3"/>
      <c r="IGJ57" s="3"/>
      <c r="IGK57" s="3"/>
      <c r="IGL57" s="3"/>
      <c r="IGM57" s="3"/>
      <c r="IGN57" s="3"/>
      <c r="IGO57" s="3"/>
      <c r="IGP57" s="3"/>
      <c r="IGQ57" s="3"/>
      <c r="IGR57" s="3"/>
      <c r="IGS57" s="3"/>
      <c r="IGT57" s="3"/>
      <c r="IGU57" s="3"/>
      <c r="IGV57" s="3"/>
      <c r="IGW57" s="3"/>
      <c r="IGX57" s="3"/>
      <c r="IGY57" s="3"/>
      <c r="IGZ57" s="3"/>
      <c r="IHA57" s="3"/>
      <c r="IHB57" s="3"/>
      <c r="IHC57" s="3"/>
      <c r="IHD57" s="3"/>
      <c r="IHE57" s="3"/>
      <c r="IHF57" s="3"/>
      <c r="IHG57" s="3"/>
      <c r="IHH57" s="3"/>
      <c r="IHI57" s="3"/>
      <c r="IHJ57" s="3"/>
      <c r="IHK57" s="3"/>
      <c r="IHL57" s="3"/>
      <c r="IHM57" s="3"/>
      <c r="IHN57" s="3"/>
      <c r="IHO57" s="3"/>
      <c r="IHP57" s="3"/>
      <c r="IHQ57" s="3"/>
      <c r="IHR57" s="3"/>
      <c r="IHS57" s="3"/>
      <c r="IHT57" s="3"/>
      <c r="IHU57" s="3"/>
      <c r="IHV57" s="3"/>
      <c r="IHW57" s="3"/>
      <c r="IHX57" s="3"/>
      <c r="IHY57" s="3"/>
      <c r="IHZ57" s="3"/>
      <c r="IIA57" s="3"/>
      <c r="IIB57" s="3"/>
      <c r="IIC57" s="3"/>
      <c r="IID57" s="3"/>
      <c r="IIE57" s="3"/>
      <c r="IIF57" s="3"/>
      <c r="IIG57" s="3"/>
      <c r="IIH57" s="3"/>
      <c r="III57" s="3"/>
      <c r="IIJ57" s="3"/>
      <c r="IIK57" s="3"/>
      <c r="IIL57" s="3"/>
      <c r="IIM57" s="3"/>
      <c r="IIN57" s="3"/>
      <c r="IIO57" s="3"/>
      <c r="IIP57" s="3"/>
      <c r="IIQ57" s="3"/>
      <c r="IIR57" s="3"/>
      <c r="IIS57" s="3"/>
      <c r="IIT57" s="3"/>
      <c r="IIU57" s="3"/>
      <c r="IIV57" s="3"/>
      <c r="IIW57" s="3"/>
      <c r="IIX57" s="3"/>
      <c r="IIY57" s="3"/>
      <c r="IIZ57" s="3"/>
      <c r="IJA57" s="3"/>
      <c r="IJB57" s="3"/>
      <c r="IJC57" s="3"/>
      <c r="IJD57" s="3"/>
      <c r="IJE57" s="3"/>
      <c r="IJF57" s="3"/>
      <c r="IJG57" s="3"/>
      <c r="IJH57" s="3"/>
      <c r="IJI57" s="3"/>
      <c r="IJJ57" s="3"/>
      <c r="IJK57" s="3"/>
      <c r="IJL57" s="3"/>
      <c r="IJM57" s="3"/>
      <c r="IJN57" s="3"/>
      <c r="IJO57" s="3"/>
      <c r="IJP57" s="3"/>
      <c r="IJQ57" s="3"/>
      <c r="IJR57" s="3"/>
      <c r="IJS57" s="3"/>
      <c r="IJT57" s="3"/>
      <c r="IJU57" s="3"/>
      <c r="IJV57" s="3"/>
      <c r="IJW57" s="3"/>
      <c r="IJX57" s="3"/>
      <c r="IJY57" s="3"/>
      <c r="IJZ57" s="3"/>
      <c r="IKA57" s="3"/>
      <c r="IKB57" s="3"/>
      <c r="IKC57" s="3"/>
      <c r="IKD57" s="3"/>
      <c r="IKE57" s="3"/>
      <c r="IKF57" s="3"/>
      <c r="IKG57" s="3"/>
      <c r="IKH57" s="3"/>
      <c r="IKI57" s="3"/>
      <c r="IKJ57" s="3"/>
      <c r="IKK57" s="3"/>
      <c r="IKL57" s="3"/>
      <c r="IKM57" s="3"/>
      <c r="IKN57" s="3"/>
      <c r="IKO57" s="3"/>
      <c r="IKP57" s="3"/>
      <c r="IKQ57" s="3"/>
      <c r="IKR57" s="3"/>
      <c r="IKS57" s="3"/>
      <c r="IKT57" s="3"/>
      <c r="IKU57" s="3"/>
      <c r="IKV57" s="3"/>
      <c r="IKW57" s="3"/>
      <c r="IKX57" s="3"/>
      <c r="IKY57" s="3"/>
      <c r="IKZ57" s="3"/>
      <c r="ILA57" s="3"/>
      <c r="ILB57" s="3"/>
      <c r="ILC57" s="3"/>
      <c r="ILD57" s="3"/>
      <c r="ILE57" s="3"/>
      <c r="ILF57" s="3"/>
      <c r="ILG57" s="3"/>
      <c r="ILH57" s="3"/>
      <c r="ILI57" s="3"/>
      <c r="ILJ57" s="3"/>
      <c r="ILK57" s="3"/>
      <c r="ILL57" s="3"/>
      <c r="ILM57" s="3"/>
      <c r="ILN57" s="3"/>
      <c r="ILO57" s="3"/>
      <c r="ILP57" s="3"/>
      <c r="ILQ57" s="3"/>
      <c r="ILR57" s="3"/>
      <c r="ILS57" s="3"/>
      <c r="ILT57" s="3"/>
      <c r="ILU57" s="3"/>
      <c r="ILV57" s="3"/>
      <c r="ILW57" s="3"/>
      <c r="ILX57" s="3"/>
      <c r="ILY57" s="3"/>
      <c r="ILZ57" s="3"/>
      <c r="IMA57" s="3"/>
      <c r="IMB57" s="3"/>
      <c r="IMC57" s="3"/>
      <c r="IMD57" s="3"/>
      <c r="IME57" s="3"/>
      <c r="IMF57" s="3"/>
      <c r="IMG57" s="3"/>
      <c r="IMH57" s="3"/>
      <c r="IMI57" s="3"/>
      <c r="IMJ57" s="3"/>
      <c r="IMK57" s="3"/>
      <c r="IML57" s="3"/>
      <c r="IMM57" s="3"/>
      <c r="IMN57" s="3"/>
      <c r="IMO57" s="3"/>
      <c r="IMP57" s="3"/>
      <c r="IMQ57" s="3"/>
      <c r="IMR57" s="3"/>
      <c r="IMS57" s="3"/>
      <c r="IMT57" s="3"/>
      <c r="IMU57" s="3"/>
      <c r="IMV57" s="3"/>
      <c r="IMW57" s="3"/>
      <c r="IMX57" s="3"/>
      <c r="IMY57" s="3"/>
      <c r="IMZ57" s="3"/>
      <c r="INA57" s="3"/>
      <c r="INB57" s="3"/>
      <c r="INC57" s="3"/>
      <c r="IND57" s="3"/>
      <c r="INE57" s="3"/>
      <c r="INF57" s="3"/>
      <c r="ING57" s="3"/>
      <c r="INH57" s="3"/>
      <c r="INI57" s="3"/>
      <c r="INJ57" s="3"/>
      <c r="INK57" s="3"/>
      <c r="INL57" s="3"/>
      <c r="INM57" s="3"/>
      <c r="INN57" s="3"/>
      <c r="INO57" s="3"/>
      <c r="INP57" s="3"/>
      <c r="INQ57" s="3"/>
      <c r="INR57" s="3"/>
      <c r="INS57" s="3"/>
      <c r="INT57" s="3"/>
      <c r="INU57" s="3"/>
      <c r="INV57" s="3"/>
      <c r="INW57" s="3"/>
      <c r="INX57" s="3"/>
      <c r="INY57" s="3"/>
      <c r="INZ57" s="3"/>
      <c r="IOA57" s="3"/>
      <c r="IOB57" s="3"/>
      <c r="IOC57" s="3"/>
      <c r="IOD57" s="3"/>
      <c r="IOE57" s="3"/>
      <c r="IOF57" s="3"/>
      <c r="IOG57" s="3"/>
      <c r="IOH57" s="3"/>
      <c r="IOI57" s="3"/>
      <c r="IOJ57" s="3"/>
      <c r="IOK57" s="3"/>
      <c r="IOL57" s="3"/>
      <c r="IOM57" s="3"/>
      <c r="ION57" s="3"/>
      <c r="IOO57" s="3"/>
      <c r="IOP57" s="3"/>
      <c r="IOQ57" s="3"/>
      <c r="IOR57" s="3"/>
      <c r="IOS57" s="3"/>
      <c r="IOT57" s="3"/>
      <c r="IOU57" s="3"/>
      <c r="IOV57" s="3"/>
      <c r="IOW57" s="3"/>
      <c r="IOX57" s="3"/>
      <c r="IOY57" s="3"/>
      <c r="IOZ57" s="3"/>
      <c r="IPA57" s="3"/>
      <c r="IPB57" s="3"/>
      <c r="IPC57" s="3"/>
      <c r="IPD57" s="3"/>
      <c r="IPE57" s="3"/>
      <c r="IPF57" s="3"/>
      <c r="IPG57" s="3"/>
      <c r="IPH57" s="3"/>
      <c r="IPI57" s="3"/>
      <c r="IPJ57" s="3"/>
      <c r="IPK57" s="3"/>
      <c r="IPL57" s="3"/>
      <c r="IPM57" s="3"/>
      <c r="IPN57" s="3"/>
      <c r="IPO57" s="3"/>
      <c r="IPP57" s="3"/>
      <c r="IPQ57" s="3"/>
      <c r="IPR57" s="3"/>
      <c r="IPS57" s="3"/>
      <c r="IPT57" s="3"/>
      <c r="IPU57" s="3"/>
      <c r="IPV57" s="3"/>
      <c r="IPW57" s="3"/>
      <c r="IPX57" s="3"/>
      <c r="IPY57" s="3"/>
      <c r="IPZ57" s="3"/>
      <c r="IQA57" s="3"/>
      <c r="IQB57" s="3"/>
      <c r="IQC57" s="3"/>
      <c r="IQD57" s="3"/>
      <c r="IQE57" s="3"/>
      <c r="IQF57" s="3"/>
      <c r="IQG57" s="3"/>
      <c r="IQH57" s="3"/>
      <c r="IQI57" s="3"/>
      <c r="IQJ57" s="3"/>
      <c r="IQK57" s="3"/>
      <c r="IQL57" s="3"/>
      <c r="IQM57" s="3"/>
      <c r="IQN57" s="3"/>
      <c r="IQO57" s="3"/>
      <c r="IQP57" s="3"/>
      <c r="IQQ57" s="3"/>
      <c r="IQR57" s="3"/>
      <c r="IQS57" s="3"/>
      <c r="IQT57" s="3"/>
      <c r="IQU57" s="3"/>
      <c r="IQV57" s="3"/>
      <c r="IQW57" s="3"/>
      <c r="IQX57" s="3"/>
      <c r="IQY57" s="3"/>
      <c r="IQZ57" s="3"/>
      <c r="IRA57" s="3"/>
      <c r="IRB57" s="3"/>
      <c r="IRC57" s="3"/>
      <c r="IRD57" s="3"/>
      <c r="IRE57" s="3"/>
      <c r="IRF57" s="3"/>
      <c r="IRG57" s="3"/>
      <c r="IRH57" s="3"/>
      <c r="IRI57" s="3"/>
      <c r="IRJ57" s="3"/>
      <c r="IRK57" s="3"/>
      <c r="IRL57" s="3"/>
      <c r="IRM57" s="3"/>
      <c r="IRN57" s="3"/>
      <c r="IRO57" s="3"/>
      <c r="IRP57" s="3"/>
      <c r="IRQ57" s="3"/>
      <c r="IRR57" s="3"/>
      <c r="IRS57" s="3"/>
      <c r="IRT57" s="3"/>
      <c r="IRU57" s="3"/>
      <c r="IRV57" s="3"/>
      <c r="IRW57" s="3"/>
      <c r="IRX57" s="3"/>
      <c r="IRY57" s="3"/>
      <c r="IRZ57" s="3"/>
      <c r="ISA57" s="3"/>
      <c r="ISB57" s="3"/>
      <c r="ISC57" s="3"/>
      <c r="ISD57" s="3"/>
      <c r="ISE57" s="3"/>
      <c r="ISF57" s="3"/>
      <c r="ISG57" s="3"/>
      <c r="ISH57" s="3"/>
      <c r="ISI57" s="3"/>
      <c r="ISJ57" s="3"/>
      <c r="ISK57" s="3"/>
      <c r="ISL57" s="3"/>
      <c r="ISM57" s="3"/>
      <c r="ISN57" s="3"/>
      <c r="ISO57" s="3"/>
      <c r="ISP57" s="3"/>
      <c r="ISQ57" s="3"/>
      <c r="ISR57" s="3"/>
      <c r="ISS57" s="3"/>
      <c r="IST57" s="3"/>
      <c r="ISU57" s="3"/>
      <c r="ISV57" s="3"/>
      <c r="ISW57" s="3"/>
      <c r="ISX57" s="3"/>
      <c r="ISY57" s="3"/>
      <c r="ISZ57" s="3"/>
      <c r="ITA57" s="3"/>
      <c r="ITB57" s="3"/>
      <c r="ITC57" s="3"/>
      <c r="ITD57" s="3"/>
      <c r="ITE57" s="3"/>
      <c r="ITF57" s="3"/>
      <c r="ITG57" s="3"/>
      <c r="ITH57" s="3"/>
      <c r="ITI57" s="3"/>
      <c r="ITJ57" s="3"/>
      <c r="ITK57" s="3"/>
      <c r="ITL57" s="3"/>
      <c r="ITM57" s="3"/>
      <c r="ITN57" s="3"/>
      <c r="ITO57" s="3"/>
      <c r="ITP57" s="3"/>
      <c r="ITQ57" s="3"/>
      <c r="ITR57" s="3"/>
      <c r="ITS57" s="3"/>
      <c r="ITT57" s="3"/>
      <c r="ITU57" s="3"/>
      <c r="ITV57" s="3"/>
      <c r="ITW57" s="3"/>
      <c r="ITX57" s="3"/>
      <c r="ITY57" s="3"/>
      <c r="ITZ57" s="3"/>
      <c r="IUA57" s="3"/>
      <c r="IUB57" s="3"/>
      <c r="IUC57" s="3"/>
      <c r="IUD57" s="3"/>
      <c r="IUE57" s="3"/>
      <c r="IUF57" s="3"/>
      <c r="IUG57" s="3"/>
      <c r="IUH57" s="3"/>
      <c r="IUI57" s="3"/>
      <c r="IUJ57" s="3"/>
      <c r="IUK57" s="3"/>
      <c r="IUL57" s="3"/>
      <c r="IUM57" s="3"/>
      <c r="IUN57" s="3"/>
      <c r="IUO57" s="3"/>
      <c r="IUP57" s="3"/>
      <c r="IUQ57" s="3"/>
      <c r="IUR57" s="3"/>
      <c r="IUS57" s="3"/>
      <c r="IUT57" s="3"/>
      <c r="IUU57" s="3"/>
      <c r="IUV57" s="3"/>
      <c r="IUW57" s="3"/>
      <c r="IUX57" s="3"/>
      <c r="IUY57" s="3"/>
      <c r="IUZ57" s="3"/>
      <c r="IVA57" s="3"/>
      <c r="IVB57" s="3"/>
      <c r="IVC57" s="3"/>
      <c r="IVD57" s="3"/>
      <c r="IVE57" s="3"/>
      <c r="IVF57" s="3"/>
      <c r="IVG57" s="3"/>
      <c r="IVH57" s="3"/>
      <c r="IVI57" s="3"/>
      <c r="IVJ57" s="3"/>
      <c r="IVK57" s="3"/>
      <c r="IVL57" s="3"/>
      <c r="IVM57" s="3"/>
      <c r="IVN57" s="3"/>
      <c r="IVO57" s="3"/>
      <c r="IVP57" s="3"/>
      <c r="IVQ57" s="3"/>
      <c r="IVR57" s="3"/>
      <c r="IVS57" s="3"/>
      <c r="IVT57" s="3"/>
      <c r="IVU57" s="3"/>
      <c r="IVV57" s="3"/>
      <c r="IVW57" s="3"/>
      <c r="IVX57" s="3"/>
      <c r="IVY57" s="3"/>
      <c r="IVZ57" s="3"/>
      <c r="IWA57" s="3"/>
      <c r="IWB57" s="3"/>
      <c r="IWC57" s="3"/>
      <c r="IWD57" s="3"/>
      <c r="IWE57" s="3"/>
      <c r="IWF57" s="3"/>
      <c r="IWG57" s="3"/>
      <c r="IWH57" s="3"/>
      <c r="IWI57" s="3"/>
      <c r="IWJ57" s="3"/>
      <c r="IWK57" s="3"/>
      <c r="IWL57" s="3"/>
      <c r="IWM57" s="3"/>
      <c r="IWN57" s="3"/>
      <c r="IWO57" s="3"/>
      <c r="IWP57" s="3"/>
      <c r="IWQ57" s="3"/>
      <c r="IWR57" s="3"/>
      <c r="IWS57" s="3"/>
      <c r="IWT57" s="3"/>
      <c r="IWU57" s="3"/>
      <c r="IWV57" s="3"/>
      <c r="IWW57" s="3"/>
      <c r="IWX57" s="3"/>
      <c r="IWY57" s="3"/>
      <c r="IWZ57" s="3"/>
      <c r="IXA57" s="3"/>
      <c r="IXB57" s="3"/>
      <c r="IXC57" s="3"/>
      <c r="IXD57" s="3"/>
      <c r="IXE57" s="3"/>
      <c r="IXF57" s="3"/>
      <c r="IXG57" s="3"/>
      <c r="IXH57" s="3"/>
      <c r="IXI57" s="3"/>
      <c r="IXJ57" s="3"/>
      <c r="IXK57" s="3"/>
      <c r="IXL57" s="3"/>
      <c r="IXM57" s="3"/>
      <c r="IXN57" s="3"/>
      <c r="IXO57" s="3"/>
      <c r="IXP57" s="3"/>
      <c r="IXQ57" s="3"/>
      <c r="IXR57" s="3"/>
      <c r="IXS57" s="3"/>
      <c r="IXT57" s="3"/>
      <c r="IXU57" s="3"/>
      <c r="IXV57" s="3"/>
      <c r="IXW57" s="3"/>
      <c r="IXX57" s="3"/>
      <c r="IXY57" s="3"/>
      <c r="IXZ57" s="3"/>
      <c r="IYA57" s="3"/>
      <c r="IYB57" s="3"/>
      <c r="IYC57" s="3"/>
      <c r="IYD57" s="3"/>
      <c r="IYE57" s="3"/>
      <c r="IYF57" s="3"/>
      <c r="IYG57" s="3"/>
      <c r="IYH57" s="3"/>
      <c r="IYI57" s="3"/>
      <c r="IYJ57" s="3"/>
      <c r="IYK57" s="3"/>
      <c r="IYL57" s="3"/>
      <c r="IYM57" s="3"/>
      <c r="IYN57" s="3"/>
      <c r="IYO57" s="3"/>
      <c r="IYP57" s="3"/>
      <c r="IYQ57" s="3"/>
      <c r="IYR57" s="3"/>
      <c r="IYS57" s="3"/>
      <c r="IYT57" s="3"/>
      <c r="IYU57" s="3"/>
      <c r="IYV57" s="3"/>
      <c r="IYW57" s="3"/>
      <c r="IYX57" s="3"/>
      <c r="IYY57" s="3"/>
      <c r="IYZ57" s="3"/>
      <c r="IZA57" s="3"/>
      <c r="IZB57" s="3"/>
      <c r="IZC57" s="3"/>
      <c r="IZD57" s="3"/>
      <c r="IZE57" s="3"/>
      <c r="IZF57" s="3"/>
      <c r="IZG57" s="3"/>
      <c r="IZH57" s="3"/>
      <c r="IZI57" s="3"/>
      <c r="IZJ57" s="3"/>
      <c r="IZK57" s="3"/>
      <c r="IZL57" s="3"/>
      <c r="IZM57" s="3"/>
      <c r="IZN57" s="3"/>
      <c r="IZO57" s="3"/>
      <c r="IZP57" s="3"/>
      <c r="IZQ57" s="3"/>
      <c r="IZR57" s="3"/>
      <c r="IZS57" s="3"/>
      <c r="IZT57" s="3"/>
      <c r="IZU57" s="3"/>
      <c r="IZV57" s="3"/>
      <c r="IZW57" s="3"/>
      <c r="IZX57" s="3"/>
      <c r="IZY57" s="3"/>
      <c r="IZZ57" s="3"/>
      <c r="JAA57" s="3"/>
      <c r="JAB57" s="3"/>
      <c r="JAC57" s="3"/>
      <c r="JAD57" s="3"/>
      <c r="JAE57" s="3"/>
      <c r="JAF57" s="3"/>
      <c r="JAG57" s="3"/>
      <c r="JAH57" s="3"/>
      <c r="JAI57" s="3"/>
      <c r="JAJ57" s="3"/>
      <c r="JAK57" s="3"/>
      <c r="JAL57" s="3"/>
      <c r="JAM57" s="3"/>
      <c r="JAN57" s="3"/>
      <c r="JAO57" s="3"/>
      <c r="JAP57" s="3"/>
      <c r="JAQ57" s="3"/>
      <c r="JAR57" s="3"/>
      <c r="JAS57" s="3"/>
      <c r="JAT57" s="3"/>
      <c r="JAU57" s="3"/>
      <c r="JAV57" s="3"/>
      <c r="JAW57" s="3"/>
      <c r="JAX57" s="3"/>
      <c r="JAY57" s="3"/>
      <c r="JAZ57" s="3"/>
      <c r="JBA57" s="3"/>
      <c r="JBB57" s="3"/>
      <c r="JBC57" s="3"/>
      <c r="JBD57" s="3"/>
      <c r="JBE57" s="3"/>
      <c r="JBF57" s="3"/>
      <c r="JBG57" s="3"/>
      <c r="JBH57" s="3"/>
      <c r="JBI57" s="3"/>
      <c r="JBJ57" s="3"/>
      <c r="JBK57" s="3"/>
      <c r="JBL57" s="3"/>
      <c r="JBM57" s="3"/>
      <c r="JBN57" s="3"/>
      <c r="JBO57" s="3"/>
      <c r="JBP57" s="3"/>
      <c r="JBQ57" s="3"/>
      <c r="JBR57" s="3"/>
      <c r="JBS57" s="3"/>
      <c r="JBT57" s="3"/>
      <c r="JBU57" s="3"/>
      <c r="JBV57" s="3"/>
      <c r="JBW57" s="3"/>
      <c r="JBX57" s="3"/>
      <c r="JBY57" s="3"/>
      <c r="JBZ57" s="3"/>
      <c r="JCA57" s="3"/>
      <c r="JCB57" s="3"/>
      <c r="JCC57" s="3"/>
      <c r="JCD57" s="3"/>
      <c r="JCE57" s="3"/>
      <c r="JCF57" s="3"/>
      <c r="JCG57" s="3"/>
      <c r="JCH57" s="3"/>
      <c r="JCI57" s="3"/>
      <c r="JCJ57" s="3"/>
      <c r="JCK57" s="3"/>
      <c r="JCL57" s="3"/>
      <c r="JCM57" s="3"/>
      <c r="JCN57" s="3"/>
      <c r="JCO57" s="3"/>
      <c r="JCP57" s="3"/>
      <c r="JCQ57" s="3"/>
      <c r="JCR57" s="3"/>
      <c r="JCS57" s="3"/>
      <c r="JCT57" s="3"/>
      <c r="JCU57" s="3"/>
      <c r="JCV57" s="3"/>
      <c r="JCW57" s="3"/>
      <c r="JCX57" s="3"/>
      <c r="JCY57" s="3"/>
      <c r="JCZ57" s="3"/>
      <c r="JDA57" s="3"/>
      <c r="JDB57" s="3"/>
      <c r="JDC57" s="3"/>
      <c r="JDD57" s="3"/>
      <c r="JDE57" s="3"/>
      <c r="JDF57" s="3"/>
      <c r="JDG57" s="3"/>
      <c r="JDH57" s="3"/>
      <c r="JDI57" s="3"/>
      <c r="JDJ57" s="3"/>
      <c r="JDK57" s="3"/>
      <c r="JDL57" s="3"/>
      <c r="JDM57" s="3"/>
      <c r="JDN57" s="3"/>
      <c r="JDO57" s="3"/>
      <c r="JDP57" s="3"/>
      <c r="JDQ57" s="3"/>
      <c r="JDR57" s="3"/>
      <c r="JDS57" s="3"/>
      <c r="JDT57" s="3"/>
      <c r="JDU57" s="3"/>
      <c r="JDV57" s="3"/>
      <c r="JDW57" s="3"/>
      <c r="JDX57" s="3"/>
      <c r="JDY57" s="3"/>
      <c r="JDZ57" s="3"/>
      <c r="JEA57" s="3"/>
      <c r="JEB57" s="3"/>
      <c r="JEC57" s="3"/>
      <c r="JED57" s="3"/>
      <c r="JEE57" s="3"/>
      <c r="JEF57" s="3"/>
      <c r="JEG57" s="3"/>
      <c r="JEH57" s="3"/>
      <c r="JEI57" s="3"/>
      <c r="JEJ57" s="3"/>
      <c r="JEK57" s="3"/>
      <c r="JEL57" s="3"/>
      <c r="JEM57" s="3"/>
      <c r="JEN57" s="3"/>
      <c r="JEO57" s="3"/>
      <c r="JEP57" s="3"/>
      <c r="JEQ57" s="3"/>
      <c r="JER57" s="3"/>
      <c r="JES57" s="3"/>
      <c r="JET57" s="3"/>
      <c r="JEU57" s="3"/>
      <c r="JEV57" s="3"/>
      <c r="JEW57" s="3"/>
      <c r="JEX57" s="3"/>
      <c r="JEY57" s="3"/>
      <c r="JEZ57" s="3"/>
      <c r="JFA57" s="3"/>
      <c r="JFB57" s="3"/>
      <c r="JFC57" s="3"/>
      <c r="JFD57" s="3"/>
      <c r="JFE57" s="3"/>
      <c r="JFF57" s="3"/>
      <c r="JFG57" s="3"/>
      <c r="JFH57" s="3"/>
      <c r="JFI57" s="3"/>
      <c r="JFJ57" s="3"/>
      <c r="JFK57" s="3"/>
      <c r="JFL57" s="3"/>
      <c r="JFM57" s="3"/>
      <c r="JFN57" s="3"/>
      <c r="JFO57" s="3"/>
      <c r="JFP57" s="3"/>
      <c r="JFQ57" s="3"/>
      <c r="JFR57" s="3"/>
      <c r="JFS57" s="3"/>
      <c r="JFT57" s="3"/>
      <c r="JFU57" s="3"/>
      <c r="JFV57" s="3"/>
      <c r="JFW57" s="3"/>
      <c r="JFX57" s="3"/>
      <c r="JFY57" s="3"/>
      <c r="JFZ57" s="3"/>
      <c r="JGA57" s="3"/>
      <c r="JGB57" s="3"/>
      <c r="JGC57" s="3"/>
      <c r="JGD57" s="3"/>
      <c r="JGE57" s="3"/>
      <c r="JGF57" s="3"/>
      <c r="JGG57" s="3"/>
      <c r="JGH57" s="3"/>
      <c r="JGI57" s="3"/>
      <c r="JGJ57" s="3"/>
      <c r="JGK57" s="3"/>
      <c r="JGL57" s="3"/>
      <c r="JGM57" s="3"/>
      <c r="JGN57" s="3"/>
      <c r="JGO57" s="3"/>
      <c r="JGP57" s="3"/>
      <c r="JGQ57" s="3"/>
      <c r="JGR57" s="3"/>
      <c r="JGS57" s="3"/>
      <c r="JGT57" s="3"/>
      <c r="JGU57" s="3"/>
      <c r="JGV57" s="3"/>
      <c r="JGW57" s="3"/>
      <c r="JGX57" s="3"/>
      <c r="JGY57" s="3"/>
      <c r="JGZ57" s="3"/>
      <c r="JHA57" s="3"/>
      <c r="JHB57" s="3"/>
      <c r="JHC57" s="3"/>
      <c r="JHD57" s="3"/>
      <c r="JHE57" s="3"/>
      <c r="JHF57" s="3"/>
      <c r="JHG57" s="3"/>
      <c r="JHH57" s="3"/>
      <c r="JHI57" s="3"/>
      <c r="JHJ57" s="3"/>
      <c r="JHK57" s="3"/>
      <c r="JHL57" s="3"/>
      <c r="JHM57" s="3"/>
      <c r="JHN57" s="3"/>
      <c r="JHO57" s="3"/>
      <c r="JHP57" s="3"/>
      <c r="JHQ57" s="3"/>
      <c r="JHR57" s="3"/>
      <c r="JHS57" s="3"/>
      <c r="JHT57" s="3"/>
      <c r="JHU57" s="3"/>
      <c r="JHV57" s="3"/>
      <c r="JHW57" s="3"/>
      <c r="JHX57" s="3"/>
      <c r="JHY57" s="3"/>
      <c r="JHZ57" s="3"/>
      <c r="JIA57" s="3"/>
      <c r="JIB57" s="3"/>
      <c r="JIC57" s="3"/>
      <c r="JID57" s="3"/>
      <c r="JIE57" s="3"/>
      <c r="JIF57" s="3"/>
      <c r="JIG57" s="3"/>
      <c r="JIH57" s="3"/>
      <c r="JII57" s="3"/>
      <c r="JIJ57" s="3"/>
      <c r="JIK57" s="3"/>
      <c r="JIL57" s="3"/>
      <c r="JIM57" s="3"/>
      <c r="JIN57" s="3"/>
      <c r="JIO57" s="3"/>
      <c r="JIP57" s="3"/>
      <c r="JIQ57" s="3"/>
      <c r="JIR57" s="3"/>
      <c r="JIS57" s="3"/>
      <c r="JIT57" s="3"/>
      <c r="JIU57" s="3"/>
      <c r="JIV57" s="3"/>
      <c r="JIW57" s="3"/>
      <c r="JIX57" s="3"/>
      <c r="JIY57" s="3"/>
      <c r="JIZ57" s="3"/>
      <c r="JJA57" s="3"/>
      <c r="JJB57" s="3"/>
      <c r="JJC57" s="3"/>
      <c r="JJD57" s="3"/>
      <c r="JJE57" s="3"/>
      <c r="JJF57" s="3"/>
      <c r="JJG57" s="3"/>
      <c r="JJH57" s="3"/>
      <c r="JJI57" s="3"/>
      <c r="JJJ57" s="3"/>
      <c r="JJK57" s="3"/>
      <c r="JJL57" s="3"/>
      <c r="JJM57" s="3"/>
      <c r="JJN57" s="3"/>
      <c r="JJO57" s="3"/>
      <c r="JJP57" s="3"/>
      <c r="JJQ57" s="3"/>
      <c r="JJR57" s="3"/>
      <c r="JJS57" s="3"/>
      <c r="JJT57" s="3"/>
      <c r="JJU57" s="3"/>
      <c r="JJV57" s="3"/>
      <c r="JJW57" s="3"/>
      <c r="JJX57" s="3"/>
      <c r="JJY57" s="3"/>
      <c r="JJZ57" s="3"/>
      <c r="JKA57" s="3"/>
      <c r="JKB57" s="3"/>
      <c r="JKC57" s="3"/>
      <c r="JKD57" s="3"/>
      <c r="JKE57" s="3"/>
      <c r="JKF57" s="3"/>
      <c r="JKG57" s="3"/>
      <c r="JKH57" s="3"/>
      <c r="JKI57" s="3"/>
      <c r="JKJ57" s="3"/>
      <c r="JKK57" s="3"/>
      <c r="JKL57" s="3"/>
      <c r="JKM57" s="3"/>
      <c r="JKN57" s="3"/>
      <c r="JKO57" s="3"/>
      <c r="JKP57" s="3"/>
      <c r="JKQ57" s="3"/>
      <c r="JKR57" s="3"/>
      <c r="JKS57" s="3"/>
      <c r="JKT57" s="3"/>
      <c r="JKU57" s="3"/>
      <c r="JKV57" s="3"/>
      <c r="JKW57" s="3"/>
      <c r="JKX57" s="3"/>
      <c r="JKY57" s="3"/>
      <c r="JKZ57" s="3"/>
      <c r="JLA57" s="3"/>
      <c r="JLB57" s="3"/>
      <c r="JLC57" s="3"/>
      <c r="JLD57" s="3"/>
      <c r="JLE57" s="3"/>
      <c r="JLF57" s="3"/>
      <c r="JLG57" s="3"/>
      <c r="JLH57" s="3"/>
      <c r="JLI57" s="3"/>
      <c r="JLJ57" s="3"/>
      <c r="JLK57" s="3"/>
      <c r="JLL57" s="3"/>
      <c r="JLM57" s="3"/>
      <c r="JLN57" s="3"/>
      <c r="JLO57" s="3"/>
      <c r="JLP57" s="3"/>
      <c r="JLQ57" s="3"/>
      <c r="JLR57" s="3"/>
      <c r="JLS57" s="3"/>
      <c r="JLT57" s="3"/>
      <c r="JLU57" s="3"/>
      <c r="JLV57" s="3"/>
      <c r="JLW57" s="3"/>
      <c r="JLX57" s="3"/>
      <c r="JLY57" s="3"/>
      <c r="JLZ57" s="3"/>
      <c r="JMA57" s="3"/>
      <c r="JMB57" s="3"/>
      <c r="JMC57" s="3"/>
      <c r="JMD57" s="3"/>
      <c r="JME57" s="3"/>
      <c r="JMF57" s="3"/>
      <c r="JMG57" s="3"/>
      <c r="JMH57" s="3"/>
      <c r="JMI57" s="3"/>
      <c r="JMJ57" s="3"/>
      <c r="JMK57" s="3"/>
      <c r="JML57" s="3"/>
      <c r="JMM57" s="3"/>
      <c r="JMN57" s="3"/>
      <c r="JMO57" s="3"/>
      <c r="JMP57" s="3"/>
      <c r="JMQ57" s="3"/>
      <c r="JMR57" s="3"/>
      <c r="JMS57" s="3"/>
      <c r="JMT57" s="3"/>
      <c r="JMU57" s="3"/>
      <c r="JMV57" s="3"/>
      <c r="JMW57" s="3"/>
      <c r="JMX57" s="3"/>
      <c r="JMY57" s="3"/>
      <c r="JMZ57" s="3"/>
      <c r="JNA57" s="3"/>
      <c r="JNB57" s="3"/>
      <c r="JNC57" s="3"/>
      <c r="JND57" s="3"/>
      <c r="JNE57" s="3"/>
      <c r="JNF57" s="3"/>
      <c r="JNG57" s="3"/>
      <c r="JNH57" s="3"/>
      <c r="JNI57" s="3"/>
      <c r="JNJ57" s="3"/>
      <c r="JNK57" s="3"/>
      <c r="JNL57" s="3"/>
      <c r="JNM57" s="3"/>
      <c r="JNN57" s="3"/>
      <c r="JNO57" s="3"/>
      <c r="JNP57" s="3"/>
      <c r="JNQ57" s="3"/>
      <c r="JNR57" s="3"/>
      <c r="JNS57" s="3"/>
      <c r="JNT57" s="3"/>
      <c r="JNU57" s="3"/>
      <c r="JNV57" s="3"/>
      <c r="JNW57" s="3"/>
      <c r="JNX57" s="3"/>
      <c r="JNY57" s="3"/>
      <c r="JNZ57" s="3"/>
      <c r="JOA57" s="3"/>
      <c r="JOB57" s="3"/>
      <c r="JOC57" s="3"/>
      <c r="JOD57" s="3"/>
      <c r="JOE57" s="3"/>
      <c r="JOF57" s="3"/>
      <c r="JOG57" s="3"/>
      <c r="JOH57" s="3"/>
      <c r="JOI57" s="3"/>
      <c r="JOJ57" s="3"/>
      <c r="JOK57" s="3"/>
      <c r="JOL57" s="3"/>
      <c r="JOM57" s="3"/>
      <c r="JON57" s="3"/>
      <c r="JOO57" s="3"/>
      <c r="JOP57" s="3"/>
      <c r="JOQ57" s="3"/>
      <c r="JOR57" s="3"/>
      <c r="JOS57" s="3"/>
      <c r="JOT57" s="3"/>
      <c r="JOU57" s="3"/>
      <c r="JOV57" s="3"/>
      <c r="JOW57" s="3"/>
      <c r="JOX57" s="3"/>
      <c r="JOY57" s="3"/>
      <c r="JOZ57" s="3"/>
      <c r="JPA57" s="3"/>
      <c r="JPB57" s="3"/>
      <c r="JPC57" s="3"/>
      <c r="JPD57" s="3"/>
      <c r="JPE57" s="3"/>
      <c r="JPF57" s="3"/>
      <c r="JPG57" s="3"/>
      <c r="JPH57" s="3"/>
      <c r="JPI57" s="3"/>
      <c r="JPJ57" s="3"/>
      <c r="JPK57" s="3"/>
      <c r="JPL57" s="3"/>
      <c r="JPM57" s="3"/>
      <c r="JPN57" s="3"/>
      <c r="JPO57" s="3"/>
      <c r="JPP57" s="3"/>
      <c r="JPQ57" s="3"/>
      <c r="JPR57" s="3"/>
      <c r="JPS57" s="3"/>
      <c r="JPT57" s="3"/>
      <c r="JPU57" s="3"/>
      <c r="JPV57" s="3"/>
      <c r="JPW57" s="3"/>
      <c r="JPX57" s="3"/>
      <c r="JPY57" s="3"/>
      <c r="JPZ57" s="3"/>
      <c r="JQA57" s="3"/>
      <c r="JQB57" s="3"/>
      <c r="JQC57" s="3"/>
      <c r="JQD57" s="3"/>
      <c r="JQE57" s="3"/>
      <c r="JQF57" s="3"/>
      <c r="JQG57" s="3"/>
      <c r="JQH57" s="3"/>
      <c r="JQI57" s="3"/>
      <c r="JQJ57" s="3"/>
      <c r="JQK57" s="3"/>
      <c r="JQL57" s="3"/>
      <c r="JQM57" s="3"/>
      <c r="JQN57" s="3"/>
      <c r="JQO57" s="3"/>
      <c r="JQP57" s="3"/>
      <c r="JQQ57" s="3"/>
      <c r="JQR57" s="3"/>
      <c r="JQS57" s="3"/>
      <c r="JQT57" s="3"/>
      <c r="JQU57" s="3"/>
      <c r="JQV57" s="3"/>
      <c r="JQW57" s="3"/>
      <c r="JQX57" s="3"/>
      <c r="JQY57" s="3"/>
      <c r="JQZ57" s="3"/>
      <c r="JRA57" s="3"/>
      <c r="JRB57" s="3"/>
      <c r="JRC57" s="3"/>
      <c r="JRD57" s="3"/>
      <c r="JRE57" s="3"/>
      <c r="JRF57" s="3"/>
      <c r="JRG57" s="3"/>
      <c r="JRH57" s="3"/>
      <c r="JRI57" s="3"/>
      <c r="JRJ57" s="3"/>
      <c r="JRK57" s="3"/>
      <c r="JRL57" s="3"/>
      <c r="JRM57" s="3"/>
      <c r="JRN57" s="3"/>
      <c r="JRO57" s="3"/>
      <c r="JRP57" s="3"/>
      <c r="JRQ57" s="3"/>
      <c r="JRR57" s="3"/>
      <c r="JRS57" s="3"/>
      <c r="JRT57" s="3"/>
      <c r="JRU57" s="3"/>
      <c r="JRV57" s="3"/>
      <c r="JRW57" s="3"/>
      <c r="JRX57" s="3"/>
      <c r="JRY57" s="3"/>
      <c r="JRZ57" s="3"/>
      <c r="JSA57" s="3"/>
      <c r="JSB57" s="3"/>
      <c r="JSC57" s="3"/>
      <c r="JSD57" s="3"/>
      <c r="JSE57" s="3"/>
      <c r="JSF57" s="3"/>
      <c r="JSG57" s="3"/>
      <c r="JSH57" s="3"/>
      <c r="JSI57" s="3"/>
      <c r="JSJ57" s="3"/>
      <c r="JSK57" s="3"/>
      <c r="JSL57" s="3"/>
      <c r="JSM57" s="3"/>
      <c r="JSN57" s="3"/>
      <c r="JSO57" s="3"/>
      <c r="JSP57" s="3"/>
      <c r="JSQ57" s="3"/>
      <c r="JSR57" s="3"/>
      <c r="JSS57" s="3"/>
      <c r="JST57" s="3"/>
      <c r="JSU57" s="3"/>
      <c r="JSV57" s="3"/>
      <c r="JSW57" s="3"/>
      <c r="JSX57" s="3"/>
      <c r="JSY57" s="3"/>
      <c r="JSZ57" s="3"/>
      <c r="JTA57" s="3"/>
      <c r="JTB57" s="3"/>
      <c r="JTC57" s="3"/>
      <c r="JTD57" s="3"/>
      <c r="JTE57" s="3"/>
      <c r="JTF57" s="3"/>
      <c r="JTG57" s="3"/>
      <c r="JTH57" s="3"/>
      <c r="JTI57" s="3"/>
      <c r="JTJ57" s="3"/>
      <c r="JTK57" s="3"/>
      <c r="JTL57" s="3"/>
      <c r="JTM57" s="3"/>
      <c r="JTN57" s="3"/>
      <c r="JTO57" s="3"/>
      <c r="JTP57" s="3"/>
      <c r="JTQ57" s="3"/>
      <c r="JTR57" s="3"/>
      <c r="JTS57" s="3"/>
      <c r="JTT57" s="3"/>
      <c r="JTU57" s="3"/>
      <c r="JTV57" s="3"/>
      <c r="JTW57" s="3"/>
      <c r="JTX57" s="3"/>
      <c r="JTY57" s="3"/>
      <c r="JTZ57" s="3"/>
      <c r="JUA57" s="3"/>
      <c r="JUB57" s="3"/>
      <c r="JUC57" s="3"/>
      <c r="JUD57" s="3"/>
      <c r="JUE57" s="3"/>
      <c r="JUF57" s="3"/>
      <c r="JUG57" s="3"/>
      <c r="JUH57" s="3"/>
      <c r="JUI57" s="3"/>
      <c r="JUJ57" s="3"/>
      <c r="JUK57" s="3"/>
      <c r="JUL57" s="3"/>
      <c r="JUM57" s="3"/>
      <c r="JUN57" s="3"/>
      <c r="JUO57" s="3"/>
      <c r="JUP57" s="3"/>
      <c r="JUQ57" s="3"/>
      <c r="JUR57" s="3"/>
      <c r="JUS57" s="3"/>
      <c r="JUT57" s="3"/>
      <c r="JUU57" s="3"/>
      <c r="JUV57" s="3"/>
      <c r="JUW57" s="3"/>
      <c r="JUX57" s="3"/>
      <c r="JUY57" s="3"/>
      <c r="JUZ57" s="3"/>
      <c r="JVA57" s="3"/>
      <c r="JVB57" s="3"/>
      <c r="JVC57" s="3"/>
      <c r="JVD57" s="3"/>
      <c r="JVE57" s="3"/>
      <c r="JVF57" s="3"/>
      <c r="JVG57" s="3"/>
      <c r="JVH57" s="3"/>
      <c r="JVI57" s="3"/>
      <c r="JVJ57" s="3"/>
      <c r="JVK57" s="3"/>
      <c r="JVL57" s="3"/>
      <c r="JVM57" s="3"/>
      <c r="JVN57" s="3"/>
      <c r="JVO57" s="3"/>
      <c r="JVP57" s="3"/>
      <c r="JVQ57" s="3"/>
      <c r="JVR57" s="3"/>
      <c r="JVS57" s="3"/>
      <c r="JVT57" s="3"/>
      <c r="JVU57" s="3"/>
      <c r="JVV57" s="3"/>
      <c r="JVW57" s="3"/>
      <c r="JVX57" s="3"/>
      <c r="JVY57" s="3"/>
      <c r="JVZ57" s="3"/>
      <c r="JWA57" s="3"/>
      <c r="JWB57" s="3"/>
      <c r="JWC57" s="3"/>
      <c r="JWD57" s="3"/>
      <c r="JWE57" s="3"/>
      <c r="JWF57" s="3"/>
      <c r="JWG57" s="3"/>
      <c r="JWH57" s="3"/>
      <c r="JWI57" s="3"/>
      <c r="JWJ57" s="3"/>
      <c r="JWK57" s="3"/>
      <c r="JWL57" s="3"/>
      <c r="JWM57" s="3"/>
      <c r="JWN57" s="3"/>
      <c r="JWO57" s="3"/>
      <c r="JWP57" s="3"/>
      <c r="JWQ57" s="3"/>
      <c r="JWR57" s="3"/>
      <c r="JWS57" s="3"/>
      <c r="JWT57" s="3"/>
      <c r="JWU57" s="3"/>
      <c r="JWV57" s="3"/>
      <c r="JWW57" s="3"/>
      <c r="JWX57" s="3"/>
      <c r="JWY57" s="3"/>
      <c r="JWZ57" s="3"/>
      <c r="JXA57" s="3"/>
      <c r="JXB57" s="3"/>
      <c r="JXC57" s="3"/>
      <c r="JXD57" s="3"/>
      <c r="JXE57" s="3"/>
      <c r="JXF57" s="3"/>
      <c r="JXG57" s="3"/>
      <c r="JXH57" s="3"/>
      <c r="JXI57" s="3"/>
      <c r="JXJ57" s="3"/>
      <c r="JXK57" s="3"/>
      <c r="JXL57" s="3"/>
      <c r="JXM57" s="3"/>
      <c r="JXN57" s="3"/>
      <c r="JXO57" s="3"/>
      <c r="JXP57" s="3"/>
      <c r="JXQ57" s="3"/>
      <c r="JXR57" s="3"/>
      <c r="JXS57" s="3"/>
      <c r="JXT57" s="3"/>
      <c r="JXU57" s="3"/>
      <c r="JXV57" s="3"/>
      <c r="JXW57" s="3"/>
      <c r="JXX57" s="3"/>
      <c r="JXY57" s="3"/>
      <c r="JXZ57" s="3"/>
      <c r="JYA57" s="3"/>
      <c r="JYB57" s="3"/>
      <c r="JYC57" s="3"/>
      <c r="JYD57" s="3"/>
      <c r="JYE57" s="3"/>
      <c r="JYF57" s="3"/>
      <c r="JYG57" s="3"/>
      <c r="JYH57" s="3"/>
      <c r="JYI57" s="3"/>
      <c r="JYJ57" s="3"/>
      <c r="JYK57" s="3"/>
      <c r="JYL57" s="3"/>
      <c r="JYM57" s="3"/>
      <c r="JYN57" s="3"/>
      <c r="JYO57" s="3"/>
      <c r="JYP57" s="3"/>
      <c r="JYQ57" s="3"/>
      <c r="JYR57" s="3"/>
      <c r="JYS57" s="3"/>
      <c r="JYT57" s="3"/>
      <c r="JYU57" s="3"/>
      <c r="JYV57" s="3"/>
      <c r="JYW57" s="3"/>
      <c r="JYX57" s="3"/>
      <c r="JYY57" s="3"/>
      <c r="JYZ57" s="3"/>
      <c r="JZA57" s="3"/>
      <c r="JZB57" s="3"/>
      <c r="JZC57" s="3"/>
      <c r="JZD57" s="3"/>
      <c r="JZE57" s="3"/>
      <c r="JZF57" s="3"/>
      <c r="JZG57" s="3"/>
      <c r="JZH57" s="3"/>
      <c r="JZI57" s="3"/>
      <c r="JZJ57" s="3"/>
      <c r="JZK57" s="3"/>
      <c r="JZL57" s="3"/>
      <c r="JZM57" s="3"/>
      <c r="JZN57" s="3"/>
      <c r="JZO57" s="3"/>
      <c r="JZP57" s="3"/>
      <c r="JZQ57" s="3"/>
      <c r="JZR57" s="3"/>
      <c r="JZS57" s="3"/>
      <c r="JZT57" s="3"/>
      <c r="JZU57" s="3"/>
      <c r="JZV57" s="3"/>
      <c r="JZW57" s="3"/>
      <c r="JZX57" s="3"/>
      <c r="JZY57" s="3"/>
      <c r="JZZ57" s="3"/>
      <c r="KAA57" s="3"/>
      <c r="KAB57" s="3"/>
      <c r="KAC57" s="3"/>
      <c r="KAD57" s="3"/>
      <c r="KAE57" s="3"/>
      <c r="KAF57" s="3"/>
      <c r="KAG57" s="3"/>
      <c r="KAH57" s="3"/>
      <c r="KAI57" s="3"/>
      <c r="KAJ57" s="3"/>
      <c r="KAK57" s="3"/>
      <c r="KAL57" s="3"/>
      <c r="KAM57" s="3"/>
      <c r="KAN57" s="3"/>
      <c r="KAO57" s="3"/>
      <c r="KAP57" s="3"/>
      <c r="KAQ57" s="3"/>
      <c r="KAR57" s="3"/>
      <c r="KAS57" s="3"/>
      <c r="KAT57" s="3"/>
      <c r="KAU57" s="3"/>
      <c r="KAV57" s="3"/>
      <c r="KAW57" s="3"/>
      <c r="KAX57" s="3"/>
      <c r="KAY57" s="3"/>
      <c r="KAZ57" s="3"/>
      <c r="KBA57" s="3"/>
      <c r="KBB57" s="3"/>
      <c r="KBC57" s="3"/>
      <c r="KBD57" s="3"/>
      <c r="KBE57" s="3"/>
      <c r="KBF57" s="3"/>
      <c r="KBG57" s="3"/>
      <c r="KBH57" s="3"/>
      <c r="KBI57" s="3"/>
      <c r="KBJ57" s="3"/>
      <c r="KBK57" s="3"/>
      <c r="KBL57" s="3"/>
      <c r="KBM57" s="3"/>
      <c r="KBN57" s="3"/>
      <c r="KBO57" s="3"/>
      <c r="KBP57" s="3"/>
      <c r="KBQ57" s="3"/>
      <c r="KBR57" s="3"/>
      <c r="KBS57" s="3"/>
      <c r="KBT57" s="3"/>
      <c r="KBU57" s="3"/>
      <c r="KBV57" s="3"/>
      <c r="KBW57" s="3"/>
      <c r="KBX57" s="3"/>
      <c r="KBY57" s="3"/>
      <c r="KBZ57" s="3"/>
      <c r="KCA57" s="3"/>
      <c r="KCB57" s="3"/>
      <c r="KCC57" s="3"/>
      <c r="KCD57" s="3"/>
      <c r="KCE57" s="3"/>
      <c r="KCF57" s="3"/>
      <c r="KCG57" s="3"/>
      <c r="KCH57" s="3"/>
      <c r="KCI57" s="3"/>
      <c r="KCJ57" s="3"/>
      <c r="KCK57" s="3"/>
      <c r="KCL57" s="3"/>
      <c r="KCM57" s="3"/>
      <c r="KCN57" s="3"/>
      <c r="KCO57" s="3"/>
      <c r="KCP57" s="3"/>
      <c r="KCQ57" s="3"/>
      <c r="KCR57" s="3"/>
      <c r="KCS57" s="3"/>
      <c r="KCT57" s="3"/>
      <c r="KCU57" s="3"/>
      <c r="KCV57" s="3"/>
      <c r="KCW57" s="3"/>
      <c r="KCX57" s="3"/>
      <c r="KCY57" s="3"/>
      <c r="KCZ57" s="3"/>
      <c r="KDA57" s="3"/>
      <c r="KDB57" s="3"/>
      <c r="KDC57" s="3"/>
      <c r="KDD57" s="3"/>
      <c r="KDE57" s="3"/>
      <c r="KDF57" s="3"/>
      <c r="KDG57" s="3"/>
      <c r="KDH57" s="3"/>
      <c r="KDI57" s="3"/>
      <c r="KDJ57" s="3"/>
      <c r="KDK57" s="3"/>
      <c r="KDL57" s="3"/>
      <c r="KDM57" s="3"/>
      <c r="KDN57" s="3"/>
      <c r="KDO57" s="3"/>
      <c r="KDP57" s="3"/>
      <c r="KDQ57" s="3"/>
      <c r="KDR57" s="3"/>
      <c r="KDS57" s="3"/>
      <c r="KDT57" s="3"/>
      <c r="KDU57" s="3"/>
      <c r="KDV57" s="3"/>
      <c r="KDW57" s="3"/>
      <c r="KDX57" s="3"/>
      <c r="KDY57" s="3"/>
      <c r="KDZ57" s="3"/>
      <c r="KEA57" s="3"/>
      <c r="KEB57" s="3"/>
      <c r="KEC57" s="3"/>
      <c r="KED57" s="3"/>
      <c r="KEE57" s="3"/>
      <c r="KEF57" s="3"/>
      <c r="KEG57" s="3"/>
      <c r="KEH57" s="3"/>
      <c r="KEI57" s="3"/>
      <c r="KEJ57" s="3"/>
      <c r="KEK57" s="3"/>
      <c r="KEL57" s="3"/>
      <c r="KEM57" s="3"/>
      <c r="KEN57" s="3"/>
      <c r="KEO57" s="3"/>
      <c r="KEP57" s="3"/>
      <c r="KEQ57" s="3"/>
      <c r="KER57" s="3"/>
      <c r="KES57" s="3"/>
      <c r="KET57" s="3"/>
      <c r="KEU57" s="3"/>
      <c r="KEV57" s="3"/>
      <c r="KEW57" s="3"/>
      <c r="KEX57" s="3"/>
      <c r="KEY57" s="3"/>
      <c r="KEZ57" s="3"/>
      <c r="KFA57" s="3"/>
      <c r="KFB57" s="3"/>
      <c r="KFC57" s="3"/>
      <c r="KFD57" s="3"/>
      <c r="KFE57" s="3"/>
      <c r="KFF57" s="3"/>
      <c r="KFG57" s="3"/>
      <c r="KFH57" s="3"/>
      <c r="KFI57" s="3"/>
      <c r="KFJ57" s="3"/>
      <c r="KFK57" s="3"/>
      <c r="KFL57" s="3"/>
      <c r="KFM57" s="3"/>
      <c r="KFN57" s="3"/>
      <c r="KFO57" s="3"/>
      <c r="KFP57" s="3"/>
      <c r="KFQ57" s="3"/>
      <c r="KFR57" s="3"/>
      <c r="KFS57" s="3"/>
      <c r="KFT57" s="3"/>
      <c r="KFU57" s="3"/>
      <c r="KFV57" s="3"/>
      <c r="KFW57" s="3"/>
      <c r="KFX57" s="3"/>
      <c r="KFY57" s="3"/>
      <c r="KFZ57" s="3"/>
      <c r="KGA57" s="3"/>
      <c r="KGB57" s="3"/>
      <c r="KGC57" s="3"/>
      <c r="KGD57" s="3"/>
      <c r="KGE57" s="3"/>
      <c r="KGF57" s="3"/>
      <c r="KGG57" s="3"/>
      <c r="KGH57" s="3"/>
      <c r="KGI57" s="3"/>
      <c r="KGJ57" s="3"/>
      <c r="KGK57" s="3"/>
      <c r="KGL57" s="3"/>
      <c r="KGM57" s="3"/>
      <c r="KGN57" s="3"/>
      <c r="KGO57" s="3"/>
      <c r="KGP57" s="3"/>
      <c r="KGQ57" s="3"/>
      <c r="KGR57" s="3"/>
      <c r="KGS57" s="3"/>
      <c r="KGT57" s="3"/>
      <c r="KGU57" s="3"/>
      <c r="KGV57" s="3"/>
      <c r="KGW57" s="3"/>
      <c r="KGX57" s="3"/>
      <c r="KGY57" s="3"/>
      <c r="KGZ57" s="3"/>
      <c r="KHA57" s="3"/>
      <c r="KHB57" s="3"/>
      <c r="KHC57" s="3"/>
      <c r="KHD57" s="3"/>
      <c r="KHE57" s="3"/>
      <c r="KHF57" s="3"/>
      <c r="KHG57" s="3"/>
      <c r="KHH57" s="3"/>
      <c r="KHI57" s="3"/>
      <c r="KHJ57" s="3"/>
      <c r="KHK57" s="3"/>
      <c r="KHL57" s="3"/>
      <c r="KHM57" s="3"/>
      <c r="KHN57" s="3"/>
      <c r="KHO57" s="3"/>
      <c r="KHP57" s="3"/>
      <c r="KHQ57" s="3"/>
      <c r="KHR57" s="3"/>
      <c r="KHS57" s="3"/>
      <c r="KHT57" s="3"/>
      <c r="KHU57" s="3"/>
      <c r="KHV57" s="3"/>
      <c r="KHW57" s="3"/>
      <c r="KHX57" s="3"/>
      <c r="KHY57" s="3"/>
      <c r="KHZ57" s="3"/>
      <c r="KIA57" s="3"/>
      <c r="KIB57" s="3"/>
      <c r="KIC57" s="3"/>
      <c r="KID57" s="3"/>
      <c r="KIE57" s="3"/>
      <c r="KIF57" s="3"/>
      <c r="KIG57" s="3"/>
      <c r="KIH57" s="3"/>
      <c r="KII57" s="3"/>
      <c r="KIJ57" s="3"/>
      <c r="KIK57" s="3"/>
      <c r="KIL57" s="3"/>
      <c r="KIM57" s="3"/>
      <c r="KIN57" s="3"/>
      <c r="KIO57" s="3"/>
      <c r="KIP57" s="3"/>
      <c r="KIQ57" s="3"/>
      <c r="KIR57" s="3"/>
      <c r="KIS57" s="3"/>
      <c r="KIT57" s="3"/>
      <c r="KIU57" s="3"/>
      <c r="KIV57" s="3"/>
      <c r="KIW57" s="3"/>
      <c r="KIX57" s="3"/>
      <c r="KIY57" s="3"/>
      <c r="KIZ57" s="3"/>
      <c r="KJA57" s="3"/>
      <c r="KJB57" s="3"/>
      <c r="KJC57" s="3"/>
      <c r="KJD57" s="3"/>
      <c r="KJE57" s="3"/>
      <c r="KJF57" s="3"/>
      <c r="KJG57" s="3"/>
      <c r="KJH57" s="3"/>
      <c r="KJI57" s="3"/>
      <c r="KJJ57" s="3"/>
      <c r="KJK57" s="3"/>
      <c r="KJL57" s="3"/>
      <c r="KJM57" s="3"/>
      <c r="KJN57" s="3"/>
      <c r="KJO57" s="3"/>
      <c r="KJP57" s="3"/>
      <c r="KJQ57" s="3"/>
      <c r="KJR57" s="3"/>
      <c r="KJS57" s="3"/>
      <c r="KJT57" s="3"/>
      <c r="KJU57" s="3"/>
      <c r="KJV57" s="3"/>
      <c r="KJW57" s="3"/>
      <c r="KJX57" s="3"/>
      <c r="KJY57" s="3"/>
      <c r="KJZ57" s="3"/>
      <c r="KKA57" s="3"/>
      <c r="KKB57" s="3"/>
      <c r="KKC57" s="3"/>
      <c r="KKD57" s="3"/>
      <c r="KKE57" s="3"/>
      <c r="KKF57" s="3"/>
      <c r="KKG57" s="3"/>
      <c r="KKH57" s="3"/>
      <c r="KKI57" s="3"/>
      <c r="KKJ57" s="3"/>
      <c r="KKK57" s="3"/>
      <c r="KKL57" s="3"/>
      <c r="KKM57" s="3"/>
      <c r="KKN57" s="3"/>
      <c r="KKO57" s="3"/>
      <c r="KKP57" s="3"/>
      <c r="KKQ57" s="3"/>
      <c r="KKR57" s="3"/>
      <c r="KKS57" s="3"/>
      <c r="KKT57" s="3"/>
      <c r="KKU57" s="3"/>
      <c r="KKV57" s="3"/>
      <c r="KKW57" s="3"/>
      <c r="KKX57" s="3"/>
      <c r="KKY57" s="3"/>
      <c r="KKZ57" s="3"/>
      <c r="KLA57" s="3"/>
      <c r="KLB57" s="3"/>
      <c r="KLC57" s="3"/>
      <c r="KLD57" s="3"/>
      <c r="KLE57" s="3"/>
      <c r="KLF57" s="3"/>
      <c r="KLG57" s="3"/>
      <c r="KLH57" s="3"/>
      <c r="KLI57" s="3"/>
      <c r="KLJ57" s="3"/>
      <c r="KLK57" s="3"/>
      <c r="KLL57" s="3"/>
      <c r="KLM57" s="3"/>
      <c r="KLN57" s="3"/>
      <c r="KLO57" s="3"/>
      <c r="KLP57" s="3"/>
      <c r="KLQ57" s="3"/>
      <c r="KLR57" s="3"/>
      <c r="KLS57" s="3"/>
      <c r="KLT57" s="3"/>
      <c r="KLU57" s="3"/>
      <c r="KLV57" s="3"/>
      <c r="KLW57" s="3"/>
      <c r="KLX57" s="3"/>
      <c r="KLY57" s="3"/>
      <c r="KLZ57" s="3"/>
      <c r="KMA57" s="3"/>
      <c r="KMB57" s="3"/>
      <c r="KMC57" s="3"/>
      <c r="KMD57" s="3"/>
      <c r="KME57" s="3"/>
      <c r="KMF57" s="3"/>
      <c r="KMG57" s="3"/>
      <c r="KMH57" s="3"/>
      <c r="KMI57" s="3"/>
      <c r="KMJ57" s="3"/>
      <c r="KMK57" s="3"/>
      <c r="KML57" s="3"/>
      <c r="KMM57" s="3"/>
      <c r="KMN57" s="3"/>
      <c r="KMO57" s="3"/>
      <c r="KMP57" s="3"/>
      <c r="KMQ57" s="3"/>
      <c r="KMR57" s="3"/>
      <c r="KMS57" s="3"/>
      <c r="KMT57" s="3"/>
      <c r="KMU57" s="3"/>
      <c r="KMV57" s="3"/>
      <c r="KMW57" s="3"/>
      <c r="KMX57" s="3"/>
      <c r="KMY57" s="3"/>
      <c r="KMZ57" s="3"/>
      <c r="KNA57" s="3"/>
      <c r="KNB57" s="3"/>
      <c r="KNC57" s="3"/>
      <c r="KND57" s="3"/>
      <c r="KNE57" s="3"/>
      <c r="KNF57" s="3"/>
      <c r="KNG57" s="3"/>
      <c r="KNH57" s="3"/>
      <c r="KNI57" s="3"/>
      <c r="KNJ57" s="3"/>
      <c r="KNK57" s="3"/>
      <c r="KNL57" s="3"/>
      <c r="KNM57" s="3"/>
      <c r="KNN57" s="3"/>
      <c r="KNO57" s="3"/>
      <c r="KNP57" s="3"/>
      <c r="KNQ57" s="3"/>
      <c r="KNR57" s="3"/>
      <c r="KNS57" s="3"/>
      <c r="KNT57" s="3"/>
      <c r="KNU57" s="3"/>
      <c r="KNV57" s="3"/>
      <c r="KNW57" s="3"/>
      <c r="KNX57" s="3"/>
      <c r="KNY57" s="3"/>
      <c r="KNZ57" s="3"/>
      <c r="KOA57" s="3"/>
      <c r="KOB57" s="3"/>
      <c r="KOC57" s="3"/>
      <c r="KOD57" s="3"/>
      <c r="KOE57" s="3"/>
      <c r="KOF57" s="3"/>
      <c r="KOG57" s="3"/>
      <c r="KOH57" s="3"/>
      <c r="KOI57" s="3"/>
      <c r="KOJ57" s="3"/>
      <c r="KOK57" s="3"/>
      <c r="KOL57" s="3"/>
      <c r="KOM57" s="3"/>
      <c r="KON57" s="3"/>
      <c r="KOO57" s="3"/>
      <c r="KOP57" s="3"/>
      <c r="KOQ57" s="3"/>
      <c r="KOR57" s="3"/>
      <c r="KOS57" s="3"/>
      <c r="KOT57" s="3"/>
      <c r="KOU57" s="3"/>
      <c r="KOV57" s="3"/>
      <c r="KOW57" s="3"/>
      <c r="KOX57" s="3"/>
      <c r="KOY57" s="3"/>
      <c r="KOZ57" s="3"/>
      <c r="KPA57" s="3"/>
      <c r="KPB57" s="3"/>
      <c r="KPC57" s="3"/>
      <c r="KPD57" s="3"/>
      <c r="KPE57" s="3"/>
      <c r="KPF57" s="3"/>
      <c r="KPG57" s="3"/>
      <c r="KPH57" s="3"/>
      <c r="KPI57" s="3"/>
      <c r="KPJ57" s="3"/>
      <c r="KPK57" s="3"/>
      <c r="KPL57" s="3"/>
      <c r="KPM57" s="3"/>
      <c r="KPN57" s="3"/>
      <c r="KPO57" s="3"/>
      <c r="KPP57" s="3"/>
      <c r="KPQ57" s="3"/>
      <c r="KPR57" s="3"/>
      <c r="KPS57" s="3"/>
      <c r="KPT57" s="3"/>
      <c r="KPU57" s="3"/>
      <c r="KPV57" s="3"/>
      <c r="KPW57" s="3"/>
      <c r="KPX57" s="3"/>
      <c r="KPY57" s="3"/>
      <c r="KPZ57" s="3"/>
      <c r="KQA57" s="3"/>
      <c r="KQB57" s="3"/>
      <c r="KQC57" s="3"/>
      <c r="KQD57" s="3"/>
      <c r="KQE57" s="3"/>
      <c r="KQF57" s="3"/>
      <c r="KQG57" s="3"/>
      <c r="KQH57" s="3"/>
      <c r="KQI57" s="3"/>
      <c r="KQJ57" s="3"/>
      <c r="KQK57" s="3"/>
      <c r="KQL57" s="3"/>
      <c r="KQM57" s="3"/>
      <c r="KQN57" s="3"/>
      <c r="KQO57" s="3"/>
      <c r="KQP57" s="3"/>
      <c r="KQQ57" s="3"/>
      <c r="KQR57" s="3"/>
      <c r="KQS57" s="3"/>
      <c r="KQT57" s="3"/>
      <c r="KQU57" s="3"/>
      <c r="KQV57" s="3"/>
      <c r="KQW57" s="3"/>
      <c r="KQX57" s="3"/>
      <c r="KQY57" s="3"/>
      <c r="KQZ57" s="3"/>
      <c r="KRA57" s="3"/>
      <c r="KRB57" s="3"/>
      <c r="KRC57" s="3"/>
      <c r="KRD57" s="3"/>
      <c r="KRE57" s="3"/>
      <c r="KRF57" s="3"/>
      <c r="KRG57" s="3"/>
      <c r="KRH57" s="3"/>
      <c r="KRI57" s="3"/>
      <c r="KRJ57" s="3"/>
      <c r="KRK57" s="3"/>
      <c r="KRL57" s="3"/>
      <c r="KRM57" s="3"/>
      <c r="KRN57" s="3"/>
      <c r="KRO57" s="3"/>
      <c r="KRP57" s="3"/>
      <c r="KRQ57" s="3"/>
      <c r="KRR57" s="3"/>
      <c r="KRS57" s="3"/>
      <c r="KRT57" s="3"/>
      <c r="KRU57" s="3"/>
      <c r="KRV57" s="3"/>
      <c r="KRW57" s="3"/>
      <c r="KRX57" s="3"/>
      <c r="KRY57" s="3"/>
      <c r="KRZ57" s="3"/>
      <c r="KSA57" s="3"/>
      <c r="KSB57" s="3"/>
      <c r="KSC57" s="3"/>
      <c r="KSD57" s="3"/>
      <c r="KSE57" s="3"/>
      <c r="KSF57" s="3"/>
      <c r="KSG57" s="3"/>
      <c r="KSH57" s="3"/>
      <c r="KSI57" s="3"/>
      <c r="KSJ57" s="3"/>
      <c r="KSK57" s="3"/>
      <c r="KSL57" s="3"/>
      <c r="KSM57" s="3"/>
      <c r="KSN57" s="3"/>
      <c r="KSO57" s="3"/>
      <c r="KSP57" s="3"/>
      <c r="KSQ57" s="3"/>
      <c r="KSR57" s="3"/>
      <c r="KSS57" s="3"/>
      <c r="KST57" s="3"/>
      <c r="KSU57" s="3"/>
      <c r="KSV57" s="3"/>
      <c r="KSW57" s="3"/>
      <c r="KSX57" s="3"/>
      <c r="KSY57" s="3"/>
      <c r="KSZ57" s="3"/>
      <c r="KTA57" s="3"/>
      <c r="KTB57" s="3"/>
      <c r="KTC57" s="3"/>
      <c r="KTD57" s="3"/>
      <c r="KTE57" s="3"/>
      <c r="KTF57" s="3"/>
      <c r="KTG57" s="3"/>
      <c r="KTH57" s="3"/>
      <c r="KTI57" s="3"/>
      <c r="KTJ57" s="3"/>
      <c r="KTK57" s="3"/>
      <c r="KTL57" s="3"/>
      <c r="KTM57" s="3"/>
      <c r="KTN57" s="3"/>
      <c r="KTO57" s="3"/>
      <c r="KTP57" s="3"/>
      <c r="KTQ57" s="3"/>
      <c r="KTR57" s="3"/>
      <c r="KTS57" s="3"/>
      <c r="KTT57" s="3"/>
      <c r="KTU57" s="3"/>
      <c r="KTV57" s="3"/>
      <c r="KTW57" s="3"/>
      <c r="KTX57" s="3"/>
      <c r="KTY57" s="3"/>
      <c r="KTZ57" s="3"/>
      <c r="KUA57" s="3"/>
      <c r="KUB57" s="3"/>
      <c r="KUC57" s="3"/>
      <c r="KUD57" s="3"/>
      <c r="KUE57" s="3"/>
      <c r="KUF57" s="3"/>
      <c r="KUG57" s="3"/>
      <c r="KUH57" s="3"/>
      <c r="KUI57" s="3"/>
      <c r="KUJ57" s="3"/>
      <c r="KUK57" s="3"/>
      <c r="KUL57" s="3"/>
      <c r="KUM57" s="3"/>
      <c r="KUN57" s="3"/>
      <c r="KUO57" s="3"/>
      <c r="KUP57" s="3"/>
      <c r="KUQ57" s="3"/>
      <c r="KUR57" s="3"/>
      <c r="KUS57" s="3"/>
      <c r="KUT57" s="3"/>
      <c r="KUU57" s="3"/>
      <c r="KUV57" s="3"/>
      <c r="KUW57" s="3"/>
      <c r="KUX57" s="3"/>
      <c r="KUY57" s="3"/>
      <c r="KUZ57" s="3"/>
      <c r="KVA57" s="3"/>
      <c r="KVB57" s="3"/>
      <c r="KVC57" s="3"/>
      <c r="KVD57" s="3"/>
      <c r="KVE57" s="3"/>
      <c r="KVF57" s="3"/>
      <c r="KVG57" s="3"/>
      <c r="KVH57" s="3"/>
      <c r="KVI57" s="3"/>
      <c r="KVJ57" s="3"/>
      <c r="KVK57" s="3"/>
      <c r="KVL57" s="3"/>
      <c r="KVM57" s="3"/>
      <c r="KVN57" s="3"/>
      <c r="KVO57" s="3"/>
      <c r="KVP57" s="3"/>
      <c r="KVQ57" s="3"/>
      <c r="KVR57" s="3"/>
      <c r="KVS57" s="3"/>
      <c r="KVT57" s="3"/>
      <c r="KVU57" s="3"/>
      <c r="KVV57" s="3"/>
      <c r="KVW57" s="3"/>
      <c r="KVX57" s="3"/>
      <c r="KVY57" s="3"/>
      <c r="KVZ57" s="3"/>
      <c r="KWA57" s="3"/>
      <c r="KWB57" s="3"/>
      <c r="KWC57" s="3"/>
      <c r="KWD57" s="3"/>
      <c r="KWE57" s="3"/>
      <c r="KWF57" s="3"/>
      <c r="KWG57" s="3"/>
      <c r="KWH57" s="3"/>
      <c r="KWI57" s="3"/>
      <c r="KWJ57" s="3"/>
      <c r="KWK57" s="3"/>
      <c r="KWL57" s="3"/>
      <c r="KWM57" s="3"/>
      <c r="KWN57" s="3"/>
      <c r="KWO57" s="3"/>
      <c r="KWP57" s="3"/>
      <c r="KWQ57" s="3"/>
      <c r="KWR57" s="3"/>
      <c r="KWS57" s="3"/>
      <c r="KWT57" s="3"/>
      <c r="KWU57" s="3"/>
      <c r="KWV57" s="3"/>
      <c r="KWW57" s="3"/>
      <c r="KWX57" s="3"/>
      <c r="KWY57" s="3"/>
      <c r="KWZ57" s="3"/>
      <c r="KXA57" s="3"/>
      <c r="KXB57" s="3"/>
      <c r="KXC57" s="3"/>
      <c r="KXD57" s="3"/>
      <c r="KXE57" s="3"/>
      <c r="KXF57" s="3"/>
      <c r="KXG57" s="3"/>
      <c r="KXH57" s="3"/>
      <c r="KXI57" s="3"/>
      <c r="KXJ57" s="3"/>
      <c r="KXK57" s="3"/>
      <c r="KXL57" s="3"/>
      <c r="KXM57" s="3"/>
      <c r="KXN57" s="3"/>
      <c r="KXO57" s="3"/>
      <c r="KXP57" s="3"/>
      <c r="KXQ57" s="3"/>
      <c r="KXR57" s="3"/>
      <c r="KXS57" s="3"/>
      <c r="KXT57" s="3"/>
      <c r="KXU57" s="3"/>
      <c r="KXV57" s="3"/>
      <c r="KXW57" s="3"/>
      <c r="KXX57" s="3"/>
      <c r="KXY57" s="3"/>
      <c r="KXZ57" s="3"/>
      <c r="KYA57" s="3"/>
      <c r="KYB57" s="3"/>
      <c r="KYC57" s="3"/>
      <c r="KYD57" s="3"/>
      <c r="KYE57" s="3"/>
      <c r="KYF57" s="3"/>
      <c r="KYG57" s="3"/>
      <c r="KYH57" s="3"/>
      <c r="KYI57" s="3"/>
      <c r="KYJ57" s="3"/>
      <c r="KYK57" s="3"/>
      <c r="KYL57" s="3"/>
      <c r="KYM57" s="3"/>
      <c r="KYN57" s="3"/>
      <c r="KYO57" s="3"/>
      <c r="KYP57" s="3"/>
      <c r="KYQ57" s="3"/>
      <c r="KYR57" s="3"/>
      <c r="KYS57" s="3"/>
      <c r="KYT57" s="3"/>
      <c r="KYU57" s="3"/>
      <c r="KYV57" s="3"/>
      <c r="KYW57" s="3"/>
      <c r="KYX57" s="3"/>
      <c r="KYY57" s="3"/>
      <c r="KYZ57" s="3"/>
      <c r="KZA57" s="3"/>
      <c r="KZB57" s="3"/>
      <c r="KZC57" s="3"/>
      <c r="KZD57" s="3"/>
      <c r="KZE57" s="3"/>
      <c r="KZF57" s="3"/>
      <c r="KZG57" s="3"/>
      <c r="KZH57" s="3"/>
      <c r="KZI57" s="3"/>
      <c r="KZJ57" s="3"/>
      <c r="KZK57" s="3"/>
      <c r="KZL57" s="3"/>
      <c r="KZM57" s="3"/>
      <c r="KZN57" s="3"/>
      <c r="KZO57" s="3"/>
      <c r="KZP57" s="3"/>
      <c r="KZQ57" s="3"/>
      <c r="KZR57" s="3"/>
      <c r="KZS57" s="3"/>
      <c r="KZT57" s="3"/>
      <c r="KZU57" s="3"/>
      <c r="KZV57" s="3"/>
      <c r="KZW57" s="3"/>
      <c r="KZX57" s="3"/>
      <c r="KZY57" s="3"/>
      <c r="KZZ57" s="3"/>
      <c r="LAA57" s="3"/>
      <c r="LAB57" s="3"/>
      <c r="LAC57" s="3"/>
      <c r="LAD57" s="3"/>
      <c r="LAE57" s="3"/>
      <c r="LAF57" s="3"/>
      <c r="LAG57" s="3"/>
      <c r="LAH57" s="3"/>
      <c r="LAI57" s="3"/>
      <c r="LAJ57" s="3"/>
      <c r="LAK57" s="3"/>
      <c r="LAL57" s="3"/>
      <c r="LAM57" s="3"/>
      <c r="LAN57" s="3"/>
      <c r="LAO57" s="3"/>
      <c r="LAP57" s="3"/>
      <c r="LAQ57" s="3"/>
      <c r="LAR57" s="3"/>
      <c r="LAS57" s="3"/>
      <c r="LAT57" s="3"/>
      <c r="LAU57" s="3"/>
      <c r="LAV57" s="3"/>
      <c r="LAW57" s="3"/>
      <c r="LAX57" s="3"/>
      <c r="LAY57" s="3"/>
      <c r="LAZ57" s="3"/>
      <c r="LBA57" s="3"/>
      <c r="LBB57" s="3"/>
      <c r="LBC57" s="3"/>
      <c r="LBD57" s="3"/>
      <c r="LBE57" s="3"/>
      <c r="LBF57" s="3"/>
      <c r="LBG57" s="3"/>
      <c r="LBH57" s="3"/>
      <c r="LBI57" s="3"/>
      <c r="LBJ57" s="3"/>
      <c r="LBK57" s="3"/>
      <c r="LBL57" s="3"/>
      <c r="LBM57" s="3"/>
      <c r="LBN57" s="3"/>
      <c r="LBO57" s="3"/>
      <c r="LBP57" s="3"/>
      <c r="LBQ57" s="3"/>
      <c r="LBR57" s="3"/>
      <c r="LBS57" s="3"/>
      <c r="LBT57" s="3"/>
      <c r="LBU57" s="3"/>
      <c r="LBV57" s="3"/>
      <c r="LBW57" s="3"/>
      <c r="LBX57" s="3"/>
      <c r="LBY57" s="3"/>
      <c r="LBZ57" s="3"/>
      <c r="LCA57" s="3"/>
      <c r="LCB57" s="3"/>
      <c r="LCC57" s="3"/>
      <c r="LCD57" s="3"/>
      <c r="LCE57" s="3"/>
      <c r="LCF57" s="3"/>
      <c r="LCG57" s="3"/>
      <c r="LCH57" s="3"/>
      <c r="LCI57" s="3"/>
      <c r="LCJ57" s="3"/>
      <c r="LCK57" s="3"/>
      <c r="LCL57" s="3"/>
      <c r="LCM57" s="3"/>
      <c r="LCN57" s="3"/>
      <c r="LCO57" s="3"/>
      <c r="LCP57" s="3"/>
      <c r="LCQ57" s="3"/>
      <c r="LCR57" s="3"/>
      <c r="LCS57" s="3"/>
      <c r="LCT57" s="3"/>
      <c r="LCU57" s="3"/>
      <c r="LCV57" s="3"/>
      <c r="LCW57" s="3"/>
      <c r="LCX57" s="3"/>
      <c r="LCY57" s="3"/>
      <c r="LCZ57" s="3"/>
      <c r="LDA57" s="3"/>
      <c r="LDB57" s="3"/>
      <c r="LDC57" s="3"/>
      <c r="LDD57" s="3"/>
      <c r="LDE57" s="3"/>
      <c r="LDF57" s="3"/>
      <c r="LDG57" s="3"/>
      <c r="LDH57" s="3"/>
      <c r="LDI57" s="3"/>
      <c r="LDJ57" s="3"/>
      <c r="LDK57" s="3"/>
      <c r="LDL57" s="3"/>
      <c r="LDM57" s="3"/>
      <c r="LDN57" s="3"/>
      <c r="LDO57" s="3"/>
      <c r="LDP57" s="3"/>
      <c r="LDQ57" s="3"/>
      <c r="LDR57" s="3"/>
      <c r="LDS57" s="3"/>
      <c r="LDT57" s="3"/>
      <c r="LDU57" s="3"/>
      <c r="LDV57" s="3"/>
      <c r="LDW57" s="3"/>
      <c r="LDX57" s="3"/>
      <c r="LDY57" s="3"/>
      <c r="LDZ57" s="3"/>
      <c r="LEA57" s="3"/>
      <c r="LEB57" s="3"/>
      <c r="LEC57" s="3"/>
      <c r="LED57" s="3"/>
      <c r="LEE57" s="3"/>
      <c r="LEF57" s="3"/>
      <c r="LEG57" s="3"/>
      <c r="LEH57" s="3"/>
      <c r="LEI57" s="3"/>
      <c r="LEJ57" s="3"/>
      <c r="LEK57" s="3"/>
      <c r="LEL57" s="3"/>
      <c r="LEM57" s="3"/>
      <c r="LEN57" s="3"/>
      <c r="LEO57" s="3"/>
      <c r="LEP57" s="3"/>
      <c r="LEQ57" s="3"/>
      <c r="LER57" s="3"/>
      <c r="LES57" s="3"/>
      <c r="LET57" s="3"/>
      <c r="LEU57" s="3"/>
      <c r="LEV57" s="3"/>
      <c r="LEW57" s="3"/>
      <c r="LEX57" s="3"/>
      <c r="LEY57" s="3"/>
      <c r="LEZ57" s="3"/>
      <c r="LFA57" s="3"/>
      <c r="LFB57" s="3"/>
      <c r="LFC57" s="3"/>
      <c r="LFD57" s="3"/>
      <c r="LFE57" s="3"/>
      <c r="LFF57" s="3"/>
      <c r="LFG57" s="3"/>
      <c r="LFH57" s="3"/>
      <c r="LFI57" s="3"/>
      <c r="LFJ57" s="3"/>
      <c r="LFK57" s="3"/>
      <c r="LFL57" s="3"/>
      <c r="LFM57" s="3"/>
      <c r="LFN57" s="3"/>
      <c r="LFO57" s="3"/>
      <c r="LFP57" s="3"/>
      <c r="LFQ57" s="3"/>
      <c r="LFR57" s="3"/>
      <c r="LFS57" s="3"/>
      <c r="LFT57" s="3"/>
      <c r="LFU57" s="3"/>
      <c r="LFV57" s="3"/>
      <c r="LFW57" s="3"/>
      <c r="LFX57" s="3"/>
      <c r="LFY57" s="3"/>
      <c r="LFZ57" s="3"/>
      <c r="LGA57" s="3"/>
      <c r="LGB57" s="3"/>
      <c r="LGC57" s="3"/>
      <c r="LGD57" s="3"/>
      <c r="LGE57" s="3"/>
      <c r="LGF57" s="3"/>
      <c r="LGG57" s="3"/>
      <c r="LGH57" s="3"/>
      <c r="LGI57" s="3"/>
      <c r="LGJ57" s="3"/>
      <c r="LGK57" s="3"/>
      <c r="LGL57" s="3"/>
      <c r="LGM57" s="3"/>
      <c r="LGN57" s="3"/>
      <c r="LGO57" s="3"/>
      <c r="LGP57" s="3"/>
      <c r="LGQ57" s="3"/>
      <c r="LGR57" s="3"/>
      <c r="LGS57" s="3"/>
      <c r="LGT57" s="3"/>
      <c r="LGU57" s="3"/>
      <c r="LGV57" s="3"/>
      <c r="LGW57" s="3"/>
      <c r="LGX57" s="3"/>
      <c r="LGY57" s="3"/>
      <c r="LGZ57" s="3"/>
      <c r="LHA57" s="3"/>
      <c r="LHB57" s="3"/>
      <c r="LHC57" s="3"/>
      <c r="LHD57" s="3"/>
      <c r="LHE57" s="3"/>
      <c r="LHF57" s="3"/>
      <c r="LHG57" s="3"/>
      <c r="LHH57" s="3"/>
      <c r="LHI57" s="3"/>
      <c r="LHJ57" s="3"/>
      <c r="LHK57" s="3"/>
      <c r="LHL57" s="3"/>
      <c r="LHM57" s="3"/>
      <c r="LHN57" s="3"/>
      <c r="LHO57" s="3"/>
      <c r="LHP57" s="3"/>
      <c r="LHQ57" s="3"/>
      <c r="LHR57" s="3"/>
      <c r="LHS57" s="3"/>
      <c r="LHT57" s="3"/>
      <c r="LHU57" s="3"/>
      <c r="LHV57" s="3"/>
      <c r="LHW57" s="3"/>
      <c r="LHX57" s="3"/>
      <c r="LHY57" s="3"/>
      <c r="LHZ57" s="3"/>
      <c r="LIA57" s="3"/>
      <c r="LIB57" s="3"/>
      <c r="LIC57" s="3"/>
      <c r="LID57" s="3"/>
      <c r="LIE57" s="3"/>
      <c r="LIF57" s="3"/>
      <c r="LIG57" s="3"/>
      <c r="LIH57" s="3"/>
      <c r="LII57" s="3"/>
      <c r="LIJ57" s="3"/>
      <c r="LIK57" s="3"/>
      <c r="LIL57" s="3"/>
      <c r="LIM57" s="3"/>
      <c r="LIN57" s="3"/>
      <c r="LIO57" s="3"/>
      <c r="LIP57" s="3"/>
      <c r="LIQ57" s="3"/>
      <c r="LIR57" s="3"/>
      <c r="LIS57" s="3"/>
      <c r="LIT57" s="3"/>
      <c r="LIU57" s="3"/>
      <c r="LIV57" s="3"/>
      <c r="LIW57" s="3"/>
      <c r="LIX57" s="3"/>
      <c r="LIY57" s="3"/>
      <c r="LIZ57" s="3"/>
      <c r="LJA57" s="3"/>
      <c r="LJB57" s="3"/>
      <c r="LJC57" s="3"/>
      <c r="LJD57" s="3"/>
      <c r="LJE57" s="3"/>
      <c r="LJF57" s="3"/>
      <c r="LJG57" s="3"/>
      <c r="LJH57" s="3"/>
      <c r="LJI57" s="3"/>
      <c r="LJJ57" s="3"/>
      <c r="LJK57" s="3"/>
      <c r="LJL57" s="3"/>
      <c r="LJM57" s="3"/>
      <c r="LJN57" s="3"/>
      <c r="LJO57" s="3"/>
      <c r="LJP57" s="3"/>
      <c r="LJQ57" s="3"/>
      <c r="LJR57" s="3"/>
      <c r="LJS57" s="3"/>
      <c r="LJT57" s="3"/>
      <c r="LJU57" s="3"/>
      <c r="LJV57" s="3"/>
      <c r="LJW57" s="3"/>
      <c r="LJX57" s="3"/>
      <c r="LJY57" s="3"/>
      <c r="LJZ57" s="3"/>
      <c r="LKA57" s="3"/>
      <c r="LKB57" s="3"/>
      <c r="LKC57" s="3"/>
      <c r="LKD57" s="3"/>
      <c r="LKE57" s="3"/>
      <c r="LKF57" s="3"/>
      <c r="LKG57" s="3"/>
      <c r="LKH57" s="3"/>
      <c r="LKI57" s="3"/>
      <c r="LKJ57" s="3"/>
      <c r="LKK57" s="3"/>
      <c r="LKL57" s="3"/>
      <c r="LKM57" s="3"/>
      <c r="LKN57" s="3"/>
      <c r="LKO57" s="3"/>
      <c r="LKP57" s="3"/>
      <c r="LKQ57" s="3"/>
      <c r="LKR57" s="3"/>
      <c r="LKS57" s="3"/>
      <c r="LKT57" s="3"/>
      <c r="LKU57" s="3"/>
      <c r="LKV57" s="3"/>
      <c r="LKW57" s="3"/>
      <c r="LKX57" s="3"/>
      <c r="LKY57" s="3"/>
      <c r="LKZ57" s="3"/>
      <c r="LLA57" s="3"/>
      <c r="LLB57" s="3"/>
      <c r="LLC57" s="3"/>
      <c r="LLD57" s="3"/>
      <c r="LLE57" s="3"/>
      <c r="LLF57" s="3"/>
      <c r="LLG57" s="3"/>
      <c r="LLH57" s="3"/>
      <c r="LLI57" s="3"/>
      <c r="LLJ57" s="3"/>
      <c r="LLK57" s="3"/>
      <c r="LLL57" s="3"/>
      <c r="LLM57" s="3"/>
      <c r="LLN57" s="3"/>
      <c r="LLO57" s="3"/>
      <c r="LLP57" s="3"/>
      <c r="LLQ57" s="3"/>
      <c r="LLR57" s="3"/>
      <c r="LLS57" s="3"/>
      <c r="LLT57" s="3"/>
      <c r="LLU57" s="3"/>
      <c r="LLV57" s="3"/>
      <c r="LLW57" s="3"/>
      <c r="LLX57" s="3"/>
      <c r="LLY57" s="3"/>
      <c r="LLZ57" s="3"/>
      <c r="LMA57" s="3"/>
      <c r="LMB57" s="3"/>
      <c r="LMC57" s="3"/>
      <c r="LMD57" s="3"/>
      <c r="LME57" s="3"/>
      <c r="LMF57" s="3"/>
      <c r="LMG57" s="3"/>
      <c r="LMH57" s="3"/>
      <c r="LMI57" s="3"/>
      <c r="LMJ57" s="3"/>
      <c r="LMK57" s="3"/>
      <c r="LML57" s="3"/>
      <c r="LMM57" s="3"/>
      <c r="LMN57" s="3"/>
      <c r="LMO57" s="3"/>
      <c r="LMP57" s="3"/>
      <c r="LMQ57" s="3"/>
      <c r="LMR57" s="3"/>
      <c r="LMS57" s="3"/>
      <c r="LMT57" s="3"/>
      <c r="LMU57" s="3"/>
      <c r="LMV57" s="3"/>
      <c r="LMW57" s="3"/>
      <c r="LMX57" s="3"/>
      <c r="LMY57" s="3"/>
      <c r="LMZ57" s="3"/>
      <c r="LNA57" s="3"/>
      <c r="LNB57" s="3"/>
      <c r="LNC57" s="3"/>
      <c r="LND57" s="3"/>
      <c r="LNE57" s="3"/>
      <c r="LNF57" s="3"/>
      <c r="LNG57" s="3"/>
      <c r="LNH57" s="3"/>
      <c r="LNI57" s="3"/>
      <c r="LNJ57" s="3"/>
      <c r="LNK57" s="3"/>
      <c r="LNL57" s="3"/>
      <c r="LNM57" s="3"/>
      <c r="LNN57" s="3"/>
      <c r="LNO57" s="3"/>
      <c r="LNP57" s="3"/>
      <c r="LNQ57" s="3"/>
      <c r="LNR57" s="3"/>
      <c r="LNS57" s="3"/>
      <c r="LNT57" s="3"/>
      <c r="LNU57" s="3"/>
      <c r="LNV57" s="3"/>
      <c r="LNW57" s="3"/>
      <c r="LNX57" s="3"/>
      <c r="LNY57" s="3"/>
      <c r="LNZ57" s="3"/>
      <c r="LOA57" s="3"/>
      <c r="LOB57" s="3"/>
      <c r="LOC57" s="3"/>
      <c r="LOD57" s="3"/>
      <c r="LOE57" s="3"/>
      <c r="LOF57" s="3"/>
      <c r="LOG57" s="3"/>
      <c r="LOH57" s="3"/>
      <c r="LOI57" s="3"/>
      <c r="LOJ57" s="3"/>
      <c r="LOK57" s="3"/>
      <c r="LOL57" s="3"/>
      <c r="LOM57" s="3"/>
      <c r="LON57" s="3"/>
      <c r="LOO57" s="3"/>
      <c r="LOP57" s="3"/>
      <c r="LOQ57" s="3"/>
      <c r="LOR57" s="3"/>
      <c r="LOS57" s="3"/>
      <c r="LOT57" s="3"/>
      <c r="LOU57" s="3"/>
      <c r="LOV57" s="3"/>
      <c r="LOW57" s="3"/>
      <c r="LOX57" s="3"/>
      <c r="LOY57" s="3"/>
      <c r="LOZ57" s="3"/>
      <c r="LPA57" s="3"/>
      <c r="LPB57" s="3"/>
      <c r="LPC57" s="3"/>
      <c r="LPD57" s="3"/>
      <c r="LPE57" s="3"/>
      <c r="LPF57" s="3"/>
      <c r="LPG57" s="3"/>
      <c r="LPH57" s="3"/>
      <c r="LPI57" s="3"/>
      <c r="LPJ57" s="3"/>
      <c r="LPK57" s="3"/>
      <c r="LPL57" s="3"/>
      <c r="LPM57" s="3"/>
      <c r="LPN57" s="3"/>
      <c r="LPO57" s="3"/>
      <c r="LPP57" s="3"/>
      <c r="LPQ57" s="3"/>
      <c r="LPR57" s="3"/>
      <c r="LPS57" s="3"/>
      <c r="LPT57" s="3"/>
      <c r="LPU57" s="3"/>
      <c r="LPV57" s="3"/>
      <c r="LPW57" s="3"/>
      <c r="LPX57" s="3"/>
      <c r="LPY57" s="3"/>
      <c r="LPZ57" s="3"/>
      <c r="LQA57" s="3"/>
      <c r="LQB57" s="3"/>
      <c r="LQC57" s="3"/>
      <c r="LQD57" s="3"/>
      <c r="LQE57" s="3"/>
      <c r="LQF57" s="3"/>
      <c r="LQG57" s="3"/>
      <c r="LQH57" s="3"/>
      <c r="LQI57" s="3"/>
      <c r="LQJ57" s="3"/>
      <c r="LQK57" s="3"/>
      <c r="LQL57" s="3"/>
      <c r="LQM57" s="3"/>
      <c r="LQN57" s="3"/>
      <c r="LQO57" s="3"/>
      <c r="LQP57" s="3"/>
      <c r="LQQ57" s="3"/>
      <c r="LQR57" s="3"/>
      <c r="LQS57" s="3"/>
      <c r="LQT57" s="3"/>
      <c r="LQU57" s="3"/>
      <c r="LQV57" s="3"/>
      <c r="LQW57" s="3"/>
      <c r="LQX57" s="3"/>
      <c r="LQY57" s="3"/>
      <c r="LQZ57" s="3"/>
      <c r="LRA57" s="3"/>
      <c r="LRB57" s="3"/>
      <c r="LRC57" s="3"/>
      <c r="LRD57" s="3"/>
      <c r="LRE57" s="3"/>
      <c r="LRF57" s="3"/>
      <c r="LRG57" s="3"/>
      <c r="LRH57" s="3"/>
      <c r="LRI57" s="3"/>
      <c r="LRJ57" s="3"/>
      <c r="LRK57" s="3"/>
      <c r="LRL57" s="3"/>
      <c r="LRM57" s="3"/>
      <c r="LRN57" s="3"/>
      <c r="LRO57" s="3"/>
      <c r="LRP57" s="3"/>
      <c r="LRQ57" s="3"/>
      <c r="LRR57" s="3"/>
      <c r="LRS57" s="3"/>
      <c r="LRT57" s="3"/>
      <c r="LRU57" s="3"/>
      <c r="LRV57" s="3"/>
      <c r="LRW57" s="3"/>
      <c r="LRX57" s="3"/>
      <c r="LRY57" s="3"/>
      <c r="LRZ57" s="3"/>
      <c r="LSA57" s="3"/>
      <c r="LSB57" s="3"/>
      <c r="LSC57" s="3"/>
      <c r="LSD57" s="3"/>
      <c r="LSE57" s="3"/>
      <c r="LSF57" s="3"/>
      <c r="LSG57" s="3"/>
      <c r="LSH57" s="3"/>
      <c r="LSI57" s="3"/>
      <c r="LSJ57" s="3"/>
      <c r="LSK57" s="3"/>
      <c r="LSL57" s="3"/>
      <c r="LSM57" s="3"/>
      <c r="LSN57" s="3"/>
      <c r="LSO57" s="3"/>
      <c r="LSP57" s="3"/>
      <c r="LSQ57" s="3"/>
      <c r="LSR57" s="3"/>
      <c r="LSS57" s="3"/>
      <c r="LST57" s="3"/>
      <c r="LSU57" s="3"/>
      <c r="LSV57" s="3"/>
      <c r="LSW57" s="3"/>
      <c r="LSX57" s="3"/>
      <c r="LSY57" s="3"/>
      <c r="LSZ57" s="3"/>
      <c r="LTA57" s="3"/>
      <c r="LTB57" s="3"/>
      <c r="LTC57" s="3"/>
      <c r="LTD57" s="3"/>
      <c r="LTE57" s="3"/>
      <c r="LTF57" s="3"/>
      <c r="LTG57" s="3"/>
      <c r="LTH57" s="3"/>
      <c r="LTI57" s="3"/>
      <c r="LTJ57" s="3"/>
      <c r="LTK57" s="3"/>
      <c r="LTL57" s="3"/>
      <c r="LTM57" s="3"/>
      <c r="LTN57" s="3"/>
      <c r="LTO57" s="3"/>
      <c r="LTP57" s="3"/>
      <c r="LTQ57" s="3"/>
      <c r="LTR57" s="3"/>
      <c r="LTS57" s="3"/>
      <c r="LTT57" s="3"/>
      <c r="LTU57" s="3"/>
      <c r="LTV57" s="3"/>
      <c r="LTW57" s="3"/>
      <c r="LTX57" s="3"/>
      <c r="LTY57" s="3"/>
      <c r="LTZ57" s="3"/>
      <c r="LUA57" s="3"/>
      <c r="LUB57" s="3"/>
      <c r="LUC57" s="3"/>
      <c r="LUD57" s="3"/>
      <c r="LUE57" s="3"/>
      <c r="LUF57" s="3"/>
      <c r="LUG57" s="3"/>
      <c r="LUH57" s="3"/>
      <c r="LUI57" s="3"/>
      <c r="LUJ57" s="3"/>
      <c r="LUK57" s="3"/>
      <c r="LUL57" s="3"/>
      <c r="LUM57" s="3"/>
      <c r="LUN57" s="3"/>
      <c r="LUO57" s="3"/>
      <c r="LUP57" s="3"/>
      <c r="LUQ57" s="3"/>
      <c r="LUR57" s="3"/>
      <c r="LUS57" s="3"/>
      <c r="LUT57" s="3"/>
      <c r="LUU57" s="3"/>
      <c r="LUV57" s="3"/>
      <c r="LUW57" s="3"/>
      <c r="LUX57" s="3"/>
      <c r="LUY57" s="3"/>
      <c r="LUZ57" s="3"/>
      <c r="LVA57" s="3"/>
      <c r="LVB57" s="3"/>
      <c r="LVC57" s="3"/>
      <c r="LVD57" s="3"/>
      <c r="LVE57" s="3"/>
      <c r="LVF57" s="3"/>
      <c r="LVG57" s="3"/>
      <c r="LVH57" s="3"/>
      <c r="LVI57" s="3"/>
      <c r="LVJ57" s="3"/>
      <c r="LVK57" s="3"/>
      <c r="LVL57" s="3"/>
      <c r="LVM57" s="3"/>
      <c r="LVN57" s="3"/>
      <c r="LVO57" s="3"/>
      <c r="LVP57" s="3"/>
      <c r="LVQ57" s="3"/>
      <c r="LVR57" s="3"/>
      <c r="LVS57" s="3"/>
      <c r="LVT57" s="3"/>
      <c r="LVU57" s="3"/>
      <c r="LVV57" s="3"/>
      <c r="LVW57" s="3"/>
      <c r="LVX57" s="3"/>
      <c r="LVY57" s="3"/>
      <c r="LVZ57" s="3"/>
      <c r="LWA57" s="3"/>
      <c r="LWB57" s="3"/>
      <c r="LWC57" s="3"/>
      <c r="LWD57" s="3"/>
      <c r="LWE57" s="3"/>
      <c r="LWF57" s="3"/>
      <c r="LWG57" s="3"/>
      <c r="LWH57" s="3"/>
      <c r="LWI57" s="3"/>
      <c r="LWJ57" s="3"/>
      <c r="LWK57" s="3"/>
      <c r="LWL57" s="3"/>
      <c r="LWM57" s="3"/>
      <c r="LWN57" s="3"/>
      <c r="LWO57" s="3"/>
      <c r="LWP57" s="3"/>
      <c r="LWQ57" s="3"/>
      <c r="LWR57" s="3"/>
      <c r="LWS57" s="3"/>
      <c r="LWT57" s="3"/>
      <c r="LWU57" s="3"/>
      <c r="LWV57" s="3"/>
      <c r="LWW57" s="3"/>
      <c r="LWX57" s="3"/>
      <c r="LWY57" s="3"/>
      <c r="LWZ57" s="3"/>
      <c r="LXA57" s="3"/>
      <c r="LXB57" s="3"/>
      <c r="LXC57" s="3"/>
      <c r="LXD57" s="3"/>
      <c r="LXE57" s="3"/>
      <c r="LXF57" s="3"/>
      <c r="LXG57" s="3"/>
      <c r="LXH57" s="3"/>
      <c r="LXI57" s="3"/>
      <c r="LXJ57" s="3"/>
      <c r="LXK57" s="3"/>
      <c r="LXL57" s="3"/>
      <c r="LXM57" s="3"/>
      <c r="LXN57" s="3"/>
      <c r="LXO57" s="3"/>
      <c r="LXP57" s="3"/>
      <c r="LXQ57" s="3"/>
      <c r="LXR57" s="3"/>
      <c r="LXS57" s="3"/>
      <c r="LXT57" s="3"/>
      <c r="LXU57" s="3"/>
      <c r="LXV57" s="3"/>
      <c r="LXW57" s="3"/>
      <c r="LXX57" s="3"/>
      <c r="LXY57" s="3"/>
      <c r="LXZ57" s="3"/>
      <c r="LYA57" s="3"/>
      <c r="LYB57" s="3"/>
      <c r="LYC57" s="3"/>
      <c r="LYD57" s="3"/>
      <c r="LYE57" s="3"/>
      <c r="LYF57" s="3"/>
      <c r="LYG57" s="3"/>
      <c r="LYH57" s="3"/>
      <c r="LYI57" s="3"/>
      <c r="LYJ57" s="3"/>
      <c r="LYK57" s="3"/>
      <c r="LYL57" s="3"/>
      <c r="LYM57" s="3"/>
      <c r="LYN57" s="3"/>
      <c r="LYO57" s="3"/>
      <c r="LYP57" s="3"/>
      <c r="LYQ57" s="3"/>
      <c r="LYR57" s="3"/>
      <c r="LYS57" s="3"/>
      <c r="LYT57" s="3"/>
      <c r="LYU57" s="3"/>
      <c r="LYV57" s="3"/>
      <c r="LYW57" s="3"/>
      <c r="LYX57" s="3"/>
      <c r="LYY57" s="3"/>
      <c r="LYZ57" s="3"/>
      <c r="LZA57" s="3"/>
      <c r="LZB57" s="3"/>
      <c r="LZC57" s="3"/>
      <c r="LZD57" s="3"/>
      <c r="LZE57" s="3"/>
      <c r="LZF57" s="3"/>
      <c r="LZG57" s="3"/>
      <c r="LZH57" s="3"/>
      <c r="LZI57" s="3"/>
      <c r="LZJ57" s="3"/>
      <c r="LZK57" s="3"/>
      <c r="LZL57" s="3"/>
      <c r="LZM57" s="3"/>
      <c r="LZN57" s="3"/>
      <c r="LZO57" s="3"/>
      <c r="LZP57" s="3"/>
      <c r="LZQ57" s="3"/>
      <c r="LZR57" s="3"/>
      <c r="LZS57" s="3"/>
      <c r="LZT57" s="3"/>
      <c r="LZU57" s="3"/>
      <c r="LZV57" s="3"/>
      <c r="LZW57" s="3"/>
      <c r="LZX57" s="3"/>
      <c r="LZY57" s="3"/>
      <c r="LZZ57" s="3"/>
      <c r="MAA57" s="3"/>
      <c r="MAB57" s="3"/>
      <c r="MAC57" s="3"/>
      <c r="MAD57" s="3"/>
      <c r="MAE57" s="3"/>
      <c r="MAF57" s="3"/>
      <c r="MAG57" s="3"/>
      <c r="MAH57" s="3"/>
      <c r="MAI57" s="3"/>
      <c r="MAJ57" s="3"/>
      <c r="MAK57" s="3"/>
      <c r="MAL57" s="3"/>
      <c r="MAM57" s="3"/>
      <c r="MAN57" s="3"/>
      <c r="MAO57" s="3"/>
      <c r="MAP57" s="3"/>
      <c r="MAQ57" s="3"/>
      <c r="MAR57" s="3"/>
      <c r="MAS57" s="3"/>
      <c r="MAT57" s="3"/>
      <c r="MAU57" s="3"/>
      <c r="MAV57" s="3"/>
      <c r="MAW57" s="3"/>
      <c r="MAX57" s="3"/>
      <c r="MAY57" s="3"/>
      <c r="MAZ57" s="3"/>
      <c r="MBA57" s="3"/>
      <c r="MBB57" s="3"/>
      <c r="MBC57" s="3"/>
      <c r="MBD57" s="3"/>
      <c r="MBE57" s="3"/>
      <c r="MBF57" s="3"/>
      <c r="MBG57" s="3"/>
      <c r="MBH57" s="3"/>
      <c r="MBI57" s="3"/>
      <c r="MBJ57" s="3"/>
      <c r="MBK57" s="3"/>
      <c r="MBL57" s="3"/>
      <c r="MBM57" s="3"/>
      <c r="MBN57" s="3"/>
      <c r="MBO57" s="3"/>
      <c r="MBP57" s="3"/>
      <c r="MBQ57" s="3"/>
      <c r="MBR57" s="3"/>
      <c r="MBS57" s="3"/>
      <c r="MBT57" s="3"/>
      <c r="MBU57" s="3"/>
      <c r="MBV57" s="3"/>
      <c r="MBW57" s="3"/>
      <c r="MBX57" s="3"/>
      <c r="MBY57" s="3"/>
      <c r="MBZ57" s="3"/>
      <c r="MCA57" s="3"/>
      <c r="MCB57" s="3"/>
      <c r="MCC57" s="3"/>
      <c r="MCD57" s="3"/>
      <c r="MCE57" s="3"/>
      <c r="MCF57" s="3"/>
      <c r="MCG57" s="3"/>
      <c r="MCH57" s="3"/>
      <c r="MCI57" s="3"/>
      <c r="MCJ57" s="3"/>
      <c r="MCK57" s="3"/>
      <c r="MCL57" s="3"/>
      <c r="MCM57" s="3"/>
      <c r="MCN57" s="3"/>
      <c r="MCO57" s="3"/>
      <c r="MCP57" s="3"/>
      <c r="MCQ57" s="3"/>
      <c r="MCR57" s="3"/>
      <c r="MCS57" s="3"/>
      <c r="MCT57" s="3"/>
      <c r="MCU57" s="3"/>
      <c r="MCV57" s="3"/>
      <c r="MCW57" s="3"/>
      <c r="MCX57" s="3"/>
      <c r="MCY57" s="3"/>
      <c r="MCZ57" s="3"/>
      <c r="MDA57" s="3"/>
      <c r="MDB57" s="3"/>
      <c r="MDC57" s="3"/>
      <c r="MDD57" s="3"/>
      <c r="MDE57" s="3"/>
      <c r="MDF57" s="3"/>
      <c r="MDG57" s="3"/>
      <c r="MDH57" s="3"/>
      <c r="MDI57" s="3"/>
      <c r="MDJ57" s="3"/>
      <c r="MDK57" s="3"/>
      <c r="MDL57" s="3"/>
      <c r="MDM57" s="3"/>
      <c r="MDN57" s="3"/>
      <c r="MDO57" s="3"/>
      <c r="MDP57" s="3"/>
      <c r="MDQ57" s="3"/>
      <c r="MDR57" s="3"/>
      <c r="MDS57" s="3"/>
      <c r="MDT57" s="3"/>
      <c r="MDU57" s="3"/>
      <c r="MDV57" s="3"/>
      <c r="MDW57" s="3"/>
      <c r="MDX57" s="3"/>
      <c r="MDY57" s="3"/>
      <c r="MDZ57" s="3"/>
      <c r="MEA57" s="3"/>
      <c r="MEB57" s="3"/>
      <c r="MEC57" s="3"/>
      <c r="MED57" s="3"/>
      <c r="MEE57" s="3"/>
      <c r="MEF57" s="3"/>
      <c r="MEG57" s="3"/>
      <c r="MEH57" s="3"/>
      <c r="MEI57" s="3"/>
      <c r="MEJ57" s="3"/>
      <c r="MEK57" s="3"/>
      <c r="MEL57" s="3"/>
      <c r="MEM57" s="3"/>
      <c r="MEN57" s="3"/>
      <c r="MEO57" s="3"/>
      <c r="MEP57" s="3"/>
      <c r="MEQ57" s="3"/>
      <c r="MER57" s="3"/>
      <c r="MES57" s="3"/>
      <c r="MET57" s="3"/>
      <c r="MEU57" s="3"/>
      <c r="MEV57" s="3"/>
      <c r="MEW57" s="3"/>
      <c r="MEX57" s="3"/>
      <c r="MEY57" s="3"/>
      <c r="MEZ57" s="3"/>
      <c r="MFA57" s="3"/>
      <c r="MFB57" s="3"/>
      <c r="MFC57" s="3"/>
      <c r="MFD57" s="3"/>
      <c r="MFE57" s="3"/>
      <c r="MFF57" s="3"/>
      <c r="MFG57" s="3"/>
      <c r="MFH57" s="3"/>
      <c r="MFI57" s="3"/>
      <c r="MFJ57" s="3"/>
      <c r="MFK57" s="3"/>
      <c r="MFL57" s="3"/>
      <c r="MFM57" s="3"/>
      <c r="MFN57" s="3"/>
      <c r="MFO57" s="3"/>
      <c r="MFP57" s="3"/>
      <c r="MFQ57" s="3"/>
      <c r="MFR57" s="3"/>
      <c r="MFS57" s="3"/>
      <c r="MFT57" s="3"/>
      <c r="MFU57" s="3"/>
      <c r="MFV57" s="3"/>
      <c r="MFW57" s="3"/>
      <c r="MFX57" s="3"/>
      <c r="MFY57" s="3"/>
      <c r="MFZ57" s="3"/>
      <c r="MGA57" s="3"/>
      <c r="MGB57" s="3"/>
      <c r="MGC57" s="3"/>
      <c r="MGD57" s="3"/>
      <c r="MGE57" s="3"/>
      <c r="MGF57" s="3"/>
      <c r="MGG57" s="3"/>
      <c r="MGH57" s="3"/>
      <c r="MGI57" s="3"/>
      <c r="MGJ57" s="3"/>
      <c r="MGK57" s="3"/>
      <c r="MGL57" s="3"/>
      <c r="MGM57" s="3"/>
      <c r="MGN57" s="3"/>
      <c r="MGO57" s="3"/>
      <c r="MGP57" s="3"/>
      <c r="MGQ57" s="3"/>
      <c r="MGR57" s="3"/>
      <c r="MGS57" s="3"/>
      <c r="MGT57" s="3"/>
      <c r="MGU57" s="3"/>
      <c r="MGV57" s="3"/>
      <c r="MGW57" s="3"/>
      <c r="MGX57" s="3"/>
      <c r="MGY57" s="3"/>
      <c r="MGZ57" s="3"/>
      <c r="MHA57" s="3"/>
      <c r="MHB57" s="3"/>
      <c r="MHC57" s="3"/>
      <c r="MHD57" s="3"/>
      <c r="MHE57" s="3"/>
      <c r="MHF57" s="3"/>
      <c r="MHG57" s="3"/>
      <c r="MHH57" s="3"/>
      <c r="MHI57" s="3"/>
      <c r="MHJ57" s="3"/>
      <c r="MHK57" s="3"/>
      <c r="MHL57" s="3"/>
      <c r="MHM57" s="3"/>
      <c r="MHN57" s="3"/>
      <c r="MHO57" s="3"/>
      <c r="MHP57" s="3"/>
      <c r="MHQ57" s="3"/>
      <c r="MHR57" s="3"/>
      <c r="MHS57" s="3"/>
      <c r="MHT57" s="3"/>
      <c r="MHU57" s="3"/>
      <c r="MHV57" s="3"/>
      <c r="MHW57" s="3"/>
      <c r="MHX57" s="3"/>
      <c r="MHY57" s="3"/>
      <c r="MHZ57" s="3"/>
      <c r="MIA57" s="3"/>
      <c r="MIB57" s="3"/>
      <c r="MIC57" s="3"/>
      <c r="MID57" s="3"/>
      <c r="MIE57" s="3"/>
      <c r="MIF57" s="3"/>
      <c r="MIG57" s="3"/>
      <c r="MIH57" s="3"/>
      <c r="MII57" s="3"/>
      <c r="MIJ57" s="3"/>
      <c r="MIK57" s="3"/>
      <c r="MIL57" s="3"/>
      <c r="MIM57" s="3"/>
      <c r="MIN57" s="3"/>
      <c r="MIO57" s="3"/>
      <c r="MIP57" s="3"/>
      <c r="MIQ57" s="3"/>
      <c r="MIR57" s="3"/>
      <c r="MIS57" s="3"/>
      <c r="MIT57" s="3"/>
      <c r="MIU57" s="3"/>
      <c r="MIV57" s="3"/>
      <c r="MIW57" s="3"/>
      <c r="MIX57" s="3"/>
      <c r="MIY57" s="3"/>
      <c r="MIZ57" s="3"/>
      <c r="MJA57" s="3"/>
      <c r="MJB57" s="3"/>
      <c r="MJC57" s="3"/>
      <c r="MJD57" s="3"/>
      <c r="MJE57" s="3"/>
      <c r="MJF57" s="3"/>
      <c r="MJG57" s="3"/>
      <c r="MJH57" s="3"/>
      <c r="MJI57" s="3"/>
      <c r="MJJ57" s="3"/>
      <c r="MJK57" s="3"/>
      <c r="MJL57" s="3"/>
      <c r="MJM57" s="3"/>
      <c r="MJN57" s="3"/>
      <c r="MJO57" s="3"/>
      <c r="MJP57" s="3"/>
      <c r="MJQ57" s="3"/>
      <c r="MJR57" s="3"/>
      <c r="MJS57" s="3"/>
      <c r="MJT57" s="3"/>
      <c r="MJU57" s="3"/>
      <c r="MJV57" s="3"/>
      <c r="MJW57" s="3"/>
      <c r="MJX57" s="3"/>
      <c r="MJY57" s="3"/>
      <c r="MJZ57" s="3"/>
      <c r="MKA57" s="3"/>
      <c r="MKB57" s="3"/>
      <c r="MKC57" s="3"/>
      <c r="MKD57" s="3"/>
      <c r="MKE57" s="3"/>
      <c r="MKF57" s="3"/>
      <c r="MKG57" s="3"/>
      <c r="MKH57" s="3"/>
      <c r="MKI57" s="3"/>
      <c r="MKJ57" s="3"/>
      <c r="MKK57" s="3"/>
      <c r="MKL57" s="3"/>
      <c r="MKM57" s="3"/>
      <c r="MKN57" s="3"/>
      <c r="MKO57" s="3"/>
      <c r="MKP57" s="3"/>
      <c r="MKQ57" s="3"/>
      <c r="MKR57" s="3"/>
      <c r="MKS57" s="3"/>
      <c r="MKT57" s="3"/>
      <c r="MKU57" s="3"/>
      <c r="MKV57" s="3"/>
      <c r="MKW57" s="3"/>
      <c r="MKX57" s="3"/>
      <c r="MKY57" s="3"/>
      <c r="MKZ57" s="3"/>
      <c r="MLA57" s="3"/>
      <c r="MLB57" s="3"/>
      <c r="MLC57" s="3"/>
      <c r="MLD57" s="3"/>
      <c r="MLE57" s="3"/>
      <c r="MLF57" s="3"/>
      <c r="MLG57" s="3"/>
      <c r="MLH57" s="3"/>
      <c r="MLI57" s="3"/>
      <c r="MLJ57" s="3"/>
      <c r="MLK57" s="3"/>
      <c r="MLL57" s="3"/>
      <c r="MLM57" s="3"/>
      <c r="MLN57" s="3"/>
      <c r="MLO57" s="3"/>
      <c r="MLP57" s="3"/>
      <c r="MLQ57" s="3"/>
      <c r="MLR57" s="3"/>
      <c r="MLS57" s="3"/>
      <c r="MLT57" s="3"/>
      <c r="MLU57" s="3"/>
      <c r="MLV57" s="3"/>
      <c r="MLW57" s="3"/>
      <c r="MLX57" s="3"/>
      <c r="MLY57" s="3"/>
      <c r="MLZ57" s="3"/>
      <c r="MMA57" s="3"/>
      <c r="MMB57" s="3"/>
      <c r="MMC57" s="3"/>
      <c r="MMD57" s="3"/>
      <c r="MME57" s="3"/>
      <c r="MMF57" s="3"/>
      <c r="MMG57" s="3"/>
      <c r="MMH57" s="3"/>
      <c r="MMI57" s="3"/>
      <c r="MMJ57" s="3"/>
      <c r="MMK57" s="3"/>
      <c r="MML57" s="3"/>
      <c r="MMM57" s="3"/>
      <c r="MMN57" s="3"/>
      <c r="MMO57" s="3"/>
      <c r="MMP57" s="3"/>
      <c r="MMQ57" s="3"/>
      <c r="MMR57" s="3"/>
      <c r="MMS57" s="3"/>
      <c r="MMT57" s="3"/>
      <c r="MMU57" s="3"/>
      <c r="MMV57" s="3"/>
      <c r="MMW57" s="3"/>
      <c r="MMX57" s="3"/>
      <c r="MMY57" s="3"/>
      <c r="MMZ57" s="3"/>
      <c r="MNA57" s="3"/>
      <c r="MNB57" s="3"/>
      <c r="MNC57" s="3"/>
      <c r="MND57" s="3"/>
      <c r="MNE57" s="3"/>
      <c r="MNF57" s="3"/>
      <c r="MNG57" s="3"/>
      <c r="MNH57" s="3"/>
      <c r="MNI57" s="3"/>
      <c r="MNJ57" s="3"/>
      <c r="MNK57" s="3"/>
      <c r="MNL57" s="3"/>
      <c r="MNM57" s="3"/>
      <c r="MNN57" s="3"/>
      <c r="MNO57" s="3"/>
      <c r="MNP57" s="3"/>
      <c r="MNQ57" s="3"/>
      <c r="MNR57" s="3"/>
      <c r="MNS57" s="3"/>
      <c r="MNT57" s="3"/>
      <c r="MNU57" s="3"/>
      <c r="MNV57" s="3"/>
      <c r="MNW57" s="3"/>
      <c r="MNX57" s="3"/>
      <c r="MNY57" s="3"/>
      <c r="MNZ57" s="3"/>
      <c r="MOA57" s="3"/>
      <c r="MOB57" s="3"/>
      <c r="MOC57" s="3"/>
      <c r="MOD57" s="3"/>
      <c r="MOE57" s="3"/>
      <c r="MOF57" s="3"/>
      <c r="MOG57" s="3"/>
      <c r="MOH57" s="3"/>
      <c r="MOI57" s="3"/>
      <c r="MOJ57" s="3"/>
      <c r="MOK57" s="3"/>
      <c r="MOL57" s="3"/>
      <c r="MOM57" s="3"/>
      <c r="MON57" s="3"/>
      <c r="MOO57" s="3"/>
      <c r="MOP57" s="3"/>
      <c r="MOQ57" s="3"/>
      <c r="MOR57" s="3"/>
      <c r="MOS57" s="3"/>
      <c r="MOT57" s="3"/>
      <c r="MOU57" s="3"/>
      <c r="MOV57" s="3"/>
      <c r="MOW57" s="3"/>
      <c r="MOX57" s="3"/>
      <c r="MOY57" s="3"/>
      <c r="MOZ57" s="3"/>
      <c r="MPA57" s="3"/>
      <c r="MPB57" s="3"/>
      <c r="MPC57" s="3"/>
      <c r="MPD57" s="3"/>
      <c r="MPE57" s="3"/>
      <c r="MPF57" s="3"/>
      <c r="MPG57" s="3"/>
      <c r="MPH57" s="3"/>
      <c r="MPI57" s="3"/>
      <c r="MPJ57" s="3"/>
      <c r="MPK57" s="3"/>
      <c r="MPL57" s="3"/>
      <c r="MPM57" s="3"/>
      <c r="MPN57" s="3"/>
      <c r="MPO57" s="3"/>
      <c r="MPP57" s="3"/>
      <c r="MPQ57" s="3"/>
      <c r="MPR57" s="3"/>
      <c r="MPS57" s="3"/>
      <c r="MPT57" s="3"/>
      <c r="MPU57" s="3"/>
      <c r="MPV57" s="3"/>
      <c r="MPW57" s="3"/>
      <c r="MPX57" s="3"/>
      <c r="MPY57" s="3"/>
      <c r="MPZ57" s="3"/>
      <c r="MQA57" s="3"/>
      <c r="MQB57" s="3"/>
      <c r="MQC57" s="3"/>
      <c r="MQD57" s="3"/>
      <c r="MQE57" s="3"/>
      <c r="MQF57" s="3"/>
      <c r="MQG57" s="3"/>
      <c r="MQH57" s="3"/>
      <c r="MQI57" s="3"/>
      <c r="MQJ57" s="3"/>
      <c r="MQK57" s="3"/>
      <c r="MQL57" s="3"/>
      <c r="MQM57" s="3"/>
      <c r="MQN57" s="3"/>
      <c r="MQO57" s="3"/>
      <c r="MQP57" s="3"/>
      <c r="MQQ57" s="3"/>
      <c r="MQR57" s="3"/>
      <c r="MQS57" s="3"/>
      <c r="MQT57" s="3"/>
      <c r="MQU57" s="3"/>
      <c r="MQV57" s="3"/>
      <c r="MQW57" s="3"/>
      <c r="MQX57" s="3"/>
      <c r="MQY57" s="3"/>
      <c r="MQZ57" s="3"/>
      <c r="MRA57" s="3"/>
      <c r="MRB57" s="3"/>
      <c r="MRC57" s="3"/>
      <c r="MRD57" s="3"/>
      <c r="MRE57" s="3"/>
      <c r="MRF57" s="3"/>
      <c r="MRG57" s="3"/>
      <c r="MRH57" s="3"/>
      <c r="MRI57" s="3"/>
      <c r="MRJ57" s="3"/>
      <c r="MRK57" s="3"/>
      <c r="MRL57" s="3"/>
      <c r="MRM57" s="3"/>
      <c r="MRN57" s="3"/>
      <c r="MRO57" s="3"/>
      <c r="MRP57" s="3"/>
      <c r="MRQ57" s="3"/>
      <c r="MRR57" s="3"/>
      <c r="MRS57" s="3"/>
      <c r="MRT57" s="3"/>
      <c r="MRU57" s="3"/>
      <c r="MRV57" s="3"/>
      <c r="MRW57" s="3"/>
      <c r="MRX57" s="3"/>
      <c r="MRY57" s="3"/>
      <c r="MRZ57" s="3"/>
      <c r="MSA57" s="3"/>
      <c r="MSB57" s="3"/>
      <c r="MSC57" s="3"/>
      <c r="MSD57" s="3"/>
      <c r="MSE57" s="3"/>
      <c r="MSF57" s="3"/>
      <c r="MSG57" s="3"/>
      <c r="MSH57" s="3"/>
      <c r="MSI57" s="3"/>
      <c r="MSJ57" s="3"/>
      <c r="MSK57" s="3"/>
      <c r="MSL57" s="3"/>
      <c r="MSM57" s="3"/>
      <c r="MSN57" s="3"/>
      <c r="MSO57" s="3"/>
      <c r="MSP57" s="3"/>
      <c r="MSQ57" s="3"/>
      <c r="MSR57" s="3"/>
      <c r="MSS57" s="3"/>
      <c r="MST57" s="3"/>
      <c r="MSU57" s="3"/>
      <c r="MSV57" s="3"/>
      <c r="MSW57" s="3"/>
      <c r="MSX57" s="3"/>
      <c r="MSY57" s="3"/>
      <c r="MSZ57" s="3"/>
      <c r="MTA57" s="3"/>
      <c r="MTB57" s="3"/>
      <c r="MTC57" s="3"/>
      <c r="MTD57" s="3"/>
      <c r="MTE57" s="3"/>
      <c r="MTF57" s="3"/>
      <c r="MTG57" s="3"/>
      <c r="MTH57" s="3"/>
      <c r="MTI57" s="3"/>
      <c r="MTJ57" s="3"/>
      <c r="MTK57" s="3"/>
      <c r="MTL57" s="3"/>
      <c r="MTM57" s="3"/>
      <c r="MTN57" s="3"/>
      <c r="MTO57" s="3"/>
      <c r="MTP57" s="3"/>
      <c r="MTQ57" s="3"/>
      <c r="MTR57" s="3"/>
      <c r="MTS57" s="3"/>
      <c r="MTT57" s="3"/>
      <c r="MTU57" s="3"/>
      <c r="MTV57" s="3"/>
      <c r="MTW57" s="3"/>
      <c r="MTX57" s="3"/>
      <c r="MTY57" s="3"/>
      <c r="MTZ57" s="3"/>
      <c r="MUA57" s="3"/>
      <c r="MUB57" s="3"/>
      <c r="MUC57" s="3"/>
      <c r="MUD57" s="3"/>
      <c r="MUE57" s="3"/>
      <c r="MUF57" s="3"/>
      <c r="MUG57" s="3"/>
      <c r="MUH57" s="3"/>
      <c r="MUI57" s="3"/>
      <c r="MUJ57" s="3"/>
      <c r="MUK57" s="3"/>
      <c r="MUL57" s="3"/>
      <c r="MUM57" s="3"/>
      <c r="MUN57" s="3"/>
      <c r="MUO57" s="3"/>
      <c r="MUP57" s="3"/>
      <c r="MUQ57" s="3"/>
      <c r="MUR57" s="3"/>
      <c r="MUS57" s="3"/>
      <c r="MUT57" s="3"/>
      <c r="MUU57" s="3"/>
      <c r="MUV57" s="3"/>
      <c r="MUW57" s="3"/>
      <c r="MUX57" s="3"/>
      <c r="MUY57" s="3"/>
      <c r="MUZ57" s="3"/>
      <c r="MVA57" s="3"/>
      <c r="MVB57" s="3"/>
      <c r="MVC57" s="3"/>
      <c r="MVD57" s="3"/>
      <c r="MVE57" s="3"/>
      <c r="MVF57" s="3"/>
      <c r="MVG57" s="3"/>
      <c r="MVH57" s="3"/>
      <c r="MVI57" s="3"/>
      <c r="MVJ57" s="3"/>
      <c r="MVK57" s="3"/>
      <c r="MVL57" s="3"/>
      <c r="MVM57" s="3"/>
      <c r="MVN57" s="3"/>
      <c r="MVO57" s="3"/>
      <c r="MVP57" s="3"/>
      <c r="MVQ57" s="3"/>
      <c r="MVR57" s="3"/>
      <c r="MVS57" s="3"/>
      <c r="MVT57" s="3"/>
      <c r="MVU57" s="3"/>
      <c r="MVV57" s="3"/>
      <c r="MVW57" s="3"/>
      <c r="MVX57" s="3"/>
      <c r="MVY57" s="3"/>
      <c r="MVZ57" s="3"/>
      <c r="MWA57" s="3"/>
      <c r="MWB57" s="3"/>
      <c r="MWC57" s="3"/>
      <c r="MWD57" s="3"/>
      <c r="MWE57" s="3"/>
      <c r="MWF57" s="3"/>
      <c r="MWG57" s="3"/>
      <c r="MWH57" s="3"/>
      <c r="MWI57" s="3"/>
      <c r="MWJ57" s="3"/>
      <c r="MWK57" s="3"/>
      <c r="MWL57" s="3"/>
      <c r="MWM57" s="3"/>
      <c r="MWN57" s="3"/>
      <c r="MWO57" s="3"/>
      <c r="MWP57" s="3"/>
      <c r="MWQ57" s="3"/>
      <c r="MWR57" s="3"/>
      <c r="MWS57" s="3"/>
      <c r="MWT57" s="3"/>
      <c r="MWU57" s="3"/>
      <c r="MWV57" s="3"/>
      <c r="MWW57" s="3"/>
      <c r="MWX57" s="3"/>
      <c r="MWY57" s="3"/>
      <c r="MWZ57" s="3"/>
      <c r="MXA57" s="3"/>
      <c r="MXB57" s="3"/>
      <c r="MXC57" s="3"/>
      <c r="MXD57" s="3"/>
      <c r="MXE57" s="3"/>
      <c r="MXF57" s="3"/>
      <c r="MXG57" s="3"/>
      <c r="MXH57" s="3"/>
      <c r="MXI57" s="3"/>
      <c r="MXJ57" s="3"/>
      <c r="MXK57" s="3"/>
      <c r="MXL57" s="3"/>
      <c r="MXM57" s="3"/>
      <c r="MXN57" s="3"/>
      <c r="MXO57" s="3"/>
      <c r="MXP57" s="3"/>
      <c r="MXQ57" s="3"/>
      <c r="MXR57" s="3"/>
      <c r="MXS57" s="3"/>
      <c r="MXT57" s="3"/>
      <c r="MXU57" s="3"/>
      <c r="MXV57" s="3"/>
      <c r="MXW57" s="3"/>
      <c r="MXX57" s="3"/>
      <c r="MXY57" s="3"/>
      <c r="MXZ57" s="3"/>
      <c r="MYA57" s="3"/>
      <c r="MYB57" s="3"/>
      <c r="MYC57" s="3"/>
      <c r="MYD57" s="3"/>
      <c r="MYE57" s="3"/>
      <c r="MYF57" s="3"/>
      <c r="MYG57" s="3"/>
      <c r="MYH57" s="3"/>
      <c r="MYI57" s="3"/>
      <c r="MYJ57" s="3"/>
      <c r="MYK57" s="3"/>
      <c r="MYL57" s="3"/>
      <c r="MYM57" s="3"/>
      <c r="MYN57" s="3"/>
      <c r="MYO57" s="3"/>
      <c r="MYP57" s="3"/>
      <c r="MYQ57" s="3"/>
      <c r="MYR57" s="3"/>
      <c r="MYS57" s="3"/>
      <c r="MYT57" s="3"/>
      <c r="MYU57" s="3"/>
      <c r="MYV57" s="3"/>
      <c r="MYW57" s="3"/>
      <c r="MYX57" s="3"/>
      <c r="MYY57" s="3"/>
      <c r="MYZ57" s="3"/>
      <c r="MZA57" s="3"/>
      <c r="MZB57" s="3"/>
      <c r="MZC57" s="3"/>
      <c r="MZD57" s="3"/>
      <c r="MZE57" s="3"/>
      <c r="MZF57" s="3"/>
      <c r="MZG57" s="3"/>
      <c r="MZH57" s="3"/>
      <c r="MZI57" s="3"/>
      <c r="MZJ57" s="3"/>
      <c r="MZK57" s="3"/>
      <c r="MZL57" s="3"/>
      <c r="MZM57" s="3"/>
      <c r="MZN57" s="3"/>
      <c r="MZO57" s="3"/>
      <c r="MZP57" s="3"/>
      <c r="MZQ57" s="3"/>
      <c r="MZR57" s="3"/>
      <c r="MZS57" s="3"/>
      <c r="MZT57" s="3"/>
      <c r="MZU57" s="3"/>
      <c r="MZV57" s="3"/>
      <c r="MZW57" s="3"/>
      <c r="MZX57" s="3"/>
      <c r="MZY57" s="3"/>
      <c r="MZZ57" s="3"/>
      <c r="NAA57" s="3"/>
      <c r="NAB57" s="3"/>
      <c r="NAC57" s="3"/>
      <c r="NAD57" s="3"/>
      <c r="NAE57" s="3"/>
      <c r="NAF57" s="3"/>
      <c r="NAG57" s="3"/>
      <c r="NAH57" s="3"/>
      <c r="NAI57" s="3"/>
      <c r="NAJ57" s="3"/>
      <c r="NAK57" s="3"/>
      <c r="NAL57" s="3"/>
      <c r="NAM57" s="3"/>
      <c r="NAN57" s="3"/>
      <c r="NAO57" s="3"/>
      <c r="NAP57" s="3"/>
      <c r="NAQ57" s="3"/>
      <c r="NAR57" s="3"/>
      <c r="NAS57" s="3"/>
      <c r="NAT57" s="3"/>
      <c r="NAU57" s="3"/>
      <c r="NAV57" s="3"/>
      <c r="NAW57" s="3"/>
      <c r="NAX57" s="3"/>
      <c r="NAY57" s="3"/>
      <c r="NAZ57" s="3"/>
      <c r="NBA57" s="3"/>
      <c r="NBB57" s="3"/>
      <c r="NBC57" s="3"/>
      <c r="NBD57" s="3"/>
      <c r="NBE57" s="3"/>
      <c r="NBF57" s="3"/>
      <c r="NBG57" s="3"/>
      <c r="NBH57" s="3"/>
      <c r="NBI57" s="3"/>
      <c r="NBJ57" s="3"/>
      <c r="NBK57" s="3"/>
      <c r="NBL57" s="3"/>
      <c r="NBM57" s="3"/>
      <c r="NBN57" s="3"/>
      <c r="NBO57" s="3"/>
      <c r="NBP57" s="3"/>
      <c r="NBQ57" s="3"/>
      <c r="NBR57" s="3"/>
      <c r="NBS57" s="3"/>
      <c r="NBT57" s="3"/>
      <c r="NBU57" s="3"/>
      <c r="NBV57" s="3"/>
      <c r="NBW57" s="3"/>
      <c r="NBX57" s="3"/>
      <c r="NBY57" s="3"/>
      <c r="NBZ57" s="3"/>
      <c r="NCA57" s="3"/>
      <c r="NCB57" s="3"/>
      <c r="NCC57" s="3"/>
      <c r="NCD57" s="3"/>
      <c r="NCE57" s="3"/>
      <c r="NCF57" s="3"/>
      <c r="NCG57" s="3"/>
      <c r="NCH57" s="3"/>
      <c r="NCI57" s="3"/>
      <c r="NCJ57" s="3"/>
      <c r="NCK57" s="3"/>
      <c r="NCL57" s="3"/>
      <c r="NCM57" s="3"/>
      <c r="NCN57" s="3"/>
      <c r="NCO57" s="3"/>
      <c r="NCP57" s="3"/>
      <c r="NCQ57" s="3"/>
      <c r="NCR57" s="3"/>
      <c r="NCS57" s="3"/>
      <c r="NCT57" s="3"/>
      <c r="NCU57" s="3"/>
      <c r="NCV57" s="3"/>
      <c r="NCW57" s="3"/>
      <c r="NCX57" s="3"/>
      <c r="NCY57" s="3"/>
      <c r="NCZ57" s="3"/>
      <c r="NDA57" s="3"/>
      <c r="NDB57" s="3"/>
      <c r="NDC57" s="3"/>
      <c r="NDD57" s="3"/>
      <c r="NDE57" s="3"/>
      <c r="NDF57" s="3"/>
      <c r="NDG57" s="3"/>
      <c r="NDH57" s="3"/>
      <c r="NDI57" s="3"/>
      <c r="NDJ57" s="3"/>
      <c r="NDK57" s="3"/>
      <c r="NDL57" s="3"/>
      <c r="NDM57" s="3"/>
      <c r="NDN57" s="3"/>
      <c r="NDO57" s="3"/>
      <c r="NDP57" s="3"/>
      <c r="NDQ57" s="3"/>
      <c r="NDR57" s="3"/>
      <c r="NDS57" s="3"/>
      <c r="NDT57" s="3"/>
      <c r="NDU57" s="3"/>
      <c r="NDV57" s="3"/>
      <c r="NDW57" s="3"/>
      <c r="NDX57" s="3"/>
      <c r="NDY57" s="3"/>
      <c r="NDZ57" s="3"/>
      <c r="NEA57" s="3"/>
      <c r="NEB57" s="3"/>
      <c r="NEC57" s="3"/>
      <c r="NED57" s="3"/>
      <c r="NEE57" s="3"/>
      <c r="NEF57" s="3"/>
      <c r="NEG57" s="3"/>
      <c r="NEH57" s="3"/>
      <c r="NEI57" s="3"/>
      <c r="NEJ57" s="3"/>
      <c r="NEK57" s="3"/>
      <c r="NEL57" s="3"/>
      <c r="NEM57" s="3"/>
      <c r="NEN57" s="3"/>
      <c r="NEO57" s="3"/>
      <c r="NEP57" s="3"/>
      <c r="NEQ57" s="3"/>
      <c r="NER57" s="3"/>
      <c r="NES57" s="3"/>
      <c r="NET57" s="3"/>
      <c r="NEU57" s="3"/>
      <c r="NEV57" s="3"/>
      <c r="NEW57" s="3"/>
      <c r="NEX57" s="3"/>
      <c r="NEY57" s="3"/>
      <c r="NEZ57" s="3"/>
      <c r="NFA57" s="3"/>
      <c r="NFB57" s="3"/>
      <c r="NFC57" s="3"/>
      <c r="NFD57" s="3"/>
      <c r="NFE57" s="3"/>
      <c r="NFF57" s="3"/>
      <c r="NFG57" s="3"/>
      <c r="NFH57" s="3"/>
      <c r="NFI57" s="3"/>
      <c r="NFJ57" s="3"/>
      <c r="NFK57" s="3"/>
      <c r="NFL57" s="3"/>
      <c r="NFM57" s="3"/>
      <c r="NFN57" s="3"/>
      <c r="NFO57" s="3"/>
      <c r="NFP57" s="3"/>
      <c r="NFQ57" s="3"/>
      <c r="NFR57" s="3"/>
      <c r="NFS57" s="3"/>
      <c r="NFT57" s="3"/>
      <c r="NFU57" s="3"/>
      <c r="NFV57" s="3"/>
      <c r="NFW57" s="3"/>
      <c r="NFX57" s="3"/>
      <c r="NFY57" s="3"/>
      <c r="NFZ57" s="3"/>
      <c r="NGA57" s="3"/>
      <c r="NGB57" s="3"/>
      <c r="NGC57" s="3"/>
      <c r="NGD57" s="3"/>
      <c r="NGE57" s="3"/>
      <c r="NGF57" s="3"/>
      <c r="NGG57" s="3"/>
      <c r="NGH57" s="3"/>
      <c r="NGI57" s="3"/>
      <c r="NGJ57" s="3"/>
      <c r="NGK57" s="3"/>
      <c r="NGL57" s="3"/>
      <c r="NGM57" s="3"/>
      <c r="NGN57" s="3"/>
      <c r="NGO57" s="3"/>
      <c r="NGP57" s="3"/>
      <c r="NGQ57" s="3"/>
      <c r="NGR57" s="3"/>
      <c r="NGS57" s="3"/>
      <c r="NGT57" s="3"/>
      <c r="NGU57" s="3"/>
      <c r="NGV57" s="3"/>
      <c r="NGW57" s="3"/>
      <c r="NGX57" s="3"/>
      <c r="NGY57" s="3"/>
      <c r="NGZ57" s="3"/>
      <c r="NHA57" s="3"/>
      <c r="NHB57" s="3"/>
      <c r="NHC57" s="3"/>
      <c r="NHD57" s="3"/>
      <c r="NHE57" s="3"/>
      <c r="NHF57" s="3"/>
      <c r="NHG57" s="3"/>
      <c r="NHH57" s="3"/>
      <c r="NHI57" s="3"/>
      <c r="NHJ57" s="3"/>
      <c r="NHK57" s="3"/>
      <c r="NHL57" s="3"/>
      <c r="NHM57" s="3"/>
      <c r="NHN57" s="3"/>
      <c r="NHO57" s="3"/>
      <c r="NHP57" s="3"/>
      <c r="NHQ57" s="3"/>
      <c r="NHR57" s="3"/>
      <c r="NHS57" s="3"/>
      <c r="NHT57" s="3"/>
      <c r="NHU57" s="3"/>
      <c r="NHV57" s="3"/>
      <c r="NHW57" s="3"/>
      <c r="NHX57" s="3"/>
      <c r="NHY57" s="3"/>
      <c r="NHZ57" s="3"/>
      <c r="NIA57" s="3"/>
      <c r="NIB57" s="3"/>
      <c r="NIC57" s="3"/>
      <c r="NID57" s="3"/>
      <c r="NIE57" s="3"/>
      <c r="NIF57" s="3"/>
      <c r="NIG57" s="3"/>
      <c r="NIH57" s="3"/>
      <c r="NII57" s="3"/>
      <c r="NIJ57" s="3"/>
      <c r="NIK57" s="3"/>
      <c r="NIL57" s="3"/>
      <c r="NIM57" s="3"/>
      <c r="NIN57" s="3"/>
      <c r="NIO57" s="3"/>
      <c r="NIP57" s="3"/>
      <c r="NIQ57" s="3"/>
      <c r="NIR57" s="3"/>
      <c r="NIS57" s="3"/>
      <c r="NIT57" s="3"/>
      <c r="NIU57" s="3"/>
      <c r="NIV57" s="3"/>
      <c r="NIW57" s="3"/>
      <c r="NIX57" s="3"/>
      <c r="NIY57" s="3"/>
      <c r="NIZ57" s="3"/>
      <c r="NJA57" s="3"/>
      <c r="NJB57" s="3"/>
      <c r="NJC57" s="3"/>
      <c r="NJD57" s="3"/>
      <c r="NJE57" s="3"/>
      <c r="NJF57" s="3"/>
      <c r="NJG57" s="3"/>
      <c r="NJH57" s="3"/>
      <c r="NJI57" s="3"/>
      <c r="NJJ57" s="3"/>
      <c r="NJK57" s="3"/>
      <c r="NJL57" s="3"/>
      <c r="NJM57" s="3"/>
      <c r="NJN57" s="3"/>
      <c r="NJO57" s="3"/>
      <c r="NJP57" s="3"/>
      <c r="NJQ57" s="3"/>
      <c r="NJR57" s="3"/>
      <c r="NJS57" s="3"/>
      <c r="NJT57" s="3"/>
      <c r="NJU57" s="3"/>
      <c r="NJV57" s="3"/>
      <c r="NJW57" s="3"/>
      <c r="NJX57" s="3"/>
      <c r="NJY57" s="3"/>
      <c r="NJZ57" s="3"/>
      <c r="NKA57" s="3"/>
      <c r="NKB57" s="3"/>
      <c r="NKC57" s="3"/>
      <c r="NKD57" s="3"/>
      <c r="NKE57" s="3"/>
      <c r="NKF57" s="3"/>
      <c r="NKG57" s="3"/>
      <c r="NKH57" s="3"/>
      <c r="NKI57" s="3"/>
      <c r="NKJ57" s="3"/>
      <c r="NKK57" s="3"/>
      <c r="NKL57" s="3"/>
      <c r="NKM57" s="3"/>
      <c r="NKN57" s="3"/>
      <c r="NKO57" s="3"/>
      <c r="NKP57" s="3"/>
      <c r="NKQ57" s="3"/>
      <c r="NKR57" s="3"/>
      <c r="NKS57" s="3"/>
      <c r="NKT57" s="3"/>
      <c r="NKU57" s="3"/>
      <c r="NKV57" s="3"/>
      <c r="NKW57" s="3"/>
      <c r="NKX57" s="3"/>
      <c r="NKY57" s="3"/>
      <c r="NKZ57" s="3"/>
      <c r="NLA57" s="3"/>
      <c r="NLB57" s="3"/>
      <c r="NLC57" s="3"/>
      <c r="NLD57" s="3"/>
      <c r="NLE57" s="3"/>
      <c r="NLF57" s="3"/>
      <c r="NLG57" s="3"/>
      <c r="NLH57" s="3"/>
      <c r="NLI57" s="3"/>
      <c r="NLJ57" s="3"/>
      <c r="NLK57" s="3"/>
      <c r="NLL57" s="3"/>
      <c r="NLM57" s="3"/>
      <c r="NLN57" s="3"/>
      <c r="NLO57" s="3"/>
      <c r="NLP57" s="3"/>
      <c r="NLQ57" s="3"/>
      <c r="NLR57" s="3"/>
      <c r="NLS57" s="3"/>
      <c r="NLT57" s="3"/>
      <c r="NLU57" s="3"/>
      <c r="NLV57" s="3"/>
      <c r="NLW57" s="3"/>
      <c r="NLX57" s="3"/>
      <c r="NLY57" s="3"/>
      <c r="NLZ57" s="3"/>
      <c r="NMA57" s="3"/>
      <c r="NMB57" s="3"/>
      <c r="NMC57" s="3"/>
      <c r="NMD57" s="3"/>
      <c r="NME57" s="3"/>
      <c r="NMF57" s="3"/>
      <c r="NMG57" s="3"/>
      <c r="NMH57" s="3"/>
      <c r="NMI57" s="3"/>
      <c r="NMJ57" s="3"/>
      <c r="NMK57" s="3"/>
      <c r="NML57" s="3"/>
      <c r="NMM57" s="3"/>
      <c r="NMN57" s="3"/>
      <c r="NMO57" s="3"/>
      <c r="NMP57" s="3"/>
      <c r="NMQ57" s="3"/>
      <c r="NMR57" s="3"/>
      <c r="NMS57" s="3"/>
      <c r="NMT57" s="3"/>
      <c r="NMU57" s="3"/>
      <c r="NMV57" s="3"/>
      <c r="NMW57" s="3"/>
      <c r="NMX57" s="3"/>
      <c r="NMY57" s="3"/>
      <c r="NMZ57" s="3"/>
      <c r="NNA57" s="3"/>
      <c r="NNB57" s="3"/>
      <c r="NNC57" s="3"/>
      <c r="NND57" s="3"/>
      <c r="NNE57" s="3"/>
      <c r="NNF57" s="3"/>
      <c r="NNG57" s="3"/>
      <c r="NNH57" s="3"/>
      <c r="NNI57" s="3"/>
      <c r="NNJ57" s="3"/>
      <c r="NNK57" s="3"/>
      <c r="NNL57" s="3"/>
      <c r="NNM57" s="3"/>
      <c r="NNN57" s="3"/>
      <c r="NNO57" s="3"/>
      <c r="NNP57" s="3"/>
      <c r="NNQ57" s="3"/>
      <c r="NNR57" s="3"/>
      <c r="NNS57" s="3"/>
      <c r="NNT57" s="3"/>
      <c r="NNU57" s="3"/>
      <c r="NNV57" s="3"/>
      <c r="NNW57" s="3"/>
      <c r="NNX57" s="3"/>
      <c r="NNY57" s="3"/>
      <c r="NNZ57" s="3"/>
      <c r="NOA57" s="3"/>
      <c r="NOB57" s="3"/>
      <c r="NOC57" s="3"/>
      <c r="NOD57" s="3"/>
      <c r="NOE57" s="3"/>
      <c r="NOF57" s="3"/>
      <c r="NOG57" s="3"/>
      <c r="NOH57" s="3"/>
      <c r="NOI57" s="3"/>
      <c r="NOJ57" s="3"/>
      <c r="NOK57" s="3"/>
      <c r="NOL57" s="3"/>
      <c r="NOM57" s="3"/>
      <c r="NON57" s="3"/>
      <c r="NOO57" s="3"/>
      <c r="NOP57" s="3"/>
      <c r="NOQ57" s="3"/>
      <c r="NOR57" s="3"/>
      <c r="NOS57" s="3"/>
      <c r="NOT57" s="3"/>
      <c r="NOU57" s="3"/>
      <c r="NOV57" s="3"/>
      <c r="NOW57" s="3"/>
      <c r="NOX57" s="3"/>
      <c r="NOY57" s="3"/>
      <c r="NOZ57" s="3"/>
      <c r="NPA57" s="3"/>
      <c r="NPB57" s="3"/>
      <c r="NPC57" s="3"/>
      <c r="NPD57" s="3"/>
      <c r="NPE57" s="3"/>
      <c r="NPF57" s="3"/>
      <c r="NPG57" s="3"/>
      <c r="NPH57" s="3"/>
      <c r="NPI57" s="3"/>
      <c r="NPJ57" s="3"/>
      <c r="NPK57" s="3"/>
      <c r="NPL57" s="3"/>
      <c r="NPM57" s="3"/>
      <c r="NPN57" s="3"/>
      <c r="NPO57" s="3"/>
      <c r="NPP57" s="3"/>
      <c r="NPQ57" s="3"/>
      <c r="NPR57" s="3"/>
      <c r="NPS57" s="3"/>
      <c r="NPT57" s="3"/>
      <c r="NPU57" s="3"/>
      <c r="NPV57" s="3"/>
      <c r="NPW57" s="3"/>
      <c r="NPX57" s="3"/>
      <c r="NPY57" s="3"/>
      <c r="NPZ57" s="3"/>
      <c r="NQA57" s="3"/>
      <c r="NQB57" s="3"/>
      <c r="NQC57" s="3"/>
      <c r="NQD57" s="3"/>
      <c r="NQE57" s="3"/>
      <c r="NQF57" s="3"/>
      <c r="NQG57" s="3"/>
      <c r="NQH57" s="3"/>
      <c r="NQI57" s="3"/>
      <c r="NQJ57" s="3"/>
      <c r="NQK57" s="3"/>
      <c r="NQL57" s="3"/>
      <c r="NQM57" s="3"/>
      <c r="NQN57" s="3"/>
      <c r="NQO57" s="3"/>
      <c r="NQP57" s="3"/>
      <c r="NQQ57" s="3"/>
      <c r="NQR57" s="3"/>
      <c r="NQS57" s="3"/>
      <c r="NQT57" s="3"/>
      <c r="NQU57" s="3"/>
      <c r="NQV57" s="3"/>
      <c r="NQW57" s="3"/>
      <c r="NQX57" s="3"/>
      <c r="NQY57" s="3"/>
      <c r="NQZ57" s="3"/>
      <c r="NRA57" s="3"/>
      <c r="NRB57" s="3"/>
      <c r="NRC57" s="3"/>
      <c r="NRD57" s="3"/>
      <c r="NRE57" s="3"/>
      <c r="NRF57" s="3"/>
      <c r="NRG57" s="3"/>
      <c r="NRH57" s="3"/>
      <c r="NRI57" s="3"/>
      <c r="NRJ57" s="3"/>
      <c r="NRK57" s="3"/>
      <c r="NRL57" s="3"/>
      <c r="NRM57" s="3"/>
      <c r="NRN57" s="3"/>
      <c r="NRO57" s="3"/>
      <c r="NRP57" s="3"/>
      <c r="NRQ57" s="3"/>
      <c r="NRR57" s="3"/>
      <c r="NRS57" s="3"/>
      <c r="NRT57" s="3"/>
      <c r="NRU57" s="3"/>
      <c r="NRV57" s="3"/>
      <c r="NRW57" s="3"/>
      <c r="NRX57" s="3"/>
      <c r="NRY57" s="3"/>
      <c r="NRZ57" s="3"/>
      <c r="NSA57" s="3"/>
      <c r="NSB57" s="3"/>
      <c r="NSC57" s="3"/>
      <c r="NSD57" s="3"/>
      <c r="NSE57" s="3"/>
      <c r="NSF57" s="3"/>
      <c r="NSG57" s="3"/>
      <c r="NSH57" s="3"/>
      <c r="NSI57" s="3"/>
      <c r="NSJ57" s="3"/>
      <c r="NSK57" s="3"/>
      <c r="NSL57" s="3"/>
      <c r="NSM57" s="3"/>
      <c r="NSN57" s="3"/>
      <c r="NSO57" s="3"/>
      <c r="NSP57" s="3"/>
      <c r="NSQ57" s="3"/>
      <c r="NSR57" s="3"/>
      <c r="NSS57" s="3"/>
      <c r="NST57" s="3"/>
      <c r="NSU57" s="3"/>
      <c r="NSV57" s="3"/>
      <c r="NSW57" s="3"/>
      <c r="NSX57" s="3"/>
      <c r="NSY57" s="3"/>
      <c r="NSZ57" s="3"/>
      <c r="NTA57" s="3"/>
      <c r="NTB57" s="3"/>
      <c r="NTC57" s="3"/>
      <c r="NTD57" s="3"/>
      <c r="NTE57" s="3"/>
      <c r="NTF57" s="3"/>
      <c r="NTG57" s="3"/>
      <c r="NTH57" s="3"/>
      <c r="NTI57" s="3"/>
      <c r="NTJ57" s="3"/>
      <c r="NTK57" s="3"/>
      <c r="NTL57" s="3"/>
      <c r="NTM57" s="3"/>
      <c r="NTN57" s="3"/>
      <c r="NTO57" s="3"/>
      <c r="NTP57" s="3"/>
      <c r="NTQ57" s="3"/>
      <c r="NTR57" s="3"/>
      <c r="NTS57" s="3"/>
      <c r="NTT57" s="3"/>
      <c r="NTU57" s="3"/>
      <c r="NTV57" s="3"/>
      <c r="NTW57" s="3"/>
      <c r="NTX57" s="3"/>
      <c r="NTY57" s="3"/>
      <c r="NTZ57" s="3"/>
      <c r="NUA57" s="3"/>
      <c r="NUB57" s="3"/>
      <c r="NUC57" s="3"/>
      <c r="NUD57" s="3"/>
      <c r="NUE57" s="3"/>
      <c r="NUF57" s="3"/>
      <c r="NUG57" s="3"/>
      <c r="NUH57" s="3"/>
      <c r="NUI57" s="3"/>
      <c r="NUJ57" s="3"/>
      <c r="NUK57" s="3"/>
      <c r="NUL57" s="3"/>
      <c r="NUM57" s="3"/>
      <c r="NUN57" s="3"/>
      <c r="NUO57" s="3"/>
      <c r="NUP57" s="3"/>
      <c r="NUQ57" s="3"/>
      <c r="NUR57" s="3"/>
      <c r="NUS57" s="3"/>
      <c r="NUT57" s="3"/>
      <c r="NUU57" s="3"/>
      <c r="NUV57" s="3"/>
      <c r="NUW57" s="3"/>
      <c r="NUX57" s="3"/>
      <c r="NUY57" s="3"/>
      <c r="NUZ57" s="3"/>
      <c r="NVA57" s="3"/>
      <c r="NVB57" s="3"/>
      <c r="NVC57" s="3"/>
      <c r="NVD57" s="3"/>
      <c r="NVE57" s="3"/>
      <c r="NVF57" s="3"/>
      <c r="NVG57" s="3"/>
      <c r="NVH57" s="3"/>
      <c r="NVI57" s="3"/>
      <c r="NVJ57" s="3"/>
      <c r="NVK57" s="3"/>
      <c r="NVL57" s="3"/>
      <c r="NVM57" s="3"/>
      <c r="NVN57" s="3"/>
      <c r="NVO57" s="3"/>
      <c r="NVP57" s="3"/>
      <c r="NVQ57" s="3"/>
      <c r="NVR57" s="3"/>
      <c r="NVS57" s="3"/>
      <c r="NVT57" s="3"/>
      <c r="NVU57" s="3"/>
      <c r="NVV57" s="3"/>
      <c r="NVW57" s="3"/>
      <c r="NVX57" s="3"/>
      <c r="NVY57" s="3"/>
      <c r="NVZ57" s="3"/>
      <c r="NWA57" s="3"/>
      <c r="NWB57" s="3"/>
      <c r="NWC57" s="3"/>
      <c r="NWD57" s="3"/>
      <c r="NWE57" s="3"/>
      <c r="NWF57" s="3"/>
      <c r="NWG57" s="3"/>
      <c r="NWH57" s="3"/>
      <c r="NWI57" s="3"/>
      <c r="NWJ57" s="3"/>
      <c r="NWK57" s="3"/>
      <c r="NWL57" s="3"/>
      <c r="NWM57" s="3"/>
      <c r="NWN57" s="3"/>
      <c r="NWO57" s="3"/>
      <c r="NWP57" s="3"/>
      <c r="NWQ57" s="3"/>
      <c r="NWR57" s="3"/>
      <c r="NWS57" s="3"/>
      <c r="NWT57" s="3"/>
      <c r="NWU57" s="3"/>
      <c r="NWV57" s="3"/>
      <c r="NWW57" s="3"/>
      <c r="NWX57" s="3"/>
      <c r="NWY57" s="3"/>
      <c r="NWZ57" s="3"/>
      <c r="NXA57" s="3"/>
      <c r="NXB57" s="3"/>
      <c r="NXC57" s="3"/>
      <c r="NXD57" s="3"/>
      <c r="NXE57" s="3"/>
      <c r="NXF57" s="3"/>
      <c r="NXG57" s="3"/>
      <c r="NXH57" s="3"/>
      <c r="NXI57" s="3"/>
      <c r="NXJ57" s="3"/>
      <c r="NXK57" s="3"/>
      <c r="NXL57" s="3"/>
      <c r="NXM57" s="3"/>
      <c r="NXN57" s="3"/>
      <c r="NXO57" s="3"/>
      <c r="NXP57" s="3"/>
      <c r="NXQ57" s="3"/>
      <c r="NXR57" s="3"/>
      <c r="NXS57" s="3"/>
      <c r="NXT57" s="3"/>
      <c r="NXU57" s="3"/>
      <c r="NXV57" s="3"/>
      <c r="NXW57" s="3"/>
      <c r="NXX57" s="3"/>
      <c r="NXY57" s="3"/>
      <c r="NXZ57" s="3"/>
      <c r="NYA57" s="3"/>
      <c r="NYB57" s="3"/>
      <c r="NYC57" s="3"/>
      <c r="NYD57" s="3"/>
      <c r="NYE57" s="3"/>
      <c r="NYF57" s="3"/>
      <c r="NYG57" s="3"/>
      <c r="NYH57" s="3"/>
      <c r="NYI57" s="3"/>
      <c r="NYJ57" s="3"/>
      <c r="NYK57" s="3"/>
      <c r="NYL57" s="3"/>
      <c r="NYM57" s="3"/>
      <c r="NYN57" s="3"/>
      <c r="NYO57" s="3"/>
      <c r="NYP57" s="3"/>
      <c r="NYQ57" s="3"/>
      <c r="NYR57" s="3"/>
      <c r="NYS57" s="3"/>
      <c r="NYT57" s="3"/>
      <c r="NYU57" s="3"/>
      <c r="NYV57" s="3"/>
      <c r="NYW57" s="3"/>
      <c r="NYX57" s="3"/>
      <c r="NYY57" s="3"/>
      <c r="NYZ57" s="3"/>
      <c r="NZA57" s="3"/>
      <c r="NZB57" s="3"/>
      <c r="NZC57" s="3"/>
      <c r="NZD57" s="3"/>
      <c r="NZE57" s="3"/>
      <c r="NZF57" s="3"/>
      <c r="NZG57" s="3"/>
      <c r="NZH57" s="3"/>
      <c r="NZI57" s="3"/>
      <c r="NZJ57" s="3"/>
      <c r="NZK57" s="3"/>
      <c r="NZL57" s="3"/>
      <c r="NZM57" s="3"/>
      <c r="NZN57" s="3"/>
      <c r="NZO57" s="3"/>
      <c r="NZP57" s="3"/>
      <c r="NZQ57" s="3"/>
      <c r="NZR57" s="3"/>
      <c r="NZS57" s="3"/>
      <c r="NZT57" s="3"/>
      <c r="NZU57" s="3"/>
      <c r="NZV57" s="3"/>
      <c r="NZW57" s="3"/>
      <c r="NZX57" s="3"/>
      <c r="NZY57" s="3"/>
      <c r="NZZ57" s="3"/>
      <c r="OAA57" s="3"/>
      <c r="OAB57" s="3"/>
      <c r="OAC57" s="3"/>
      <c r="OAD57" s="3"/>
      <c r="OAE57" s="3"/>
      <c r="OAF57" s="3"/>
      <c r="OAG57" s="3"/>
      <c r="OAH57" s="3"/>
      <c r="OAI57" s="3"/>
      <c r="OAJ57" s="3"/>
      <c r="OAK57" s="3"/>
      <c r="OAL57" s="3"/>
      <c r="OAM57" s="3"/>
      <c r="OAN57" s="3"/>
      <c r="OAO57" s="3"/>
      <c r="OAP57" s="3"/>
      <c r="OAQ57" s="3"/>
      <c r="OAR57" s="3"/>
      <c r="OAS57" s="3"/>
      <c r="OAT57" s="3"/>
      <c r="OAU57" s="3"/>
      <c r="OAV57" s="3"/>
      <c r="OAW57" s="3"/>
      <c r="OAX57" s="3"/>
      <c r="OAY57" s="3"/>
      <c r="OAZ57" s="3"/>
      <c r="OBA57" s="3"/>
      <c r="OBB57" s="3"/>
      <c r="OBC57" s="3"/>
      <c r="OBD57" s="3"/>
      <c r="OBE57" s="3"/>
      <c r="OBF57" s="3"/>
      <c r="OBG57" s="3"/>
      <c r="OBH57" s="3"/>
      <c r="OBI57" s="3"/>
      <c r="OBJ57" s="3"/>
      <c r="OBK57" s="3"/>
      <c r="OBL57" s="3"/>
      <c r="OBM57" s="3"/>
      <c r="OBN57" s="3"/>
      <c r="OBO57" s="3"/>
      <c r="OBP57" s="3"/>
      <c r="OBQ57" s="3"/>
      <c r="OBR57" s="3"/>
      <c r="OBS57" s="3"/>
      <c r="OBT57" s="3"/>
      <c r="OBU57" s="3"/>
      <c r="OBV57" s="3"/>
      <c r="OBW57" s="3"/>
      <c r="OBX57" s="3"/>
      <c r="OBY57" s="3"/>
      <c r="OBZ57" s="3"/>
      <c r="OCA57" s="3"/>
      <c r="OCB57" s="3"/>
      <c r="OCC57" s="3"/>
      <c r="OCD57" s="3"/>
      <c r="OCE57" s="3"/>
      <c r="OCF57" s="3"/>
      <c r="OCG57" s="3"/>
      <c r="OCH57" s="3"/>
      <c r="OCI57" s="3"/>
      <c r="OCJ57" s="3"/>
      <c r="OCK57" s="3"/>
      <c r="OCL57" s="3"/>
      <c r="OCM57" s="3"/>
      <c r="OCN57" s="3"/>
      <c r="OCO57" s="3"/>
      <c r="OCP57" s="3"/>
      <c r="OCQ57" s="3"/>
      <c r="OCR57" s="3"/>
      <c r="OCS57" s="3"/>
      <c r="OCT57" s="3"/>
      <c r="OCU57" s="3"/>
      <c r="OCV57" s="3"/>
      <c r="OCW57" s="3"/>
      <c r="OCX57" s="3"/>
      <c r="OCY57" s="3"/>
      <c r="OCZ57" s="3"/>
      <c r="ODA57" s="3"/>
      <c r="ODB57" s="3"/>
      <c r="ODC57" s="3"/>
      <c r="ODD57" s="3"/>
      <c r="ODE57" s="3"/>
      <c r="ODF57" s="3"/>
      <c r="ODG57" s="3"/>
      <c r="ODH57" s="3"/>
      <c r="ODI57" s="3"/>
      <c r="ODJ57" s="3"/>
      <c r="ODK57" s="3"/>
      <c r="ODL57" s="3"/>
      <c r="ODM57" s="3"/>
      <c r="ODN57" s="3"/>
      <c r="ODO57" s="3"/>
      <c r="ODP57" s="3"/>
      <c r="ODQ57" s="3"/>
      <c r="ODR57" s="3"/>
      <c r="ODS57" s="3"/>
      <c r="ODT57" s="3"/>
      <c r="ODU57" s="3"/>
      <c r="ODV57" s="3"/>
      <c r="ODW57" s="3"/>
      <c r="ODX57" s="3"/>
      <c r="ODY57" s="3"/>
      <c r="ODZ57" s="3"/>
      <c r="OEA57" s="3"/>
      <c r="OEB57" s="3"/>
      <c r="OEC57" s="3"/>
      <c r="OED57" s="3"/>
      <c r="OEE57" s="3"/>
      <c r="OEF57" s="3"/>
      <c r="OEG57" s="3"/>
      <c r="OEH57" s="3"/>
      <c r="OEI57" s="3"/>
      <c r="OEJ57" s="3"/>
      <c r="OEK57" s="3"/>
      <c r="OEL57" s="3"/>
      <c r="OEM57" s="3"/>
      <c r="OEN57" s="3"/>
      <c r="OEO57" s="3"/>
      <c r="OEP57" s="3"/>
      <c r="OEQ57" s="3"/>
      <c r="OER57" s="3"/>
      <c r="OES57" s="3"/>
      <c r="OET57" s="3"/>
      <c r="OEU57" s="3"/>
      <c r="OEV57" s="3"/>
      <c r="OEW57" s="3"/>
      <c r="OEX57" s="3"/>
      <c r="OEY57" s="3"/>
      <c r="OEZ57" s="3"/>
      <c r="OFA57" s="3"/>
      <c r="OFB57" s="3"/>
      <c r="OFC57" s="3"/>
      <c r="OFD57" s="3"/>
      <c r="OFE57" s="3"/>
      <c r="OFF57" s="3"/>
      <c r="OFG57" s="3"/>
      <c r="OFH57" s="3"/>
      <c r="OFI57" s="3"/>
      <c r="OFJ57" s="3"/>
      <c r="OFK57" s="3"/>
      <c r="OFL57" s="3"/>
      <c r="OFM57" s="3"/>
      <c r="OFN57" s="3"/>
      <c r="OFO57" s="3"/>
      <c r="OFP57" s="3"/>
      <c r="OFQ57" s="3"/>
      <c r="OFR57" s="3"/>
      <c r="OFS57" s="3"/>
      <c r="OFT57" s="3"/>
      <c r="OFU57" s="3"/>
      <c r="OFV57" s="3"/>
      <c r="OFW57" s="3"/>
      <c r="OFX57" s="3"/>
      <c r="OFY57" s="3"/>
      <c r="OFZ57" s="3"/>
      <c r="OGA57" s="3"/>
      <c r="OGB57" s="3"/>
      <c r="OGC57" s="3"/>
      <c r="OGD57" s="3"/>
      <c r="OGE57" s="3"/>
      <c r="OGF57" s="3"/>
      <c r="OGG57" s="3"/>
      <c r="OGH57" s="3"/>
      <c r="OGI57" s="3"/>
      <c r="OGJ57" s="3"/>
      <c r="OGK57" s="3"/>
      <c r="OGL57" s="3"/>
      <c r="OGM57" s="3"/>
      <c r="OGN57" s="3"/>
      <c r="OGO57" s="3"/>
      <c r="OGP57" s="3"/>
      <c r="OGQ57" s="3"/>
      <c r="OGR57" s="3"/>
      <c r="OGS57" s="3"/>
      <c r="OGT57" s="3"/>
      <c r="OGU57" s="3"/>
      <c r="OGV57" s="3"/>
      <c r="OGW57" s="3"/>
      <c r="OGX57" s="3"/>
      <c r="OGY57" s="3"/>
      <c r="OGZ57" s="3"/>
      <c r="OHA57" s="3"/>
      <c r="OHB57" s="3"/>
      <c r="OHC57" s="3"/>
      <c r="OHD57" s="3"/>
      <c r="OHE57" s="3"/>
      <c r="OHF57" s="3"/>
      <c r="OHG57" s="3"/>
      <c r="OHH57" s="3"/>
      <c r="OHI57" s="3"/>
      <c r="OHJ57" s="3"/>
      <c r="OHK57" s="3"/>
      <c r="OHL57" s="3"/>
      <c r="OHM57" s="3"/>
      <c r="OHN57" s="3"/>
      <c r="OHO57" s="3"/>
      <c r="OHP57" s="3"/>
      <c r="OHQ57" s="3"/>
      <c r="OHR57" s="3"/>
      <c r="OHS57" s="3"/>
      <c r="OHT57" s="3"/>
      <c r="OHU57" s="3"/>
      <c r="OHV57" s="3"/>
      <c r="OHW57" s="3"/>
      <c r="OHX57" s="3"/>
      <c r="OHY57" s="3"/>
      <c r="OHZ57" s="3"/>
      <c r="OIA57" s="3"/>
      <c r="OIB57" s="3"/>
      <c r="OIC57" s="3"/>
      <c r="OID57" s="3"/>
      <c r="OIE57" s="3"/>
      <c r="OIF57" s="3"/>
      <c r="OIG57" s="3"/>
      <c r="OIH57" s="3"/>
      <c r="OII57" s="3"/>
      <c r="OIJ57" s="3"/>
      <c r="OIK57" s="3"/>
      <c r="OIL57" s="3"/>
      <c r="OIM57" s="3"/>
      <c r="OIN57" s="3"/>
      <c r="OIO57" s="3"/>
      <c r="OIP57" s="3"/>
      <c r="OIQ57" s="3"/>
      <c r="OIR57" s="3"/>
      <c r="OIS57" s="3"/>
      <c r="OIT57" s="3"/>
      <c r="OIU57" s="3"/>
      <c r="OIV57" s="3"/>
      <c r="OIW57" s="3"/>
      <c r="OIX57" s="3"/>
      <c r="OIY57" s="3"/>
      <c r="OIZ57" s="3"/>
      <c r="OJA57" s="3"/>
      <c r="OJB57" s="3"/>
      <c r="OJC57" s="3"/>
      <c r="OJD57" s="3"/>
      <c r="OJE57" s="3"/>
      <c r="OJF57" s="3"/>
      <c r="OJG57" s="3"/>
      <c r="OJH57" s="3"/>
      <c r="OJI57" s="3"/>
      <c r="OJJ57" s="3"/>
      <c r="OJK57" s="3"/>
      <c r="OJL57" s="3"/>
      <c r="OJM57" s="3"/>
      <c r="OJN57" s="3"/>
      <c r="OJO57" s="3"/>
      <c r="OJP57" s="3"/>
      <c r="OJQ57" s="3"/>
      <c r="OJR57" s="3"/>
      <c r="OJS57" s="3"/>
      <c r="OJT57" s="3"/>
      <c r="OJU57" s="3"/>
      <c r="OJV57" s="3"/>
      <c r="OJW57" s="3"/>
      <c r="OJX57" s="3"/>
      <c r="OJY57" s="3"/>
      <c r="OJZ57" s="3"/>
      <c r="OKA57" s="3"/>
      <c r="OKB57" s="3"/>
      <c r="OKC57" s="3"/>
      <c r="OKD57" s="3"/>
      <c r="OKE57" s="3"/>
      <c r="OKF57" s="3"/>
      <c r="OKG57" s="3"/>
      <c r="OKH57" s="3"/>
      <c r="OKI57" s="3"/>
      <c r="OKJ57" s="3"/>
      <c r="OKK57" s="3"/>
      <c r="OKL57" s="3"/>
      <c r="OKM57" s="3"/>
      <c r="OKN57" s="3"/>
      <c r="OKO57" s="3"/>
      <c r="OKP57" s="3"/>
      <c r="OKQ57" s="3"/>
      <c r="OKR57" s="3"/>
      <c r="OKS57" s="3"/>
      <c r="OKT57" s="3"/>
      <c r="OKU57" s="3"/>
      <c r="OKV57" s="3"/>
      <c r="OKW57" s="3"/>
      <c r="OKX57" s="3"/>
      <c r="OKY57" s="3"/>
      <c r="OKZ57" s="3"/>
      <c r="OLA57" s="3"/>
      <c r="OLB57" s="3"/>
      <c r="OLC57" s="3"/>
      <c r="OLD57" s="3"/>
      <c r="OLE57" s="3"/>
      <c r="OLF57" s="3"/>
      <c r="OLG57" s="3"/>
      <c r="OLH57" s="3"/>
      <c r="OLI57" s="3"/>
      <c r="OLJ57" s="3"/>
      <c r="OLK57" s="3"/>
      <c r="OLL57" s="3"/>
      <c r="OLM57" s="3"/>
      <c r="OLN57" s="3"/>
      <c r="OLO57" s="3"/>
      <c r="OLP57" s="3"/>
      <c r="OLQ57" s="3"/>
      <c r="OLR57" s="3"/>
      <c r="OLS57" s="3"/>
      <c r="OLT57" s="3"/>
      <c r="OLU57" s="3"/>
      <c r="OLV57" s="3"/>
      <c r="OLW57" s="3"/>
      <c r="OLX57" s="3"/>
      <c r="OLY57" s="3"/>
      <c r="OLZ57" s="3"/>
      <c r="OMA57" s="3"/>
      <c r="OMB57" s="3"/>
      <c r="OMC57" s="3"/>
      <c r="OMD57" s="3"/>
      <c r="OME57" s="3"/>
      <c r="OMF57" s="3"/>
      <c r="OMG57" s="3"/>
      <c r="OMH57" s="3"/>
      <c r="OMI57" s="3"/>
      <c r="OMJ57" s="3"/>
      <c r="OMK57" s="3"/>
      <c r="OML57" s="3"/>
      <c r="OMM57" s="3"/>
      <c r="OMN57" s="3"/>
      <c r="OMO57" s="3"/>
      <c r="OMP57" s="3"/>
      <c r="OMQ57" s="3"/>
      <c r="OMR57" s="3"/>
      <c r="OMS57" s="3"/>
      <c r="OMT57" s="3"/>
      <c r="OMU57" s="3"/>
      <c r="OMV57" s="3"/>
      <c r="OMW57" s="3"/>
      <c r="OMX57" s="3"/>
      <c r="OMY57" s="3"/>
      <c r="OMZ57" s="3"/>
      <c r="ONA57" s="3"/>
      <c r="ONB57" s="3"/>
      <c r="ONC57" s="3"/>
      <c r="OND57" s="3"/>
      <c r="ONE57" s="3"/>
      <c r="ONF57" s="3"/>
      <c r="ONG57" s="3"/>
      <c r="ONH57" s="3"/>
      <c r="ONI57" s="3"/>
      <c r="ONJ57" s="3"/>
      <c r="ONK57" s="3"/>
      <c r="ONL57" s="3"/>
      <c r="ONM57" s="3"/>
      <c r="ONN57" s="3"/>
      <c r="ONO57" s="3"/>
      <c r="ONP57" s="3"/>
      <c r="ONQ57" s="3"/>
      <c r="ONR57" s="3"/>
      <c r="ONS57" s="3"/>
      <c r="ONT57" s="3"/>
      <c r="ONU57" s="3"/>
      <c r="ONV57" s="3"/>
      <c r="ONW57" s="3"/>
      <c r="ONX57" s="3"/>
      <c r="ONY57" s="3"/>
      <c r="ONZ57" s="3"/>
      <c r="OOA57" s="3"/>
      <c r="OOB57" s="3"/>
      <c r="OOC57" s="3"/>
      <c r="OOD57" s="3"/>
      <c r="OOE57" s="3"/>
      <c r="OOF57" s="3"/>
      <c r="OOG57" s="3"/>
      <c r="OOH57" s="3"/>
      <c r="OOI57" s="3"/>
      <c r="OOJ57" s="3"/>
      <c r="OOK57" s="3"/>
      <c r="OOL57" s="3"/>
      <c r="OOM57" s="3"/>
      <c r="OON57" s="3"/>
      <c r="OOO57" s="3"/>
      <c r="OOP57" s="3"/>
      <c r="OOQ57" s="3"/>
      <c r="OOR57" s="3"/>
      <c r="OOS57" s="3"/>
      <c r="OOT57" s="3"/>
      <c r="OOU57" s="3"/>
      <c r="OOV57" s="3"/>
      <c r="OOW57" s="3"/>
      <c r="OOX57" s="3"/>
      <c r="OOY57" s="3"/>
      <c r="OOZ57" s="3"/>
      <c r="OPA57" s="3"/>
      <c r="OPB57" s="3"/>
      <c r="OPC57" s="3"/>
      <c r="OPD57" s="3"/>
      <c r="OPE57" s="3"/>
      <c r="OPF57" s="3"/>
      <c r="OPG57" s="3"/>
      <c r="OPH57" s="3"/>
      <c r="OPI57" s="3"/>
      <c r="OPJ57" s="3"/>
      <c r="OPK57" s="3"/>
      <c r="OPL57" s="3"/>
      <c r="OPM57" s="3"/>
      <c r="OPN57" s="3"/>
      <c r="OPO57" s="3"/>
      <c r="OPP57" s="3"/>
      <c r="OPQ57" s="3"/>
      <c r="OPR57" s="3"/>
      <c r="OPS57" s="3"/>
      <c r="OPT57" s="3"/>
      <c r="OPU57" s="3"/>
      <c r="OPV57" s="3"/>
      <c r="OPW57" s="3"/>
      <c r="OPX57" s="3"/>
      <c r="OPY57" s="3"/>
      <c r="OPZ57" s="3"/>
      <c r="OQA57" s="3"/>
      <c r="OQB57" s="3"/>
      <c r="OQC57" s="3"/>
      <c r="OQD57" s="3"/>
      <c r="OQE57" s="3"/>
      <c r="OQF57" s="3"/>
      <c r="OQG57" s="3"/>
      <c r="OQH57" s="3"/>
      <c r="OQI57" s="3"/>
      <c r="OQJ57" s="3"/>
      <c r="OQK57" s="3"/>
      <c r="OQL57" s="3"/>
      <c r="OQM57" s="3"/>
      <c r="OQN57" s="3"/>
      <c r="OQO57" s="3"/>
      <c r="OQP57" s="3"/>
      <c r="OQQ57" s="3"/>
      <c r="OQR57" s="3"/>
      <c r="OQS57" s="3"/>
      <c r="OQT57" s="3"/>
      <c r="OQU57" s="3"/>
      <c r="OQV57" s="3"/>
      <c r="OQW57" s="3"/>
      <c r="OQX57" s="3"/>
      <c r="OQY57" s="3"/>
      <c r="OQZ57" s="3"/>
      <c r="ORA57" s="3"/>
      <c r="ORB57" s="3"/>
      <c r="ORC57" s="3"/>
      <c r="ORD57" s="3"/>
      <c r="ORE57" s="3"/>
      <c r="ORF57" s="3"/>
      <c r="ORG57" s="3"/>
      <c r="ORH57" s="3"/>
      <c r="ORI57" s="3"/>
      <c r="ORJ57" s="3"/>
      <c r="ORK57" s="3"/>
      <c r="ORL57" s="3"/>
      <c r="ORM57" s="3"/>
      <c r="ORN57" s="3"/>
      <c r="ORO57" s="3"/>
      <c r="ORP57" s="3"/>
      <c r="ORQ57" s="3"/>
      <c r="ORR57" s="3"/>
      <c r="ORS57" s="3"/>
      <c r="ORT57" s="3"/>
      <c r="ORU57" s="3"/>
      <c r="ORV57" s="3"/>
      <c r="ORW57" s="3"/>
      <c r="ORX57" s="3"/>
      <c r="ORY57" s="3"/>
      <c r="ORZ57" s="3"/>
      <c r="OSA57" s="3"/>
      <c r="OSB57" s="3"/>
      <c r="OSC57" s="3"/>
      <c r="OSD57" s="3"/>
      <c r="OSE57" s="3"/>
      <c r="OSF57" s="3"/>
      <c r="OSG57" s="3"/>
      <c r="OSH57" s="3"/>
      <c r="OSI57" s="3"/>
      <c r="OSJ57" s="3"/>
      <c r="OSK57" s="3"/>
      <c r="OSL57" s="3"/>
      <c r="OSM57" s="3"/>
      <c r="OSN57" s="3"/>
      <c r="OSO57" s="3"/>
      <c r="OSP57" s="3"/>
      <c r="OSQ57" s="3"/>
      <c r="OSR57" s="3"/>
      <c r="OSS57" s="3"/>
      <c r="OST57" s="3"/>
      <c r="OSU57" s="3"/>
      <c r="OSV57" s="3"/>
      <c r="OSW57" s="3"/>
      <c r="OSX57" s="3"/>
      <c r="OSY57" s="3"/>
      <c r="OSZ57" s="3"/>
      <c r="OTA57" s="3"/>
      <c r="OTB57" s="3"/>
      <c r="OTC57" s="3"/>
      <c r="OTD57" s="3"/>
      <c r="OTE57" s="3"/>
      <c r="OTF57" s="3"/>
      <c r="OTG57" s="3"/>
      <c r="OTH57" s="3"/>
      <c r="OTI57" s="3"/>
      <c r="OTJ57" s="3"/>
      <c r="OTK57" s="3"/>
      <c r="OTL57" s="3"/>
      <c r="OTM57" s="3"/>
      <c r="OTN57" s="3"/>
      <c r="OTO57" s="3"/>
      <c r="OTP57" s="3"/>
      <c r="OTQ57" s="3"/>
      <c r="OTR57" s="3"/>
      <c r="OTS57" s="3"/>
      <c r="OTT57" s="3"/>
      <c r="OTU57" s="3"/>
      <c r="OTV57" s="3"/>
      <c r="OTW57" s="3"/>
      <c r="OTX57" s="3"/>
      <c r="OTY57" s="3"/>
      <c r="OTZ57" s="3"/>
      <c r="OUA57" s="3"/>
      <c r="OUB57" s="3"/>
      <c r="OUC57" s="3"/>
      <c r="OUD57" s="3"/>
      <c r="OUE57" s="3"/>
      <c r="OUF57" s="3"/>
      <c r="OUG57" s="3"/>
      <c r="OUH57" s="3"/>
      <c r="OUI57" s="3"/>
      <c r="OUJ57" s="3"/>
      <c r="OUK57" s="3"/>
      <c r="OUL57" s="3"/>
      <c r="OUM57" s="3"/>
      <c r="OUN57" s="3"/>
      <c r="OUO57" s="3"/>
      <c r="OUP57" s="3"/>
      <c r="OUQ57" s="3"/>
      <c r="OUR57" s="3"/>
      <c r="OUS57" s="3"/>
      <c r="OUT57" s="3"/>
      <c r="OUU57" s="3"/>
      <c r="OUV57" s="3"/>
      <c r="OUW57" s="3"/>
      <c r="OUX57" s="3"/>
      <c r="OUY57" s="3"/>
      <c r="OUZ57" s="3"/>
      <c r="OVA57" s="3"/>
      <c r="OVB57" s="3"/>
      <c r="OVC57" s="3"/>
      <c r="OVD57" s="3"/>
      <c r="OVE57" s="3"/>
      <c r="OVF57" s="3"/>
      <c r="OVG57" s="3"/>
      <c r="OVH57" s="3"/>
      <c r="OVI57" s="3"/>
      <c r="OVJ57" s="3"/>
      <c r="OVK57" s="3"/>
      <c r="OVL57" s="3"/>
      <c r="OVM57" s="3"/>
      <c r="OVN57" s="3"/>
      <c r="OVO57" s="3"/>
      <c r="OVP57" s="3"/>
      <c r="OVQ57" s="3"/>
      <c r="OVR57" s="3"/>
      <c r="OVS57" s="3"/>
      <c r="OVT57" s="3"/>
      <c r="OVU57" s="3"/>
      <c r="OVV57" s="3"/>
      <c r="OVW57" s="3"/>
      <c r="OVX57" s="3"/>
      <c r="OVY57" s="3"/>
      <c r="OVZ57" s="3"/>
      <c r="OWA57" s="3"/>
      <c r="OWB57" s="3"/>
      <c r="OWC57" s="3"/>
      <c r="OWD57" s="3"/>
      <c r="OWE57" s="3"/>
      <c r="OWF57" s="3"/>
      <c r="OWG57" s="3"/>
      <c r="OWH57" s="3"/>
      <c r="OWI57" s="3"/>
      <c r="OWJ57" s="3"/>
      <c r="OWK57" s="3"/>
      <c r="OWL57" s="3"/>
      <c r="OWM57" s="3"/>
      <c r="OWN57" s="3"/>
      <c r="OWO57" s="3"/>
      <c r="OWP57" s="3"/>
      <c r="OWQ57" s="3"/>
      <c r="OWR57" s="3"/>
      <c r="OWS57" s="3"/>
      <c r="OWT57" s="3"/>
      <c r="OWU57" s="3"/>
      <c r="OWV57" s="3"/>
      <c r="OWW57" s="3"/>
      <c r="OWX57" s="3"/>
      <c r="OWY57" s="3"/>
      <c r="OWZ57" s="3"/>
      <c r="OXA57" s="3"/>
      <c r="OXB57" s="3"/>
      <c r="OXC57" s="3"/>
      <c r="OXD57" s="3"/>
      <c r="OXE57" s="3"/>
      <c r="OXF57" s="3"/>
      <c r="OXG57" s="3"/>
      <c r="OXH57" s="3"/>
      <c r="OXI57" s="3"/>
      <c r="OXJ57" s="3"/>
      <c r="OXK57" s="3"/>
      <c r="OXL57" s="3"/>
      <c r="OXM57" s="3"/>
      <c r="OXN57" s="3"/>
      <c r="OXO57" s="3"/>
      <c r="OXP57" s="3"/>
      <c r="OXQ57" s="3"/>
      <c r="OXR57" s="3"/>
      <c r="OXS57" s="3"/>
      <c r="OXT57" s="3"/>
      <c r="OXU57" s="3"/>
      <c r="OXV57" s="3"/>
      <c r="OXW57" s="3"/>
      <c r="OXX57" s="3"/>
      <c r="OXY57" s="3"/>
      <c r="OXZ57" s="3"/>
      <c r="OYA57" s="3"/>
      <c r="OYB57" s="3"/>
      <c r="OYC57" s="3"/>
      <c r="OYD57" s="3"/>
      <c r="OYE57" s="3"/>
      <c r="OYF57" s="3"/>
      <c r="OYG57" s="3"/>
      <c r="OYH57" s="3"/>
      <c r="OYI57" s="3"/>
      <c r="OYJ57" s="3"/>
      <c r="OYK57" s="3"/>
      <c r="OYL57" s="3"/>
      <c r="OYM57" s="3"/>
      <c r="OYN57" s="3"/>
      <c r="OYO57" s="3"/>
      <c r="OYP57" s="3"/>
      <c r="OYQ57" s="3"/>
      <c r="OYR57" s="3"/>
      <c r="OYS57" s="3"/>
      <c r="OYT57" s="3"/>
      <c r="OYU57" s="3"/>
      <c r="OYV57" s="3"/>
      <c r="OYW57" s="3"/>
      <c r="OYX57" s="3"/>
      <c r="OYY57" s="3"/>
      <c r="OYZ57" s="3"/>
      <c r="OZA57" s="3"/>
      <c r="OZB57" s="3"/>
      <c r="OZC57" s="3"/>
      <c r="OZD57" s="3"/>
      <c r="OZE57" s="3"/>
      <c r="OZF57" s="3"/>
      <c r="OZG57" s="3"/>
      <c r="OZH57" s="3"/>
      <c r="OZI57" s="3"/>
      <c r="OZJ57" s="3"/>
      <c r="OZK57" s="3"/>
      <c r="OZL57" s="3"/>
      <c r="OZM57" s="3"/>
      <c r="OZN57" s="3"/>
      <c r="OZO57" s="3"/>
      <c r="OZP57" s="3"/>
      <c r="OZQ57" s="3"/>
      <c r="OZR57" s="3"/>
      <c r="OZS57" s="3"/>
      <c r="OZT57" s="3"/>
      <c r="OZU57" s="3"/>
      <c r="OZV57" s="3"/>
      <c r="OZW57" s="3"/>
      <c r="OZX57" s="3"/>
      <c r="OZY57" s="3"/>
      <c r="OZZ57" s="3"/>
      <c r="PAA57" s="3"/>
      <c r="PAB57" s="3"/>
      <c r="PAC57" s="3"/>
      <c r="PAD57" s="3"/>
      <c r="PAE57" s="3"/>
      <c r="PAF57" s="3"/>
      <c r="PAG57" s="3"/>
      <c r="PAH57" s="3"/>
      <c r="PAI57" s="3"/>
      <c r="PAJ57" s="3"/>
      <c r="PAK57" s="3"/>
      <c r="PAL57" s="3"/>
      <c r="PAM57" s="3"/>
      <c r="PAN57" s="3"/>
      <c r="PAO57" s="3"/>
      <c r="PAP57" s="3"/>
      <c r="PAQ57" s="3"/>
      <c r="PAR57" s="3"/>
      <c r="PAS57" s="3"/>
      <c r="PAT57" s="3"/>
      <c r="PAU57" s="3"/>
      <c r="PAV57" s="3"/>
      <c r="PAW57" s="3"/>
      <c r="PAX57" s="3"/>
      <c r="PAY57" s="3"/>
      <c r="PAZ57" s="3"/>
      <c r="PBA57" s="3"/>
      <c r="PBB57" s="3"/>
      <c r="PBC57" s="3"/>
      <c r="PBD57" s="3"/>
      <c r="PBE57" s="3"/>
      <c r="PBF57" s="3"/>
      <c r="PBG57" s="3"/>
      <c r="PBH57" s="3"/>
      <c r="PBI57" s="3"/>
      <c r="PBJ57" s="3"/>
      <c r="PBK57" s="3"/>
      <c r="PBL57" s="3"/>
      <c r="PBM57" s="3"/>
      <c r="PBN57" s="3"/>
      <c r="PBO57" s="3"/>
      <c r="PBP57" s="3"/>
      <c r="PBQ57" s="3"/>
      <c r="PBR57" s="3"/>
      <c r="PBS57" s="3"/>
      <c r="PBT57" s="3"/>
      <c r="PBU57" s="3"/>
      <c r="PBV57" s="3"/>
      <c r="PBW57" s="3"/>
      <c r="PBX57" s="3"/>
      <c r="PBY57" s="3"/>
      <c r="PBZ57" s="3"/>
      <c r="PCA57" s="3"/>
      <c r="PCB57" s="3"/>
      <c r="PCC57" s="3"/>
      <c r="PCD57" s="3"/>
      <c r="PCE57" s="3"/>
      <c r="PCF57" s="3"/>
      <c r="PCG57" s="3"/>
      <c r="PCH57" s="3"/>
      <c r="PCI57" s="3"/>
      <c r="PCJ57" s="3"/>
      <c r="PCK57" s="3"/>
      <c r="PCL57" s="3"/>
      <c r="PCM57" s="3"/>
      <c r="PCN57" s="3"/>
      <c r="PCO57" s="3"/>
      <c r="PCP57" s="3"/>
      <c r="PCQ57" s="3"/>
      <c r="PCR57" s="3"/>
      <c r="PCS57" s="3"/>
      <c r="PCT57" s="3"/>
      <c r="PCU57" s="3"/>
      <c r="PCV57" s="3"/>
      <c r="PCW57" s="3"/>
      <c r="PCX57" s="3"/>
      <c r="PCY57" s="3"/>
      <c r="PCZ57" s="3"/>
      <c r="PDA57" s="3"/>
      <c r="PDB57" s="3"/>
      <c r="PDC57" s="3"/>
      <c r="PDD57" s="3"/>
      <c r="PDE57" s="3"/>
      <c r="PDF57" s="3"/>
      <c r="PDG57" s="3"/>
      <c r="PDH57" s="3"/>
      <c r="PDI57" s="3"/>
      <c r="PDJ57" s="3"/>
      <c r="PDK57" s="3"/>
      <c r="PDL57" s="3"/>
      <c r="PDM57" s="3"/>
      <c r="PDN57" s="3"/>
      <c r="PDO57" s="3"/>
      <c r="PDP57" s="3"/>
      <c r="PDQ57" s="3"/>
      <c r="PDR57" s="3"/>
      <c r="PDS57" s="3"/>
      <c r="PDT57" s="3"/>
      <c r="PDU57" s="3"/>
      <c r="PDV57" s="3"/>
      <c r="PDW57" s="3"/>
      <c r="PDX57" s="3"/>
      <c r="PDY57" s="3"/>
      <c r="PDZ57" s="3"/>
      <c r="PEA57" s="3"/>
      <c r="PEB57" s="3"/>
      <c r="PEC57" s="3"/>
      <c r="PED57" s="3"/>
      <c r="PEE57" s="3"/>
      <c r="PEF57" s="3"/>
      <c r="PEG57" s="3"/>
      <c r="PEH57" s="3"/>
      <c r="PEI57" s="3"/>
      <c r="PEJ57" s="3"/>
      <c r="PEK57" s="3"/>
      <c r="PEL57" s="3"/>
      <c r="PEM57" s="3"/>
      <c r="PEN57" s="3"/>
      <c r="PEO57" s="3"/>
      <c r="PEP57" s="3"/>
      <c r="PEQ57" s="3"/>
      <c r="PER57" s="3"/>
      <c r="PES57" s="3"/>
      <c r="PET57" s="3"/>
      <c r="PEU57" s="3"/>
      <c r="PEV57" s="3"/>
      <c r="PEW57" s="3"/>
      <c r="PEX57" s="3"/>
      <c r="PEY57" s="3"/>
      <c r="PEZ57" s="3"/>
      <c r="PFA57" s="3"/>
      <c r="PFB57" s="3"/>
      <c r="PFC57" s="3"/>
      <c r="PFD57" s="3"/>
      <c r="PFE57" s="3"/>
      <c r="PFF57" s="3"/>
      <c r="PFG57" s="3"/>
      <c r="PFH57" s="3"/>
      <c r="PFI57" s="3"/>
      <c r="PFJ57" s="3"/>
      <c r="PFK57" s="3"/>
      <c r="PFL57" s="3"/>
      <c r="PFM57" s="3"/>
      <c r="PFN57" s="3"/>
      <c r="PFO57" s="3"/>
      <c r="PFP57" s="3"/>
      <c r="PFQ57" s="3"/>
      <c r="PFR57" s="3"/>
      <c r="PFS57" s="3"/>
      <c r="PFT57" s="3"/>
      <c r="PFU57" s="3"/>
      <c r="PFV57" s="3"/>
      <c r="PFW57" s="3"/>
      <c r="PFX57" s="3"/>
      <c r="PFY57" s="3"/>
      <c r="PFZ57" s="3"/>
      <c r="PGA57" s="3"/>
      <c r="PGB57" s="3"/>
      <c r="PGC57" s="3"/>
      <c r="PGD57" s="3"/>
      <c r="PGE57" s="3"/>
      <c r="PGF57" s="3"/>
      <c r="PGG57" s="3"/>
      <c r="PGH57" s="3"/>
      <c r="PGI57" s="3"/>
      <c r="PGJ57" s="3"/>
      <c r="PGK57" s="3"/>
      <c r="PGL57" s="3"/>
      <c r="PGM57" s="3"/>
      <c r="PGN57" s="3"/>
      <c r="PGO57" s="3"/>
      <c r="PGP57" s="3"/>
      <c r="PGQ57" s="3"/>
      <c r="PGR57" s="3"/>
      <c r="PGS57" s="3"/>
      <c r="PGT57" s="3"/>
      <c r="PGU57" s="3"/>
      <c r="PGV57" s="3"/>
      <c r="PGW57" s="3"/>
      <c r="PGX57" s="3"/>
      <c r="PGY57" s="3"/>
      <c r="PGZ57" s="3"/>
      <c r="PHA57" s="3"/>
      <c r="PHB57" s="3"/>
      <c r="PHC57" s="3"/>
      <c r="PHD57" s="3"/>
      <c r="PHE57" s="3"/>
      <c r="PHF57" s="3"/>
      <c r="PHG57" s="3"/>
      <c r="PHH57" s="3"/>
      <c r="PHI57" s="3"/>
      <c r="PHJ57" s="3"/>
      <c r="PHK57" s="3"/>
      <c r="PHL57" s="3"/>
      <c r="PHM57" s="3"/>
      <c r="PHN57" s="3"/>
      <c r="PHO57" s="3"/>
      <c r="PHP57" s="3"/>
      <c r="PHQ57" s="3"/>
      <c r="PHR57" s="3"/>
      <c r="PHS57" s="3"/>
      <c r="PHT57" s="3"/>
      <c r="PHU57" s="3"/>
      <c r="PHV57" s="3"/>
      <c r="PHW57" s="3"/>
      <c r="PHX57" s="3"/>
      <c r="PHY57" s="3"/>
      <c r="PHZ57" s="3"/>
      <c r="PIA57" s="3"/>
      <c r="PIB57" s="3"/>
      <c r="PIC57" s="3"/>
      <c r="PID57" s="3"/>
      <c r="PIE57" s="3"/>
      <c r="PIF57" s="3"/>
      <c r="PIG57" s="3"/>
      <c r="PIH57" s="3"/>
      <c r="PII57" s="3"/>
      <c r="PIJ57" s="3"/>
      <c r="PIK57" s="3"/>
      <c r="PIL57" s="3"/>
      <c r="PIM57" s="3"/>
      <c r="PIN57" s="3"/>
      <c r="PIO57" s="3"/>
      <c r="PIP57" s="3"/>
      <c r="PIQ57" s="3"/>
      <c r="PIR57" s="3"/>
      <c r="PIS57" s="3"/>
      <c r="PIT57" s="3"/>
      <c r="PIU57" s="3"/>
      <c r="PIV57" s="3"/>
      <c r="PIW57" s="3"/>
      <c r="PIX57" s="3"/>
      <c r="PIY57" s="3"/>
      <c r="PIZ57" s="3"/>
      <c r="PJA57" s="3"/>
      <c r="PJB57" s="3"/>
      <c r="PJC57" s="3"/>
      <c r="PJD57" s="3"/>
      <c r="PJE57" s="3"/>
      <c r="PJF57" s="3"/>
      <c r="PJG57" s="3"/>
      <c r="PJH57" s="3"/>
      <c r="PJI57" s="3"/>
      <c r="PJJ57" s="3"/>
      <c r="PJK57" s="3"/>
      <c r="PJL57" s="3"/>
      <c r="PJM57" s="3"/>
      <c r="PJN57" s="3"/>
      <c r="PJO57" s="3"/>
      <c r="PJP57" s="3"/>
      <c r="PJQ57" s="3"/>
      <c r="PJR57" s="3"/>
      <c r="PJS57" s="3"/>
      <c r="PJT57" s="3"/>
      <c r="PJU57" s="3"/>
      <c r="PJV57" s="3"/>
      <c r="PJW57" s="3"/>
      <c r="PJX57" s="3"/>
      <c r="PJY57" s="3"/>
      <c r="PJZ57" s="3"/>
      <c r="PKA57" s="3"/>
      <c r="PKB57" s="3"/>
      <c r="PKC57" s="3"/>
      <c r="PKD57" s="3"/>
      <c r="PKE57" s="3"/>
      <c r="PKF57" s="3"/>
      <c r="PKG57" s="3"/>
      <c r="PKH57" s="3"/>
      <c r="PKI57" s="3"/>
      <c r="PKJ57" s="3"/>
      <c r="PKK57" s="3"/>
      <c r="PKL57" s="3"/>
      <c r="PKM57" s="3"/>
      <c r="PKN57" s="3"/>
      <c r="PKO57" s="3"/>
      <c r="PKP57" s="3"/>
      <c r="PKQ57" s="3"/>
      <c r="PKR57" s="3"/>
      <c r="PKS57" s="3"/>
      <c r="PKT57" s="3"/>
      <c r="PKU57" s="3"/>
      <c r="PKV57" s="3"/>
      <c r="PKW57" s="3"/>
      <c r="PKX57" s="3"/>
      <c r="PKY57" s="3"/>
      <c r="PKZ57" s="3"/>
      <c r="PLA57" s="3"/>
      <c r="PLB57" s="3"/>
      <c r="PLC57" s="3"/>
      <c r="PLD57" s="3"/>
      <c r="PLE57" s="3"/>
      <c r="PLF57" s="3"/>
      <c r="PLG57" s="3"/>
      <c r="PLH57" s="3"/>
      <c r="PLI57" s="3"/>
      <c r="PLJ57" s="3"/>
      <c r="PLK57" s="3"/>
      <c r="PLL57" s="3"/>
      <c r="PLM57" s="3"/>
      <c r="PLN57" s="3"/>
      <c r="PLO57" s="3"/>
      <c r="PLP57" s="3"/>
      <c r="PLQ57" s="3"/>
      <c r="PLR57" s="3"/>
      <c r="PLS57" s="3"/>
      <c r="PLT57" s="3"/>
      <c r="PLU57" s="3"/>
      <c r="PLV57" s="3"/>
      <c r="PLW57" s="3"/>
      <c r="PLX57" s="3"/>
      <c r="PLY57" s="3"/>
      <c r="PLZ57" s="3"/>
      <c r="PMA57" s="3"/>
      <c r="PMB57" s="3"/>
      <c r="PMC57" s="3"/>
      <c r="PMD57" s="3"/>
      <c r="PME57" s="3"/>
      <c r="PMF57" s="3"/>
      <c r="PMG57" s="3"/>
      <c r="PMH57" s="3"/>
      <c r="PMI57" s="3"/>
      <c r="PMJ57" s="3"/>
      <c r="PMK57" s="3"/>
      <c r="PML57" s="3"/>
      <c r="PMM57" s="3"/>
      <c r="PMN57" s="3"/>
      <c r="PMO57" s="3"/>
      <c r="PMP57" s="3"/>
      <c r="PMQ57" s="3"/>
      <c r="PMR57" s="3"/>
      <c r="PMS57" s="3"/>
      <c r="PMT57" s="3"/>
      <c r="PMU57" s="3"/>
      <c r="PMV57" s="3"/>
      <c r="PMW57" s="3"/>
      <c r="PMX57" s="3"/>
      <c r="PMY57" s="3"/>
      <c r="PMZ57" s="3"/>
      <c r="PNA57" s="3"/>
      <c r="PNB57" s="3"/>
      <c r="PNC57" s="3"/>
      <c r="PND57" s="3"/>
      <c r="PNE57" s="3"/>
      <c r="PNF57" s="3"/>
      <c r="PNG57" s="3"/>
      <c r="PNH57" s="3"/>
      <c r="PNI57" s="3"/>
      <c r="PNJ57" s="3"/>
      <c r="PNK57" s="3"/>
      <c r="PNL57" s="3"/>
      <c r="PNM57" s="3"/>
      <c r="PNN57" s="3"/>
      <c r="PNO57" s="3"/>
      <c r="PNP57" s="3"/>
      <c r="PNQ57" s="3"/>
      <c r="PNR57" s="3"/>
      <c r="PNS57" s="3"/>
      <c r="PNT57" s="3"/>
      <c r="PNU57" s="3"/>
      <c r="PNV57" s="3"/>
      <c r="PNW57" s="3"/>
      <c r="PNX57" s="3"/>
      <c r="PNY57" s="3"/>
      <c r="PNZ57" s="3"/>
      <c r="POA57" s="3"/>
      <c r="POB57" s="3"/>
      <c r="POC57" s="3"/>
      <c r="POD57" s="3"/>
      <c r="POE57" s="3"/>
      <c r="POF57" s="3"/>
      <c r="POG57" s="3"/>
      <c r="POH57" s="3"/>
      <c r="POI57" s="3"/>
      <c r="POJ57" s="3"/>
      <c r="POK57" s="3"/>
      <c r="POL57" s="3"/>
      <c r="POM57" s="3"/>
      <c r="PON57" s="3"/>
      <c r="POO57" s="3"/>
      <c r="POP57" s="3"/>
      <c r="POQ57" s="3"/>
      <c r="POR57" s="3"/>
      <c r="POS57" s="3"/>
      <c r="POT57" s="3"/>
      <c r="POU57" s="3"/>
      <c r="POV57" s="3"/>
      <c r="POW57" s="3"/>
      <c r="POX57" s="3"/>
      <c r="POY57" s="3"/>
      <c r="POZ57" s="3"/>
      <c r="PPA57" s="3"/>
      <c r="PPB57" s="3"/>
      <c r="PPC57" s="3"/>
      <c r="PPD57" s="3"/>
      <c r="PPE57" s="3"/>
      <c r="PPF57" s="3"/>
      <c r="PPG57" s="3"/>
      <c r="PPH57" s="3"/>
      <c r="PPI57" s="3"/>
      <c r="PPJ57" s="3"/>
      <c r="PPK57" s="3"/>
      <c r="PPL57" s="3"/>
      <c r="PPM57" s="3"/>
      <c r="PPN57" s="3"/>
      <c r="PPO57" s="3"/>
      <c r="PPP57" s="3"/>
      <c r="PPQ57" s="3"/>
      <c r="PPR57" s="3"/>
      <c r="PPS57" s="3"/>
      <c r="PPT57" s="3"/>
      <c r="PPU57" s="3"/>
      <c r="PPV57" s="3"/>
      <c r="PPW57" s="3"/>
      <c r="PPX57" s="3"/>
      <c r="PPY57" s="3"/>
      <c r="PPZ57" s="3"/>
      <c r="PQA57" s="3"/>
      <c r="PQB57" s="3"/>
      <c r="PQC57" s="3"/>
      <c r="PQD57" s="3"/>
      <c r="PQE57" s="3"/>
      <c r="PQF57" s="3"/>
      <c r="PQG57" s="3"/>
      <c r="PQH57" s="3"/>
      <c r="PQI57" s="3"/>
      <c r="PQJ57" s="3"/>
      <c r="PQK57" s="3"/>
      <c r="PQL57" s="3"/>
      <c r="PQM57" s="3"/>
      <c r="PQN57" s="3"/>
      <c r="PQO57" s="3"/>
      <c r="PQP57" s="3"/>
      <c r="PQQ57" s="3"/>
      <c r="PQR57" s="3"/>
      <c r="PQS57" s="3"/>
      <c r="PQT57" s="3"/>
      <c r="PQU57" s="3"/>
      <c r="PQV57" s="3"/>
      <c r="PQW57" s="3"/>
      <c r="PQX57" s="3"/>
      <c r="PQY57" s="3"/>
      <c r="PQZ57" s="3"/>
      <c r="PRA57" s="3"/>
      <c r="PRB57" s="3"/>
      <c r="PRC57" s="3"/>
      <c r="PRD57" s="3"/>
      <c r="PRE57" s="3"/>
      <c r="PRF57" s="3"/>
      <c r="PRG57" s="3"/>
      <c r="PRH57" s="3"/>
      <c r="PRI57" s="3"/>
      <c r="PRJ57" s="3"/>
      <c r="PRK57" s="3"/>
      <c r="PRL57" s="3"/>
      <c r="PRM57" s="3"/>
      <c r="PRN57" s="3"/>
      <c r="PRO57" s="3"/>
      <c r="PRP57" s="3"/>
      <c r="PRQ57" s="3"/>
      <c r="PRR57" s="3"/>
      <c r="PRS57" s="3"/>
      <c r="PRT57" s="3"/>
      <c r="PRU57" s="3"/>
      <c r="PRV57" s="3"/>
      <c r="PRW57" s="3"/>
      <c r="PRX57" s="3"/>
      <c r="PRY57" s="3"/>
      <c r="PRZ57" s="3"/>
      <c r="PSA57" s="3"/>
      <c r="PSB57" s="3"/>
      <c r="PSC57" s="3"/>
      <c r="PSD57" s="3"/>
      <c r="PSE57" s="3"/>
      <c r="PSF57" s="3"/>
      <c r="PSG57" s="3"/>
      <c r="PSH57" s="3"/>
      <c r="PSI57" s="3"/>
      <c r="PSJ57" s="3"/>
      <c r="PSK57" s="3"/>
      <c r="PSL57" s="3"/>
      <c r="PSM57" s="3"/>
      <c r="PSN57" s="3"/>
      <c r="PSO57" s="3"/>
      <c r="PSP57" s="3"/>
      <c r="PSQ57" s="3"/>
      <c r="PSR57" s="3"/>
      <c r="PSS57" s="3"/>
      <c r="PST57" s="3"/>
      <c r="PSU57" s="3"/>
      <c r="PSV57" s="3"/>
      <c r="PSW57" s="3"/>
      <c r="PSX57" s="3"/>
      <c r="PSY57" s="3"/>
      <c r="PSZ57" s="3"/>
      <c r="PTA57" s="3"/>
      <c r="PTB57" s="3"/>
      <c r="PTC57" s="3"/>
      <c r="PTD57" s="3"/>
      <c r="PTE57" s="3"/>
      <c r="PTF57" s="3"/>
      <c r="PTG57" s="3"/>
      <c r="PTH57" s="3"/>
      <c r="PTI57" s="3"/>
      <c r="PTJ57" s="3"/>
      <c r="PTK57" s="3"/>
      <c r="PTL57" s="3"/>
      <c r="PTM57" s="3"/>
      <c r="PTN57" s="3"/>
      <c r="PTO57" s="3"/>
      <c r="PTP57" s="3"/>
      <c r="PTQ57" s="3"/>
      <c r="PTR57" s="3"/>
      <c r="PTS57" s="3"/>
      <c r="PTT57" s="3"/>
      <c r="PTU57" s="3"/>
      <c r="PTV57" s="3"/>
      <c r="PTW57" s="3"/>
      <c r="PTX57" s="3"/>
      <c r="PTY57" s="3"/>
      <c r="PTZ57" s="3"/>
      <c r="PUA57" s="3"/>
      <c r="PUB57" s="3"/>
      <c r="PUC57" s="3"/>
      <c r="PUD57" s="3"/>
      <c r="PUE57" s="3"/>
      <c r="PUF57" s="3"/>
      <c r="PUG57" s="3"/>
      <c r="PUH57" s="3"/>
      <c r="PUI57" s="3"/>
      <c r="PUJ57" s="3"/>
      <c r="PUK57" s="3"/>
      <c r="PUL57" s="3"/>
      <c r="PUM57" s="3"/>
      <c r="PUN57" s="3"/>
      <c r="PUO57" s="3"/>
      <c r="PUP57" s="3"/>
      <c r="PUQ57" s="3"/>
      <c r="PUR57" s="3"/>
      <c r="PUS57" s="3"/>
      <c r="PUT57" s="3"/>
      <c r="PUU57" s="3"/>
      <c r="PUV57" s="3"/>
      <c r="PUW57" s="3"/>
      <c r="PUX57" s="3"/>
      <c r="PUY57" s="3"/>
      <c r="PUZ57" s="3"/>
      <c r="PVA57" s="3"/>
      <c r="PVB57" s="3"/>
      <c r="PVC57" s="3"/>
      <c r="PVD57" s="3"/>
      <c r="PVE57" s="3"/>
      <c r="PVF57" s="3"/>
      <c r="PVG57" s="3"/>
      <c r="PVH57" s="3"/>
      <c r="PVI57" s="3"/>
      <c r="PVJ57" s="3"/>
      <c r="PVK57" s="3"/>
      <c r="PVL57" s="3"/>
      <c r="PVM57" s="3"/>
      <c r="PVN57" s="3"/>
      <c r="PVO57" s="3"/>
      <c r="PVP57" s="3"/>
      <c r="PVQ57" s="3"/>
      <c r="PVR57" s="3"/>
      <c r="PVS57" s="3"/>
      <c r="PVT57" s="3"/>
      <c r="PVU57" s="3"/>
      <c r="PVV57" s="3"/>
      <c r="PVW57" s="3"/>
      <c r="PVX57" s="3"/>
      <c r="PVY57" s="3"/>
      <c r="PVZ57" s="3"/>
      <c r="PWA57" s="3"/>
      <c r="PWB57" s="3"/>
      <c r="PWC57" s="3"/>
      <c r="PWD57" s="3"/>
      <c r="PWE57" s="3"/>
      <c r="PWF57" s="3"/>
      <c r="PWG57" s="3"/>
      <c r="PWH57" s="3"/>
      <c r="PWI57" s="3"/>
      <c r="PWJ57" s="3"/>
      <c r="PWK57" s="3"/>
      <c r="PWL57" s="3"/>
      <c r="PWM57" s="3"/>
      <c r="PWN57" s="3"/>
      <c r="PWO57" s="3"/>
      <c r="PWP57" s="3"/>
      <c r="PWQ57" s="3"/>
      <c r="PWR57" s="3"/>
      <c r="PWS57" s="3"/>
      <c r="PWT57" s="3"/>
      <c r="PWU57" s="3"/>
      <c r="PWV57" s="3"/>
      <c r="PWW57" s="3"/>
      <c r="PWX57" s="3"/>
      <c r="PWY57" s="3"/>
      <c r="PWZ57" s="3"/>
      <c r="PXA57" s="3"/>
      <c r="PXB57" s="3"/>
      <c r="PXC57" s="3"/>
      <c r="PXD57" s="3"/>
      <c r="PXE57" s="3"/>
      <c r="PXF57" s="3"/>
      <c r="PXG57" s="3"/>
      <c r="PXH57" s="3"/>
      <c r="PXI57" s="3"/>
      <c r="PXJ57" s="3"/>
      <c r="PXK57" s="3"/>
      <c r="PXL57" s="3"/>
      <c r="PXM57" s="3"/>
      <c r="PXN57" s="3"/>
      <c r="PXO57" s="3"/>
      <c r="PXP57" s="3"/>
      <c r="PXQ57" s="3"/>
      <c r="PXR57" s="3"/>
      <c r="PXS57" s="3"/>
      <c r="PXT57" s="3"/>
      <c r="PXU57" s="3"/>
      <c r="PXV57" s="3"/>
      <c r="PXW57" s="3"/>
      <c r="PXX57" s="3"/>
      <c r="PXY57" s="3"/>
      <c r="PXZ57" s="3"/>
      <c r="PYA57" s="3"/>
      <c r="PYB57" s="3"/>
      <c r="PYC57" s="3"/>
      <c r="PYD57" s="3"/>
      <c r="PYE57" s="3"/>
      <c r="PYF57" s="3"/>
      <c r="PYG57" s="3"/>
      <c r="PYH57" s="3"/>
      <c r="PYI57" s="3"/>
      <c r="PYJ57" s="3"/>
      <c r="PYK57" s="3"/>
      <c r="PYL57" s="3"/>
      <c r="PYM57" s="3"/>
      <c r="PYN57" s="3"/>
      <c r="PYO57" s="3"/>
      <c r="PYP57" s="3"/>
      <c r="PYQ57" s="3"/>
      <c r="PYR57" s="3"/>
      <c r="PYS57" s="3"/>
      <c r="PYT57" s="3"/>
      <c r="PYU57" s="3"/>
      <c r="PYV57" s="3"/>
      <c r="PYW57" s="3"/>
      <c r="PYX57" s="3"/>
      <c r="PYY57" s="3"/>
      <c r="PYZ57" s="3"/>
      <c r="PZA57" s="3"/>
      <c r="PZB57" s="3"/>
      <c r="PZC57" s="3"/>
      <c r="PZD57" s="3"/>
      <c r="PZE57" s="3"/>
      <c r="PZF57" s="3"/>
      <c r="PZG57" s="3"/>
      <c r="PZH57" s="3"/>
      <c r="PZI57" s="3"/>
      <c r="PZJ57" s="3"/>
      <c r="PZK57" s="3"/>
      <c r="PZL57" s="3"/>
      <c r="PZM57" s="3"/>
      <c r="PZN57" s="3"/>
      <c r="PZO57" s="3"/>
      <c r="PZP57" s="3"/>
      <c r="PZQ57" s="3"/>
      <c r="PZR57" s="3"/>
      <c r="PZS57" s="3"/>
      <c r="PZT57" s="3"/>
      <c r="PZU57" s="3"/>
      <c r="PZV57" s="3"/>
      <c r="PZW57" s="3"/>
      <c r="PZX57" s="3"/>
      <c r="PZY57" s="3"/>
      <c r="PZZ57" s="3"/>
      <c r="QAA57" s="3"/>
      <c r="QAB57" s="3"/>
      <c r="QAC57" s="3"/>
      <c r="QAD57" s="3"/>
      <c r="QAE57" s="3"/>
      <c r="QAF57" s="3"/>
      <c r="QAG57" s="3"/>
      <c r="QAH57" s="3"/>
      <c r="QAI57" s="3"/>
      <c r="QAJ57" s="3"/>
      <c r="QAK57" s="3"/>
      <c r="QAL57" s="3"/>
      <c r="QAM57" s="3"/>
      <c r="QAN57" s="3"/>
      <c r="QAO57" s="3"/>
      <c r="QAP57" s="3"/>
      <c r="QAQ57" s="3"/>
      <c r="QAR57" s="3"/>
      <c r="QAS57" s="3"/>
      <c r="QAT57" s="3"/>
      <c r="QAU57" s="3"/>
      <c r="QAV57" s="3"/>
      <c r="QAW57" s="3"/>
      <c r="QAX57" s="3"/>
      <c r="QAY57" s="3"/>
      <c r="QAZ57" s="3"/>
      <c r="QBA57" s="3"/>
      <c r="QBB57" s="3"/>
      <c r="QBC57" s="3"/>
      <c r="QBD57" s="3"/>
      <c r="QBE57" s="3"/>
      <c r="QBF57" s="3"/>
      <c r="QBG57" s="3"/>
      <c r="QBH57" s="3"/>
      <c r="QBI57" s="3"/>
      <c r="QBJ57" s="3"/>
      <c r="QBK57" s="3"/>
      <c r="QBL57" s="3"/>
      <c r="QBM57" s="3"/>
      <c r="QBN57" s="3"/>
      <c r="QBO57" s="3"/>
      <c r="QBP57" s="3"/>
      <c r="QBQ57" s="3"/>
      <c r="QBR57" s="3"/>
      <c r="QBS57" s="3"/>
      <c r="QBT57" s="3"/>
      <c r="QBU57" s="3"/>
      <c r="QBV57" s="3"/>
      <c r="QBW57" s="3"/>
      <c r="QBX57" s="3"/>
      <c r="QBY57" s="3"/>
      <c r="QBZ57" s="3"/>
      <c r="QCA57" s="3"/>
      <c r="QCB57" s="3"/>
      <c r="QCC57" s="3"/>
      <c r="QCD57" s="3"/>
      <c r="QCE57" s="3"/>
      <c r="QCF57" s="3"/>
      <c r="QCG57" s="3"/>
      <c r="QCH57" s="3"/>
      <c r="QCI57" s="3"/>
      <c r="QCJ57" s="3"/>
      <c r="QCK57" s="3"/>
      <c r="QCL57" s="3"/>
      <c r="QCM57" s="3"/>
      <c r="QCN57" s="3"/>
      <c r="QCO57" s="3"/>
      <c r="QCP57" s="3"/>
      <c r="QCQ57" s="3"/>
      <c r="QCR57" s="3"/>
      <c r="QCS57" s="3"/>
      <c r="QCT57" s="3"/>
      <c r="QCU57" s="3"/>
      <c r="QCV57" s="3"/>
      <c r="QCW57" s="3"/>
      <c r="QCX57" s="3"/>
      <c r="QCY57" s="3"/>
      <c r="QCZ57" s="3"/>
      <c r="QDA57" s="3"/>
      <c r="QDB57" s="3"/>
      <c r="QDC57" s="3"/>
      <c r="QDD57" s="3"/>
      <c r="QDE57" s="3"/>
      <c r="QDF57" s="3"/>
      <c r="QDG57" s="3"/>
      <c r="QDH57" s="3"/>
      <c r="QDI57" s="3"/>
      <c r="QDJ57" s="3"/>
      <c r="QDK57" s="3"/>
      <c r="QDL57" s="3"/>
      <c r="QDM57" s="3"/>
      <c r="QDN57" s="3"/>
      <c r="QDO57" s="3"/>
      <c r="QDP57" s="3"/>
      <c r="QDQ57" s="3"/>
      <c r="QDR57" s="3"/>
      <c r="QDS57" s="3"/>
      <c r="QDT57" s="3"/>
      <c r="QDU57" s="3"/>
      <c r="QDV57" s="3"/>
      <c r="QDW57" s="3"/>
      <c r="QDX57" s="3"/>
      <c r="QDY57" s="3"/>
      <c r="QDZ57" s="3"/>
      <c r="QEA57" s="3"/>
      <c r="QEB57" s="3"/>
      <c r="QEC57" s="3"/>
      <c r="QED57" s="3"/>
      <c r="QEE57" s="3"/>
      <c r="QEF57" s="3"/>
      <c r="QEG57" s="3"/>
      <c r="QEH57" s="3"/>
      <c r="QEI57" s="3"/>
      <c r="QEJ57" s="3"/>
      <c r="QEK57" s="3"/>
      <c r="QEL57" s="3"/>
      <c r="QEM57" s="3"/>
      <c r="QEN57" s="3"/>
      <c r="QEO57" s="3"/>
      <c r="QEP57" s="3"/>
      <c r="QEQ57" s="3"/>
      <c r="QER57" s="3"/>
      <c r="QES57" s="3"/>
      <c r="QET57" s="3"/>
      <c r="QEU57" s="3"/>
      <c r="QEV57" s="3"/>
      <c r="QEW57" s="3"/>
      <c r="QEX57" s="3"/>
      <c r="QEY57" s="3"/>
      <c r="QEZ57" s="3"/>
      <c r="QFA57" s="3"/>
      <c r="QFB57" s="3"/>
      <c r="QFC57" s="3"/>
      <c r="QFD57" s="3"/>
      <c r="QFE57" s="3"/>
      <c r="QFF57" s="3"/>
      <c r="QFG57" s="3"/>
      <c r="QFH57" s="3"/>
      <c r="QFI57" s="3"/>
      <c r="QFJ57" s="3"/>
      <c r="QFK57" s="3"/>
      <c r="QFL57" s="3"/>
      <c r="QFM57" s="3"/>
      <c r="QFN57" s="3"/>
      <c r="QFO57" s="3"/>
      <c r="QFP57" s="3"/>
      <c r="QFQ57" s="3"/>
      <c r="QFR57" s="3"/>
      <c r="QFS57" s="3"/>
      <c r="QFT57" s="3"/>
      <c r="QFU57" s="3"/>
      <c r="QFV57" s="3"/>
      <c r="QFW57" s="3"/>
      <c r="QFX57" s="3"/>
      <c r="QFY57" s="3"/>
      <c r="QFZ57" s="3"/>
      <c r="QGA57" s="3"/>
      <c r="QGB57" s="3"/>
      <c r="QGC57" s="3"/>
      <c r="QGD57" s="3"/>
      <c r="QGE57" s="3"/>
      <c r="QGF57" s="3"/>
      <c r="QGG57" s="3"/>
      <c r="QGH57" s="3"/>
      <c r="QGI57" s="3"/>
      <c r="QGJ57" s="3"/>
      <c r="QGK57" s="3"/>
      <c r="QGL57" s="3"/>
      <c r="QGM57" s="3"/>
      <c r="QGN57" s="3"/>
      <c r="QGO57" s="3"/>
      <c r="QGP57" s="3"/>
      <c r="QGQ57" s="3"/>
      <c r="QGR57" s="3"/>
      <c r="QGS57" s="3"/>
      <c r="QGT57" s="3"/>
      <c r="QGU57" s="3"/>
      <c r="QGV57" s="3"/>
      <c r="QGW57" s="3"/>
      <c r="QGX57" s="3"/>
      <c r="QGY57" s="3"/>
      <c r="QGZ57" s="3"/>
      <c r="QHA57" s="3"/>
      <c r="QHB57" s="3"/>
      <c r="QHC57" s="3"/>
      <c r="QHD57" s="3"/>
      <c r="QHE57" s="3"/>
      <c r="QHF57" s="3"/>
      <c r="QHG57" s="3"/>
      <c r="QHH57" s="3"/>
      <c r="QHI57" s="3"/>
      <c r="QHJ57" s="3"/>
      <c r="QHK57" s="3"/>
      <c r="QHL57" s="3"/>
      <c r="QHM57" s="3"/>
      <c r="QHN57" s="3"/>
      <c r="QHO57" s="3"/>
      <c r="QHP57" s="3"/>
      <c r="QHQ57" s="3"/>
      <c r="QHR57" s="3"/>
      <c r="QHS57" s="3"/>
      <c r="QHT57" s="3"/>
      <c r="QHU57" s="3"/>
      <c r="QHV57" s="3"/>
      <c r="QHW57" s="3"/>
      <c r="QHX57" s="3"/>
      <c r="QHY57" s="3"/>
      <c r="QHZ57" s="3"/>
      <c r="QIA57" s="3"/>
      <c r="QIB57" s="3"/>
      <c r="QIC57" s="3"/>
      <c r="QID57" s="3"/>
      <c r="QIE57" s="3"/>
      <c r="QIF57" s="3"/>
      <c r="QIG57" s="3"/>
      <c r="QIH57" s="3"/>
      <c r="QII57" s="3"/>
      <c r="QIJ57" s="3"/>
      <c r="QIK57" s="3"/>
      <c r="QIL57" s="3"/>
      <c r="QIM57" s="3"/>
      <c r="QIN57" s="3"/>
      <c r="QIO57" s="3"/>
      <c r="QIP57" s="3"/>
      <c r="QIQ57" s="3"/>
      <c r="QIR57" s="3"/>
      <c r="QIS57" s="3"/>
      <c r="QIT57" s="3"/>
      <c r="QIU57" s="3"/>
      <c r="QIV57" s="3"/>
      <c r="QIW57" s="3"/>
      <c r="QIX57" s="3"/>
      <c r="QIY57" s="3"/>
      <c r="QIZ57" s="3"/>
      <c r="QJA57" s="3"/>
      <c r="QJB57" s="3"/>
      <c r="QJC57" s="3"/>
      <c r="QJD57" s="3"/>
      <c r="QJE57" s="3"/>
      <c r="QJF57" s="3"/>
      <c r="QJG57" s="3"/>
      <c r="QJH57" s="3"/>
      <c r="QJI57" s="3"/>
      <c r="QJJ57" s="3"/>
      <c r="QJK57" s="3"/>
      <c r="QJL57" s="3"/>
      <c r="QJM57" s="3"/>
      <c r="QJN57" s="3"/>
      <c r="QJO57" s="3"/>
      <c r="QJP57" s="3"/>
      <c r="QJQ57" s="3"/>
      <c r="QJR57" s="3"/>
      <c r="QJS57" s="3"/>
      <c r="QJT57" s="3"/>
      <c r="QJU57" s="3"/>
      <c r="QJV57" s="3"/>
      <c r="QJW57" s="3"/>
      <c r="QJX57" s="3"/>
      <c r="QJY57" s="3"/>
      <c r="QJZ57" s="3"/>
      <c r="QKA57" s="3"/>
      <c r="QKB57" s="3"/>
      <c r="QKC57" s="3"/>
      <c r="QKD57" s="3"/>
      <c r="QKE57" s="3"/>
      <c r="QKF57" s="3"/>
      <c r="QKG57" s="3"/>
      <c r="QKH57" s="3"/>
      <c r="QKI57" s="3"/>
      <c r="QKJ57" s="3"/>
      <c r="QKK57" s="3"/>
      <c r="QKL57" s="3"/>
      <c r="QKM57" s="3"/>
      <c r="QKN57" s="3"/>
      <c r="QKO57" s="3"/>
      <c r="QKP57" s="3"/>
      <c r="QKQ57" s="3"/>
      <c r="QKR57" s="3"/>
      <c r="QKS57" s="3"/>
      <c r="QKT57" s="3"/>
      <c r="QKU57" s="3"/>
      <c r="QKV57" s="3"/>
      <c r="QKW57" s="3"/>
      <c r="QKX57" s="3"/>
      <c r="QKY57" s="3"/>
      <c r="QKZ57" s="3"/>
      <c r="QLA57" s="3"/>
      <c r="QLB57" s="3"/>
      <c r="QLC57" s="3"/>
      <c r="QLD57" s="3"/>
      <c r="QLE57" s="3"/>
      <c r="QLF57" s="3"/>
      <c r="QLG57" s="3"/>
      <c r="QLH57" s="3"/>
      <c r="QLI57" s="3"/>
      <c r="QLJ57" s="3"/>
      <c r="QLK57" s="3"/>
      <c r="QLL57" s="3"/>
      <c r="QLM57" s="3"/>
      <c r="QLN57" s="3"/>
      <c r="QLO57" s="3"/>
      <c r="QLP57" s="3"/>
      <c r="QLQ57" s="3"/>
      <c r="QLR57" s="3"/>
      <c r="QLS57" s="3"/>
      <c r="QLT57" s="3"/>
      <c r="QLU57" s="3"/>
      <c r="QLV57" s="3"/>
      <c r="QLW57" s="3"/>
      <c r="QLX57" s="3"/>
      <c r="QLY57" s="3"/>
      <c r="QLZ57" s="3"/>
      <c r="QMA57" s="3"/>
      <c r="QMB57" s="3"/>
      <c r="QMC57" s="3"/>
      <c r="QMD57" s="3"/>
      <c r="QME57" s="3"/>
      <c r="QMF57" s="3"/>
      <c r="QMG57" s="3"/>
      <c r="QMH57" s="3"/>
      <c r="QMI57" s="3"/>
      <c r="QMJ57" s="3"/>
      <c r="QMK57" s="3"/>
      <c r="QML57" s="3"/>
      <c r="QMM57" s="3"/>
      <c r="QMN57" s="3"/>
      <c r="QMO57" s="3"/>
      <c r="QMP57" s="3"/>
      <c r="QMQ57" s="3"/>
      <c r="QMR57" s="3"/>
      <c r="QMS57" s="3"/>
      <c r="QMT57" s="3"/>
      <c r="QMU57" s="3"/>
      <c r="QMV57" s="3"/>
      <c r="QMW57" s="3"/>
      <c r="QMX57" s="3"/>
      <c r="QMY57" s="3"/>
      <c r="QMZ57" s="3"/>
      <c r="QNA57" s="3"/>
      <c r="QNB57" s="3"/>
      <c r="QNC57" s="3"/>
      <c r="QND57" s="3"/>
      <c r="QNE57" s="3"/>
      <c r="QNF57" s="3"/>
      <c r="QNG57" s="3"/>
      <c r="QNH57" s="3"/>
      <c r="QNI57" s="3"/>
      <c r="QNJ57" s="3"/>
      <c r="QNK57" s="3"/>
      <c r="QNL57" s="3"/>
      <c r="QNM57" s="3"/>
      <c r="QNN57" s="3"/>
      <c r="QNO57" s="3"/>
      <c r="QNP57" s="3"/>
      <c r="QNQ57" s="3"/>
      <c r="QNR57" s="3"/>
      <c r="QNS57" s="3"/>
      <c r="QNT57" s="3"/>
      <c r="QNU57" s="3"/>
      <c r="QNV57" s="3"/>
      <c r="QNW57" s="3"/>
      <c r="QNX57" s="3"/>
      <c r="QNY57" s="3"/>
      <c r="QNZ57" s="3"/>
      <c r="QOA57" s="3"/>
      <c r="QOB57" s="3"/>
      <c r="QOC57" s="3"/>
      <c r="QOD57" s="3"/>
      <c r="QOE57" s="3"/>
      <c r="QOF57" s="3"/>
      <c r="QOG57" s="3"/>
      <c r="QOH57" s="3"/>
      <c r="QOI57" s="3"/>
      <c r="QOJ57" s="3"/>
      <c r="QOK57" s="3"/>
      <c r="QOL57" s="3"/>
      <c r="QOM57" s="3"/>
      <c r="QON57" s="3"/>
      <c r="QOO57" s="3"/>
      <c r="QOP57" s="3"/>
      <c r="QOQ57" s="3"/>
      <c r="QOR57" s="3"/>
      <c r="QOS57" s="3"/>
      <c r="QOT57" s="3"/>
      <c r="QOU57" s="3"/>
      <c r="QOV57" s="3"/>
      <c r="QOW57" s="3"/>
      <c r="QOX57" s="3"/>
      <c r="QOY57" s="3"/>
      <c r="QOZ57" s="3"/>
      <c r="QPA57" s="3"/>
      <c r="QPB57" s="3"/>
      <c r="QPC57" s="3"/>
      <c r="QPD57" s="3"/>
      <c r="QPE57" s="3"/>
      <c r="QPF57" s="3"/>
      <c r="QPG57" s="3"/>
      <c r="QPH57" s="3"/>
      <c r="QPI57" s="3"/>
      <c r="QPJ57" s="3"/>
      <c r="QPK57" s="3"/>
      <c r="QPL57" s="3"/>
      <c r="QPM57" s="3"/>
      <c r="QPN57" s="3"/>
      <c r="QPO57" s="3"/>
      <c r="QPP57" s="3"/>
      <c r="QPQ57" s="3"/>
      <c r="QPR57" s="3"/>
      <c r="QPS57" s="3"/>
      <c r="QPT57" s="3"/>
      <c r="QPU57" s="3"/>
      <c r="QPV57" s="3"/>
      <c r="QPW57" s="3"/>
      <c r="QPX57" s="3"/>
      <c r="QPY57" s="3"/>
      <c r="QPZ57" s="3"/>
      <c r="QQA57" s="3"/>
      <c r="QQB57" s="3"/>
      <c r="QQC57" s="3"/>
      <c r="QQD57" s="3"/>
      <c r="QQE57" s="3"/>
      <c r="QQF57" s="3"/>
      <c r="QQG57" s="3"/>
      <c r="QQH57" s="3"/>
      <c r="QQI57" s="3"/>
      <c r="QQJ57" s="3"/>
      <c r="QQK57" s="3"/>
      <c r="QQL57" s="3"/>
      <c r="QQM57" s="3"/>
      <c r="QQN57" s="3"/>
      <c r="QQO57" s="3"/>
      <c r="QQP57" s="3"/>
      <c r="QQQ57" s="3"/>
      <c r="QQR57" s="3"/>
      <c r="QQS57" s="3"/>
      <c r="QQT57" s="3"/>
      <c r="QQU57" s="3"/>
      <c r="QQV57" s="3"/>
      <c r="QQW57" s="3"/>
      <c r="QQX57" s="3"/>
      <c r="QQY57" s="3"/>
      <c r="QQZ57" s="3"/>
      <c r="QRA57" s="3"/>
      <c r="QRB57" s="3"/>
      <c r="QRC57" s="3"/>
      <c r="QRD57" s="3"/>
      <c r="QRE57" s="3"/>
      <c r="QRF57" s="3"/>
      <c r="QRG57" s="3"/>
      <c r="QRH57" s="3"/>
      <c r="QRI57" s="3"/>
      <c r="QRJ57" s="3"/>
      <c r="QRK57" s="3"/>
      <c r="QRL57" s="3"/>
      <c r="QRM57" s="3"/>
      <c r="QRN57" s="3"/>
      <c r="QRO57" s="3"/>
      <c r="QRP57" s="3"/>
      <c r="QRQ57" s="3"/>
      <c r="QRR57" s="3"/>
      <c r="QRS57" s="3"/>
      <c r="QRT57" s="3"/>
      <c r="QRU57" s="3"/>
      <c r="QRV57" s="3"/>
      <c r="QRW57" s="3"/>
      <c r="QRX57" s="3"/>
      <c r="QRY57" s="3"/>
      <c r="QRZ57" s="3"/>
      <c r="QSA57" s="3"/>
      <c r="QSB57" s="3"/>
      <c r="QSC57" s="3"/>
      <c r="QSD57" s="3"/>
      <c r="QSE57" s="3"/>
      <c r="QSF57" s="3"/>
      <c r="QSG57" s="3"/>
      <c r="QSH57" s="3"/>
      <c r="QSI57" s="3"/>
      <c r="QSJ57" s="3"/>
      <c r="QSK57" s="3"/>
      <c r="QSL57" s="3"/>
      <c r="QSM57" s="3"/>
      <c r="QSN57" s="3"/>
      <c r="QSO57" s="3"/>
      <c r="QSP57" s="3"/>
      <c r="QSQ57" s="3"/>
      <c r="QSR57" s="3"/>
      <c r="QSS57" s="3"/>
      <c r="QST57" s="3"/>
      <c r="QSU57" s="3"/>
      <c r="QSV57" s="3"/>
      <c r="QSW57" s="3"/>
      <c r="QSX57" s="3"/>
      <c r="QSY57" s="3"/>
      <c r="QSZ57" s="3"/>
      <c r="QTA57" s="3"/>
      <c r="QTB57" s="3"/>
      <c r="QTC57" s="3"/>
      <c r="QTD57" s="3"/>
      <c r="QTE57" s="3"/>
      <c r="QTF57" s="3"/>
      <c r="QTG57" s="3"/>
      <c r="QTH57" s="3"/>
      <c r="QTI57" s="3"/>
      <c r="QTJ57" s="3"/>
      <c r="QTK57" s="3"/>
      <c r="QTL57" s="3"/>
      <c r="QTM57" s="3"/>
      <c r="QTN57" s="3"/>
      <c r="QTO57" s="3"/>
      <c r="QTP57" s="3"/>
      <c r="QTQ57" s="3"/>
      <c r="QTR57" s="3"/>
      <c r="QTS57" s="3"/>
      <c r="QTT57" s="3"/>
      <c r="QTU57" s="3"/>
      <c r="QTV57" s="3"/>
      <c r="QTW57" s="3"/>
      <c r="QTX57" s="3"/>
      <c r="QTY57" s="3"/>
      <c r="QTZ57" s="3"/>
      <c r="QUA57" s="3"/>
      <c r="QUB57" s="3"/>
      <c r="QUC57" s="3"/>
      <c r="QUD57" s="3"/>
      <c r="QUE57" s="3"/>
      <c r="QUF57" s="3"/>
      <c r="QUG57" s="3"/>
      <c r="QUH57" s="3"/>
      <c r="QUI57" s="3"/>
      <c r="QUJ57" s="3"/>
      <c r="QUK57" s="3"/>
      <c r="QUL57" s="3"/>
      <c r="QUM57" s="3"/>
      <c r="QUN57" s="3"/>
      <c r="QUO57" s="3"/>
      <c r="QUP57" s="3"/>
      <c r="QUQ57" s="3"/>
      <c r="QUR57" s="3"/>
      <c r="QUS57" s="3"/>
      <c r="QUT57" s="3"/>
      <c r="QUU57" s="3"/>
      <c r="QUV57" s="3"/>
      <c r="QUW57" s="3"/>
      <c r="QUX57" s="3"/>
      <c r="QUY57" s="3"/>
      <c r="QUZ57" s="3"/>
      <c r="QVA57" s="3"/>
      <c r="QVB57" s="3"/>
      <c r="QVC57" s="3"/>
      <c r="QVD57" s="3"/>
      <c r="QVE57" s="3"/>
      <c r="QVF57" s="3"/>
      <c r="QVG57" s="3"/>
      <c r="QVH57" s="3"/>
      <c r="QVI57" s="3"/>
      <c r="QVJ57" s="3"/>
      <c r="QVK57" s="3"/>
      <c r="QVL57" s="3"/>
      <c r="QVM57" s="3"/>
      <c r="QVN57" s="3"/>
      <c r="QVO57" s="3"/>
      <c r="QVP57" s="3"/>
      <c r="QVQ57" s="3"/>
      <c r="QVR57" s="3"/>
      <c r="QVS57" s="3"/>
      <c r="QVT57" s="3"/>
      <c r="QVU57" s="3"/>
      <c r="QVV57" s="3"/>
      <c r="QVW57" s="3"/>
      <c r="QVX57" s="3"/>
      <c r="QVY57" s="3"/>
      <c r="QVZ57" s="3"/>
      <c r="QWA57" s="3"/>
      <c r="QWB57" s="3"/>
      <c r="QWC57" s="3"/>
      <c r="QWD57" s="3"/>
      <c r="QWE57" s="3"/>
      <c r="QWF57" s="3"/>
      <c r="QWG57" s="3"/>
      <c r="QWH57" s="3"/>
      <c r="QWI57" s="3"/>
      <c r="QWJ57" s="3"/>
      <c r="QWK57" s="3"/>
      <c r="QWL57" s="3"/>
      <c r="QWM57" s="3"/>
      <c r="QWN57" s="3"/>
      <c r="QWO57" s="3"/>
      <c r="QWP57" s="3"/>
      <c r="QWQ57" s="3"/>
      <c r="QWR57" s="3"/>
      <c r="QWS57" s="3"/>
      <c r="QWT57" s="3"/>
      <c r="QWU57" s="3"/>
      <c r="QWV57" s="3"/>
      <c r="QWW57" s="3"/>
      <c r="QWX57" s="3"/>
      <c r="QWY57" s="3"/>
      <c r="QWZ57" s="3"/>
      <c r="QXA57" s="3"/>
      <c r="QXB57" s="3"/>
      <c r="QXC57" s="3"/>
      <c r="QXD57" s="3"/>
      <c r="QXE57" s="3"/>
      <c r="QXF57" s="3"/>
      <c r="QXG57" s="3"/>
      <c r="QXH57" s="3"/>
      <c r="QXI57" s="3"/>
      <c r="QXJ57" s="3"/>
      <c r="QXK57" s="3"/>
      <c r="QXL57" s="3"/>
      <c r="QXM57" s="3"/>
      <c r="QXN57" s="3"/>
      <c r="QXO57" s="3"/>
      <c r="QXP57" s="3"/>
      <c r="QXQ57" s="3"/>
      <c r="QXR57" s="3"/>
      <c r="QXS57" s="3"/>
      <c r="QXT57" s="3"/>
      <c r="QXU57" s="3"/>
      <c r="QXV57" s="3"/>
      <c r="QXW57" s="3"/>
      <c r="QXX57" s="3"/>
      <c r="QXY57" s="3"/>
      <c r="QXZ57" s="3"/>
      <c r="QYA57" s="3"/>
      <c r="QYB57" s="3"/>
      <c r="QYC57" s="3"/>
      <c r="QYD57" s="3"/>
      <c r="QYE57" s="3"/>
      <c r="QYF57" s="3"/>
      <c r="QYG57" s="3"/>
      <c r="QYH57" s="3"/>
      <c r="QYI57" s="3"/>
      <c r="QYJ57" s="3"/>
      <c r="QYK57" s="3"/>
      <c r="QYL57" s="3"/>
      <c r="QYM57" s="3"/>
      <c r="QYN57" s="3"/>
      <c r="QYO57" s="3"/>
      <c r="QYP57" s="3"/>
      <c r="QYQ57" s="3"/>
      <c r="QYR57" s="3"/>
      <c r="QYS57" s="3"/>
      <c r="QYT57" s="3"/>
      <c r="QYU57" s="3"/>
      <c r="QYV57" s="3"/>
      <c r="QYW57" s="3"/>
      <c r="QYX57" s="3"/>
      <c r="QYY57" s="3"/>
      <c r="QYZ57" s="3"/>
      <c r="QZA57" s="3"/>
      <c r="QZB57" s="3"/>
      <c r="QZC57" s="3"/>
      <c r="QZD57" s="3"/>
      <c r="QZE57" s="3"/>
      <c r="QZF57" s="3"/>
      <c r="QZG57" s="3"/>
      <c r="QZH57" s="3"/>
      <c r="QZI57" s="3"/>
      <c r="QZJ57" s="3"/>
      <c r="QZK57" s="3"/>
      <c r="QZL57" s="3"/>
      <c r="QZM57" s="3"/>
      <c r="QZN57" s="3"/>
      <c r="QZO57" s="3"/>
      <c r="QZP57" s="3"/>
      <c r="QZQ57" s="3"/>
      <c r="QZR57" s="3"/>
      <c r="QZS57" s="3"/>
      <c r="QZT57" s="3"/>
      <c r="QZU57" s="3"/>
      <c r="QZV57" s="3"/>
      <c r="QZW57" s="3"/>
      <c r="QZX57" s="3"/>
      <c r="QZY57" s="3"/>
      <c r="QZZ57" s="3"/>
      <c r="RAA57" s="3"/>
      <c r="RAB57" s="3"/>
      <c r="RAC57" s="3"/>
      <c r="RAD57" s="3"/>
      <c r="RAE57" s="3"/>
      <c r="RAF57" s="3"/>
      <c r="RAG57" s="3"/>
      <c r="RAH57" s="3"/>
      <c r="RAI57" s="3"/>
      <c r="RAJ57" s="3"/>
      <c r="RAK57" s="3"/>
      <c r="RAL57" s="3"/>
      <c r="RAM57" s="3"/>
      <c r="RAN57" s="3"/>
      <c r="RAO57" s="3"/>
      <c r="RAP57" s="3"/>
      <c r="RAQ57" s="3"/>
      <c r="RAR57" s="3"/>
      <c r="RAS57" s="3"/>
      <c r="RAT57" s="3"/>
      <c r="RAU57" s="3"/>
      <c r="RAV57" s="3"/>
      <c r="RAW57" s="3"/>
      <c r="RAX57" s="3"/>
      <c r="RAY57" s="3"/>
      <c r="RAZ57" s="3"/>
      <c r="RBA57" s="3"/>
      <c r="RBB57" s="3"/>
      <c r="RBC57" s="3"/>
      <c r="RBD57" s="3"/>
      <c r="RBE57" s="3"/>
      <c r="RBF57" s="3"/>
      <c r="RBG57" s="3"/>
      <c r="RBH57" s="3"/>
      <c r="RBI57" s="3"/>
      <c r="RBJ57" s="3"/>
      <c r="RBK57" s="3"/>
      <c r="RBL57" s="3"/>
      <c r="RBM57" s="3"/>
      <c r="RBN57" s="3"/>
      <c r="RBO57" s="3"/>
      <c r="RBP57" s="3"/>
      <c r="RBQ57" s="3"/>
      <c r="RBR57" s="3"/>
      <c r="RBS57" s="3"/>
      <c r="RBT57" s="3"/>
      <c r="RBU57" s="3"/>
      <c r="RBV57" s="3"/>
      <c r="RBW57" s="3"/>
      <c r="RBX57" s="3"/>
      <c r="RBY57" s="3"/>
      <c r="RBZ57" s="3"/>
      <c r="RCA57" s="3"/>
      <c r="RCB57" s="3"/>
      <c r="RCC57" s="3"/>
      <c r="RCD57" s="3"/>
      <c r="RCE57" s="3"/>
      <c r="RCF57" s="3"/>
      <c r="RCG57" s="3"/>
      <c r="RCH57" s="3"/>
      <c r="RCI57" s="3"/>
      <c r="RCJ57" s="3"/>
      <c r="RCK57" s="3"/>
      <c r="RCL57" s="3"/>
      <c r="RCM57" s="3"/>
      <c r="RCN57" s="3"/>
      <c r="RCO57" s="3"/>
      <c r="RCP57" s="3"/>
      <c r="RCQ57" s="3"/>
      <c r="RCR57" s="3"/>
      <c r="RCS57" s="3"/>
      <c r="RCT57" s="3"/>
      <c r="RCU57" s="3"/>
      <c r="RCV57" s="3"/>
      <c r="RCW57" s="3"/>
      <c r="RCX57" s="3"/>
      <c r="RCY57" s="3"/>
      <c r="RCZ57" s="3"/>
      <c r="RDA57" s="3"/>
      <c r="RDB57" s="3"/>
      <c r="RDC57" s="3"/>
      <c r="RDD57" s="3"/>
      <c r="RDE57" s="3"/>
      <c r="RDF57" s="3"/>
      <c r="RDG57" s="3"/>
      <c r="RDH57" s="3"/>
      <c r="RDI57" s="3"/>
      <c r="RDJ57" s="3"/>
      <c r="RDK57" s="3"/>
      <c r="RDL57" s="3"/>
      <c r="RDM57" s="3"/>
      <c r="RDN57" s="3"/>
      <c r="RDO57" s="3"/>
      <c r="RDP57" s="3"/>
      <c r="RDQ57" s="3"/>
      <c r="RDR57" s="3"/>
      <c r="RDS57" s="3"/>
      <c r="RDT57" s="3"/>
      <c r="RDU57" s="3"/>
      <c r="RDV57" s="3"/>
      <c r="RDW57" s="3"/>
      <c r="RDX57" s="3"/>
      <c r="RDY57" s="3"/>
      <c r="RDZ57" s="3"/>
      <c r="REA57" s="3"/>
      <c r="REB57" s="3"/>
      <c r="REC57" s="3"/>
      <c r="RED57" s="3"/>
      <c r="REE57" s="3"/>
      <c r="REF57" s="3"/>
      <c r="REG57" s="3"/>
      <c r="REH57" s="3"/>
      <c r="REI57" s="3"/>
      <c r="REJ57" s="3"/>
      <c r="REK57" s="3"/>
      <c r="REL57" s="3"/>
      <c r="REM57" s="3"/>
      <c r="REN57" s="3"/>
      <c r="REO57" s="3"/>
      <c r="REP57" s="3"/>
      <c r="REQ57" s="3"/>
      <c r="RER57" s="3"/>
      <c r="RES57" s="3"/>
      <c r="RET57" s="3"/>
      <c r="REU57" s="3"/>
      <c r="REV57" s="3"/>
      <c r="REW57" s="3"/>
      <c r="REX57" s="3"/>
      <c r="REY57" s="3"/>
      <c r="REZ57" s="3"/>
      <c r="RFA57" s="3"/>
      <c r="RFB57" s="3"/>
      <c r="RFC57" s="3"/>
      <c r="RFD57" s="3"/>
      <c r="RFE57" s="3"/>
      <c r="RFF57" s="3"/>
      <c r="RFG57" s="3"/>
      <c r="RFH57" s="3"/>
      <c r="RFI57" s="3"/>
      <c r="RFJ57" s="3"/>
      <c r="RFK57" s="3"/>
      <c r="RFL57" s="3"/>
      <c r="RFM57" s="3"/>
      <c r="RFN57" s="3"/>
      <c r="RFO57" s="3"/>
      <c r="RFP57" s="3"/>
      <c r="RFQ57" s="3"/>
      <c r="RFR57" s="3"/>
      <c r="RFS57" s="3"/>
      <c r="RFT57" s="3"/>
      <c r="RFU57" s="3"/>
      <c r="RFV57" s="3"/>
      <c r="RFW57" s="3"/>
      <c r="RFX57" s="3"/>
      <c r="RFY57" s="3"/>
      <c r="RFZ57" s="3"/>
      <c r="RGA57" s="3"/>
      <c r="RGB57" s="3"/>
      <c r="RGC57" s="3"/>
      <c r="RGD57" s="3"/>
      <c r="RGE57" s="3"/>
      <c r="RGF57" s="3"/>
      <c r="RGG57" s="3"/>
      <c r="RGH57" s="3"/>
      <c r="RGI57" s="3"/>
      <c r="RGJ57" s="3"/>
      <c r="RGK57" s="3"/>
      <c r="RGL57" s="3"/>
      <c r="RGM57" s="3"/>
      <c r="RGN57" s="3"/>
      <c r="RGO57" s="3"/>
      <c r="RGP57" s="3"/>
      <c r="RGQ57" s="3"/>
      <c r="RGR57" s="3"/>
      <c r="RGS57" s="3"/>
      <c r="RGT57" s="3"/>
      <c r="RGU57" s="3"/>
      <c r="RGV57" s="3"/>
      <c r="RGW57" s="3"/>
      <c r="RGX57" s="3"/>
      <c r="RGY57" s="3"/>
      <c r="RGZ57" s="3"/>
      <c r="RHA57" s="3"/>
      <c r="RHB57" s="3"/>
      <c r="RHC57" s="3"/>
      <c r="RHD57" s="3"/>
      <c r="RHE57" s="3"/>
      <c r="RHF57" s="3"/>
      <c r="RHG57" s="3"/>
      <c r="RHH57" s="3"/>
      <c r="RHI57" s="3"/>
      <c r="RHJ57" s="3"/>
      <c r="RHK57" s="3"/>
      <c r="RHL57" s="3"/>
      <c r="RHM57" s="3"/>
      <c r="RHN57" s="3"/>
      <c r="RHO57" s="3"/>
      <c r="RHP57" s="3"/>
      <c r="RHQ57" s="3"/>
      <c r="RHR57" s="3"/>
      <c r="RHS57" s="3"/>
      <c r="RHT57" s="3"/>
      <c r="RHU57" s="3"/>
      <c r="RHV57" s="3"/>
      <c r="RHW57" s="3"/>
      <c r="RHX57" s="3"/>
      <c r="RHY57" s="3"/>
      <c r="RHZ57" s="3"/>
      <c r="RIA57" s="3"/>
      <c r="RIB57" s="3"/>
      <c r="RIC57" s="3"/>
      <c r="RID57" s="3"/>
      <c r="RIE57" s="3"/>
      <c r="RIF57" s="3"/>
      <c r="RIG57" s="3"/>
      <c r="RIH57" s="3"/>
      <c r="RII57" s="3"/>
      <c r="RIJ57" s="3"/>
      <c r="RIK57" s="3"/>
      <c r="RIL57" s="3"/>
      <c r="RIM57" s="3"/>
      <c r="RIN57" s="3"/>
      <c r="RIO57" s="3"/>
      <c r="RIP57" s="3"/>
      <c r="RIQ57" s="3"/>
      <c r="RIR57" s="3"/>
      <c r="RIS57" s="3"/>
      <c r="RIT57" s="3"/>
      <c r="RIU57" s="3"/>
      <c r="RIV57" s="3"/>
      <c r="RIW57" s="3"/>
      <c r="RIX57" s="3"/>
      <c r="RIY57" s="3"/>
      <c r="RIZ57" s="3"/>
      <c r="RJA57" s="3"/>
      <c r="RJB57" s="3"/>
      <c r="RJC57" s="3"/>
      <c r="RJD57" s="3"/>
      <c r="RJE57" s="3"/>
      <c r="RJF57" s="3"/>
      <c r="RJG57" s="3"/>
      <c r="RJH57" s="3"/>
      <c r="RJI57" s="3"/>
      <c r="RJJ57" s="3"/>
      <c r="RJK57" s="3"/>
      <c r="RJL57" s="3"/>
      <c r="RJM57" s="3"/>
      <c r="RJN57" s="3"/>
      <c r="RJO57" s="3"/>
      <c r="RJP57" s="3"/>
      <c r="RJQ57" s="3"/>
      <c r="RJR57" s="3"/>
      <c r="RJS57" s="3"/>
      <c r="RJT57" s="3"/>
      <c r="RJU57" s="3"/>
      <c r="RJV57" s="3"/>
      <c r="RJW57" s="3"/>
      <c r="RJX57" s="3"/>
      <c r="RJY57" s="3"/>
      <c r="RJZ57" s="3"/>
      <c r="RKA57" s="3"/>
      <c r="RKB57" s="3"/>
      <c r="RKC57" s="3"/>
      <c r="RKD57" s="3"/>
      <c r="RKE57" s="3"/>
      <c r="RKF57" s="3"/>
      <c r="RKG57" s="3"/>
      <c r="RKH57" s="3"/>
      <c r="RKI57" s="3"/>
      <c r="RKJ57" s="3"/>
      <c r="RKK57" s="3"/>
      <c r="RKL57" s="3"/>
      <c r="RKM57" s="3"/>
      <c r="RKN57" s="3"/>
      <c r="RKO57" s="3"/>
      <c r="RKP57" s="3"/>
      <c r="RKQ57" s="3"/>
      <c r="RKR57" s="3"/>
      <c r="RKS57" s="3"/>
      <c r="RKT57" s="3"/>
      <c r="RKU57" s="3"/>
      <c r="RKV57" s="3"/>
      <c r="RKW57" s="3"/>
      <c r="RKX57" s="3"/>
      <c r="RKY57" s="3"/>
      <c r="RKZ57" s="3"/>
      <c r="RLA57" s="3"/>
      <c r="RLB57" s="3"/>
      <c r="RLC57" s="3"/>
      <c r="RLD57" s="3"/>
      <c r="RLE57" s="3"/>
      <c r="RLF57" s="3"/>
      <c r="RLG57" s="3"/>
      <c r="RLH57" s="3"/>
      <c r="RLI57" s="3"/>
      <c r="RLJ57" s="3"/>
      <c r="RLK57" s="3"/>
      <c r="RLL57" s="3"/>
      <c r="RLM57" s="3"/>
      <c r="RLN57" s="3"/>
      <c r="RLO57" s="3"/>
      <c r="RLP57" s="3"/>
      <c r="RLQ57" s="3"/>
      <c r="RLR57" s="3"/>
      <c r="RLS57" s="3"/>
      <c r="RLT57" s="3"/>
      <c r="RLU57" s="3"/>
      <c r="RLV57" s="3"/>
      <c r="RLW57" s="3"/>
      <c r="RLX57" s="3"/>
      <c r="RLY57" s="3"/>
      <c r="RLZ57" s="3"/>
      <c r="RMA57" s="3"/>
      <c r="RMB57" s="3"/>
      <c r="RMC57" s="3"/>
      <c r="RMD57" s="3"/>
      <c r="RME57" s="3"/>
      <c r="RMF57" s="3"/>
      <c r="RMG57" s="3"/>
      <c r="RMH57" s="3"/>
      <c r="RMI57" s="3"/>
      <c r="RMJ57" s="3"/>
      <c r="RMK57" s="3"/>
      <c r="RML57" s="3"/>
      <c r="RMM57" s="3"/>
      <c r="RMN57" s="3"/>
      <c r="RMO57" s="3"/>
      <c r="RMP57" s="3"/>
      <c r="RMQ57" s="3"/>
      <c r="RMR57" s="3"/>
      <c r="RMS57" s="3"/>
      <c r="RMT57" s="3"/>
      <c r="RMU57" s="3"/>
      <c r="RMV57" s="3"/>
      <c r="RMW57" s="3"/>
      <c r="RMX57" s="3"/>
      <c r="RMY57" s="3"/>
      <c r="RMZ57" s="3"/>
      <c r="RNA57" s="3"/>
      <c r="RNB57" s="3"/>
      <c r="RNC57" s="3"/>
      <c r="RND57" s="3"/>
      <c r="RNE57" s="3"/>
      <c r="RNF57" s="3"/>
      <c r="RNG57" s="3"/>
      <c r="RNH57" s="3"/>
      <c r="RNI57" s="3"/>
      <c r="RNJ57" s="3"/>
      <c r="RNK57" s="3"/>
      <c r="RNL57" s="3"/>
      <c r="RNM57" s="3"/>
      <c r="RNN57" s="3"/>
      <c r="RNO57" s="3"/>
      <c r="RNP57" s="3"/>
      <c r="RNQ57" s="3"/>
      <c r="RNR57" s="3"/>
      <c r="RNS57" s="3"/>
      <c r="RNT57" s="3"/>
      <c r="RNU57" s="3"/>
      <c r="RNV57" s="3"/>
      <c r="RNW57" s="3"/>
      <c r="RNX57" s="3"/>
      <c r="RNY57" s="3"/>
      <c r="RNZ57" s="3"/>
      <c r="ROA57" s="3"/>
      <c r="ROB57" s="3"/>
      <c r="ROC57" s="3"/>
      <c r="ROD57" s="3"/>
      <c r="ROE57" s="3"/>
      <c r="ROF57" s="3"/>
      <c r="ROG57" s="3"/>
      <c r="ROH57" s="3"/>
      <c r="ROI57" s="3"/>
      <c r="ROJ57" s="3"/>
      <c r="ROK57" s="3"/>
      <c r="ROL57" s="3"/>
      <c r="ROM57" s="3"/>
      <c r="RON57" s="3"/>
      <c r="ROO57" s="3"/>
      <c r="ROP57" s="3"/>
      <c r="ROQ57" s="3"/>
      <c r="ROR57" s="3"/>
      <c r="ROS57" s="3"/>
      <c r="ROT57" s="3"/>
      <c r="ROU57" s="3"/>
      <c r="ROV57" s="3"/>
      <c r="ROW57" s="3"/>
      <c r="ROX57" s="3"/>
      <c r="ROY57" s="3"/>
      <c r="ROZ57" s="3"/>
      <c r="RPA57" s="3"/>
      <c r="RPB57" s="3"/>
      <c r="RPC57" s="3"/>
      <c r="RPD57" s="3"/>
      <c r="RPE57" s="3"/>
      <c r="RPF57" s="3"/>
      <c r="RPG57" s="3"/>
      <c r="RPH57" s="3"/>
      <c r="RPI57" s="3"/>
      <c r="RPJ57" s="3"/>
      <c r="RPK57" s="3"/>
      <c r="RPL57" s="3"/>
      <c r="RPM57" s="3"/>
      <c r="RPN57" s="3"/>
      <c r="RPO57" s="3"/>
      <c r="RPP57" s="3"/>
      <c r="RPQ57" s="3"/>
      <c r="RPR57" s="3"/>
      <c r="RPS57" s="3"/>
      <c r="RPT57" s="3"/>
      <c r="RPU57" s="3"/>
      <c r="RPV57" s="3"/>
      <c r="RPW57" s="3"/>
      <c r="RPX57" s="3"/>
      <c r="RPY57" s="3"/>
      <c r="RPZ57" s="3"/>
      <c r="RQA57" s="3"/>
      <c r="RQB57" s="3"/>
      <c r="RQC57" s="3"/>
      <c r="RQD57" s="3"/>
      <c r="RQE57" s="3"/>
      <c r="RQF57" s="3"/>
      <c r="RQG57" s="3"/>
      <c r="RQH57" s="3"/>
      <c r="RQI57" s="3"/>
      <c r="RQJ57" s="3"/>
      <c r="RQK57" s="3"/>
      <c r="RQL57" s="3"/>
      <c r="RQM57" s="3"/>
      <c r="RQN57" s="3"/>
      <c r="RQO57" s="3"/>
      <c r="RQP57" s="3"/>
      <c r="RQQ57" s="3"/>
      <c r="RQR57" s="3"/>
      <c r="RQS57" s="3"/>
      <c r="RQT57" s="3"/>
      <c r="RQU57" s="3"/>
      <c r="RQV57" s="3"/>
      <c r="RQW57" s="3"/>
      <c r="RQX57" s="3"/>
      <c r="RQY57" s="3"/>
      <c r="RQZ57" s="3"/>
      <c r="RRA57" s="3"/>
      <c r="RRB57" s="3"/>
      <c r="RRC57" s="3"/>
      <c r="RRD57" s="3"/>
      <c r="RRE57" s="3"/>
      <c r="RRF57" s="3"/>
      <c r="RRG57" s="3"/>
      <c r="RRH57" s="3"/>
      <c r="RRI57" s="3"/>
      <c r="RRJ57" s="3"/>
      <c r="RRK57" s="3"/>
      <c r="RRL57" s="3"/>
      <c r="RRM57" s="3"/>
      <c r="RRN57" s="3"/>
      <c r="RRO57" s="3"/>
      <c r="RRP57" s="3"/>
      <c r="RRQ57" s="3"/>
      <c r="RRR57" s="3"/>
      <c r="RRS57" s="3"/>
      <c r="RRT57" s="3"/>
      <c r="RRU57" s="3"/>
      <c r="RRV57" s="3"/>
      <c r="RRW57" s="3"/>
      <c r="RRX57" s="3"/>
      <c r="RRY57" s="3"/>
      <c r="RRZ57" s="3"/>
      <c r="RSA57" s="3"/>
      <c r="RSB57" s="3"/>
      <c r="RSC57" s="3"/>
      <c r="RSD57" s="3"/>
      <c r="RSE57" s="3"/>
      <c r="RSF57" s="3"/>
      <c r="RSG57" s="3"/>
      <c r="RSH57" s="3"/>
      <c r="RSI57" s="3"/>
      <c r="RSJ57" s="3"/>
      <c r="RSK57" s="3"/>
      <c r="RSL57" s="3"/>
      <c r="RSM57" s="3"/>
      <c r="RSN57" s="3"/>
      <c r="RSO57" s="3"/>
      <c r="RSP57" s="3"/>
      <c r="RSQ57" s="3"/>
      <c r="RSR57" s="3"/>
      <c r="RSS57" s="3"/>
      <c r="RST57" s="3"/>
      <c r="RSU57" s="3"/>
      <c r="RSV57" s="3"/>
      <c r="RSW57" s="3"/>
      <c r="RSX57" s="3"/>
      <c r="RSY57" s="3"/>
      <c r="RSZ57" s="3"/>
      <c r="RTA57" s="3"/>
      <c r="RTB57" s="3"/>
      <c r="RTC57" s="3"/>
      <c r="RTD57" s="3"/>
      <c r="RTE57" s="3"/>
      <c r="RTF57" s="3"/>
      <c r="RTG57" s="3"/>
      <c r="RTH57" s="3"/>
      <c r="RTI57" s="3"/>
      <c r="RTJ57" s="3"/>
      <c r="RTK57" s="3"/>
      <c r="RTL57" s="3"/>
      <c r="RTM57" s="3"/>
      <c r="RTN57" s="3"/>
      <c r="RTO57" s="3"/>
      <c r="RTP57" s="3"/>
      <c r="RTQ57" s="3"/>
      <c r="RTR57" s="3"/>
      <c r="RTS57" s="3"/>
      <c r="RTT57" s="3"/>
      <c r="RTU57" s="3"/>
      <c r="RTV57" s="3"/>
      <c r="RTW57" s="3"/>
      <c r="RTX57" s="3"/>
      <c r="RTY57" s="3"/>
      <c r="RTZ57" s="3"/>
      <c r="RUA57" s="3"/>
      <c r="RUB57" s="3"/>
      <c r="RUC57" s="3"/>
      <c r="RUD57" s="3"/>
      <c r="RUE57" s="3"/>
      <c r="RUF57" s="3"/>
      <c r="RUG57" s="3"/>
      <c r="RUH57" s="3"/>
      <c r="RUI57" s="3"/>
      <c r="RUJ57" s="3"/>
      <c r="RUK57" s="3"/>
      <c r="RUL57" s="3"/>
      <c r="RUM57" s="3"/>
      <c r="RUN57" s="3"/>
      <c r="RUO57" s="3"/>
      <c r="RUP57" s="3"/>
      <c r="RUQ57" s="3"/>
      <c r="RUR57" s="3"/>
      <c r="RUS57" s="3"/>
      <c r="RUT57" s="3"/>
      <c r="RUU57" s="3"/>
      <c r="RUV57" s="3"/>
      <c r="RUW57" s="3"/>
      <c r="RUX57" s="3"/>
      <c r="RUY57" s="3"/>
      <c r="RUZ57" s="3"/>
      <c r="RVA57" s="3"/>
      <c r="RVB57" s="3"/>
      <c r="RVC57" s="3"/>
      <c r="RVD57" s="3"/>
      <c r="RVE57" s="3"/>
      <c r="RVF57" s="3"/>
      <c r="RVG57" s="3"/>
      <c r="RVH57" s="3"/>
      <c r="RVI57" s="3"/>
      <c r="RVJ57" s="3"/>
      <c r="RVK57" s="3"/>
      <c r="RVL57" s="3"/>
      <c r="RVM57" s="3"/>
      <c r="RVN57" s="3"/>
      <c r="RVO57" s="3"/>
      <c r="RVP57" s="3"/>
      <c r="RVQ57" s="3"/>
      <c r="RVR57" s="3"/>
      <c r="RVS57" s="3"/>
      <c r="RVT57" s="3"/>
      <c r="RVU57" s="3"/>
      <c r="RVV57" s="3"/>
      <c r="RVW57" s="3"/>
      <c r="RVX57" s="3"/>
      <c r="RVY57" s="3"/>
      <c r="RVZ57" s="3"/>
      <c r="RWA57" s="3"/>
      <c r="RWB57" s="3"/>
      <c r="RWC57" s="3"/>
      <c r="RWD57" s="3"/>
      <c r="RWE57" s="3"/>
      <c r="RWF57" s="3"/>
      <c r="RWG57" s="3"/>
      <c r="RWH57" s="3"/>
      <c r="RWI57" s="3"/>
      <c r="RWJ57" s="3"/>
      <c r="RWK57" s="3"/>
      <c r="RWL57" s="3"/>
      <c r="RWM57" s="3"/>
      <c r="RWN57" s="3"/>
      <c r="RWO57" s="3"/>
      <c r="RWP57" s="3"/>
      <c r="RWQ57" s="3"/>
      <c r="RWR57" s="3"/>
      <c r="RWS57" s="3"/>
      <c r="RWT57" s="3"/>
      <c r="RWU57" s="3"/>
      <c r="RWV57" s="3"/>
      <c r="RWW57" s="3"/>
      <c r="RWX57" s="3"/>
      <c r="RWY57" s="3"/>
      <c r="RWZ57" s="3"/>
      <c r="RXA57" s="3"/>
      <c r="RXB57" s="3"/>
      <c r="RXC57" s="3"/>
      <c r="RXD57" s="3"/>
      <c r="RXE57" s="3"/>
      <c r="RXF57" s="3"/>
      <c r="RXG57" s="3"/>
      <c r="RXH57" s="3"/>
      <c r="RXI57" s="3"/>
      <c r="RXJ57" s="3"/>
      <c r="RXK57" s="3"/>
      <c r="RXL57" s="3"/>
      <c r="RXM57" s="3"/>
      <c r="RXN57" s="3"/>
      <c r="RXO57" s="3"/>
      <c r="RXP57" s="3"/>
      <c r="RXQ57" s="3"/>
      <c r="RXR57" s="3"/>
      <c r="RXS57" s="3"/>
      <c r="RXT57" s="3"/>
      <c r="RXU57" s="3"/>
      <c r="RXV57" s="3"/>
      <c r="RXW57" s="3"/>
      <c r="RXX57" s="3"/>
      <c r="RXY57" s="3"/>
      <c r="RXZ57" s="3"/>
      <c r="RYA57" s="3"/>
      <c r="RYB57" s="3"/>
      <c r="RYC57" s="3"/>
      <c r="RYD57" s="3"/>
      <c r="RYE57" s="3"/>
      <c r="RYF57" s="3"/>
      <c r="RYG57" s="3"/>
      <c r="RYH57" s="3"/>
      <c r="RYI57" s="3"/>
      <c r="RYJ57" s="3"/>
      <c r="RYK57" s="3"/>
      <c r="RYL57" s="3"/>
      <c r="RYM57" s="3"/>
      <c r="RYN57" s="3"/>
      <c r="RYO57" s="3"/>
      <c r="RYP57" s="3"/>
      <c r="RYQ57" s="3"/>
      <c r="RYR57" s="3"/>
      <c r="RYS57" s="3"/>
      <c r="RYT57" s="3"/>
      <c r="RYU57" s="3"/>
      <c r="RYV57" s="3"/>
      <c r="RYW57" s="3"/>
      <c r="RYX57" s="3"/>
      <c r="RYY57" s="3"/>
      <c r="RYZ57" s="3"/>
      <c r="RZA57" s="3"/>
      <c r="RZB57" s="3"/>
      <c r="RZC57" s="3"/>
      <c r="RZD57" s="3"/>
      <c r="RZE57" s="3"/>
      <c r="RZF57" s="3"/>
      <c r="RZG57" s="3"/>
      <c r="RZH57" s="3"/>
      <c r="RZI57" s="3"/>
      <c r="RZJ57" s="3"/>
      <c r="RZK57" s="3"/>
      <c r="RZL57" s="3"/>
      <c r="RZM57" s="3"/>
      <c r="RZN57" s="3"/>
      <c r="RZO57" s="3"/>
      <c r="RZP57" s="3"/>
      <c r="RZQ57" s="3"/>
      <c r="RZR57" s="3"/>
      <c r="RZS57" s="3"/>
      <c r="RZT57" s="3"/>
      <c r="RZU57" s="3"/>
      <c r="RZV57" s="3"/>
      <c r="RZW57" s="3"/>
      <c r="RZX57" s="3"/>
      <c r="RZY57" s="3"/>
      <c r="RZZ57" s="3"/>
      <c r="SAA57" s="3"/>
      <c r="SAB57" s="3"/>
      <c r="SAC57" s="3"/>
      <c r="SAD57" s="3"/>
      <c r="SAE57" s="3"/>
      <c r="SAF57" s="3"/>
      <c r="SAG57" s="3"/>
      <c r="SAH57" s="3"/>
      <c r="SAI57" s="3"/>
      <c r="SAJ57" s="3"/>
      <c r="SAK57" s="3"/>
      <c r="SAL57" s="3"/>
      <c r="SAM57" s="3"/>
      <c r="SAN57" s="3"/>
      <c r="SAO57" s="3"/>
      <c r="SAP57" s="3"/>
      <c r="SAQ57" s="3"/>
      <c r="SAR57" s="3"/>
      <c r="SAS57" s="3"/>
      <c r="SAT57" s="3"/>
      <c r="SAU57" s="3"/>
      <c r="SAV57" s="3"/>
      <c r="SAW57" s="3"/>
      <c r="SAX57" s="3"/>
      <c r="SAY57" s="3"/>
      <c r="SAZ57" s="3"/>
      <c r="SBA57" s="3"/>
      <c r="SBB57" s="3"/>
      <c r="SBC57" s="3"/>
      <c r="SBD57" s="3"/>
      <c r="SBE57" s="3"/>
      <c r="SBF57" s="3"/>
      <c r="SBG57" s="3"/>
      <c r="SBH57" s="3"/>
      <c r="SBI57" s="3"/>
      <c r="SBJ57" s="3"/>
      <c r="SBK57" s="3"/>
      <c r="SBL57" s="3"/>
      <c r="SBM57" s="3"/>
      <c r="SBN57" s="3"/>
      <c r="SBO57" s="3"/>
      <c r="SBP57" s="3"/>
      <c r="SBQ57" s="3"/>
      <c r="SBR57" s="3"/>
      <c r="SBS57" s="3"/>
      <c r="SBT57" s="3"/>
      <c r="SBU57" s="3"/>
      <c r="SBV57" s="3"/>
      <c r="SBW57" s="3"/>
      <c r="SBX57" s="3"/>
      <c r="SBY57" s="3"/>
      <c r="SBZ57" s="3"/>
      <c r="SCA57" s="3"/>
      <c r="SCB57" s="3"/>
      <c r="SCC57" s="3"/>
      <c r="SCD57" s="3"/>
      <c r="SCE57" s="3"/>
      <c r="SCF57" s="3"/>
      <c r="SCG57" s="3"/>
      <c r="SCH57" s="3"/>
      <c r="SCI57" s="3"/>
      <c r="SCJ57" s="3"/>
      <c r="SCK57" s="3"/>
      <c r="SCL57" s="3"/>
      <c r="SCM57" s="3"/>
      <c r="SCN57" s="3"/>
      <c r="SCO57" s="3"/>
      <c r="SCP57" s="3"/>
      <c r="SCQ57" s="3"/>
      <c r="SCR57" s="3"/>
      <c r="SCS57" s="3"/>
      <c r="SCT57" s="3"/>
      <c r="SCU57" s="3"/>
      <c r="SCV57" s="3"/>
      <c r="SCW57" s="3"/>
      <c r="SCX57" s="3"/>
      <c r="SCY57" s="3"/>
      <c r="SCZ57" s="3"/>
      <c r="SDA57" s="3"/>
      <c r="SDB57" s="3"/>
      <c r="SDC57" s="3"/>
      <c r="SDD57" s="3"/>
      <c r="SDE57" s="3"/>
      <c r="SDF57" s="3"/>
      <c r="SDG57" s="3"/>
      <c r="SDH57" s="3"/>
      <c r="SDI57" s="3"/>
      <c r="SDJ57" s="3"/>
      <c r="SDK57" s="3"/>
      <c r="SDL57" s="3"/>
      <c r="SDM57" s="3"/>
      <c r="SDN57" s="3"/>
      <c r="SDO57" s="3"/>
      <c r="SDP57" s="3"/>
      <c r="SDQ57" s="3"/>
      <c r="SDR57" s="3"/>
      <c r="SDS57" s="3"/>
      <c r="SDT57" s="3"/>
      <c r="SDU57" s="3"/>
      <c r="SDV57" s="3"/>
      <c r="SDW57" s="3"/>
      <c r="SDX57" s="3"/>
      <c r="SDY57" s="3"/>
      <c r="SDZ57" s="3"/>
      <c r="SEA57" s="3"/>
      <c r="SEB57" s="3"/>
      <c r="SEC57" s="3"/>
      <c r="SED57" s="3"/>
      <c r="SEE57" s="3"/>
      <c r="SEF57" s="3"/>
      <c r="SEG57" s="3"/>
      <c r="SEH57" s="3"/>
      <c r="SEI57" s="3"/>
      <c r="SEJ57" s="3"/>
      <c r="SEK57" s="3"/>
      <c r="SEL57" s="3"/>
      <c r="SEM57" s="3"/>
      <c r="SEN57" s="3"/>
      <c r="SEO57" s="3"/>
      <c r="SEP57" s="3"/>
      <c r="SEQ57" s="3"/>
      <c r="SER57" s="3"/>
      <c r="SES57" s="3"/>
      <c r="SET57" s="3"/>
      <c r="SEU57" s="3"/>
      <c r="SEV57" s="3"/>
      <c r="SEW57" s="3"/>
      <c r="SEX57" s="3"/>
      <c r="SEY57" s="3"/>
      <c r="SEZ57" s="3"/>
      <c r="SFA57" s="3"/>
      <c r="SFB57" s="3"/>
      <c r="SFC57" s="3"/>
      <c r="SFD57" s="3"/>
      <c r="SFE57" s="3"/>
      <c r="SFF57" s="3"/>
      <c r="SFG57" s="3"/>
      <c r="SFH57" s="3"/>
      <c r="SFI57" s="3"/>
      <c r="SFJ57" s="3"/>
      <c r="SFK57" s="3"/>
      <c r="SFL57" s="3"/>
      <c r="SFM57" s="3"/>
      <c r="SFN57" s="3"/>
      <c r="SFO57" s="3"/>
      <c r="SFP57" s="3"/>
      <c r="SFQ57" s="3"/>
      <c r="SFR57" s="3"/>
      <c r="SFS57" s="3"/>
      <c r="SFT57" s="3"/>
      <c r="SFU57" s="3"/>
      <c r="SFV57" s="3"/>
      <c r="SFW57" s="3"/>
      <c r="SFX57" s="3"/>
      <c r="SFY57" s="3"/>
      <c r="SFZ57" s="3"/>
      <c r="SGA57" s="3"/>
      <c r="SGB57" s="3"/>
      <c r="SGC57" s="3"/>
      <c r="SGD57" s="3"/>
      <c r="SGE57" s="3"/>
      <c r="SGF57" s="3"/>
      <c r="SGG57" s="3"/>
      <c r="SGH57" s="3"/>
      <c r="SGI57" s="3"/>
      <c r="SGJ57" s="3"/>
      <c r="SGK57" s="3"/>
      <c r="SGL57" s="3"/>
      <c r="SGM57" s="3"/>
      <c r="SGN57" s="3"/>
      <c r="SGO57" s="3"/>
      <c r="SGP57" s="3"/>
      <c r="SGQ57" s="3"/>
      <c r="SGR57" s="3"/>
      <c r="SGS57" s="3"/>
      <c r="SGT57" s="3"/>
      <c r="SGU57" s="3"/>
      <c r="SGV57" s="3"/>
      <c r="SGW57" s="3"/>
      <c r="SGX57" s="3"/>
      <c r="SGY57" s="3"/>
      <c r="SGZ57" s="3"/>
      <c r="SHA57" s="3"/>
      <c r="SHB57" s="3"/>
      <c r="SHC57" s="3"/>
      <c r="SHD57" s="3"/>
      <c r="SHE57" s="3"/>
      <c r="SHF57" s="3"/>
      <c r="SHG57" s="3"/>
      <c r="SHH57" s="3"/>
      <c r="SHI57" s="3"/>
      <c r="SHJ57" s="3"/>
      <c r="SHK57" s="3"/>
      <c r="SHL57" s="3"/>
      <c r="SHM57" s="3"/>
      <c r="SHN57" s="3"/>
      <c r="SHO57" s="3"/>
      <c r="SHP57" s="3"/>
      <c r="SHQ57" s="3"/>
      <c r="SHR57" s="3"/>
      <c r="SHS57" s="3"/>
      <c r="SHT57" s="3"/>
      <c r="SHU57" s="3"/>
      <c r="SHV57" s="3"/>
      <c r="SHW57" s="3"/>
      <c r="SHX57" s="3"/>
      <c r="SHY57" s="3"/>
      <c r="SHZ57" s="3"/>
      <c r="SIA57" s="3"/>
      <c r="SIB57" s="3"/>
      <c r="SIC57" s="3"/>
      <c r="SID57" s="3"/>
      <c r="SIE57" s="3"/>
      <c r="SIF57" s="3"/>
      <c r="SIG57" s="3"/>
      <c r="SIH57" s="3"/>
      <c r="SII57" s="3"/>
      <c r="SIJ57" s="3"/>
      <c r="SIK57" s="3"/>
      <c r="SIL57" s="3"/>
      <c r="SIM57" s="3"/>
      <c r="SIN57" s="3"/>
      <c r="SIO57" s="3"/>
      <c r="SIP57" s="3"/>
      <c r="SIQ57" s="3"/>
      <c r="SIR57" s="3"/>
      <c r="SIS57" s="3"/>
      <c r="SIT57" s="3"/>
      <c r="SIU57" s="3"/>
      <c r="SIV57" s="3"/>
      <c r="SIW57" s="3"/>
      <c r="SIX57" s="3"/>
      <c r="SIY57" s="3"/>
      <c r="SIZ57" s="3"/>
      <c r="SJA57" s="3"/>
      <c r="SJB57" s="3"/>
      <c r="SJC57" s="3"/>
      <c r="SJD57" s="3"/>
      <c r="SJE57" s="3"/>
      <c r="SJF57" s="3"/>
      <c r="SJG57" s="3"/>
      <c r="SJH57" s="3"/>
      <c r="SJI57" s="3"/>
      <c r="SJJ57" s="3"/>
      <c r="SJK57" s="3"/>
      <c r="SJL57" s="3"/>
      <c r="SJM57" s="3"/>
      <c r="SJN57" s="3"/>
      <c r="SJO57" s="3"/>
      <c r="SJP57" s="3"/>
      <c r="SJQ57" s="3"/>
      <c r="SJR57" s="3"/>
      <c r="SJS57" s="3"/>
      <c r="SJT57" s="3"/>
      <c r="SJU57" s="3"/>
      <c r="SJV57" s="3"/>
      <c r="SJW57" s="3"/>
      <c r="SJX57" s="3"/>
      <c r="SJY57" s="3"/>
      <c r="SJZ57" s="3"/>
      <c r="SKA57" s="3"/>
      <c r="SKB57" s="3"/>
      <c r="SKC57" s="3"/>
      <c r="SKD57" s="3"/>
      <c r="SKE57" s="3"/>
      <c r="SKF57" s="3"/>
      <c r="SKG57" s="3"/>
      <c r="SKH57" s="3"/>
      <c r="SKI57" s="3"/>
      <c r="SKJ57" s="3"/>
      <c r="SKK57" s="3"/>
      <c r="SKL57" s="3"/>
      <c r="SKM57" s="3"/>
      <c r="SKN57" s="3"/>
      <c r="SKO57" s="3"/>
      <c r="SKP57" s="3"/>
      <c r="SKQ57" s="3"/>
      <c r="SKR57" s="3"/>
      <c r="SKS57" s="3"/>
      <c r="SKT57" s="3"/>
      <c r="SKU57" s="3"/>
      <c r="SKV57" s="3"/>
      <c r="SKW57" s="3"/>
      <c r="SKX57" s="3"/>
      <c r="SKY57" s="3"/>
      <c r="SKZ57" s="3"/>
      <c r="SLA57" s="3"/>
      <c r="SLB57" s="3"/>
      <c r="SLC57" s="3"/>
      <c r="SLD57" s="3"/>
      <c r="SLE57" s="3"/>
      <c r="SLF57" s="3"/>
      <c r="SLG57" s="3"/>
      <c r="SLH57" s="3"/>
      <c r="SLI57" s="3"/>
      <c r="SLJ57" s="3"/>
      <c r="SLK57" s="3"/>
      <c r="SLL57" s="3"/>
      <c r="SLM57" s="3"/>
      <c r="SLN57" s="3"/>
      <c r="SLO57" s="3"/>
      <c r="SLP57" s="3"/>
      <c r="SLQ57" s="3"/>
      <c r="SLR57" s="3"/>
      <c r="SLS57" s="3"/>
      <c r="SLT57" s="3"/>
      <c r="SLU57" s="3"/>
      <c r="SLV57" s="3"/>
      <c r="SLW57" s="3"/>
      <c r="SLX57" s="3"/>
      <c r="SLY57" s="3"/>
      <c r="SLZ57" s="3"/>
      <c r="SMA57" s="3"/>
      <c r="SMB57" s="3"/>
      <c r="SMC57" s="3"/>
      <c r="SMD57" s="3"/>
      <c r="SME57" s="3"/>
      <c r="SMF57" s="3"/>
      <c r="SMG57" s="3"/>
      <c r="SMH57" s="3"/>
      <c r="SMI57" s="3"/>
      <c r="SMJ57" s="3"/>
      <c r="SMK57" s="3"/>
      <c r="SML57" s="3"/>
      <c r="SMM57" s="3"/>
      <c r="SMN57" s="3"/>
      <c r="SMO57" s="3"/>
      <c r="SMP57" s="3"/>
      <c r="SMQ57" s="3"/>
      <c r="SMR57" s="3"/>
      <c r="SMS57" s="3"/>
      <c r="SMT57" s="3"/>
      <c r="SMU57" s="3"/>
      <c r="SMV57" s="3"/>
      <c r="SMW57" s="3"/>
      <c r="SMX57" s="3"/>
      <c r="SMY57" s="3"/>
      <c r="SMZ57" s="3"/>
      <c r="SNA57" s="3"/>
      <c r="SNB57" s="3"/>
      <c r="SNC57" s="3"/>
      <c r="SND57" s="3"/>
      <c r="SNE57" s="3"/>
      <c r="SNF57" s="3"/>
      <c r="SNG57" s="3"/>
      <c r="SNH57" s="3"/>
      <c r="SNI57" s="3"/>
      <c r="SNJ57" s="3"/>
      <c r="SNK57" s="3"/>
      <c r="SNL57" s="3"/>
      <c r="SNM57" s="3"/>
      <c r="SNN57" s="3"/>
      <c r="SNO57" s="3"/>
      <c r="SNP57" s="3"/>
      <c r="SNQ57" s="3"/>
      <c r="SNR57" s="3"/>
      <c r="SNS57" s="3"/>
      <c r="SNT57" s="3"/>
      <c r="SNU57" s="3"/>
      <c r="SNV57" s="3"/>
      <c r="SNW57" s="3"/>
      <c r="SNX57" s="3"/>
      <c r="SNY57" s="3"/>
      <c r="SNZ57" s="3"/>
      <c r="SOA57" s="3"/>
      <c r="SOB57" s="3"/>
      <c r="SOC57" s="3"/>
      <c r="SOD57" s="3"/>
      <c r="SOE57" s="3"/>
      <c r="SOF57" s="3"/>
      <c r="SOG57" s="3"/>
      <c r="SOH57" s="3"/>
      <c r="SOI57" s="3"/>
      <c r="SOJ57" s="3"/>
      <c r="SOK57" s="3"/>
      <c r="SOL57" s="3"/>
      <c r="SOM57" s="3"/>
      <c r="SON57" s="3"/>
      <c r="SOO57" s="3"/>
      <c r="SOP57" s="3"/>
      <c r="SOQ57" s="3"/>
      <c r="SOR57" s="3"/>
      <c r="SOS57" s="3"/>
      <c r="SOT57" s="3"/>
      <c r="SOU57" s="3"/>
      <c r="SOV57" s="3"/>
      <c r="SOW57" s="3"/>
      <c r="SOX57" s="3"/>
      <c r="SOY57" s="3"/>
      <c r="SOZ57" s="3"/>
      <c r="SPA57" s="3"/>
      <c r="SPB57" s="3"/>
      <c r="SPC57" s="3"/>
      <c r="SPD57" s="3"/>
      <c r="SPE57" s="3"/>
      <c r="SPF57" s="3"/>
      <c r="SPG57" s="3"/>
      <c r="SPH57" s="3"/>
      <c r="SPI57" s="3"/>
      <c r="SPJ57" s="3"/>
      <c r="SPK57" s="3"/>
      <c r="SPL57" s="3"/>
      <c r="SPM57" s="3"/>
      <c r="SPN57" s="3"/>
      <c r="SPO57" s="3"/>
      <c r="SPP57" s="3"/>
      <c r="SPQ57" s="3"/>
      <c r="SPR57" s="3"/>
      <c r="SPS57" s="3"/>
      <c r="SPT57" s="3"/>
      <c r="SPU57" s="3"/>
      <c r="SPV57" s="3"/>
      <c r="SPW57" s="3"/>
      <c r="SPX57" s="3"/>
      <c r="SPY57" s="3"/>
      <c r="SPZ57" s="3"/>
      <c r="SQA57" s="3"/>
      <c r="SQB57" s="3"/>
      <c r="SQC57" s="3"/>
      <c r="SQD57" s="3"/>
      <c r="SQE57" s="3"/>
      <c r="SQF57" s="3"/>
      <c r="SQG57" s="3"/>
      <c r="SQH57" s="3"/>
      <c r="SQI57" s="3"/>
      <c r="SQJ57" s="3"/>
      <c r="SQK57" s="3"/>
      <c r="SQL57" s="3"/>
      <c r="SQM57" s="3"/>
      <c r="SQN57" s="3"/>
      <c r="SQO57" s="3"/>
      <c r="SQP57" s="3"/>
      <c r="SQQ57" s="3"/>
      <c r="SQR57" s="3"/>
      <c r="SQS57" s="3"/>
      <c r="SQT57" s="3"/>
      <c r="SQU57" s="3"/>
      <c r="SQV57" s="3"/>
      <c r="SQW57" s="3"/>
      <c r="SQX57" s="3"/>
      <c r="SQY57" s="3"/>
      <c r="SQZ57" s="3"/>
      <c r="SRA57" s="3"/>
      <c r="SRB57" s="3"/>
      <c r="SRC57" s="3"/>
      <c r="SRD57" s="3"/>
      <c r="SRE57" s="3"/>
      <c r="SRF57" s="3"/>
      <c r="SRG57" s="3"/>
      <c r="SRH57" s="3"/>
      <c r="SRI57" s="3"/>
      <c r="SRJ57" s="3"/>
      <c r="SRK57" s="3"/>
      <c r="SRL57" s="3"/>
      <c r="SRM57" s="3"/>
      <c r="SRN57" s="3"/>
      <c r="SRO57" s="3"/>
      <c r="SRP57" s="3"/>
      <c r="SRQ57" s="3"/>
      <c r="SRR57" s="3"/>
      <c r="SRS57" s="3"/>
      <c r="SRT57" s="3"/>
      <c r="SRU57" s="3"/>
      <c r="SRV57" s="3"/>
      <c r="SRW57" s="3"/>
      <c r="SRX57" s="3"/>
      <c r="SRY57" s="3"/>
      <c r="SRZ57" s="3"/>
      <c r="SSA57" s="3"/>
      <c r="SSB57" s="3"/>
      <c r="SSC57" s="3"/>
      <c r="SSD57" s="3"/>
      <c r="SSE57" s="3"/>
      <c r="SSF57" s="3"/>
      <c r="SSG57" s="3"/>
      <c r="SSH57" s="3"/>
      <c r="SSI57" s="3"/>
      <c r="SSJ57" s="3"/>
      <c r="SSK57" s="3"/>
      <c r="SSL57" s="3"/>
      <c r="SSM57" s="3"/>
      <c r="SSN57" s="3"/>
      <c r="SSO57" s="3"/>
      <c r="SSP57" s="3"/>
      <c r="SSQ57" s="3"/>
      <c r="SSR57" s="3"/>
      <c r="SSS57" s="3"/>
      <c r="SST57" s="3"/>
      <c r="SSU57" s="3"/>
      <c r="SSV57" s="3"/>
      <c r="SSW57" s="3"/>
      <c r="SSX57" s="3"/>
      <c r="SSY57" s="3"/>
      <c r="SSZ57" s="3"/>
      <c r="STA57" s="3"/>
      <c r="STB57" s="3"/>
      <c r="STC57" s="3"/>
      <c r="STD57" s="3"/>
      <c r="STE57" s="3"/>
      <c r="STF57" s="3"/>
      <c r="STG57" s="3"/>
      <c r="STH57" s="3"/>
      <c r="STI57" s="3"/>
      <c r="STJ57" s="3"/>
      <c r="STK57" s="3"/>
      <c r="STL57" s="3"/>
      <c r="STM57" s="3"/>
      <c r="STN57" s="3"/>
      <c r="STO57" s="3"/>
      <c r="STP57" s="3"/>
      <c r="STQ57" s="3"/>
      <c r="STR57" s="3"/>
      <c r="STS57" s="3"/>
      <c r="STT57" s="3"/>
      <c r="STU57" s="3"/>
      <c r="STV57" s="3"/>
      <c r="STW57" s="3"/>
      <c r="STX57" s="3"/>
      <c r="STY57" s="3"/>
      <c r="STZ57" s="3"/>
      <c r="SUA57" s="3"/>
      <c r="SUB57" s="3"/>
      <c r="SUC57" s="3"/>
      <c r="SUD57" s="3"/>
      <c r="SUE57" s="3"/>
      <c r="SUF57" s="3"/>
      <c r="SUG57" s="3"/>
      <c r="SUH57" s="3"/>
      <c r="SUI57" s="3"/>
      <c r="SUJ57" s="3"/>
      <c r="SUK57" s="3"/>
      <c r="SUL57" s="3"/>
      <c r="SUM57" s="3"/>
      <c r="SUN57" s="3"/>
      <c r="SUO57" s="3"/>
      <c r="SUP57" s="3"/>
      <c r="SUQ57" s="3"/>
      <c r="SUR57" s="3"/>
      <c r="SUS57" s="3"/>
      <c r="SUT57" s="3"/>
      <c r="SUU57" s="3"/>
      <c r="SUV57" s="3"/>
      <c r="SUW57" s="3"/>
      <c r="SUX57" s="3"/>
      <c r="SUY57" s="3"/>
      <c r="SUZ57" s="3"/>
      <c r="SVA57" s="3"/>
      <c r="SVB57" s="3"/>
      <c r="SVC57" s="3"/>
      <c r="SVD57" s="3"/>
      <c r="SVE57" s="3"/>
      <c r="SVF57" s="3"/>
      <c r="SVG57" s="3"/>
      <c r="SVH57" s="3"/>
      <c r="SVI57" s="3"/>
      <c r="SVJ57" s="3"/>
      <c r="SVK57" s="3"/>
      <c r="SVL57" s="3"/>
      <c r="SVM57" s="3"/>
      <c r="SVN57" s="3"/>
      <c r="SVO57" s="3"/>
      <c r="SVP57" s="3"/>
      <c r="SVQ57" s="3"/>
      <c r="SVR57" s="3"/>
      <c r="SVS57" s="3"/>
      <c r="SVT57" s="3"/>
      <c r="SVU57" s="3"/>
      <c r="SVV57" s="3"/>
      <c r="SVW57" s="3"/>
      <c r="SVX57" s="3"/>
      <c r="SVY57" s="3"/>
      <c r="SVZ57" s="3"/>
      <c r="SWA57" s="3"/>
      <c r="SWB57" s="3"/>
      <c r="SWC57" s="3"/>
      <c r="SWD57" s="3"/>
      <c r="SWE57" s="3"/>
      <c r="SWF57" s="3"/>
      <c r="SWG57" s="3"/>
      <c r="SWH57" s="3"/>
      <c r="SWI57" s="3"/>
      <c r="SWJ57" s="3"/>
      <c r="SWK57" s="3"/>
      <c r="SWL57" s="3"/>
      <c r="SWM57" s="3"/>
      <c r="SWN57" s="3"/>
      <c r="SWO57" s="3"/>
      <c r="SWP57" s="3"/>
      <c r="SWQ57" s="3"/>
      <c r="SWR57" s="3"/>
      <c r="SWS57" s="3"/>
      <c r="SWT57" s="3"/>
      <c r="SWU57" s="3"/>
      <c r="SWV57" s="3"/>
      <c r="SWW57" s="3"/>
      <c r="SWX57" s="3"/>
      <c r="SWY57" s="3"/>
      <c r="SWZ57" s="3"/>
      <c r="SXA57" s="3"/>
      <c r="SXB57" s="3"/>
      <c r="SXC57" s="3"/>
      <c r="SXD57" s="3"/>
      <c r="SXE57" s="3"/>
      <c r="SXF57" s="3"/>
      <c r="SXG57" s="3"/>
      <c r="SXH57" s="3"/>
      <c r="SXI57" s="3"/>
      <c r="SXJ57" s="3"/>
      <c r="SXK57" s="3"/>
      <c r="SXL57" s="3"/>
      <c r="SXM57" s="3"/>
      <c r="SXN57" s="3"/>
      <c r="SXO57" s="3"/>
      <c r="SXP57" s="3"/>
      <c r="SXQ57" s="3"/>
      <c r="SXR57" s="3"/>
      <c r="SXS57" s="3"/>
      <c r="SXT57" s="3"/>
      <c r="SXU57" s="3"/>
      <c r="SXV57" s="3"/>
      <c r="SXW57" s="3"/>
      <c r="SXX57" s="3"/>
      <c r="SXY57" s="3"/>
      <c r="SXZ57" s="3"/>
      <c r="SYA57" s="3"/>
      <c r="SYB57" s="3"/>
      <c r="SYC57" s="3"/>
      <c r="SYD57" s="3"/>
      <c r="SYE57" s="3"/>
      <c r="SYF57" s="3"/>
      <c r="SYG57" s="3"/>
      <c r="SYH57" s="3"/>
      <c r="SYI57" s="3"/>
      <c r="SYJ57" s="3"/>
      <c r="SYK57" s="3"/>
      <c r="SYL57" s="3"/>
      <c r="SYM57" s="3"/>
      <c r="SYN57" s="3"/>
      <c r="SYO57" s="3"/>
      <c r="SYP57" s="3"/>
      <c r="SYQ57" s="3"/>
      <c r="SYR57" s="3"/>
      <c r="SYS57" s="3"/>
      <c r="SYT57" s="3"/>
      <c r="SYU57" s="3"/>
      <c r="SYV57" s="3"/>
      <c r="SYW57" s="3"/>
      <c r="SYX57" s="3"/>
      <c r="SYY57" s="3"/>
      <c r="SYZ57" s="3"/>
      <c r="SZA57" s="3"/>
      <c r="SZB57" s="3"/>
      <c r="SZC57" s="3"/>
      <c r="SZD57" s="3"/>
      <c r="SZE57" s="3"/>
      <c r="SZF57" s="3"/>
      <c r="SZG57" s="3"/>
      <c r="SZH57" s="3"/>
      <c r="SZI57" s="3"/>
      <c r="SZJ57" s="3"/>
      <c r="SZK57" s="3"/>
      <c r="SZL57" s="3"/>
      <c r="SZM57" s="3"/>
      <c r="SZN57" s="3"/>
      <c r="SZO57" s="3"/>
      <c r="SZP57" s="3"/>
      <c r="SZQ57" s="3"/>
      <c r="SZR57" s="3"/>
      <c r="SZS57" s="3"/>
      <c r="SZT57" s="3"/>
      <c r="SZU57" s="3"/>
      <c r="SZV57" s="3"/>
      <c r="SZW57" s="3"/>
      <c r="SZX57" s="3"/>
      <c r="SZY57" s="3"/>
      <c r="SZZ57" s="3"/>
      <c r="TAA57" s="3"/>
      <c r="TAB57" s="3"/>
      <c r="TAC57" s="3"/>
      <c r="TAD57" s="3"/>
      <c r="TAE57" s="3"/>
      <c r="TAF57" s="3"/>
      <c r="TAG57" s="3"/>
      <c r="TAH57" s="3"/>
      <c r="TAI57" s="3"/>
      <c r="TAJ57" s="3"/>
      <c r="TAK57" s="3"/>
      <c r="TAL57" s="3"/>
      <c r="TAM57" s="3"/>
      <c r="TAN57" s="3"/>
      <c r="TAO57" s="3"/>
      <c r="TAP57" s="3"/>
      <c r="TAQ57" s="3"/>
      <c r="TAR57" s="3"/>
      <c r="TAS57" s="3"/>
      <c r="TAT57" s="3"/>
      <c r="TAU57" s="3"/>
      <c r="TAV57" s="3"/>
      <c r="TAW57" s="3"/>
      <c r="TAX57" s="3"/>
      <c r="TAY57" s="3"/>
      <c r="TAZ57" s="3"/>
      <c r="TBA57" s="3"/>
      <c r="TBB57" s="3"/>
      <c r="TBC57" s="3"/>
      <c r="TBD57" s="3"/>
      <c r="TBE57" s="3"/>
      <c r="TBF57" s="3"/>
      <c r="TBG57" s="3"/>
      <c r="TBH57" s="3"/>
      <c r="TBI57" s="3"/>
      <c r="TBJ57" s="3"/>
      <c r="TBK57" s="3"/>
      <c r="TBL57" s="3"/>
      <c r="TBM57" s="3"/>
      <c r="TBN57" s="3"/>
      <c r="TBO57" s="3"/>
      <c r="TBP57" s="3"/>
      <c r="TBQ57" s="3"/>
      <c r="TBR57" s="3"/>
      <c r="TBS57" s="3"/>
      <c r="TBT57" s="3"/>
      <c r="TBU57" s="3"/>
      <c r="TBV57" s="3"/>
      <c r="TBW57" s="3"/>
      <c r="TBX57" s="3"/>
      <c r="TBY57" s="3"/>
      <c r="TBZ57" s="3"/>
      <c r="TCA57" s="3"/>
      <c r="TCB57" s="3"/>
      <c r="TCC57" s="3"/>
      <c r="TCD57" s="3"/>
      <c r="TCE57" s="3"/>
      <c r="TCF57" s="3"/>
      <c r="TCG57" s="3"/>
      <c r="TCH57" s="3"/>
      <c r="TCI57" s="3"/>
      <c r="TCJ57" s="3"/>
      <c r="TCK57" s="3"/>
      <c r="TCL57" s="3"/>
      <c r="TCM57" s="3"/>
      <c r="TCN57" s="3"/>
      <c r="TCO57" s="3"/>
      <c r="TCP57" s="3"/>
      <c r="TCQ57" s="3"/>
      <c r="TCR57" s="3"/>
      <c r="TCS57" s="3"/>
      <c r="TCT57" s="3"/>
      <c r="TCU57" s="3"/>
      <c r="TCV57" s="3"/>
      <c r="TCW57" s="3"/>
      <c r="TCX57" s="3"/>
      <c r="TCY57" s="3"/>
      <c r="TCZ57" s="3"/>
      <c r="TDA57" s="3"/>
      <c r="TDB57" s="3"/>
      <c r="TDC57" s="3"/>
      <c r="TDD57" s="3"/>
      <c r="TDE57" s="3"/>
      <c r="TDF57" s="3"/>
      <c r="TDG57" s="3"/>
      <c r="TDH57" s="3"/>
      <c r="TDI57" s="3"/>
      <c r="TDJ57" s="3"/>
      <c r="TDK57" s="3"/>
      <c r="TDL57" s="3"/>
      <c r="TDM57" s="3"/>
      <c r="TDN57" s="3"/>
      <c r="TDO57" s="3"/>
      <c r="TDP57" s="3"/>
      <c r="TDQ57" s="3"/>
      <c r="TDR57" s="3"/>
      <c r="TDS57" s="3"/>
      <c r="TDT57" s="3"/>
      <c r="TDU57" s="3"/>
      <c r="TDV57" s="3"/>
      <c r="TDW57" s="3"/>
      <c r="TDX57" s="3"/>
      <c r="TDY57" s="3"/>
      <c r="TDZ57" s="3"/>
      <c r="TEA57" s="3"/>
      <c r="TEB57" s="3"/>
      <c r="TEC57" s="3"/>
      <c r="TED57" s="3"/>
      <c r="TEE57" s="3"/>
      <c r="TEF57" s="3"/>
      <c r="TEG57" s="3"/>
      <c r="TEH57" s="3"/>
      <c r="TEI57" s="3"/>
      <c r="TEJ57" s="3"/>
      <c r="TEK57" s="3"/>
      <c r="TEL57" s="3"/>
      <c r="TEM57" s="3"/>
      <c r="TEN57" s="3"/>
      <c r="TEO57" s="3"/>
      <c r="TEP57" s="3"/>
      <c r="TEQ57" s="3"/>
      <c r="TER57" s="3"/>
      <c r="TES57" s="3"/>
      <c r="TET57" s="3"/>
      <c r="TEU57" s="3"/>
      <c r="TEV57" s="3"/>
      <c r="TEW57" s="3"/>
      <c r="TEX57" s="3"/>
      <c r="TEY57" s="3"/>
      <c r="TEZ57" s="3"/>
      <c r="TFA57" s="3"/>
      <c r="TFB57" s="3"/>
      <c r="TFC57" s="3"/>
      <c r="TFD57" s="3"/>
      <c r="TFE57" s="3"/>
      <c r="TFF57" s="3"/>
      <c r="TFG57" s="3"/>
      <c r="TFH57" s="3"/>
      <c r="TFI57" s="3"/>
      <c r="TFJ57" s="3"/>
      <c r="TFK57" s="3"/>
      <c r="TFL57" s="3"/>
      <c r="TFM57" s="3"/>
      <c r="TFN57" s="3"/>
      <c r="TFO57" s="3"/>
      <c r="TFP57" s="3"/>
      <c r="TFQ57" s="3"/>
      <c r="TFR57" s="3"/>
      <c r="TFS57" s="3"/>
      <c r="TFT57" s="3"/>
      <c r="TFU57" s="3"/>
      <c r="TFV57" s="3"/>
      <c r="TFW57" s="3"/>
      <c r="TFX57" s="3"/>
      <c r="TFY57" s="3"/>
      <c r="TFZ57" s="3"/>
      <c r="TGA57" s="3"/>
      <c r="TGB57" s="3"/>
      <c r="TGC57" s="3"/>
      <c r="TGD57" s="3"/>
      <c r="TGE57" s="3"/>
      <c r="TGF57" s="3"/>
      <c r="TGG57" s="3"/>
      <c r="TGH57" s="3"/>
      <c r="TGI57" s="3"/>
      <c r="TGJ57" s="3"/>
      <c r="TGK57" s="3"/>
      <c r="TGL57" s="3"/>
      <c r="TGM57" s="3"/>
      <c r="TGN57" s="3"/>
      <c r="TGO57" s="3"/>
      <c r="TGP57" s="3"/>
      <c r="TGQ57" s="3"/>
      <c r="TGR57" s="3"/>
      <c r="TGS57" s="3"/>
      <c r="TGT57" s="3"/>
      <c r="TGU57" s="3"/>
      <c r="TGV57" s="3"/>
      <c r="TGW57" s="3"/>
      <c r="TGX57" s="3"/>
      <c r="TGY57" s="3"/>
      <c r="TGZ57" s="3"/>
      <c r="THA57" s="3"/>
      <c r="THB57" s="3"/>
      <c r="THC57" s="3"/>
      <c r="THD57" s="3"/>
      <c r="THE57" s="3"/>
      <c r="THF57" s="3"/>
      <c r="THG57" s="3"/>
      <c r="THH57" s="3"/>
      <c r="THI57" s="3"/>
      <c r="THJ57" s="3"/>
      <c r="THK57" s="3"/>
      <c r="THL57" s="3"/>
      <c r="THM57" s="3"/>
      <c r="THN57" s="3"/>
      <c r="THO57" s="3"/>
      <c r="THP57" s="3"/>
      <c r="THQ57" s="3"/>
      <c r="THR57" s="3"/>
      <c r="THS57" s="3"/>
      <c r="THT57" s="3"/>
      <c r="THU57" s="3"/>
      <c r="THV57" s="3"/>
      <c r="THW57" s="3"/>
      <c r="THX57" s="3"/>
      <c r="THY57" s="3"/>
      <c r="THZ57" s="3"/>
      <c r="TIA57" s="3"/>
      <c r="TIB57" s="3"/>
      <c r="TIC57" s="3"/>
      <c r="TID57" s="3"/>
      <c r="TIE57" s="3"/>
      <c r="TIF57" s="3"/>
      <c r="TIG57" s="3"/>
      <c r="TIH57" s="3"/>
      <c r="TII57" s="3"/>
      <c r="TIJ57" s="3"/>
      <c r="TIK57" s="3"/>
      <c r="TIL57" s="3"/>
      <c r="TIM57" s="3"/>
      <c r="TIN57" s="3"/>
      <c r="TIO57" s="3"/>
      <c r="TIP57" s="3"/>
      <c r="TIQ57" s="3"/>
      <c r="TIR57" s="3"/>
      <c r="TIS57" s="3"/>
      <c r="TIT57" s="3"/>
      <c r="TIU57" s="3"/>
      <c r="TIV57" s="3"/>
      <c r="TIW57" s="3"/>
      <c r="TIX57" s="3"/>
      <c r="TIY57" s="3"/>
      <c r="TIZ57" s="3"/>
      <c r="TJA57" s="3"/>
      <c r="TJB57" s="3"/>
      <c r="TJC57" s="3"/>
      <c r="TJD57" s="3"/>
      <c r="TJE57" s="3"/>
      <c r="TJF57" s="3"/>
      <c r="TJG57" s="3"/>
      <c r="TJH57" s="3"/>
      <c r="TJI57" s="3"/>
      <c r="TJJ57" s="3"/>
      <c r="TJK57" s="3"/>
      <c r="TJL57" s="3"/>
      <c r="TJM57" s="3"/>
      <c r="TJN57" s="3"/>
      <c r="TJO57" s="3"/>
      <c r="TJP57" s="3"/>
      <c r="TJQ57" s="3"/>
      <c r="TJR57" s="3"/>
      <c r="TJS57" s="3"/>
      <c r="TJT57" s="3"/>
      <c r="TJU57" s="3"/>
      <c r="TJV57" s="3"/>
      <c r="TJW57" s="3"/>
      <c r="TJX57" s="3"/>
      <c r="TJY57" s="3"/>
      <c r="TJZ57" s="3"/>
      <c r="TKA57" s="3"/>
      <c r="TKB57" s="3"/>
      <c r="TKC57" s="3"/>
      <c r="TKD57" s="3"/>
      <c r="TKE57" s="3"/>
      <c r="TKF57" s="3"/>
      <c r="TKG57" s="3"/>
      <c r="TKH57" s="3"/>
      <c r="TKI57" s="3"/>
      <c r="TKJ57" s="3"/>
      <c r="TKK57" s="3"/>
      <c r="TKL57" s="3"/>
      <c r="TKM57" s="3"/>
      <c r="TKN57" s="3"/>
      <c r="TKO57" s="3"/>
      <c r="TKP57" s="3"/>
      <c r="TKQ57" s="3"/>
      <c r="TKR57" s="3"/>
      <c r="TKS57" s="3"/>
      <c r="TKT57" s="3"/>
      <c r="TKU57" s="3"/>
      <c r="TKV57" s="3"/>
      <c r="TKW57" s="3"/>
      <c r="TKX57" s="3"/>
      <c r="TKY57" s="3"/>
      <c r="TKZ57" s="3"/>
      <c r="TLA57" s="3"/>
      <c r="TLB57" s="3"/>
      <c r="TLC57" s="3"/>
      <c r="TLD57" s="3"/>
      <c r="TLE57" s="3"/>
      <c r="TLF57" s="3"/>
      <c r="TLG57" s="3"/>
      <c r="TLH57" s="3"/>
      <c r="TLI57" s="3"/>
      <c r="TLJ57" s="3"/>
      <c r="TLK57" s="3"/>
      <c r="TLL57" s="3"/>
      <c r="TLM57" s="3"/>
      <c r="TLN57" s="3"/>
      <c r="TLO57" s="3"/>
      <c r="TLP57" s="3"/>
      <c r="TLQ57" s="3"/>
      <c r="TLR57" s="3"/>
      <c r="TLS57" s="3"/>
      <c r="TLT57" s="3"/>
      <c r="TLU57" s="3"/>
      <c r="TLV57" s="3"/>
      <c r="TLW57" s="3"/>
      <c r="TLX57" s="3"/>
      <c r="TLY57" s="3"/>
      <c r="TLZ57" s="3"/>
      <c r="TMA57" s="3"/>
      <c r="TMB57" s="3"/>
      <c r="TMC57" s="3"/>
      <c r="TMD57" s="3"/>
      <c r="TME57" s="3"/>
      <c r="TMF57" s="3"/>
      <c r="TMG57" s="3"/>
      <c r="TMH57" s="3"/>
      <c r="TMI57" s="3"/>
      <c r="TMJ57" s="3"/>
      <c r="TMK57" s="3"/>
      <c r="TML57" s="3"/>
      <c r="TMM57" s="3"/>
      <c r="TMN57" s="3"/>
      <c r="TMO57" s="3"/>
      <c r="TMP57" s="3"/>
      <c r="TMQ57" s="3"/>
      <c r="TMR57" s="3"/>
      <c r="TMS57" s="3"/>
      <c r="TMT57" s="3"/>
      <c r="TMU57" s="3"/>
      <c r="TMV57" s="3"/>
      <c r="TMW57" s="3"/>
      <c r="TMX57" s="3"/>
      <c r="TMY57" s="3"/>
      <c r="TMZ57" s="3"/>
      <c r="TNA57" s="3"/>
      <c r="TNB57" s="3"/>
      <c r="TNC57" s="3"/>
      <c r="TND57" s="3"/>
      <c r="TNE57" s="3"/>
      <c r="TNF57" s="3"/>
      <c r="TNG57" s="3"/>
      <c r="TNH57" s="3"/>
      <c r="TNI57" s="3"/>
      <c r="TNJ57" s="3"/>
      <c r="TNK57" s="3"/>
      <c r="TNL57" s="3"/>
      <c r="TNM57" s="3"/>
      <c r="TNN57" s="3"/>
      <c r="TNO57" s="3"/>
      <c r="TNP57" s="3"/>
      <c r="TNQ57" s="3"/>
      <c r="TNR57" s="3"/>
      <c r="TNS57" s="3"/>
      <c r="TNT57" s="3"/>
      <c r="TNU57" s="3"/>
      <c r="TNV57" s="3"/>
      <c r="TNW57" s="3"/>
      <c r="TNX57" s="3"/>
      <c r="TNY57" s="3"/>
      <c r="TNZ57" s="3"/>
      <c r="TOA57" s="3"/>
      <c r="TOB57" s="3"/>
      <c r="TOC57" s="3"/>
      <c r="TOD57" s="3"/>
      <c r="TOE57" s="3"/>
      <c r="TOF57" s="3"/>
      <c r="TOG57" s="3"/>
      <c r="TOH57" s="3"/>
      <c r="TOI57" s="3"/>
      <c r="TOJ57" s="3"/>
      <c r="TOK57" s="3"/>
      <c r="TOL57" s="3"/>
      <c r="TOM57" s="3"/>
      <c r="TON57" s="3"/>
      <c r="TOO57" s="3"/>
      <c r="TOP57" s="3"/>
      <c r="TOQ57" s="3"/>
      <c r="TOR57" s="3"/>
      <c r="TOS57" s="3"/>
      <c r="TOT57" s="3"/>
      <c r="TOU57" s="3"/>
      <c r="TOV57" s="3"/>
      <c r="TOW57" s="3"/>
      <c r="TOX57" s="3"/>
      <c r="TOY57" s="3"/>
      <c r="TOZ57" s="3"/>
      <c r="TPA57" s="3"/>
      <c r="TPB57" s="3"/>
      <c r="TPC57" s="3"/>
      <c r="TPD57" s="3"/>
      <c r="TPE57" s="3"/>
      <c r="TPF57" s="3"/>
      <c r="TPG57" s="3"/>
      <c r="TPH57" s="3"/>
      <c r="TPI57" s="3"/>
      <c r="TPJ57" s="3"/>
      <c r="TPK57" s="3"/>
      <c r="TPL57" s="3"/>
      <c r="TPM57" s="3"/>
      <c r="TPN57" s="3"/>
      <c r="TPO57" s="3"/>
      <c r="TPP57" s="3"/>
      <c r="TPQ57" s="3"/>
      <c r="TPR57" s="3"/>
      <c r="TPS57" s="3"/>
      <c r="TPT57" s="3"/>
      <c r="TPU57" s="3"/>
      <c r="TPV57" s="3"/>
      <c r="TPW57" s="3"/>
      <c r="TPX57" s="3"/>
      <c r="TPY57" s="3"/>
      <c r="TPZ57" s="3"/>
      <c r="TQA57" s="3"/>
      <c r="TQB57" s="3"/>
      <c r="TQC57" s="3"/>
      <c r="TQD57" s="3"/>
      <c r="TQE57" s="3"/>
      <c r="TQF57" s="3"/>
      <c r="TQG57" s="3"/>
      <c r="TQH57" s="3"/>
      <c r="TQI57" s="3"/>
      <c r="TQJ57" s="3"/>
      <c r="TQK57" s="3"/>
      <c r="TQL57" s="3"/>
      <c r="TQM57" s="3"/>
      <c r="TQN57" s="3"/>
      <c r="TQO57" s="3"/>
      <c r="TQP57" s="3"/>
      <c r="TQQ57" s="3"/>
      <c r="TQR57" s="3"/>
      <c r="TQS57" s="3"/>
      <c r="TQT57" s="3"/>
      <c r="TQU57" s="3"/>
      <c r="TQV57" s="3"/>
      <c r="TQW57" s="3"/>
      <c r="TQX57" s="3"/>
      <c r="TQY57" s="3"/>
      <c r="TQZ57" s="3"/>
      <c r="TRA57" s="3"/>
      <c r="TRB57" s="3"/>
      <c r="TRC57" s="3"/>
      <c r="TRD57" s="3"/>
      <c r="TRE57" s="3"/>
      <c r="TRF57" s="3"/>
      <c r="TRG57" s="3"/>
      <c r="TRH57" s="3"/>
      <c r="TRI57" s="3"/>
      <c r="TRJ57" s="3"/>
      <c r="TRK57" s="3"/>
      <c r="TRL57" s="3"/>
      <c r="TRM57" s="3"/>
      <c r="TRN57" s="3"/>
      <c r="TRO57" s="3"/>
      <c r="TRP57" s="3"/>
      <c r="TRQ57" s="3"/>
      <c r="TRR57" s="3"/>
      <c r="TRS57" s="3"/>
      <c r="TRT57" s="3"/>
      <c r="TRU57" s="3"/>
      <c r="TRV57" s="3"/>
      <c r="TRW57" s="3"/>
      <c r="TRX57" s="3"/>
      <c r="TRY57" s="3"/>
      <c r="TRZ57" s="3"/>
      <c r="TSA57" s="3"/>
      <c r="TSB57" s="3"/>
      <c r="TSC57" s="3"/>
      <c r="TSD57" s="3"/>
      <c r="TSE57" s="3"/>
      <c r="TSF57" s="3"/>
      <c r="TSG57" s="3"/>
      <c r="TSH57" s="3"/>
      <c r="TSI57" s="3"/>
      <c r="TSJ57" s="3"/>
      <c r="TSK57" s="3"/>
      <c r="TSL57" s="3"/>
      <c r="TSM57" s="3"/>
      <c r="TSN57" s="3"/>
      <c r="TSO57" s="3"/>
      <c r="TSP57" s="3"/>
      <c r="TSQ57" s="3"/>
      <c r="TSR57" s="3"/>
      <c r="TSS57" s="3"/>
      <c r="TST57" s="3"/>
      <c r="TSU57" s="3"/>
      <c r="TSV57" s="3"/>
      <c r="TSW57" s="3"/>
      <c r="TSX57" s="3"/>
      <c r="TSY57" s="3"/>
      <c r="TSZ57" s="3"/>
      <c r="TTA57" s="3"/>
      <c r="TTB57" s="3"/>
      <c r="TTC57" s="3"/>
      <c r="TTD57" s="3"/>
      <c r="TTE57" s="3"/>
      <c r="TTF57" s="3"/>
      <c r="TTG57" s="3"/>
      <c r="TTH57" s="3"/>
      <c r="TTI57" s="3"/>
      <c r="TTJ57" s="3"/>
      <c r="TTK57" s="3"/>
      <c r="TTL57" s="3"/>
      <c r="TTM57" s="3"/>
      <c r="TTN57" s="3"/>
      <c r="TTO57" s="3"/>
      <c r="TTP57" s="3"/>
      <c r="TTQ57" s="3"/>
      <c r="TTR57" s="3"/>
      <c r="TTS57" s="3"/>
      <c r="TTT57" s="3"/>
      <c r="TTU57" s="3"/>
      <c r="TTV57" s="3"/>
      <c r="TTW57" s="3"/>
      <c r="TTX57" s="3"/>
      <c r="TTY57" s="3"/>
      <c r="TTZ57" s="3"/>
      <c r="TUA57" s="3"/>
      <c r="TUB57" s="3"/>
      <c r="TUC57" s="3"/>
      <c r="TUD57" s="3"/>
      <c r="TUE57" s="3"/>
      <c r="TUF57" s="3"/>
      <c r="TUG57" s="3"/>
      <c r="TUH57" s="3"/>
      <c r="TUI57" s="3"/>
      <c r="TUJ57" s="3"/>
      <c r="TUK57" s="3"/>
      <c r="TUL57" s="3"/>
      <c r="TUM57" s="3"/>
      <c r="TUN57" s="3"/>
      <c r="TUO57" s="3"/>
      <c r="TUP57" s="3"/>
      <c r="TUQ57" s="3"/>
      <c r="TUR57" s="3"/>
      <c r="TUS57" s="3"/>
      <c r="TUT57" s="3"/>
      <c r="TUU57" s="3"/>
      <c r="TUV57" s="3"/>
      <c r="TUW57" s="3"/>
      <c r="TUX57" s="3"/>
      <c r="TUY57" s="3"/>
      <c r="TUZ57" s="3"/>
      <c r="TVA57" s="3"/>
      <c r="TVB57" s="3"/>
      <c r="TVC57" s="3"/>
      <c r="TVD57" s="3"/>
      <c r="TVE57" s="3"/>
      <c r="TVF57" s="3"/>
      <c r="TVG57" s="3"/>
      <c r="TVH57" s="3"/>
      <c r="TVI57" s="3"/>
      <c r="TVJ57" s="3"/>
      <c r="TVK57" s="3"/>
      <c r="TVL57" s="3"/>
      <c r="TVM57" s="3"/>
      <c r="TVN57" s="3"/>
      <c r="TVO57" s="3"/>
      <c r="TVP57" s="3"/>
      <c r="TVQ57" s="3"/>
      <c r="TVR57" s="3"/>
      <c r="TVS57" s="3"/>
      <c r="TVT57" s="3"/>
      <c r="TVU57" s="3"/>
      <c r="TVV57" s="3"/>
      <c r="TVW57" s="3"/>
      <c r="TVX57" s="3"/>
      <c r="TVY57" s="3"/>
      <c r="TVZ57" s="3"/>
      <c r="TWA57" s="3"/>
      <c r="TWB57" s="3"/>
      <c r="TWC57" s="3"/>
      <c r="TWD57" s="3"/>
      <c r="TWE57" s="3"/>
      <c r="TWF57" s="3"/>
      <c r="TWG57" s="3"/>
      <c r="TWH57" s="3"/>
      <c r="TWI57" s="3"/>
      <c r="TWJ57" s="3"/>
      <c r="TWK57" s="3"/>
      <c r="TWL57" s="3"/>
      <c r="TWM57" s="3"/>
      <c r="TWN57" s="3"/>
      <c r="TWO57" s="3"/>
      <c r="TWP57" s="3"/>
      <c r="TWQ57" s="3"/>
      <c r="TWR57" s="3"/>
      <c r="TWS57" s="3"/>
      <c r="TWT57" s="3"/>
      <c r="TWU57" s="3"/>
      <c r="TWV57" s="3"/>
      <c r="TWW57" s="3"/>
      <c r="TWX57" s="3"/>
      <c r="TWY57" s="3"/>
      <c r="TWZ57" s="3"/>
      <c r="TXA57" s="3"/>
      <c r="TXB57" s="3"/>
      <c r="TXC57" s="3"/>
      <c r="TXD57" s="3"/>
      <c r="TXE57" s="3"/>
      <c r="TXF57" s="3"/>
      <c r="TXG57" s="3"/>
      <c r="TXH57" s="3"/>
      <c r="TXI57" s="3"/>
      <c r="TXJ57" s="3"/>
      <c r="TXK57" s="3"/>
      <c r="TXL57" s="3"/>
      <c r="TXM57" s="3"/>
      <c r="TXN57" s="3"/>
      <c r="TXO57" s="3"/>
      <c r="TXP57" s="3"/>
      <c r="TXQ57" s="3"/>
      <c r="TXR57" s="3"/>
      <c r="TXS57" s="3"/>
      <c r="TXT57" s="3"/>
      <c r="TXU57" s="3"/>
      <c r="TXV57" s="3"/>
      <c r="TXW57" s="3"/>
      <c r="TXX57" s="3"/>
      <c r="TXY57" s="3"/>
      <c r="TXZ57" s="3"/>
      <c r="TYA57" s="3"/>
      <c r="TYB57" s="3"/>
      <c r="TYC57" s="3"/>
      <c r="TYD57" s="3"/>
      <c r="TYE57" s="3"/>
      <c r="TYF57" s="3"/>
      <c r="TYG57" s="3"/>
      <c r="TYH57" s="3"/>
      <c r="TYI57" s="3"/>
      <c r="TYJ57" s="3"/>
      <c r="TYK57" s="3"/>
      <c r="TYL57" s="3"/>
      <c r="TYM57" s="3"/>
      <c r="TYN57" s="3"/>
      <c r="TYO57" s="3"/>
      <c r="TYP57" s="3"/>
      <c r="TYQ57" s="3"/>
      <c r="TYR57" s="3"/>
      <c r="TYS57" s="3"/>
      <c r="TYT57" s="3"/>
      <c r="TYU57" s="3"/>
      <c r="TYV57" s="3"/>
      <c r="TYW57" s="3"/>
      <c r="TYX57" s="3"/>
      <c r="TYY57" s="3"/>
      <c r="TYZ57" s="3"/>
      <c r="TZA57" s="3"/>
      <c r="TZB57" s="3"/>
      <c r="TZC57" s="3"/>
      <c r="TZD57" s="3"/>
      <c r="TZE57" s="3"/>
      <c r="TZF57" s="3"/>
      <c r="TZG57" s="3"/>
      <c r="TZH57" s="3"/>
      <c r="TZI57" s="3"/>
      <c r="TZJ57" s="3"/>
      <c r="TZK57" s="3"/>
      <c r="TZL57" s="3"/>
      <c r="TZM57" s="3"/>
      <c r="TZN57" s="3"/>
      <c r="TZO57" s="3"/>
      <c r="TZP57" s="3"/>
      <c r="TZQ57" s="3"/>
      <c r="TZR57" s="3"/>
      <c r="TZS57" s="3"/>
      <c r="TZT57" s="3"/>
      <c r="TZU57" s="3"/>
      <c r="TZV57" s="3"/>
      <c r="TZW57" s="3"/>
      <c r="TZX57" s="3"/>
      <c r="TZY57" s="3"/>
      <c r="TZZ57" s="3"/>
      <c r="UAA57" s="3"/>
      <c r="UAB57" s="3"/>
      <c r="UAC57" s="3"/>
      <c r="UAD57" s="3"/>
      <c r="UAE57" s="3"/>
      <c r="UAF57" s="3"/>
      <c r="UAG57" s="3"/>
      <c r="UAH57" s="3"/>
      <c r="UAI57" s="3"/>
      <c r="UAJ57" s="3"/>
      <c r="UAK57" s="3"/>
      <c r="UAL57" s="3"/>
      <c r="UAM57" s="3"/>
      <c r="UAN57" s="3"/>
      <c r="UAO57" s="3"/>
      <c r="UAP57" s="3"/>
      <c r="UAQ57" s="3"/>
      <c r="UAR57" s="3"/>
      <c r="UAS57" s="3"/>
      <c r="UAT57" s="3"/>
      <c r="UAU57" s="3"/>
      <c r="UAV57" s="3"/>
      <c r="UAW57" s="3"/>
      <c r="UAX57" s="3"/>
      <c r="UAY57" s="3"/>
      <c r="UAZ57" s="3"/>
      <c r="UBA57" s="3"/>
      <c r="UBB57" s="3"/>
      <c r="UBC57" s="3"/>
      <c r="UBD57" s="3"/>
      <c r="UBE57" s="3"/>
      <c r="UBF57" s="3"/>
      <c r="UBG57" s="3"/>
      <c r="UBH57" s="3"/>
      <c r="UBI57" s="3"/>
      <c r="UBJ57" s="3"/>
      <c r="UBK57" s="3"/>
      <c r="UBL57" s="3"/>
      <c r="UBM57" s="3"/>
      <c r="UBN57" s="3"/>
      <c r="UBO57" s="3"/>
      <c r="UBP57" s="3"/>
      <c r="UBQ57" s="3"/>
      <c r="UBR57" s="3"/>
      <c r="UBS57" s="3"/>
      <c r="UBT57" s="3"/>
      <c r="UBU57" s="3"/>
      <c r="UBV57" s="3"/>
      <c r="UBW57" s="3"/>
      <c r="UBX57" s="3"/>
      <c r="UBY57" s="3"/>
      <c r="UBZ57" s="3"/>
      <c r="UCA57" s="3"/>
      <c r="UCB57" s="3"/>
      <c r="UCC57" s="3"/>
      <c r="UCD57" s="3"/>
      <c r="UCE57" s="3"/>
      <c r="UCF57" s="3"/>
      <c r="UCG57" s="3"/>
      <c r="UCH57" s="3"/>
      <c r="UCI57" s="3"/>
      <c r="UCJ57" s="3"/>
      <c r="UCK57" s="3"/>
      <c r="UCL57" s="3"/>
      <c r="UCM57" s="3"/>
      <c r="UCN57" s="3"/>
      <c r="UCO57" s="3"/>
      <c r="UCP57" s="3"/>
      <c r="UCQ57" s="3"/>
      <c r="UCR57" s="3"/>
      <c r="UCS57" s="3"/>
      <c r="UCT57" s="3"/>
      <c r="UCU57" s="3"/>
      <c r="UCV57" s="3"/>
      <c r="UCW57" s="3"/>
      <c r="UCX57" s="3"/>
      <c r="UCY57" s="3"/>
      <c r="UCZ57" s="3"/>
      <c r="UDA57" s="3"/>
      <c r="UDB57" s="3"/>
      <c r="UDC57" s="3"/>
      <c r="UDD57" s="3"/>
      <c r="UDE57" s="3"/>
      <c r="UDF57" s="3"/>
      <c r="UDG57" s="3"/>
      <c r="UDH57" s="3"/>
      <c r="UDI57" s="3"/>
      <c r="UDJ57" s="3"/>
      <c r="UDK57" s="3"/>
      <c r="UDL57" s="3"/>
      <c r="UDM57" s="3"/>
      <c r="UDN57" s="3"/>
      <c r="UDO57" s="3"/>
      <c r="UDP57" s="3"/>
      <c r="UDQ57" s="3"/>
      <c r="UDR57" s="3"/>
      <c r="UDS57" s="3"/>
      <c r="UDT57" s="3"/>
      <c r="UDU57" s="3"/>
      <c r="UDV57" s="3"/>
      <c r="UDW57" s="3"/>
      <c r="UDX57" s="3"/>
      <c r="UDY57" s="3"/>
      <c r="UDZ57" s="3"/>
      <c r="UEA57" s="3"/>
      <c r="UEB57" s="3"/>
      <c r="UEC57" s="3"/>
      <c r="UED57" s="3"/>
      <c r="UEE57" s="3"/>
      <c r="UEF57" s="3"/>
      <c r="UEG57" s="3"/>
      <c r="UEH57" s="3"/>
      <c r="UEI57" s="3"/>
      <c r="UEJ57" s="3"/>
      <c r="UEK57" s="3"/>
      <c r="UEL57" s="3"/>
      <c r="UEM57" s="3"/>
      <c r="UEN57" s="3"/>
      <c r="UEO57" s="3"/>
      <c r="UEP57" s="3"/>
      <c r="UEQ57" s="3"/>
      <c r="UER57" s="3"/>
      <c r="UES57" s="3"/>
      <c r="UET57" s="3"/>
      <c r="UEU57" s="3"/>
      <c r="UEV57" s="3"/>
      <c r="UEW57" s="3"/>
      <c r="UEX57" s="3"/>
      <c r="UEY57" s="3"/>
      <c r="UEZ57" s="3"/>
      <c r="UFA57" s="3"/>
      <c r="UFB57" s="3"/>
      <c r="UFC57" s="3"/>
      <c r="UFD57" s="3"/>
      <c r="UFE57" s="3"/>
      <c r="UFF57" s="3"/>
      <c r="UFG57" s="3"/>
      <c r="UFH57" s="3"/>
      <c r="UFI57" s="3"/>
      <c r="UFJ57" s="3"/>
      <c r="UFK57" s="3"/>
      <c r="UFL57" s="3"/>
      <c r="UFM57" s="3"/>
      <c r="UFN57" s="3"/>
      <c r="UFO57" s="3"/>
      <c r="UFP57" s="3"/>
      <c r="UFQ57" s="3"/>
      <c r="UFR57" s="3"/>
      <c r="UFS57" s="3"/>
      <c r="UFT57" s="3"/>
      <c r="UFU57" s="3"/>
      <c r="UFV57" s="3"/>
      <c r="UFW57" s="3"/>
      <c r="UFX57" s="3"/>
      <c r="UFY57" s="3"/>
      <c r="UFZ57" s="3"/>
      <c r="UGA57" s="3"/>
      <c r="UGB57" s="3"/>
      <c r="UGC57" s="3"/>
      <c r="UGD57" s="3"/>
      <c r="UGE57" s="3"/>
      <c r="UGF57" s="3"/>
      <c r="UGG57" s="3"/>
      <c r="UGH57" s="3"/>
      <c r="UGI57" s="3"/>
      <c r="UGJ57" s="3"/>
      <c r="UGK57" s="3"/>
      <c r="UGL57" s="3"/>
      <c r="UGM57" s="3"/>
      <c r="UGN57" s="3"/>
      <c r="UGO57" s="3"/>
      <c r="UGP57" s="3"/>
      <c r="UGQ57" s="3"/>
      <c r="UGR57" s="3"/>
      <c r="UGS57" s="3"/>
      <c r="UGT57" s="3"/>
      <c r="UGU57" s="3"/>
      <c r="UGV57" s="3"/>
      <c r="UGW57" s="3"/>
      <c r="UGX57" s="3"/>
      <c r="UGY57" s="3"/>
      <c r="UGZ57" s="3"/>
      <c r="UHA57" s="3"/>
      <c r="UHB57" s="3"/>
      <c r="UHC57" s="3"/>
      <c r="UHD57" s="3"/>
      <c r="UHE57" s="3"/>
      <c r="UHF57" s="3"/>
      <c r="UHG57" s="3"/>
      <c r="UHH57" s="3"/>
      <c r="UHI57" s="3"/>
      <c r="UHJ57" s="3"/>
      <c r="UHK57" s="3"/>
      <c r="UHL57" s="3"/>
      <c r="UHM57" s="3"/>
      <c r="UHN57" s="3"/>
      <c r="UHO57" s="3"/>
      <c r="UHP57" s="3"/>
      <c r="UHQ57" s="3"/>
      <c r="UHR57" s="3"/>
      <c r="UHS57" s="3"/>
      <c r="UHT57" s="3"/>
      <c r="UHU57" s="3"/>
      <c r="UHV57" s="3"/>
      <c r="UHW57" s="3"/>
      <c r="UHX57" s="3"/>
      <c r="UHY57" s="3"/>
      <c r="UHZ57" s="3"/>
      <c r="UIA57" s="3"/>
      <c r="UIB57" s="3"/>
      <c r="UIC57" s="3"/>
      <c r="UID57" s="3"/>
      <c r="UIE57" s="3"/>
      <c r="UIF57" s="3"/>
      <c r="UIG57" s="3"/>
      <c r="UIH57" s="3"/>
      <c r="UII57" s="3"/>
      <c r="UIJ57" s="3"/>
      <c r="UIK57" s="3"/>
      <c r="UIL57" s="3"/>
      <c r="UIM57" s="3"/>
      <c r="UIN57" s="3"/>
      <c r="UIO57" s="3"/>
      <c r="UIP57" s="3"/>
      <c r="UIQ57" s="3"/>
      <c r="UIR57" s="3"/>
      <c r="UIS57" s="3"/>
      <c r="UIT57" s="3"/>
      <c r="UIU57" s="3"/>
      <c r="UIV57" s="3"/>
      <c r="UIW57" s="3"/>
      <c r="UIX57" s="3"/>
      <c r="UIY57" s="3"/>
      <c r="UIZ57" s="3"/>
      <c r="UJA57" s="3"/>
      <c r="UJB57" s="3"/>
      <c r="UJC57" s="3"/>
      <c r="UJD57" s="3"/>
      <c r="UJE57" s="3"/>
      <c r="UJF57" s="3"/>
      <c r="UJG57" s="3"/>
      <c r="UJH57" s="3"/>
      <c r="UJI57" s="3"/>
      <c r="UJJ57" s="3"/>
      <c r="UJK57" s="3"/>
      <c r="UJL57" s="3"/>
      <c r="UJM57" s="3"/>
      <c r="UJN57" s="3"/>
      <c r="UJO57" s="3"/>
      <c r="UJP57" s="3"/>
      <c r="UJQ57" s="3"/>
      <c r="UJR57" s="3"/>
      <c r="UJS57" s="3"/>
      <c r="UJT57" s="3"/>
      <c r="UJU57" s="3"/>
      <c r="UJV57" s="3"/>
      <c r="UJW57" s="3"/>
      <c r="UJX57" s="3"/>
      <c r="UJY57" s="3"/>
      <c r="UJZ57" s="3"/>
      <c r="UKA57" s="3"/>
      <c r="UKB57" s="3"/>
      <c r="UKC57" s="3"/>
      <c r="UKD57" s="3"/>
      <c r="UKE57" s="3"/>
      <c r="UKF57" s="3"/>
      <c r="UKG57" s="3"/>
      <c r="UKH57" s="3"/>
      <c r="UKI57" s="3"/>
      <c r="UKJ57" s="3"/>
      <c r="UKK57" s="3"/>
      <c r="UKL57" s="3"/>
      <c r="UKM57" s="3"/>
      <c r="UKN57" s="3"/>
      <c r="UKO57" s="3"/>
      <c r="UKP57" s="3"/>
      <c r="UKQ57" s="3"/>
      <c r="UKR57" s="3"/>
      <c r="UKS57" s="3"/>
      <c r="UKT57" s="3"/>
      <c r="UKU57" s="3"/>
      <c r="UKV57" s="3"/>
      <c r="UKW57" s="3"/>
      <c r="UKX57" s="3"/>
      <c r="UKY57" s="3"/>
      <c r="UKZ57" s="3"/>
      <c r="ULA57" s="3"/>
      <c r="ULB57" s="3"/>
      <c r="ULC57" s="3"/>
      <c r="ULD57" s="3"/>
      <c r="ULE57" s="3"/>
      <c r="ULF57" s="3"/>
      <c r="ULG57" s="3"/>
      <c r="ULH57" s="3"/>
      <c r="ULI57" s="3"/>
      <c r="ULJ57" s="3"/>
      <c r="ULK57" s="3"/>
      <c r="ULL57" s="3"/>
      <c r="ULM57" s="3"/>
      <c r="ULN57" s="3"/>
      <c r="ULO57" s="3"/>
      <c r="ULP57" s="3"/>
      <c r="ULQ57" s="3"/>
      <c r="ULR57" s="3"/>
      <c r="ULS57" s="3"/>
      <c r="ULT57" s="3"/>
      <c r="ULU57" s="3"/>
      <c r="ULV57" s="3"/>
      <c r="ULW57" s="3"/>
      <c r="ULX57" s="3"/>
      <c r="ULY57" s="3"/>
      <c r="ULZ57" s="3"/>
      <c r="UMA57" s="3"/>
      <c r="UMB57" s="3"/>
      <c r="UMC57" s="3"/>
      <c r="UMD57" s="3"/>
      <c r="UME57" s="3"/>
      <c r="UMF57" s="3"/>
      <c r="UMG57" s="3"/>
      <c r="UMH57" s="3"/>
      <c r="UMI57" s="3"/>
      <c r="UMJ57" s="3"/>
      <c r="UMK57" s="3"/>
      <c r="UML57" s="3"/>
      <c r="UMM57" s="3"/>
      <c r="UMN57" s="3"/>
      <c r="UMO57" s="3"/>
      <c r="UMP57" s="3"/>
      <c r="UMQ57" s="3"/>
      <c r="UMR57" s="3"/>
      <c r="UMS57" s="3"/>
      <c r="UMT57" s="3"/>
      <c r="UMU57" s="3"/>
      <c r="UMV57" s="3"/>
      <c r="UMW57" s="3"/>
      <c r="UMX57" s="3"/>
      <c r="UMY57" s="3"/>
      <c r="UMZ57" s="3"/>
      <c r="UNA57" s="3"/>
      <c r="UNB57" s="3"/>
      <c r="UNC57" s="3"/>
      <c r="UND57" s="3"/>
      <c r="UNE57" s="3"/>
      <c r="UNF57" s="3"/>
      <c r="UNG57" s="3"/>
      <c r="UNH57" s="3"/>
      <c r="UNI57" s="3"/>
      <c r="UNJ57" s="3"/>
      <c r="UNK57" s="3"/>
      <c r="UNL57" s="3"/>
      <c r="UNM57" s="3"/>
      <c r="UNN57" s="3"/>
      <c r="UNO57" s="3"/>
      <c r="UNP57" s="3"/>
      <c r="UNQ57" s="3"/>
      <c r="UNR57" s="3"/>
      <c r="UNS57" s="3"/>
      <c r="UNT57" s="3"/>
      <c r="UNU57" s="3"/>
      <c r="UNV57" s="3"/>
      <c r="UNW57" s="3"/>
      <c r="UNX57" s="3"/>
      <c r="UNY57" s="3"/>
      <c r="UNZ57" s="3"/>
      <c r="UOA57" s="3"/>
      <c r="UOB57" s="3"/>
      <c r="UOC57" s="3"/>
      <c r="UOD57" s="3"/>
      <c r="UOE57" s="3"/>
      <c r="UOF57" s="3"/>
      <c r="UOG57" s="3"/>
      <c r="UOH57" s="3"/>
      <c r="UOI57" s="3"/>
      <c r="UOJ57" s="3"/>
      <c r="UOK57" s="3"/>
      <c r="UOL57" s="3"/>
      <c r="UOM57" s="3"/>
      <c r="UON57" s="3"/>
      <c r="UOO57" s="3"/>
      <c r="UOP57" s="3"/>
      <c r="UOQ57" s="3"/>
      <c r="UOR57" s="3"/>
      <c r="UOS57" s="3"/>
      <c r="UOT57" s="3"/>
      <c r="UOU57" s="3"/>
      <c r="UOV57" s="3"/>
      <c r="UOW57" s="3"/>
      <c r="UOX57" s="3"/>
      <c r="UOY57" s="3"/>
      <c r="UOZ57" s="3"/>
      <c r="UPA57" s="3"/>
      <c r="UPB57" s="3"/>
      <c r="UPC57" s="3"/>
      <c r="UPD57" s="3"/>
      <c r="UPE57" s="3"/>
      <c r="UPF57" s="3"/>
      <c r="UPG57" s="3"/>
      <c r="UPH57" s="3"/>
      <c r="UPI57" s="3"/>
      <c r="UPJ57" s="3"/>
      <c r="UPK57" s="3"/>
      <c r="UPL57" s="3"/>
      <c r="UPM57" s="3"/>
      <c r="UPN57" s="3"/>
      <c r="UPO57" s="3"/>
      <c r="UPP57" s="3"/>
      <c r="UPQ57" s="3"/>
      <c r="UPR57" s="3"/>
      <c r="UPS57" s="3"/>
      <c r="UPT57" s="3"/>
      <c r="UPU57" s="3"/>
      <c r="UPV57" s="3"/>
      <c r="UPW57" s="3"/>
      <c r="UPX57" s="3"/>
      <c r="UPY57" s="3"/>
      <c r="UPZ57" s="3"/>
      <c r="UQA57" s="3"/>
      <c r="UQB57" s="3"/>
      <c r="UQC57" s="3"/>
      <c r="UQD57" s="3"/>
      <c r="UQE57" s="3"/>
      <c r="UQF57" s="3"/>
      <c r="UQG57" s="3"/>
      <c r="UQH57" s="3"/>
      <c r="UQI57" s="3"/>
      <c r="UQJ57" s="3"/>
      <c r="UQK57" s="3"/>
      <c r="UQL57" s="3"/>
      <c r="UQM57" s="3"/>
      <c r="UQN57" s="3"/>
      <c r="UQO57" s="3"/>
      <c r="UQP57" s="3"/>
      <c r="UQQ57" s="3"/>
      <c r="UQR57" s="3"/>
      <c r="UQS57" s="3"/>
      <c r="UQT57" s="3"/>
      <c r="UQU57" s="3"/>
      <c r="UQV57" s="3"/>
      <c r="UQW57" s="3"/>
      <c r="UQX57" s="3"/>
      <c r="UQY57" s="3"/>
      <c r="UQZ57" s="3"/>
      <c r="URA57" s="3"/>
      <c r="URB57" s="3"/>
      <c r="URC57" s="3"/>
      <c r="URD57" s="3"/>
      <c r="URE57" s="3"/>
      <c r="URF57" s="3"/>
      <c r="URG57" s="3"/>
      <c r="URH57" s="3"/>
      <c r="URI57" s="3"/>
      <c r="URJ57" s="3"/>
      <c r="URK57" s="3"/>
      <c r="URL57" s="3"/>
      <c r="URM57" s="3"/>
      <c r="URN57" s="3"/>
      <c r="URO57" s="3"/>
      <c r="URP57" s="3"/>
      <c r="URQ57" s="3"/>
      <c r="URR57" s="3"/>
      <c r="URS57" s="3"/>
      <c r="URT57" s="3"/>
      <c r="URU57" s="3"/>
      <c r="URV57" s="3"/>
      <c r="URW57" s="3"/>
      <c r="URX57" s="3"/>
      <c r="URY57" s="3"/>
      <c r="URZ57" s="3"/>
      <c r="USA57" s="3"/>
      <c r="USB57" s="3"/>
      <c r="USC57" s="3"/>
      <c r="USD57" s="3"/>
      <c r="USE57" s="3"/>
      <c r="USF57" s="3"/>
      <c r="USG57" s="3"/>
      <c r="USH57" s="3"/>
      <c r="USI57" s="3"/>
      <c r="USJ57" s="3"/>
      <c r="USK57" s="3"/>
      <c r="USL57" s="3"/>
      <c r="USM57" s="3"/>
      <c r="USN57" s="3"/>
      <c r="USO57" s="3"/>
      <c r="USP57" s="3"/>
      <c r="USQ57" s="3"/>
      <c r="USR57" s="3"/>
      <c r="USS57" s="3"/>
      <c r="UST57" s="3"/>
      <c r="USU57" s="3"/>
      <c r="USV57" s="3"/>
      <c r="USW57" s="3"/>
      <c r="USX57" s="3"/>
      <c r="USY57" s="3"/>
      <c r="USZ57" s="3"/>
      <c r="UTA57" s="3"/>
      <c r="UTB57" s="3"/>
      <c r="UTC57" s="3"/>
      <c r="UTD57" s="3"/>
      <c r="UTE57" s="3"/>
      <c r="UTF57" s="3"/>
      <c r="UTG57" s="3"/>
      <c r="UTH57" s="3"/>
      <c r="UTI57" s="3"/>
      <c r="UTJ57" s="3"/>
      <c r="UTK57" s="3"/>
      <c r="UTL57" s="3"/>
      <c r="UTM57" s="3"/>
      <c r="UTN57" s="3"/>
      <c r="UTO57" s="3"/>
      <c r="UTP57" s="3"/>
      <c r="UTQ57" s="3"/>
      <c r="UTR57" s="3"/>
      <c r="UTS57" s="3"/>
      <c r="UTT57" s="3"/>
      <c r="UTU57" s="3"/>
      <c r="UTV57" s="3"/>
      <c r="UTW57" s="3"/>
      <c r="UTX57" s="3"/>
      <c r="UTY57" s="3"/>
      <c r="UTZ57" s="3"/>
      <c r="UUA57" s="3"/>
      <c r="UUB57" s="3"/>
      <c r="UUC57" s="3"/>
      <c r="UUD57" s="3"/>
      <c r="UUE57" s="3"/>
      <c r="UUF57" s="3"/>
      <c r="UUG57" s="3"/>
      <c r="UUH57" s="3"/>
      <c r="UUI57" s="3"/>
      <c r="UUJ57" s="3"/>
      <c r="UUK57" s="3"/>
      <c r="UUL57" s="3"/>
      <c r="UUM57" s="3"/>
      <c r="UUN57" s="3"/>
      <c r="UUO57" s="3"/>
      <c r="UUP57" s="3"/>
      <c r="UUQ57" s="3"/>
      <c r="UUR57" s="3"/>
      <c r="UUS57" s="3"/>
      <c r="UUT57" s="3"/>
      <c r="UUU57" s="3"/>
      <c r="UUV57" s="3"/>
      <c r="UUW57" s="3"/>
      <c r="UUX57" s="3"/>
      <c r="UUY57" s="3"/>
      <c r="UUZ57" s="3"/>
      <c r="UVA57" s="3"/>
      <c r="UVB57" s="3"/>
      <c r="UVC57" s="3"/>
      <c r="UVD57" s="3"/>
      <c r="UVE57" s="3"/>
      <c r="UVF57" s="3"/>
      <c r="UVG57" s="3"/>
      <c r="UVH57" s="3"/>
      <c r="UVI57" s="3"/>
      <c r="UVJ57" s="3"/>
      <c r="UVK57" s="3"/>
      <c r="UVL57" s="3"/>
      <c r="UVM57" s="3"/>
      <c r="UVN57" s="3"/>
      <c r="UVO57" s="3"/>
      <c r="UVP57" s="3"/>
      <c r="UVQ57" s="3"/>
      <c r="UVR57" s="3"/>
      <c r="UVS57" s="3"/>
      <c r="UVT57" s="3"/>
      <c r="UVU57" s="3"/>
      <c r="UVV57" s="3"/>
      <c r="UVW57" s="3"/>
      <c r="UVX57" s="3"/>
      <c r="UVY57" s="3"/>
      <c r="UVZ57" s="3"/>
      <c r="UWA57" s="3"/>
      <c r="UWB57" s="3"/>
      <c r="UWC57" s="3"/>
      <c r="UWD57" s="3"/>
      <c r="UWE57" s="3"/>
      <c r="UWF57" s="3"/>
      <c r="UWG57" s="3"/>
      <c r="UWH57" s="3"/>
      <c r="UWI57" s="3"/>
      <c r="UWJ57" s="3"/>
      <c r="UWK57" s="3"/>
      <c r="UWL57" s="3"/>
      <c r="UWM57" s="3"/>
      <c r="UWN57" s="3"/>
      <c r="UWO57" s="3"/>
      <c r="UWP57" s="3"/>
      <c r="UWQ57" s="3"/>
      <c r="UWR57" s="3"/>
      <c r="UWS57" s="3"/>
      <c r="UWT57" s="3"/>
      <c r="UWU57" s="3"/>
      <c r="UWV57" s="3"/>
      <c r="UWW57" s="3"/>
      <c r="UWX57" s="3"/>
      <c r="UWY57" s="3"/>
      <c r="UWZ57" s="3"/>
      <c r="UXA57" s="3"/>
      <c r="UXB57" s="3"/>
      <c r="UXC57" s="3"/>
      <c r="UXD57" s="3"/>
      <c r="UXE57" s="3"/>
      <c r="UXF57" s="3"/>
      <c r="UXG57" s="3"/>
      <c r="UXH57" s="3"/>
      <c r="UXI57" s="3"/>
      <c r="UXJ57" s="3"/>
      <c r="UXK57" s="3"/>
      <c r="UXL57" s="3"/>
      <c r="UXM57" s="3"/>
      <c r="UXN57" s="3"/>
      <c r="UXO57" s="3"/>
      <c r="UXP57" s="3"/>
      <c r="UXQ57" s="3"/>
      <c r="UXR57" s="3"/>
      <c r="UXS57" s="3"/>
      <c r="UXT57" s="3"/>
      <c r="UXU57" s="3"/>
      <c r="UXV57" s="3"/>
      <c r="UXW57" s="3"/>
      <c r="UXX57" s="3"/>
      <c r="UXY57" s="3"/>
      <c r="UXZ57" s="3"/>
      <c r="UYA57" s="3"/>
      <c r="UYB57" s="3"/>
      <c r="UYC57" s="3"/>
      <c r="UYD57" s="3"/>
      <c r="UYE57" s="3"/>
      <c r="UYF57" s="3"/>
      <c r="UYG57" s="3"/>
      <c r="UYH57" s="3"/>
      <c r="UYI57" s="3"/>
      <c r="UYJ57" s="3"/>
      <c r="UYK57" s="3"/>
      <c r="UYL57" s="3"/>
      <c r="UYM57" s="3"/>
      <c r="UYN57" s="3"/>
      <c r="UYO57" s="3"/>
      <c r="UYP57" s="3"/>
      <c r="UYQ57" s="3"/>
      <c r="UYR57" s="3"/>
      <c r="UYS57" s="3"/>
      <c r="UYT57" s="3"/>
      <c r="UYU57" s="3"/>
      <c r="UYV57" s="3"/>
      <c r="UYW57" s="3"/>
      <c r="UYX57" s="3"/>
      <c r="UYY57" s="3"/>
      <c r="UYZ57" s="3"/>
      <c r="UZA57" s="3"/>
      <c r="UZB57" s="3"/>
      <c r="UZC57" s="3"/>
      <c r="UZD57" s="3"/>
      <c r="UZE57" s="3"/>
      <c r="UZF57" s="3"/>
      <c r="UZG57" s="3"/>
      <c r="UZH57" s="3"/>
      <c r="UZI57" s="3"/>
      <c r="UZJ57" s="3"/>
      <c r="UZK57" s="3"/>
      <c r="UZL57" s="3"/>
      <c r="UZM57" s="3"/>
      <c r="UZN57" s="3"/>
      <c r="UZO57" s="3"/>
      <c r="UZP57" s="3"/>
      <c r="UZQ57" s="3"/>
      <c r="UZR57" s="3"/>
      <c r="UZS57" s="3"/>
      <c r="UZT57" s="3"/>
      <c r="UZU57" s="3"/>
      <c r="UZV57" s="3"/>
      <c r="UZW57" s="3"/>
      <c r="UZX57" s="3"/>
      <c r="UZY57" s="3"/>
      <c r="UZZ57" s="3"/>
      <c r="VAA57" s="3"/>
      <c r="VAB57" s="3"/>
      <c r="VAC57" s="3"/>
      <c r="VAD57" s="3"/>
      <c r="VAE57" s="3"/>
      <c r="VAF57" s="3"/>
      <c r="VAG57" s="3"/>
      <c r="VAH57" s="3"/>
      <c r="VAI57" s="3"/>
      <c r="VAJ57" s="3"/>
      <c r="VAK57" s="3"/>
      <c r="VAL57" s="3"/>
      <c r="VAM57" s="3"/>
      <c r="VAN57" s="3"/>
      <c r="VAO57" s="3"/>
      <c r="VAP57" s="3"/>
      <c r="VAQ57" s="3"/>
      <c r="VAR57" s="3"/>
      <c r="VAS57" s="3"/>
      <c r="VAT57" s="3"/>
      <c r="VAU57" s="3"/>
      <c r="VAV57" s="3"/>
      <c r="VAW57" s="3"/>
      <c r="VAX57" s="3"/>
      <c r="VAY57" s="3"/>
      <c r="VAZ57" s="3"/>
      <c r="VBA57" s="3"/>
      <c r="VBB57" s="3"/>
      <c r="VBC57" s="3"/>
      <c r="VBD57" s="3"/>
      <c r="VBE57" s="3"/>
      <c r="VBF57" s="3"/>
      <c r="VBG57" s="3"/>
      <c r="VBH57" s="3"/>
      <c r="VBI57" s="3"/>
      <c r="VBJ57" s="3"/>
      <c r="VBK57" s="3"/>
      <c r="VBL57" s="3"/>
      <c r="VBM57" s="3"/>
      <c r="VBN57" s="3"/>
      <c r="VBO57" s="3"/>
      <c r="VBP57" s="3"/>
      <c r="VBQ57" s="3"/>
      <c r="VBR57" s="3"/>
      <c r="VBS57" s="3"/>
      <c r="VBT57" s="3"/>
      <c r="VBU57" s="3"/>
      <c r="VBV57" s="3"/>
      <c r="VBW57" s="3"/>
      <c r="VBX57" s="3"/>
      <c r="VBY57" s="3"/>
      <c r="VBZ57" s="3"/>
      <c r="VCA57" s="3"/>
      <c r="VCB57" s="3"/>
      <c r="VCC57" s="3"/>
      <c r="VCD57" s="3"/>
      <c r="VCE57" s="3"/>
      <c r="VCF57" s="3"/>
      <c r="VCG57" s="3"/>
      <c r="VCH57" s="3"/>
      <c r="VCI57" s="3"/>
      <c r="VCJ57" s="3"/>
      <c r="VCK57" s="3"/>
      <c r="VCL57" s="3"/>
      <c r="VCM57" s="3"/>
      <c r="VCN57" s="3"/>
      <c r="VCO57" s="3"/>
      <c r="VCP57" s="3"/>
      <c r="VCQ57" s="3"/>
      <c r="VCR57" s="3"/>
      <c r="VCS57" s="3"/>
      <c r="VCT57" s="3"/>
      <c r="VCU57" s="3"/>
      <c r="VCV57" s="3"/>
      <c r="VCW57" s="3"/>
      <c r="VCX57" s="3"/>
      <c r="VCY57" s="3"/>
      <c r="VCZ57" s="3"/>
      <c r="VDA57" s="3"/>
      <c r="VDB57" s="3"/>
      <c r="VDC57" s="3"/>
      <c r="VDD57" s="3"/>
      <c r="VDE57" s="3"/>
      <c r="VDF57" s="3"/>
      <c r="VDG57" s="3"/>
      <c r="VDH57" s="3"/>
      <c r="VDI57" s="3"/>
      <c r="VDJ57" s="3"/>
      <c r="VDK57" s="3"/>
      <c r="VDL57" s="3"/>
      <c r="VDM57" s="3"/>
      <c r="VDN57" s="3"/>
      <c r="VDO57" s="3"/>
      <c r="VDP57" s="3"/>
      <c r="VDQ57" s="3"/>
      <c r="VDR57" s="3"/>
      <c r="VDS57" s="3"/>
      <c r="VDT57" s="3"/>
      <c r="VDU57" s="3"/>
      <c r="VDV57" s="3"/>
      <c r="VDW57" s="3"/>
      <c r="VDX57" s="3"/>
      <c r="VDY57" s="3"/>
      <c r="VDZ57" s="3"/>
      <c r="VEA57" s="3"/>
      <c r="VEB57" s="3"/>
      <c r="VEC57" s="3"/>
      <c r="VED57" s="3"/>
      <c r="VEE57" s="3"/>
      <c r="VEF57" s="3"/>
      <c r="VEG57" s="3"/>
      <c r="VEH57" s="3"/>
      <c r="VEI57" s="3"/>
      <c r="VEJ57" s="3"/>
      <c r="VEK57" s="3"/>
      <c r="VEL57" s="3"/>
      <c r="VEM57" s="3"/>
      <c r="VEN57" s="3"/>
      <c r="VEO57" s="3"/>
      <c r="VEP57" s="3"/>
      <c r="VEQ57" s="3"/>
      <c r="VER57" s="3"/>
      <c r="VES57" s="3"/>
      <c r="VET57" s="3"/>
      <c r="VEU57" s="3"/>
      <c r="VEV57" s="3"/>
      <c r="VEW57" s="3"/>
      <c r="VEX57" s="3"/>
      <c r="VEY57" s="3"/>
      <c r="VEZ57" s="3"/>
      <c r="VFA57" s="3"/>
      <c r="VFB57" s="3"/>
      <c r="VFC57" s="3"/>
      <c r="VFD57" s="3"/>
      <c r="VFE57" s="3"/>
      <c r="VFF57" s="3"/>
      <c r="VFG57" s="3"/>
      <c r="VFH57" s="3"/>
      <c r="VFI57" s="3"/>
      <c r="VFJ57" s="3"/>
      <c r="VFK57" s="3"/>
      <c r="VFL57" s="3"/>
      <c r="VFM57" s="3"/>
      <c r="VFN57" s="3"/>
      <c r="VFO57" s="3"/>
      <c r="VFP57" s="3"/>
      <c r="VFQ57" s="3"/>
      <c r="VFR57" s="3"/>
      <c r="VFS57" s="3"/>
      <c r="VFT57" s="3"/>
      <c r="VFU57" s="3"/>
      <c r="VFV57" s="3"/>
      <c r="VFW57" s="3"/>
      <c r="VFX57" s="3"/>
      <c r="VFY57" s="3"/>
      <c r="VFZ57" s="3"/>
      <c r="VGA57" s="3"/>
      <c r="VGB57" s="3"/>
      <c r="VGC57" s="3"/>
      <c r="VGD57" s="3"/>
      <c r="VGE57" s="3"/>
      <c r="VGF57" s="3"/>
      <c r="VGG57" s="3"/>
      <c r="VGH57" s="3"/>
      <c r="VGI57" s="3"/>
      <c r="VGJ57" s="3"/>
      <c r="VGK57" s="3"/>
      <c r="VGL57" s="3"/>
      <c r="VGM57" s="3"/>
      <c r="VGN57" s="3"/>
      <c r="VGO57" s="3"/>
      <c r="VGP57" s="3"/>
      <c r="VGQ57" s="3"/>
      <c r="VGR57" s="3"/>
      <c r="VGS57" s="3"/>
      <c r="VGT57" s="3"/>
      <c r="VGU57" s="3"/>
      <c r="VGV57" s="3"/>
      <c r="VGW57" s="3"/>
      <c r="VGX57" s="3"/>
      <c r="VGY57" s="3"/>
      <c r="VGZ57" s="3"/>
      <c r="VHA57" s="3"/>
      <c r="VHB57" s="3"/>
      <c r="VHC57" s="3"/>
      <c r="VHD57" s="3"/>
      <c r="VHE57" s="3"/>
      <c r="VHF57" s="3"/>
      <c r="VHG57" s="3"/>
      <c r="VHH57" s="3"/>
      <c r="VHI57" s="3"/>
      <c r="VHJ57" s="3"/>
      <c r="VHK57" s="3"/>
      <c r="VHL57" s="3"/>
      <c r="VHM57" s="3"/>
      <c r="VHN57" s="3"/>
      <c r="VHO57" s="3"/>
      <c r="VHP57" s="3"/>
      <c r="VHQ57" s="3"/>
      <c r="VHR57" s="3"/>
      <c r="VHS57" s="3"/>
      <c r="VHT57" s="3"/>
      <c r="VHU57" s="3"/>
      <c r="VHV57" s="3"/>
      <c r="VHW57" s="3"/>
      <c r="VHX57" s="3"/>
      <c r="VHY57" s="3"/>
      <c r="VHZ57" s="3"/>
      <c r="VIA57" s="3"/>
      <c r="VIB57" s="3"/>
      <c r="VIC57" s="3"/>
      <c r="VID57" s="3"/>
      <c r="VIE57" s="3"/>
      <c r="VIF57" s="3"/>
      <c r="VIG57" s="3"/>
      <c r="VIH57" s="3"/>
      <c r="VII57" s="3"/>
      <c r="VIJ57" s="3"/>
      <c r="VIK57" s="3"/>
      <c r="VIL57" s="3"/>
      <c r="VIM57" s="3"/>
      <c r="VIN57" s="3"/>
      <c r="VIO57" s="3"/>
      <c r="VIP57" s="3"/>
      <c r="VIQ57" s="3"/>
      <c r="VIR57" s="3"/>
      <c r="VIS57" s="3"/>
      <c r="VIT57" s="3"/>
      <c r="VIU57" s="3"/>
      <c r="VIV57" s="3"/>
      <c r="VIW57" s="3"/>
      <c r="VIX57" s="3"/>
      <c r="VIY57" s="3"/>
      <c r="VIZ57" s="3"/>
      <c r="VJA57" s="3"/>
      <c r="VJB57" s="3"/>
      <c r="VJC57" s="3"/>
      <c r="VJD57" s="3"/>
      <c r="VJE57" s="3"/>
      <c r="VJF57" s="3"/>
      <c r="VJG57" s="3"/>
      <c r="VJH57" s="3"/>
      <c r="VJI57" s="3"/>
      <c r="VJJ57" s="3"/>
      <c r="VJK57" s="3"/>
      <c r="VJL57" s="3"/>
      <c r="VJM57" s="3"/>
      <c r="VJN57" s="3"/>
      <c r="VJO57" s="3"/>
      <c r="VJP57" s="3"/>
      <c r="VJQ57" s="3"/>
      <c r="VJR57" s="3"/>
      <c r="VJS57" s="3"/>
      <c r="VJT57" s="3"/>
      <c r="VJU57" s="3"/>
      <c r="VJV57" s="3"/>
      <c r="VJW57" s="3"/>
      <c r="VJX57" s="3"/>
      <c r="VJY57" s="3"/>
      <c r="VJZ57" s="3"/>
      <c r="VKA57" s="3"/>
      <c r="VKB57" s="3"/>
      <c r="VKC57" s="3"/>
      <c r="VKD57" s="3"/>
      <c r="VKE57" s="3"/>
      <c r="VKF57" s="3"/>
      <c r="VKG57" s="3"/>
      <c r="VKH57" s="3"/>
      <c r="VKI57" s="3"/>
      <c r="VKJ57" s="3"/>
      <c r="VKK57" s="3"/>
      <c r="VKL57" s="3"/>
      <c r="VKM57" s="3"/>
      <c r="VKN57" s="3"/>
      <c r="VKO57" s="3"/>
      <c r="VKP57" s="3"/>
      <c r="VKQ57" s="3"/>
      <c r="VKR57" s="3"/>
      <c r="VKS57" s="3"/>
      <c r="VKT57" s="3"/>
      <c r="VKU57" s="3"/>
      <c r="VKV57" s="3"/>
      <c r="VKW57" s="3"/>
      <c r="VKX57" s="3"/>
      <c r="VKY57" s="3"/>
      <c r="VKZ57" s="3"/>
      <c r="VLA57" s="3"/>
      <c r="VLB57" s="3"/>
      <c r="VLC57" s="3"/>
      <c r="VLD57" s="3"/>
      <c r="VLE57" s="3"/>
      <c r="VLF57" s="3"/>
      <c r="VLG57" s="3"/>
      <c r="VLH57" s="3"/>
      <c r="VLI57" s="3"/>
      <c r="VLJ57" s="3"/>
      <c r="VLK57" s="3"/>
      <c r="VLL57" s="3"/>
      <c r="VLM57" s="3"/>
      <c r="VLN57" s="3"/>
      <c r="VLO57" s="3"/>
      <c r="VLP57" s="3"/>
      <c r="VLQ57" s="3"/>
      <c r="VLR57" s="3"/>
      <c r="VLS57" s="3"/>
      <c r="VLT57" s="3"/>
      <c r="VLU57" s="3"/>
      <c r="VLV57" s="3"/>
      <c r="VLW57" s="3"/>
      <c r="VLX57" s="3"/>
      <c r="VLY57" s="3"/>
      <c r="VLZ57" s="3"/>
      <c r="VMA57" s="3"/>
      <c r="VMB57" s="3"/>
      <c r="VMC57" s="3"/>
      <c r="VMD57" s="3"/>
      <c r="VME57" s="3"/>
      <c r="VMF57" s="3"/>
      <c r="VMG57" s="3"/>
      <c r="VMH57" s="3"/>
      <c r="VMI57" s="3"/>
      <c r="VMJ57" s="3"/>
      <c r="VMK57" s="3"/>
      <c r="VML57" s="3"/>
      <c r="VMM57" s="3"/>
      <c r="VMN57" s="3"/>
      <c r="VMO57" s="3"/>
      <c r="VMP57" s="3"/>
      <c r="VMQ57" s="3"/>
      <c r="VMR57" s="3"/>
      <c r="VMS57" s="3"/>
      <c r="VMT57" s="3"/>
      <c r="VMU57" s="3"/>
      <c r="VMV57" s="3"/>
      <c r="VMW57" s="3"/>
      <c r="VMX57" s="3"/>
      <c r="VMY57" s="3"/>
      <c r="VMZ57" s="3"/>
      <c r="VNA57" s="3"/>
      <c r="VNB57" s="3"/>
      <c r="VNC57" s="3"/>
      <c r="VND57" s="3"/>
      <c r="VNE57" s="3"/>
      <c r="VNF57" s="3"/>
      <c r="VNG57" s="3"/>
      <c r="VNH57" s="3"/>
      <c r="VNI57" s="3"/>
      <c r="VNJ57" s="3"/>
      <c r="VNK57" s="3"/>
      <c r="VNL57" s="3"/>
      <c r="VNM57" s="3"/>
      <c r="VNN57" s="3"/>
      <c r="VNO57" s="3"/>
      <c r="VNP57" s="3"/>
      <c r="VNQ57" s="3"/>
      <c r="VNR57" s="3"/>
      <c r="VNS57" s="3"/>
      <c r="VNT57" s="3"/>
      <c r="VNU57" s="3"/>
      <c r="VNV57" s="3"/>
      <c r="VNW57" s="3"/>
      <c r="VNX57" s="3"/>
      <c r="VNY57" s="3"/>
      <c r="VNZ57" s="3"/>
      <c r="VOA57" s="3"/>
      <c r="VOB57" s="3"/>
      <c r="VOC57" s="3"/>
      <c r="VOD57" s="3"/>
      <c r="VOE57" s="3"/>
      <c r="VOF57" s="3"/>
      <c r="VOG57" s="3"/>
      <c r="VOH57" s="3"/>
      <c r="VOI57" s="3"/>
      <c r="VOJ57" s="3"/>
      <c r="VOK57" s="3"/>
      <c r="VOL57" s="3"/>
      <c r="VOM57" s="3"/>
      <c r="VON57" s="3"/>
      <c r="VOO57" s="3"/>
      <c r="VOP57" s="3"/>
      <c r="VOQ57" s="3"/>
      <c r="VOR57" s="3"/>
      <c r="VOS57" s="3"/>
      <c r="VOT57" s="3"/>
      <c r="VOU57" s="3"/>
      <c r="VOV57" s="3"/>
      <c r="VOW57" s="3"/>
      <c r="VOX57" s="3"/>
      <c r="VOY57" s="3"/>
      <c r="VOZ57" s="3"/>
      <c r="VPA57" s="3"/>
      <c r="VPB57" s="3"/>
      <c r="VPC57" s="3"/>
      <c r="VPD57" s="3"/>
      <c r="VPE57" s="3"/>
      <c r="VPF57" s="3"/>
      <c r="VPG57" s="3"/>
      <c r="VPH57" s="3"/>
      <c r="VPI57" s="3"/>
      <c r="VPJ57" s="3"/>
      <c r="VPK57" s="3"/>
      <c r="VPL57" s="3"/>
      <c r="VPM57" s="3"/>
      <c r="VPN57" s="3"/>
      <c r="VPO57" s="3"/>
      <c r="VPP57" s="3"/>
      <c r="VPQ57" s="3"/>
      <c r="VPR57" s="3"/>
      <c r="VPS57" s="3"/>
      <c r="VPT57" s="3"/>
      <c r="VPU57" s="3"/>
      <c r="VPV57" s="3"/>
      <c r="VPW57" s="3"/>
      <c r="VPX57" s="3"/>
      <c r="VPY57" s="3"/>
      <c r="VPZ57" s="3"/>
      <c r="VQA57" s="3"/>
      <c r="VQB57" s="3"/>
      <c r="VQC57" s="3"/>
      <c r="VQD57" s="3"/>
      <c r="VQE57" s="3"/>
      <c r="VQF57" s="3"/>
      <c r="VQG57" s="3"/>
      <c r="VQH57" s="3"/>
      <c r="VQI57" s="3"/>
      <c r="VQJ57" s="3"/>
      <c r="VQK57" s="3"/>
      <c r="VQL57" s="3"/>
      <c r="VQM57" s="3"/>
      <c r="VQN57" s="3"/>
      <c r="VQO57" s="3"/>
      <c r="VQP57" s="3"/>
      <c r="VQQ57" s="3"/>
      <c r="VQR57" s="3"/>
      <c r="VQS57" s="3"/>
      <c r="VQT57" s="3"/>
      <c r="VQU57" s="3"/>
      <c r="VQV57" s="3"/>
      <c r="VQW57" s="3"/>
      <c r="VQX57" s="3"/>
      <c r="VQY57" s="3"/>
      <c r="VQZ57" s="3"/>
      <c r="VRA57" s="3"/>
      <c r="VRB57" s="3"/>
      <c r="VRC57" s="3"/>
      <c r="VRD57" s="3"/>
      <c r="VRE57" s="3"/>
      <c r="VRF57" s="3"/>
      <c r="VRG57" s="3"/>
      <c r="VRH57" s="3"/>
      <c r="VRI57" s="3"/>
      <c r="VRJ57" s="3"/>
      <c r="VRK57" s="3"/>
      <c r="VRL57" s="3"/>
      <c r="VRM57" s="3"/>
      <c r="VRN57" s="3"/>
      <c r="VRO57" s="3"/>
      <c r="VRP57" s="3"/>
      <c r="VRQ57" s="3"/>
      <c r="VRR57" s="3"/>
      <c r="VRS57" s="3"/>
      <c r="VRT57" s="3"/>
      <c r="VRU57" s="3"/>
      <c r="VRV57" s="3"/>
      <c r="VRW57" s="3"/>
      <c r="VRX57" s="3"/>
      <c r="VRY57" s="3"/>
      <c r="VRZ57" s="3"/>
      <c r="VSA57" s="3"/>
      <c r="VSB57" s="3"/>
      <c r="VSC57" s="3"/>
      <c r="VSD57" s="3"/>
      <c r="VSE57" s="3"/>
      <c r="VSF57" s="3"/>
      <c r="VSG57" s="3"/>
      <c r="VSH57" s="3"/>
      <c r="VSI57" s="3"/>
      <c r="VSJ57" s="3"/>
      <c r="VSK57" s="3"/>
      <c r="VSL57" s="3"/>
      <c r="VSM57" s="3"/>
      <c r="VSN57" s="3"/>
      <c r="VSO57" s="3"/>
      <c r="VSP57" s="3"/>
      <c r="VSQ57" s="3"/>
      <c r="VSR57" s="3"/>
      <c r="VSS57" s="3"/>
      <c r="VST57" s="3"/>
      <c r="VSU57" s="3"/>
      <c r="VSV57" s="3"/>
      <c r="VSW57" s="3"/>
      <c r="VSX57" s="3"/>
      <c r="VSY57" s="3"/>
      <c r="VSZ57" s="3"/>
      <c r="VTA57" s="3"/>
      <c r="VTB57" s="3"/>
      <c r="VTC57" s="3"/>
      <c r="VTD57" s="3"/>
      <c r="VTE57" s="3"/>
      <c r="VTF57" s="3"/>
      <c r="VTG57" s="3"/>
      <c r="VTH57" s="3"/>
      <c r="VTI57" s="3"/>
      <c r="VTJ57" s="3"/>
      <c r="VTK57" s="3"/>
      <c r="VTL57" s="3"/>
      <c r="VTM57" s="3"/>
      <c r="VTN57" s="3"/>
      <c r="VTO57" s="3"/>
      <c r="VTP57" s="3"/>
      <c r="VTQ57" s="3"/>
      <c r="VTR57" s="3"/>
      <c r="VTS57" s="3"/>
      <c r="VTT57" s="3"/>
      <c r="VTU57" s="3"/>
      <c r="VTV57" s="3"/>
      <c r="VTW57" s="3"/>
      <c r="VTX57" s="3"/>
      <c r="VTY57" s="3"/>
      <c r="VTZ57" s="3"/>
      <c r="VUA57" s="3"/>
      <c r="VUB57" s="3"/>
      <c r="VUC57" s="3"/>
      <c r="VUD57" s="3"/>
      <c r="VUE57" s="3"/>
      <c r="VUF57" s="3"/>
      <c r="VUG57" s="3"/>
      <c r="VUH57" s="3"/>
      <c r="VUI57" s="3"/>
      <c r="VUJ57" s="3"/>
      <c r="VUK57" s="3"/>
      <c r="VUL57" s="3"/>
      <c r="VUM57" s="3"/>
      <c r="VUN57" s="3"/>
      <c r="VUO57" s="3"/>
      <c r="VUP57" s="3"/>
      <c r="VUQ57" s="3"/>
      <c r="VUR57" s="3"/>
      <c r="VUS57" s="3"/>
      <c r="VUT57" s="3"/>
      <c r="VUU57" s="3"/>
      <c r="VUV57" s="3"/>
      <c r="VUW57" s="3"/>
      <c r="VUX57" s="3"/>
      <c r="VUY57" s="3"/>
      <c r="VUZ57" s="3"/>
      <c r="VVA57" s="3"/>
      <c r="VVB57" s="3"/>
      <c r="VVC57" s="3"/>
      <c r="VVD57" s="3"/>
      <c r="VVE57" s="3"/>
      <c r="VVF57" s="3"/>
      <c r="VVG57" s="3"/>
      <c r="VVH57" s="3"/>
      <c r="VVI57" s="3"/>
      <c r="VVJ57" s="3"/>
      <c r="VVK57" s="3"/>
      <c r="VVL57" s="3"/>
      <c r="VVM57" s="3"/>
      <c r="VVN57" s="3"/>
      <c r="VVO57" s="3"/>
      <c r="VVP57" s="3"/>
      <c r="VVQ57" s="3"/>
      <c r="VVR57" s="3"/>
      <c r="VVS57" s="3"/>
      <c r="VVT57" s="3"/>
      <c r="VVU57" s="3"/>
      <c r="VVV57" s="3"/>
      <c r="VVW57" s="3"/>
      <c r="VVX57" s="3"/>
      <c r="VVY57" s="3"/>
      <c r="VVZ57" s="3"/>
      <c r="VWA57" s="3"/>
      <c r="VWB57" s="3"/>
      <c r="VWC57" s="3"/>
      <c r="VWD57" s="3"/>
      <c r="VWE57" s="3"/>
      <c r="VWF57" s="3"/>
      <c r="VWG57" s="3"/>
      <c r="VWH57" s="3"/>
      <c r="VWI57" s="3"/>
      <c r="VWJ57" s="3"/>
      <c r="VWK57" s="3"/>
      <c r="VWL57" s="3"/>
      <c r="VWM57" s="3"/>
      <c r="VWN57" s="3"/>
      <c r="VWO57" s="3"/>
      <c r="VWP57" s="3"/>
      <c r="VWQ57" s="3"/>
      <c r="VWR57" s="3"/>
      <c r="VWS57" s="3"/>
      <c r="VWT57" s="3"/>
      <c r="VWU57" s="3"/>
      <c r="VWV57" s="3"/>
      <c r="VWW57" s="3"/>
      <c r="VWX57" s="3"/>
      <c r="VWY57" s="3"/>
      <c r="VWZ57" s="3"/>
      <c r="VXA57" s="3"/>
      <c r="VXB57" s="3"/>
      <c r="VXC57" s="3"/>
      <c r="VXD57" s="3"/>
      <c r="VXE57" s="3"/>
      <c r="VXF57" s="3"/>
      <c r="VXG57" s="3"/>
      <c r="VXH57" s="3"/>
      <c r="VXI57" s="3"/>
      <c r="VXJ57" s="3"/>
      <c r="VXK57" s="3"/>
      <c r="VXL57" s="3"/>
      <c r="VXM57" s="3"/>
      <c r="VXN57" s="3"/>
      <c r="VXO57" s="3"/>
      <c r="VXP57" s="3"/>
      <c r="VXQ57" s="3"/>
      <c r="VXR57" s="3"/>
      <c r="VXS57" s="3"/>
      <c r="VXT57" s="3"/>
      <c r="VXU57" s="3"/>
      <c r="VXV57" s="3"/>
      <c r="VXW57" s="3"/>
      <c r="VXX57" s="3"/>
      <c r="VXY57" s="3"/>
      <c r="VXZ57" s="3"/>
      <c r="VYA57" s="3"/>
      <c r="VYB57" s="3"/>
      <c r="VYC57" s="3"/>
      <c r="VYD57" s="3"/>
      <c r="VYE57" s="3"/>
      <c r="VYF57" s="3"/>
      <c r="VYG57" s="3"/>
      <c r="VYH57" s="3"/>
      <c r="VYI57" s="3"/>
      <c r="VYJ57" s="3"/>
      <c r="VYK57" s="3"/>
      <c r="VYL57" s="3"/>
      <c r="VYM57" s="3"/>
      <c r="VYN57" s="3"/>
      <c r="VYO57" s="3"/>
      <c r="VYP57" s="3"/>
      <c r="VYQ57" s="3"/>
      <c r="VYR57" s="3"/>
      <c r="VYS57" s="3"/>
      <c r="VYT57" s="3"/>
      <c r="VYU57" s="3"/>
      <c r="VYV57" s="3"/>
      <c r="VYW57" s="3"/>
      <c r="VYX57" s="3"/>
      <c r="VYY57" s="3"/>
      <c r="VYZ57" s="3"/>
      <c r="VZA57" s="3"/>
      <c r="VZB57" s="3"/>
      <c r="VZC57" s="3"/>
      <c r="VZD57" s="3"/>
      <c r="VZE57" s="3"/>
      <c r="VZF57" s="3"/>
      <c r="VZG57" s="3"/>
      <c r="VZH57" s="3"/>
      <c r="VZI57" s="3"/>
      <c r="VZJ57" s="3"/>
      <c r="VZK57" s="3"/>
      <c r="VZL57" s="3"/>
      <c r="VZM57" s="3"/>
      <c r="VZN57" s="3"/>
      <c r="VZO57" s="3"/>
      <c r="VZP57" s="3"/>
      <c r="VZQ57" s="3"/>
      <c r="VZR57" s="3"/>
      <c r="VZS57" s="3"/>
      <c r="VZT57" s="3"/>
      <c r="VZU57" s="3"/>
      <c r="VZV57" s="3"/>
      <c r="VZW57" s="3"/>
      <c r="VZX57" s="3"/>
      <c r="VZY57" s="3"/>
      <c r="VZZ57" s="3"/>
      <c r="WAA57" s="3"/>
      <c r="WAB57" s="3"/>
      <c r="WAC57" s="3"/>
      <c r="WAD57" s="3"/>
      <c r="WAE57" s="3"/>
      <c r="WAF57" s="3"/>
      <c r="WAG57" s="3"/>
      <c r="WAH57" s="3"/>
      <c r="WAI57" s="3"/>
      <c r="WAJ57" s="3"/>
      <c r="WAK57" s="3"/>
      <c r="WAL57" s="3"/>
      <c r="WAM57" s="3"/>
      <c r="WAN57" s="3"/>
      <c r="WAO57" s="3"/>
      <c r="WAP57" s="3"/>
      <c r="WAQ57" s="3"/>
      <c r="WAR57" s="3"/>
      <c r="WAS57" s="3"/>
      <c r="WAT57" s="3"/>
      <c r="WAU57" s="3"/>
      <c r="WAV57" s="3"/>
      <c r="WAW57" s="3"/>
      <c r="WAX57" s="3"/>
      <c r="WAY57" s="3"/>
      <c r="WAZ57" s="3"/>
      <c r="WBA57" s="3"/>
      <c r="WBB57" s="3"/>
      <c r="WBC57" s="3"/>
      <c r="WBD57" s="3"/>
      <c r="WBE57" s="3"/>
      <c r="WBF57" s="3"/>
      <c r="WBG57" s="3"/>
      <c r="WBH57" s="3"/>
      <c r="WBI57" s="3"/>
      <c r="WBJ57" s="3"/>
      <c r="WBK57" s="3"/>
      <c r="WBL57" s="3"/>
      <c r="WBM57" s="3"/>
      <c r="WBN57" s="3"/>
      <c r="WBO57" s="3"/>
      <c r="WBP57" s="3"/>
      <c r="WBQ57" s="3"/>
      <c r="WBR57" s="3"/>
      <c r="WBS57" s="3"/>
      <c r="WBT57" s="3"/>
      <c r="WBU57" s="3"/>
      <c r="WBV57" s="3"/>
      <c r="WBW57" s="3"/>
      <c r="WBX57" s="3"/>
      <c r="WBY57" s="3"/>
      <c r="WBZ57" s="3"/>
      <c r="WCA57" s="3"/>
      <c r="WCB57" s="3"/>
      <c r="WCC57" s="3"/>
      <c r="WCD57" s="3"/>
      <c r="WCE57" s="3"/>
      <c r="WCF57" s="3"/>
      <c r="WCG57" s="3"/>
      <c r="WCH57" s="3"/>
      <c r="WCI57" s="3"/>
      <c r="WCJ57" s="3"/>
      <c r="WCK57" s="3"/>
      <c r="WCL57" s="3"/>
      <c r="WCM57" s="3"/>
      <c r="WCN57" s="3"/>
      <c r="WCO57" s="3"/>
      <c r="WCP57" s="3"/>
      <c r="WCQ57" s="3"/>
      <c r="WCR57" s="3"/>
      <c r="WCS57" s="3"/>
      <c r="WCT57" s="3"/>
      <c r="WCU57" s="3"/>
      <c r="WCV57" s="3"/>
      <c r="WCW57" s="3"/>
      <c r="WCX57" s="3"/>
      <c r="WCY57" s="3"/>
      <c r="WCZ57" s="3"/>
      <c r="WDA57" s="3"/>
      <c r="WDB57" s="3"/>
      <c r="WDC57" s="3"/>
      <c r="WDD57" s="3"/>
      <c r="WDE57" s="3"/>
      <c r="WDF57" s="3"/>
      <c r="WDG57" s="3"/>
      <c r="WDH57" s="3"/>
      <c r="WDI57" s="3"/>
      <c r="WDJ57" s="3"/>
      <c r="WDK57" s="3"/>
      <c r="WDL57" s="3"/>
      <c r="WDM57" s="3"/>
      <c r="WDN57" s="3"/>
      <c r="WDO57" s="3"/>
      <c r="WDP57" s="3"/>
      <c r="WDQ57" s="3"/>
      <c r="WDR57" s="3"/>
      <c r="WDS57" s="3"/>
      <c r="WDT57" s="3"/>
      <c r="WDU57" s="3"/>
      <c r="WDV57" s="3"/>
      <c r="WDW57" s="3"/>
      <c r="WDX57" s="3"/>
      <c r="WDY57" s="3"/>
      <c r="WDZ57" s="3"/>
      <c r="WEA57" s="3"/>
      <c r="WEB57" s="3"/>
      <c r="WEC57" s="3"/>
      <c r="WED57" s="3"/>
      <c r="WEE57" s="3"/>
      <c r="WEF57" s="3"/>
      <c r="WEG57" s="3"/>
      <c r="WEH57" s="3"/>
      <c r="WEI57" s="3"/>
      <c r="WEJ57" s="3"/>
      <c r="WEK57" s="3"/>
      <c r="WEL57" s="3"/>
      <c r="WEM57" s="3"/>
      <c r="WEN57" s="3"/>
      <c r="WEO57" s="3"/>
      <c r="WEP57" s="3"/>
      <c r="WEQ57" s="3"/>
      <c r="WER57" s="3"/>
      <c r="WES57" s="3"/>
      <c r="WET57" s="3"/>
      <c r="WEU57" s="3"/>
      <c r="WEV57" s="3"/>
      <c r="WEW57" s="3"/>
      <c r="WEX57" s="3"/>
      <c r="WEY57" s="3"/>
      <c r="WEZ57" s="3"/>
      <c r="WFA57" s="3"/>
      <c r="WFB57" s="3"/>
      <c r="WFC57" s="3"/>
      <c r="WFD57" s="3"/>
      <c r="WFE57" s="3"/>
      <c r="WFF57" s="3"/>
      <c r="WFG57" s="3"/>
      <c r="WFH57" s="3"/>
      <c r="WFI57" s="3"/>
      <c r="WFJ57" s="3"/>
      <c r="WFK57" s="3"/>
      <c r="WFL57" s="3"/>
      <c r="WFM57" s="3"/>
      <c r="WFN57" s="3"/>
      <c r="WFO57" s="3"/>
      <c r="WFP57" s="3"/>
      <c r="WFQ57" s="3"/>
      <c r="WFR57" s="3"/>
      <c r="WFS57" s="3"/>
      <c r="WFT57" s="3"/>
      <c r="WFU57" s="3"/>
      <c r="WFV57" s="3"/>
      <c r="WFW57" s="3"/>
      <c r="WFX57" s="3"/>
      <c r="WFY57" s="3"/>
      <c r="WFZ57" s="3"/>
      <c r="WGA57" s="3"/>
      <c r="WGB57" s="3"/>
      <c r="WGC57" s="3"/>
      <c r="WGD57" s="3"/>
      <c r="WGE57" s="3"/>
      <c r="WGF57" s="3"/>
      <c r="WGG57" s="3"/>
      <c r="WGH57" s="3"/>
      <c r="WGI57" s="3"/>
      <c r="WGJ57" s="3"/>
      <c r="WGK57" s="3"/>
      <c r="WGL57" s="3"/>
      <c r="WGM57" s="3"/>
      <c r="WGN57" s="3"/>
      <c r="WGO57" s="3"/>
      <c r="WGP57" s="3"/>
      <c r="WGQ57" s="3"/>
      <c r="WGR57" s="3"/>
      <c r="WGS57" s="3"/>
      <c r="WGT57" s="3"/>
      <c r="WGU57" s="3"/>
      <c r="WGV57" s="3"/>
      <c r="WGW57" s="3"/>
      <c r="WGX57" s="3"/>
      <c r="WGY57" s="3"/>
      <c r="WGZ57" s="3"/>
      <c r="WHA57" s="3"/>
      <c r="WHB57" s="3"/>
      <c r="WHC57" s="3"/>
      <c r="WHD57" s="3"/>
      <c r="WHE57" s="3"/>
      <c r="WHF57" s="3"/>
      <c r="WHG57" s="3"/>
      <c r="WHH57" s="3"/>
      <c r="WHI57" s="3"/>
      <c r="WHJ57" s="3"/>
      <c r="WHK57" s="3"/>
      <c r="WHL57" s="3"/>
      <c r="WHM57" s="3"/>
      <c r="WHN57" s="3"/>
      <c r="WHO57" s="3"/>
      <c r="WHP57" s="3"/>
      <c r="WHQ57" s="3"/>
      <c r="WHR57" s="3"/>
      <c r="WHS57" s="3"/>
      <c r="WHT57" s="3"/>
      <c r="WHU57" s="3"/>
      <c r="WHV57" s="3"/>
      <c r="WHW57" s="3"/>
      <c r="WHX57" s="3"/>
      <c r="WHY57" s="3"/>
      <c r="WHZ57" s="3"/>
      <c r="WIA57" s="3"/>
      <c r="WIB57" s="3"/>
      <c r="WIC57" s="3"/>
      <c r="WID57" s="3"/>
      <c r="WIE57" s="3"/>
      <c r="WIF57" s="3"/>
      <c r="WIG57" s="3"/>
      <c r="WIH57" s="3"/>
      <c r="WII57" s="3"/>
      <c r="WIJ57" s="3"/>
      <c r="WIK57" s="3"/>
      <c r="WIL57" s="3"/>
      <c r="WIM57" s="3"/>
      <c r="WIN57" s="3"/>
      <c r="WIO57" s="3"/>
      <c r="WIP57" s="3"/>
      <c r="WIQ57" s="3"/>
      <c r="WIR57" s="3"/>
      <c r="WIS57" s="3"/>
      <c r="WIT57" s="3"/>
      <c r="WIU57" s="3"/>
      <c r="WIV57" s="3"/>
      <c r="WIW57" s="3"/>
      <c r="WIX57" s="3"/>
      <c r="WIY57" s="3"/>
      <c r="WIZ57" s="3"/>
      <c r="WJA57" s="3"/>
      <c r="WJB57" s="3"/>
      <c r="WJC57" s="3"/>
      <c r="WJD57" s="3"/>
      <c r="WJE57" s="3"/>
      <c r="WJF57" s="3"/>
      <c r="WJG57" s="3"/>
      <c r="WJH57" s="3"/>
      <c r="WJI57" s="3"/>
      <c r="WJJ57" s="3"/>
      <c r="WJK57" s="3"/>
      <c r="WJL57" s="3"/>
      <c r="WJM57" s="3"/>
      <c r="WJN57" s="3"/>
      <c r="WJO57" s="3"/>
      <c r="WJP57" s="3"/>
      <c r="WJQ57" s="3"/>
      <c r="WJR57" s="3"/>
      <c r="WJS57" s="3"/>
      <c r="WJT57" s="3"/>
      <c r="WJU57" s="3"/>
      <c r="WJV57" s="3"/>
      <c r="WJW57" s="3"/>
      <c r="WJX57" s="3"/>
      <c r="WJY57" s="3"/>
      <c r="WJZ57" s="3"/>
      <c r="WKA57" s="3"/>
      <c r="WKB57" s="3"/>
      <c r="WKC57" s="3"/>
      <c r="WKD57" s="3"/>
      <c r="WKE57" s="3"/>
      <c r="WKF57" s="3"/>
      <c r="WKG57" s="3"/>
      <c r="WKH57" s="3"/>
      <c r="WKI57" s="3"/>
      <c r="WKJ57" s="3"/>
      <c r="WKK57" s="3"/>
      <c r="WKL57" s="3"/>
      <c r="WKM57" s="3"/>
      <c r="WKN57" s="3"/>
      <c r="WKO57" s="3"/>
      <c r="WKP57" s="3"/>
      <c r="WKQ57" s="3"/>
      <c r="WKR57" s="3"/>
      <c r="WKS57" s="3"/>
      <c r="WKT57" s="3"/>
      <c r="WKU57" s="3"/>
      <c r="WKV57" s="3"/>
      <c r="WKW57" s="3"/>
      <c r="WKX57" s="3"/>
      <c r="WKY57" s="3"/>
      <c r="WKZ57" s="3"/>
      <c r="WLA57" s="3"/>
      <c r="WLB57" s="3"/>
      <c r="WLC57" s="3"/>
      <c r="WLD57" s="3"/>
      <c r="WLE57" s="3"/>
      <c r="WLF57" s="3"/>
      <c r="WLG57" s="3"/>
      <c r="WLH57" s="3"/>
      <c r="WLI57" s="3"/>
      <c r="WLJ57" s="3"/>
      <c r="WLK57" s="3"/>
      <c r="WLL57" s="3"/>
      <c r="WLM57" s="3"/>
      <c r="WLN57" s="3"/>
      <c r="WLO57" s="3"/>
      <c r="WLP57" s="3"/>
      <c r="WLQ57" s="3"/>
      <c r="WLR57" s="3"/>
      <c r="WLS57" s="3"/>
      <c r="WLT57" s="3"/>
      <c r="WLU57" s="3"/>
      <c r="WLV57" s="3"/>
      <c r="WLW57" s="3"/>
      <c r="WLX57" s="3"/>
      <c r="WLY57" s="3"/>
      <c r="WLZ57" s="3"/>
      <c r="WMA57" s="3"/>
      <c r="WMB57" s="3"/>
      <c r="WMC57" s="3"/>
      <c r="WMD57" s="3"/>
      <c r="WME57" s="3"/>
      <c r="WMF57" s="3"/>
      <c r="WMG57" s="3"/>
      <c r="WMH57" s="3"/>
      <c r="WMI57" s="3"/>
      <c r="WMJ57" s="3"/>
      <c r="WMK57" s="3"/>
      <c r="WML57" s="3"/>
      <c r="WMM57" s="3"/>
      <c r="WMN57" s="3"/>
      <c r="WMO57" s="3"/>
      <c r="WMP57" s="3"/>
      <c r="WMQ57" s="3"/>
      <c r="WMR57" s="3"/>
      <c r="WMS57" s="3"/>
      <c r="WMT57" s="3"/>
      <c r="WMU57" s="3"/>
      <c r="WMV57" s="3"/>
      <c r="WMW57" s="3"/>
      <c r="WMX57" s="3"/>
      <c r="WMY57" s="3"/>
      <c r="WMZ57" s="3"/>
      <c r="WNA57" s="3"/>
      <c r="WNB57" s="3"/>
      <c r="WNC57" s="3"/>
      <c r="WND57" s="3"/>
      <c r="WNE57" s="3"/>
      <c r="WNF57" s="3"/>
      <c r="WNG57" s="3"/>
      <c r="WNH57" s="3"/>
      <c r="WNI57" s="3"/>
      <c r="WNJ57" s="3"/>
      <c r="WNK57" s="3"/>
      <c r="WNL57" s="3"/>
      <c r="WNM57" s="3"/>
      <c r="WNN57" s="3"/>
      <c r="WNO57" s="3"/>
      <c r="WNP57" s="3"/>
      <c r="WNQ57" s="3"/>
      <c r="WNR57" s="3"/>
      <c r="WNS57" s="3"/>
      <c r="WNT57" s="3"/>
      <c r="WNU57" s="3"/>
      <c r="WNV57" s="3"/>
      <c r="WNW57" s="3"/>
      <c r="WNX57" s="3"/>
      <c r="WNY57" s="3"/>
      <c r="WNZ57" s="3"/>
      <c r="WOA57" s="3"/>
      <c r="WOB57" s="3"/>
      <c r="WOC57" s="3"/>
      <c r="WOD57" s="3"/>
      <c r="WOE57" s="3"/>
      <c r="WOF57" s="3"/>
      <c r="WOG57" s="3"/>
      <c r="WOH57" s="3"/>
      <c r="WOI57" s="3"/>
      <c r="WOJ57" s="3"/>
      <c r="WOK57" s="3"/>
      <c r="WOL57" s="3"/>
      <c r="WOM57" s="3"/>
      <c r="WON57" s="3"/>
      <c r="WOO57" s="3"/>
      <c r="WOP57" s="3"/>
      <c r="WOQ57" s="3"/>
      <c r="WOR57" s="3"/>
      <c r="WOS57" s="3"/>
      <c r="WOT57" s="3"/>
      <c r="WOU57" s="3"/>
      <c r="WOV57" s="3"/>
      <c r="WOW57" s="3"/>
      <c r="WOX57" s="3"/>
      <c r="WOY57" s="3"/>
      <c r="WOZ57" s="3"/>
      <c r="WPA57" s="3"/>
      <c r="WPB57" s="3"/>
      <c r="WPC57" s="3"/>
      <c r="WPD57" s="3"/>
      <c r="WPE57" s="3"/>
      <c r="WPF57" s="3"/>
      <c r="WPG57" s="3"/>
      <c r="WPH57" s="3"/>
      <c r="WPI57" s="3"/>
      <c r="WPJ57" s="3"/>
      <c r="WPK57" s="3"/>
      <c r="WPL57" s="3"/>
      <c r="WPM57" s="3"/>
      <c r="WPN57" s="3"/>
      <c r="WPO57" s="3"/>
      <c r="WPP57" s="3"/>
      <c r="WPQ57" s="3"/>
      <c r="WPR57" s="3"/>
      <c r="WPS57" s="3"/>
      <c r="WPT57" s="3"/>
      <c r="WPU57" s="3"/>
      <c r="WPV57" s="3"/>
      <c r="WPW57" s="3"/>
      <c r="WPX57" s="3"/>
      <c r="WPY57" s="3"/>
      <c r="WPZ57" s="3"/>
      <c r="WQA57" s="3"/>
      <c r="WQB57" s="3"/>
      <c r="WQC57" s="3"/>
      <c r="WQD57" s="3"/>
      <c r="WQE57" s="3"/>
      <c r="WQF57" s="3"/>
      <c r="WQG57" s="3"/>
      <c r="WQH57" s="3"/>
      <c r="WQI57" s="3"/>
      <c r="WQJ57" s="3"/>
      <c r="WQK57" s="3"/>
      <c r="WQL57" s="3"/>
      <c r="WQM57" s="3"/>
      <c r="WQN57" s="3"/>
      <c r="WQO57" s="3"/>
      <c r="WQP57" s="3"/>
      <c r="WQQ57" s="3"/>
      <c r="WQR57" s="3"/>
      <c r="WQS57" s="3"/>
      <c r="WQT57" s="3"/>
      <c r="WQU57" s="3"/>
      <c r="WQV57" s="3"/>
      <c r="WQW57" s="3"/>
      <c r="WQX57" s="3"/>
      <c r="WQY57" s="3"/>
      <c r="WQZ57" s="3"/>
      <c r="WRA57" s="3"/>
      <c r="WRB57" s="3"/>
      <c r="WRC57" s="3"/>
      <c r="WRD57" s="3"/>
      <c r="WRE57" s="3"/>
      <c r="WRF57" s="3"/>
      <c r="WRG57" s="3"/>
      <c r="WRH57" s="3"/>
      <c r="WRI57" s="3"/>
      <c r="WRJ57" s="3"/>
      <c r="WRK57" s="3"/>
      <c r="WRL57" s="3"/>
      <c r="WRM57" s="3"/>
      <c r="WRN57" s="3"/>
      <c r="WRO57" s="3"/>
      <c r="WRP57" s="3"/>
      <c r="WRQ57" s="3"/>
      <c r="WRR57" s="3"/>
      <c r="WRS57" s="3"/>
      <c r="WRT57" s="3"/>
      <c r="WRU57" s="3"/>
      <c r="WRV57" s="3"/>
      <c r="WRW57" s="3"/>
      <c r="WRX57" s="3"/>
      <c r="WRY57" s="3"/>
      <c r="WRZ57" s="3"/>
      <c r="WSA57" s="3"/>
      <c r="WSB57" s="3"/>
      <c r="WSC57" s="3"/>
      <c r="WSD57" s="3"/>
      <c r="WSE57" s="3"/>
      <c r="WSF57" s="3"/>
      <c r="WSG57" s="3"/>
      <c r="WSH57" s="3"/>
      <c r="WSI57" s="3"/>
      <c r="WSJ57" s="3"/>
      <c r="WSK57" s="3"/>
      <c r="WSL57" s="3"/>
      <c r="WSM57" s="3"/>
      <c r="WSN57" s="3"/>
      <c r="WSO57" s="3"/>
      <c r="WSP57" s="3"/>
      <c r="WSQ57" s="3"/>
      <c r="WSR57" s="3"/>
      <c r="WSS57" s="3"/>
      <c r="WST57" s="3"/>
      <c r="WSU57" s="3"/>
      <c r="WSV57" s="3"/>
      <c r="WSW57" s="3"/>
      <c r="WSX57" s="3"/>
      <c r="WSY57" s="3"/>
      <c r="WSZ57" s="3"/>
      <c r="WTA57" s="3"/>
      <c r="WTB57" s="3"/>
      <c r="WTC57" s="3"/>
      <c r="WTD57" s="3"/>
      <c r="WTE57" s="3"/>
      <c r="WTF57" s="3"/>
      <c r="WTG57" s="3"/>
      <c r="WTH57" s="3"/>
      <c r="WTI57" s="3"/>
      <c r="WTJ57" s="3"/>
      <c r="WTK57" s="3"/>
      <c r="WTL57" s="3"/>
      <c r="WTM57" s="3"/>
      <c r="WTN57" s="3"/>
      <c r="WTO57" s="3"/>
      <c r="WTP57" s="3"/>
      <c r="WTQ57" s="3"/>
      <c r="WTR57" s="3"/>
      <c r="WTS57" s="3"/>
      <c r="WTT57" s="3"/>
      <c r="WTU57" s="3"/>
      <c r="WTV57" s="3"/>
      <c r="WTW57" s="3"/>
      <c r="WTX57" s="3"/>
      <c r="WTY57" s="3"/>
      <c r="WTZ57" s="3"/>
      <c r="WUA57" s="3"/>
      <c r="WUB57" s="3"/>
      <c r="WUC57" s="3"/>
      <c r="WUD57" s="3"/>
      <c r="WUE57" s="3"/>
      <c r="WUF57" s="3"/>
      <c r="WUG57" s="3"/>
      <c r="WUH57" s="3"/>
      <c r="WUI57" s="3"/>
      <c r="WUJ57" s="3"/>
      <c r="WUK57" s="3"/>
      <c r="WUL57" s="3"/>
      <c r="WUM57" s="3"/>
      <c r="WUN57" s="3"/>
      <c r="WUO57" s="3"/>
      <c r="WUP57" s="3"/>
      <c r="WUQ57" s="3"/>
      <c r="WUR57" s="3"/>
      <c r="WUS57" s="3"/>
      <c r="WUT57" s="3"/>
      <c r="WUU57" s="3"/>
      <c r="WUV57" s="3"/>
      <c r="WUW57" s="3"/>
      <c r="WUX57" s="3"/>
      <c r="WUY57" s="3"/>
      <c r="WUZ57" s="3"/>
      <c r="WVA57" s="3"/>
      <c r="WVB57" s="3"/>
      <c r="WVC57" s="3"/>
      <c r="WVD57" s="3"/>
      <c r="WVE57" s="3"/>
      <c r="WVF57" s="3"/>
      <c r="WVG57" s="3"/>
      <c r="WVH57" s="3"/>
      <c r="WVI57" s="3"/>
      <c r="WVJ57" s="3"/>
      <c r="WVK57" s="3"/>
      <c r="WVL57" s="3"/>
      <c r="WVM57" s="3"/>
      <c r="WVN57" s="3"/>
      <c r="WVO57" s="3"/>
      <c r="WVP57" s="3"/>
      <c r="WVQ57" s="3"/>
      <c r="WVR57" s="3"/>
      <c r="WVS57" s="3"/>
      <c r="WVT57" s="3"/>
      <c r="WVU57" s="3"/>
      <c r="WVV57" s="3"/>
      <c r="WVW57" s="3"/>
      <c r="WVX57" s="3"/>
      <c r="WVY57" s="3"/>
      <c r="WVZ57" s="3"/>
      <c r="WWA57" s="3"/>
      <c r="WWB57" s="3"/>
      <c r="WWC57" s="3"/>
      <c r="WWD57" s="3"/>
      <c r="WWE57" s="3"/>
      <c r="WWF57" s="3"/>
      <c r="WWG57" s="3"/>
      <c r="WWH57" s="3"/>
      <c r="WWI57" s="3"/>
      <c r="WWJ57" s="3"/>
      <c r="WWK57" s="3"/>
      <c r="WWL57" s="3"/>
      <c r="WWM57" s="3"/>
      <c r="WWN57" s="3"/>
      <c r="WWO57" s="3"/>
      <c r="WWP57" s="3"/>
      <c r="WWQ57" s="3"/>
      <c r="WWR57" s="3"/>
      <c r="WWS57" s="3"/>
      <c r="WWT57" s="3"/>
      <c r="WWU57" s="3"/>
      <c r="WWV57" s="3"/>
      <c r="WWW57" s="3"/>
      <c r="WWX57" s="3"/>
      <c r="WWY57" s="3"/>
      <c r="WWZ57" s="3"/>
      <c r="WXA57" s="3"/>
      <c r="WXB57" s="3"/>
      <c r="WXC57" s="3"/>
      <c r="WXD57" s="3"/>
      <c r="WXE57" s="3"/>
      <c r="WXF57" s="3"/>
      <c r="WXG57" s="3"/>
      <c r="WXH57" s="3"/>
      <c r="WXI57" s="3"/>
      <c r="WXJ57" s="3"/>
      <c r="WXK57" s="3"/>
      <c r="WXL57" s="3"/>
      <c r="WXM57" s="3"/>
      <c r="WXN57" s="3"/>
      <c r="WXO57" s="3"/>
      <c r="WXP57" s="3"/>
      <c r="WXQ57" s="3"/>
      <c r="WXR57" s="3"/>
      <c r="WXS57" s="3"/>
      <c r="WXT57" s="3"/>
      <c r="WXU57" s="3"/>
      <c r="WXV57" s="3"/>
      <c r="WXW57" s="3"/>
      <c r="WXX57" s="3"/>
      <c r="WXY57" s="3"/>
      <c r="WXZ57" s="3"/>
      <c r="WYA57" s="3"/>
      <c r="WYB57" s="3"/>
      <c r="WYC57" s="3"/>
      <c r="WYD57" s="3"/>
      <c r="WYE57" s="3"/>
      <c r="WYF57" s="3"/>
      <c r="WYG57" s="3"/>
      <c r="WYH57" s="3"/>
      <c r="WYI57" s="3"/>
      <c r="WYJ57" s="3"/>
      <c r="WYK57" s="3"/>
      <c r="WYL57" s="3"/>
      <c r="WYM57" s="3"/>
      <c r="WYN57" s="3"/>
      <c r="WYO57" s="3"/>
      <c r="WYP57" s="3"/>
      <c r="WYQ57" s="3"/>
      <c r="WYR57" s="3"/>
      <c r="WYS57" s="3"/>
      <c r="WYT57" s="3"/>
      <c r="WYU57" s="3"/>
      <c r="WYV57" s="3"/>
      <c r="WYW57" s="3"/>
      <c r="WYX57" s="3"/>
      <c r="WYY57" s="3"/>
      <c r="WYZ57" s="3"/>
      <c r="WZA57" s="3"/>
      <c r="WZB57" s="3"/>
      <c r="WZC57" s="3"/>
      <c r="WZD57" s="3"/>
      <c r="WZE57" s="3"/>
      <c r="WZF57" s="3"/>
      <c r="WZG57" s="3"/>
      <c r="WZH57" s="3"/>
      <c r="WZI57" s="3"/>
      <c r="WZJ57" s="3"/>
      <c r="WZK57" s="3"/>
      <c r="WZL57" s="3"/>
      <c r="WZM57" s="3"/>
      <c r="WZN57" s="3"/>
      <c r="WZO57" s="3"/>
      <c r="WZP57" s="3"/>
      <c r="WZQ57" s="3"/>
      <c r="WZR57" s="3"/>
      <c r="WZS57" s="3"/>
      <c r="WZT57" s="3"/>
      <c r="WZU57" s="3"/>
      <c r="WZV57" s="3"/>
      <c r="WZW57" s="3"/>
      <c r="WZX57" s="3"/>
      <c r="WZY57" s="3"/>
      <c r="WZZ57" s="3"/>
      <c r="XAA57" s="3"/>
      <c r="XAB57" s="3"/>
      <c r="XAC57" s="3"/>
      <c r="XAD57" s="3"/>
      <c r="XAE57" s="3"/>
      <c r="XAF57" s="3"/>
      <c r="XAG57" s="3"/>
      <c r="XAH57" s="3"/>
      <c r="XAI57" s="3"/>
      <c r="XAJ57" s="3"/>
      <c r="XAK57" s="3"/>
      <c r="XAL57" s="3"/>
      <c r="XAM57" s="3"/>
      <c r="XAN57" s="3"/>
      <c r="XAO57" s="3"/>
      <c r="XAP57" s="3"/>
      <c r="XAQ57" s="3"/>
      <c r="XAR57" s="3"/>
      <c r="XAS57" s="3"/>
      <c r="XAT57" s="3"/>
      <c r="XAU57" s="3"/>
      <c r="XAV57" s="3"/>
      <c r="XAW57" s="3"/>
      <c r="XAX57" s="3"/>
      <c r="XAY57" s="3"/>
      <c r="XAZ57" s="3"/>
      <c r="XBA57" s="3"/>
      <c r="XBB57" s="3"/>
      <c r="XBC57" s="3"/>
      <c r="XBD57" s="3"/>
      <c r="XBE57" s="3"/>
      <c r="XBF57" s="3"/>
      <c r="XBG57" s="3"/>
      <c r="XBH57" s="3"/>
      <c r="XBI57" s="3"/>
      <c r="XBJ57" s="3"/>
      <c r="XBK57" s="3"/>
      <c r="XBL57" s="3"/>
      <c r="XBM57" s="3"/>
      <c r="XBN57" s="3"/>
      <c r="XBO57" s="3"/>
      <c r="XBP57" s="3"/>
      <c r="XBQ57" s="3"/>
      <c r="XBR57" s="3"/>
      <c r="XBS57" s="3"/>
      <c r="XBT57" s="3"/>
      <c r="XBU57" s="3"/>
      <c r="XBV57" s="3"/>
      <c r="XBW57" s="3"/>
      <c r="XBX57" s="3"/>
      <c r="XBY57" s="3"/>
      <c r="XBZ57" s="3"/>
      <c r="XCA57" s="3"/>
      <c r="XCB57" s="3"/>
      <c r="XCC57" s="3"/>
      <c r="XCD57" s="3"/>
      <c r="XCE57" s="3"/>
      <c r="XCF57" s="3"/>
      <c r="XCG57" s="3"/>
      <c r="XCH57" s="3"/>
      <c r="XCI57" s="3"/>
      <c r="XCJ57" s="3"/>
      <c r="XCK57" s="3"/>
      <c r="XCL57" s="3"/>
      <c r="XCM57" s="3"/>
      <c r="XCN57" s="3"/>
      <c r="XCO57" s="3"/>
      <c r="XCP57" s="3"/>
      <c r="XCQ57" s="3"/>
      <c r="XCR57" s="3"/>
      <c r="XCS57" s="3"/>
      <c r="XCT57" s="3"/>
      <c r="XCU57" s="3"/>
      <c r="XCV57" s="3"/>
      <c r="XCW57" s="3"/>
      <c r="XCX57" s="3"/>
      <c r="XCY57" s="3"/>
      <c r="XCZ57" s="3"/>
      <c r="XDA57" s="3"/>
      <c r="XDB57" s="3"/>
      <c r="XDC57" s="3"/>
      <c r="XDD57" s="3"/>
      <c r="XDE57" s="3"/>
      <c r="XDF57" s="3"/>
      <c r="XDG57" s="3"/>
      <c r="XDH57" s="3"/>
      <c r="XDI57" s="3"/>
      <c r="XDJ57" s="3"/>
      <c r="XDK57" s="3"/>
      <c r="XDL57" s="3"/>
      <c r="XDM57" s="3"/>
      <c r="XDN57" s="3"/>
      <c r="XDO57" s="3"/>
      <c r="XDP57" s="3"/>
      <c r="XDQ57" s="3"/>
      <c r="XDR57" s="3"/>
      <c r="XDS57" s="3"/>
      <c r="XDT57" s="3"/>
      <c r="XDU57" s="3"/>
      <c r="XDV57" s="3"/>
      <c r="XDW57" s="3"/>
      <c r="XDX57" s="3"/>
      <c r="XDY57" s="3"/>
      <c r="XDZ57" s="3"/>
      <c r="XEA57" s="3"/>
      <c r="XEB57" s="3"/>
      <c r="XEC57" s="3"/>
      <c r="XED57" s="3"/>
      <c r="XEE57" s="3"/>
      <c r="XEF57" s="3"/>
      <c r="XEG57" s="3"/>
      <c r="XEH57" s="3"/>
      <c r="XEI57" s="3"/>
      <c r="XEJ57" s="3"/>
      <c r="XEK57" s="3"/>
      <c r="XEL57" s="3"/>
      <c r="XEM57" s="3"/>
      <c r="XEN57" s="3"/>
      <c r="XEO57" s="3"/>
      <c r="XEP57" s="3"/>
      <c r="XEQ57" s="3"/>
      <c r="XER57" s="3"/>
      <c r="XES57" s="3"/>
      <c r="XET57" s="3"/>
      <c r="XEU57" s="3"/>
      <c r="XEV57" s="3"/>
      <c r="XEW57" s="3"/>
      <c r="XEX57" s="3"/>
      <c r="XEY57" s="3"/>
      <c r="XEZ57" s="3"/>
      <c r="XFA57" s="3"/>
      <c r="XFB57" s="3"/>
      <c r="XFC57" s="3"/>
      <c r="XFD57" s="3"/>
    </row>
    <row r="58" spans="1:16384" x14ac:dyDescent="0.25">
      <c r="G58" s="36"/>
      <c r="H58" s="36"/>
      <c r="I58" s="36"/>
      <c r="J58" s="36"/>
      <c r="K58" s="36"/>
    </row>
    <row r="59" spans="1:16384" x14ac:dyDescent="0.25">
      <c r="C59" t="s">
        <v>214</v>
      </c>
      <c r="D59" s="85" t="s">
        <v>212</v>
      </c>
      <c r="G59" s="36"/>
      <c r="H59" s="36"/>
      <c r="I59" s="36"/>
      <c r="J59" s="36"/>
      <c r="K59" s="36"/>
    </row>
    <row r="60" spans="1:16384" s="2" customFormat="1" x14ac:dyDescent="0.25">
      <c r="A60"/>
      <c r="B60"/>
      <c r="C60"/>
      <c r="D60" s="2" t="s">
        <v>200</v>
      </c>
      <c r="E60"/>
      <c r="F60"/>
      <c r="G60" s="130">
        <v>2687</v>
      </c>
      <c r="H60" s="130">
        <v>3458</v>
      </c>
      <c r="I60" s="130">
        <v>4018</v>
      </c>
      <c r="J60" s="130">
        <v>4433</v>
      </c>
      <c r="K60" s="130">
        <v>4836</v>
      </c>
      <c r="L60" s="3">
        <f>K63</f>
        <v>5500</v>
      </c>
      <c r="M60" s="3">
        <f t="shared" ref="M60:U60" si="61">L63</f>
        <v>7343.7541331915581</v>
      </c>
      <c r="N60" s="3">
        <f t="shared" si="61"/>
        <v>9754.9434459343302</v>
      </c>
      <c r="O60" s="3">
        <f t="shared" si="61"/>
        <v>12628.784577507009</v>
      </c>
      <c r="P60" s="3">
        <f t="shared" si="61"/>
        <v>15960.170115082839</v>
      </c>
      <c r="Q60" s="3">
        <f t="shared" si="61"/>
        <v>19759.995453472722</v>
      </c>
      <c r="R60" s="3">
        <f t="shared" si="61"/>
        <v>24043.043996140361</v>
      </c>
      <c r="S60" s="3">
        <f t="shared" si="61"/>
        <v>28828.065160615937</v>
      </c>
      <c r="T60" s="3">
        <f t="shared" si="61"/>
        <v>34138.265345204352</v>
      </c>
      <c r="U60" s="3">
        <f t="shared" si="61"/>
        <v>40001.964627996684</v>
      </c>
    </row>
    <row r="61" spans="1:16384" x14ac:dyDescent="0.25">
      <c r="D61" t="s">
        <v>201</v>
      </c>
      <c r="G61" s="36">
        <v>792</v>
      </c>
      <c r="H61" s="36">
        <v>583</v>
      </c>
      <c r="I61" s="36">
        <v>435</v>
      </c>
      <c r="J61" s="36">
        <v>495</v>
      </c>
      <c r="K61" s="36">
        <v>709</v>
      </c>
      <c r="L61">
        <f t="shared" ref="L61:U61" si="62">$K61/$K$92*L$101</f>
        <v>1843.7541331915577</v>
      </c>
      <c r="M61">
        <f t="shared" si="62"/>
        <v>2411.1893127427716</v>
      </c>
      <c r="N61">
        <f t="shared" si="62"/>
        <v>2873.8411315726794</v>
      </c>
      <c r="O61">
        <f t="shared" si="62"/>
        <v>3331.3855375758303</v>
      </c>
      <c r="P61">
        <f t="shared" si="62"/>
        <v>3799.8253383898846</v>
      </c>
      <c r="Q61">
        <f t="shared" si="62"/>
        <v>4283.0485426676369</v>
      </c>
      <c r="R61">
        <f t="shared" si="62"/>
        <v>4785.0211644755755</v>
      </c>
      <c r="S61">
        <f t="shared" si="62"/>
        <v>5310.2001845884151</v>
      </c>
      <c r="T61">
        <f t="shared" si="62"/>
        <v>5863.6992827923286</v>
      </c>
      <c r="U61">
        <f t="shared" si="62"/>
        <v>6451.4335681512221</v>
      </c>
    </row>
    <row r="62" spans="1:16384" x14ac:dyDescent="0.25">
      <c r="D62" t="s">
        <v>202</v>
      </c>
      <c r="G62" s="36">
        <v>-21</v>
      </c>
      <c r="H62" s="36">
        <v>-23</v>
      </c>
      <c r="I62" s="36">
        <v>-20</v>
      </c>
      <c r="J62" s="36">
        <v>-92</v>
      </c>
      <c r="K62" s="36">
        <v>-45</v>
      </c>
    </row>
    <row r="63" spans="1:16384" s="2" customFormat="1" x14ac:dyDescent="0.25">
      <c r="A63"/>
      <c r="B63"/>
      <c r="C63"/>
      <c r="D63" s="2" t="s">
        <v>203</v>
      </c>
      <c r="E63"/>
      <c r="F63"/>
      <c r="G63" s="130">
        <v>3458</v>
      </c>
      <c r="H63" s="130">
        <v>4018</v>
      </c>
      <c r="I63" s="130">
        <v>4433</v>
      </c>
      <c r="J63" s="130">
        <v>4836</v>
      </c>
      <c r="K63" s="130">
        <v>5500</v>
      </c>
      <c r="L63" s="3">
        <f>L60+L61+L62</f>
        <v>7343.7541331915581</v>
      </c>
      <c r="M63" s="3">
        <f t="shared" ref="M63:U63" si="63">M60+M61+M62</f>
        <v>9754.9434459343302</v>
      </c>
      <c r="N63" s="3">
        <f t="shared" si="63"/>
        <v>12628.784577507009</v>
      </c>
      <c r="O63" s="3">
        <f t="shared" si="63"/>
        <v>15960.170115082839</v>
      </c>
      <c r="P63" s="3">
        <f t="shared" si="63"/>
        <v>19759.995453472722</v>
      </c>
      <c r="Q63" s="3">
        <f t="shared" si="63"/>
        <v>24043.043996140361</v>
      </c>
      <c r="R63" s="3">
        <f t="shared" si="63"/>
        <v>28828.065160615937</v>
      </c>
      <c r="S63" s="3">
        <f t="shared" si="63"/>
        <v>34138.265345204352</v>
      </c>
      <c r="T63" s="3">
        <f t="shared" si="63"/>
        <v>40001.964627996684</v>
      </c>
      <c r="U63" s="3">
        <f t="shared" si="63"/>
        <v>46453.398196147908</v>
      </c>
    </row>
    <row r="64" spans="1:16384" x14ac:dyDescent="0.25">
      <c r="D64" t="s">
        <v>206</v>
      </c>
      <c r="G64" s="35">
        <v>1092</v>
      </c>
      <c r="H64" s="35">
        <v>1550</v>
      </c>
      <c r="I64" s="35">
        <v>2038</v>
      </c>
      <c r="J64" s="35">
        <v>2573</v>
      </c>
      <c r="K64" s="35">
        <v>3095</v>
      </c>
      <c r="L64" s="1">
        <f>K64+K65+K66</f>
        <v>3646</v>
      </c>
      <c r="M64" s="1">
        <f t="shared" ref="M64:U64" si="64">L64+L65+L66</f>
        <v>4277.4887995404943</v>
      </c>
      <c r="N64" s="1">
        <f t="shared" si="64"/>
        <v>5321.8858948047564</v>
      </c>
      <c r="O64" s="1">
        <f t="shared" si="64"/>
        <v>6831.8245092905909</v>
      </c>
      <c r="P64" s="1">
        <f t="shared" si="64"/>
        <v>8806.3203854837775</v>
      </c>
      <c r="Q64" s="1">
        <f t="shared" si="64"/>
        <v>11242.984882699311</v>
      </c>
      <c r="R64" s="1">
        <f t="shared" si="64"/>
        <v>14143.954020245912</v>
      </c>
      <c r="S64" s="1">
        <f t="shared" si="64"/>
        <v>17515.671628347813</v>
      </c>
      <c r="T64" s="1">
        <f t="shared" si="64"/>
        <v>21368.772929114613</v>
      </c>
      <c r="U64" s="1">
        <f t="shared" si="64"/>
        <v>25718.17499846626</v>
      </c>
    </row>
    <row r="65" spans="1:16384" x14ac:dyDescent="0.25">
      <c r="D65" t="s">
        <v>208</v>
      </c>
      <c r="G65" s="36">
        <v>469</v>
      </c>
      <c r="H65" s="36">
        <v>510</v>
      </c>
      <c r="I65" s="36">
        <v>548</v>
      </c>
      <c r="J65" s="36">
        <v>597</v>
      </c>
      <c r="K65" s="36">
        <v>593</v>
      </c>
      <c r="L65">
        <f>K65/J67*K67</f>
        <v>631.48879954049391</v>
      </c>
      <c r="M65">
        <f t="shared" ref="M65:U65" si="65">L65/K67*L67</f>
        <v>1044.3970952642626</v>
      </c>
      <c r="N65">
        <f t="shared" si="65"/>
        <v>1509.9386144858343</v>
      </c>
      <c r="O65">
        <f t="shared" si="65"/>
        <v>1974.4958761931857</v>
      </c>
      <c r="P65">
        <f t="shared" si="65"/>
        <v>2436.6644972155341</v>
      </c>
      <c r="Q65">
        <f t="shared" si="65"/>
        <v>2900.9691375466014</v>
      </c>
      <c r="R65">
        <f t="shared" si="65"/>
        <v>3371.7176081019006</v>
      </c>
      <c r="S65">
        <f t="shared" si="65"/>
        <v>3853.1013007667998</v>
      </c>
      <c r="T65">
        <f t="shared" si="65"/>
        <v>4349.4020693516459</v>
      </c>
      <c r="U65">
        <f t="shared" si="65"/>
        <v>4865.1850949520631</v>
      </c>
    </row>
    <row r="66" spans="1:16384" x14ac:dyDescent="0.25">
      <c r="D66" t="s">
        <v>207</v>
      </c>
      <c r="G66" s="36">
        <v>-11</v>
      </c>
      <c r="H66" s="36">
        <v>-22</v>
      </c>
      <c r="I66" s="36">
        <v>-13</v>
      </c>
      <c r="J66" s="36">
        <v>-75</v>
      </c>
      <c r="K66" s="36">
        <v>-42</v>
      </c>
    </row>
    <row r="67" spans="1:16384" x14ac:dyDescent="0.25">
      <c r="D67" s="2" t="s">
        <v>209</v>
      </c>
      <c r="G67" s="3">
        <f t="shared" ref="G67:L67" si="66">G63-G64-G65-G66</f>
        <v>1908</v>
      </c>
      <c r="H67" s="3">
        <f t="shared" si="66"/>
        <v>1980</v>
      </c>
      <c r="I67" s="3">
        <f t="shared" si="66"/>
        <v>1860</v>
      </c>
      <c r="J67" s="3">
        <f t="shared" si="66"/>
        <v>1741</v>
      </c>
      <c r="K67" s="3">
        <f t="shared" si="66"/>
        <v>1854</v>
      </c>
      <c r="L67" s="3">
        <f t="shared" si="66"/>
        <v>3066.2653336510643</v>
      </c>
      <c r="M67" s="3">
        <f t="shared" ref="M67" si="67">M63-M64-M65-M66</f>
        <v>4433.0575511295738</v>
      </c>
      <c r="N67" s="3">
        <f t="shared" ref="N67" si="68">N63-N64-N65-N66</f>
        <v>5796.9600682164182</v>
      </c>
      <c r="O67" s="3">
        <f t="shared" ref="O67" si="69">O63-O64-O65-O66</f>
        <v>7153.8497295990628</v>
      </c>
      <c r="P67" s="3">
        <f t="shared" ref="P67" si="70">P63-P64-P65-P66</f>
        <v>8517.010570773411</v>
      </c>
      <c r="Q67" s="3">
        <f t="shared" ref="Q67" si="71">Q63-Q64-Q65-Q66</f>
        <v>9899.0899758944488</v>
      </c>
      <c r="R67" s="3">
        <f t="shared" ref="R67" si="72">R63-R64-R65-R66</f>
        <v>11312.393532268125</v>
      </c>
      <c r="S67" s="3">
        <f t="shared" ref="S67" si="73">S63-S64-S65-S66</f>
        <v>12769.492416089739</v>
      </c>
      <c r="T67" s="3">
        <f t="shared" ref="T67" si="74">T63-T64-T65-T66</f>
        <v>14283.789629530424</v>
      </c>
      <c r="U67" s="3">
        <f t="shared" ref="U67" si="75">U63-U64-U65-U66</f>
        <v>15870.038102729584</v>
      </c>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c r="AAF67" s="3"/>
      <c r="AAG67" s="3"/>
      <c r="AAH67" s="3"/>
      <c r="AAI67" s="3"/>
      <c r="AAJ67" s="3"/>
      <c r="AAK67" s="3"/>
      <c r="AAL67" s="3"/>
      <c r="AAM67" s="3"/>
      <c r="AAN67" s="3"/>
      <c r="AAO67" s="3"/>
      <c r="AAP67" s="3"/>
      <c r="AAQ67" s="3"/>
      <c r="AAR67" s="3"/>
      <c r="AAS67" s="3"/>
      <c r="AAT67" s="3"/>
      <c r="AAU67" s="3"/>
      <c r="AAV67" s="3"/>
      <c r="AAW67" s="3"/>
      <c r="AAX67" s="3"/>
      <c r="AAY67" s="3"/>
      <c r="AAZ67" s="3"/>
      <c r="ABA67" s="3"/>
      <c r="ABB67" s="3"/>
      <c r="ABC67" s="3"/>
      <c r="ABD67" s="3"/>
      <c r="ABE67" s="3"/>
      <c r="ABF67" s="3"/>
      <c r="ABG67" s="3"/>
      <c r="ABH67" s="3"/>
      <c r="ABI67" s="3"/>
      <c r="ABJ67" s="3"/>
      <c r="ABK67" s="3"/>
      <c r="ABL67" s="3"/>
      <c r="ABM67" s="3"/>
      <c r="ABN67" s="3"/>
      <c r="ABO67" s="3"/>
      <c r="ABP67" s="3"/>
      <c r="ABQ67" s="3"/>
      <c r="ABR67" s="3"/>
      <c r="ABS67" s="3"/>
      <c r="ABT67" s="3"/>
      <c r="ABU67" s="3"/>
      <c r="ABV67" s="3"/>
      <c r="ABW67" s="3"/>
      <c r="ABX67" s="3"/>
      <c r="ABY67" s="3"/>
      <c r="ABZ67" s="3"/>
      <c r="ACA67" s="3"/>
      <c r="ACB67" s="3"/>
      <c r="ACC67" s="3"/>
      <c r="ACD67" s="3"/>
      <c r="ACE67" s="3"/>
      <c r="ACF67" s="3"/>
      <c r="ACG67" s="3"/>
      <c r="ACH67" s="3"/>
      <c r="ACI67" s="3"/>
      <c r="ACJ67" s="3"/>
      <c r="ACK67" s="3"/>
      <c r="ACL67" s="3"/>
      <c r="ACM67" s="3"/>
      <c r="ACN67" s="3"/>
      <c r="ACO67" s="3"/>
      <c r="ACP67" s="3"/>
      <c r="ACQ67" s="3"/>
      <c r="ACR67" s="3"/>
      <c r="ACS67" s="3"/>
      <c r="ACT67" s="3"/>
      <c r="ACU67" s="3"/>
      <c r="ACV67" s="3"/>
      <c r="ACW67" s="3"/>
      <c r="ACX67" s="3"/>
      <c r="ACY67" s="3"/>
      <c r="ACZ67" s="3"/>
      <c r="ADA67" s="3"/>
      <c r="ADB67" s="3"/>
      <c r="ADC67" s="3"/>
      <c r="ADD67" s="3"/>
      <c r="ADE67" s="3"/>
      <c r="ADF67" s="3"/>
      <c r="ADG67" s="3"/>
      <c r="ADH67" s="3"/>
      <c r="ADI67" s="3"/>
      <c r="ADJ67" s="3"/>
      <c r="ADK67" s="3"/>
      <c r="ADL67" s="3"/>
      <c r="ADM67" s="3"/>
      <c r="ADN67" s="3"/>
      <c r="ADO67" s="3"/>
      <c r="ADP67" s="3"/>
      <c r="ADQ67" s="3"/>
      <c r="ADR67" s="3"/>
      <c r="ADS67" s="3"/>
      <c r="ADT67" s="3"/>
      <c r="ADU67" s="3"/>
      <c r="ADV67" s="3"/>
      <c r="ADW67" s="3"/>
      <c r="ADX67" s="3"/>
      <c r="ADY67" s="3"/>
      <c r="ADZ67" s="3"/>
      <c r="AEA67" s="3"/>
      <c r="AEB67" s="3"/>
      <c r="AEC67" s="3"/>
      <c r="AED67" s="3"/>
      <c r="AEE67" s="3"/>
      <c r="AEF67" s="3"/>
      <c r="AEG67" s="3"/>
      <c r="AEH67" s="3"/>
      <c r="AEI67" s="3"/>
      <c r="AEJ67" s="3"/>
      <c r="AEK67" s="3"/>
      <c r="AEL67" s="3"/>
      <c r="AEM67" s="3"/>
      <c r="AEN67" s="3"/>
      <c r="AEO67" s="3"/>
      <c r="AEP67" s="3"/>
      <c r="AEQ67" s="3"/>
      <c r="AER67" s="3"/>
      <c r="AES67" s="3"/>
      <c r="AET67" s="3"/>
      <c r="AEU67" s="3"/>
      <c r="AEV67" s="3"/>
      <c r="AEW67" s="3"/>
      <c r="AEX67" s="3"/>
      <c r="AEY67" s="3"/>
      <c r="AEZ67" s="3"/>
      <c r="AFA67" s="3"/>
      <c r="AFB67" s="3"/>
      <c r="AFC67" s="3"/>
      <c r="AFD67" s="3"/>
      <c r="AFE67" s="3"/>
      <c r="AFF67" s="3"/>
      <c r="AFG67" s="3"/>
      <c r="AFH67" s="3"/>
      <c r="AFI67" s="3"/>
      <c r="AFJ67" s="3"/>
      <c r="AFK67" s="3"/>
      <c r="AFL67" s="3"/>
      <c r="AFM67" s="3"/>
      <c r="AFN67" s="3"/>
      <c r="AFO67" s="3"/>
      <c r="AFP67" s="3"/>
      <c r="AFQ67" s="3"/>
      <c r="AFR67" s="3"/>
      <c r="AFS67" s="3"/>
      <c r="AFT67" s="3"/>
      <c r="AFU67" s="3"/>
      <c r="AFV67" s="3"/>
      <c r="AFW67" s="3"/>
      <c r="AFX67" s="3"/>
      <c r="AFY67" s="3"/>
      <c r="AFZ67" s="3"/>
      <c r="AGA67" s="3"/>
      <c r="AGB67" s="3"/>
      <c r="AGC67" s="3"/>
      <c r="AGD67" s="3"/>
      <c r="AGE67" s="3"/>
      <c r="AGF67" s="3"/>
      <c r="AGG67" s="3"/>
      <c r="AGH67" s="3"/>
      <c r="AGI67" s="3"/>
      <c r="AGJ67" s="3"/>
      <c r="AGK67" s="3"/>
      <c r="AGL67" s="3"/>
      <c r="AGM67" s="3"/>
      <c r="AGN67" s="3"/>
      <c r="AGO67" s="3"/>
      <c r="AGP67" s="3"/>
      <c r="AGQ67" s="3"/>
      <c r="AGR67" s="3"/>
      <c r="AGS67" s="3"/>
      <c r="AGT67" s="3"/>
      <c r="AGU67" s="3"/>
      <c r="AGV67" s="3"/>
      <c r="AGW67" s="3"/>
      <c r="AGX67" s="3"/>
      <c r="AGY67" s="3"/>
      <c r="AGZ67" s="3"/>
      <c r="AHA67" s="3"/>
      <c r="AHB67" s="3"/>
      <c r="AHC67" s="3"/>
      <c r="AHD67" s="3"/>
      <c r="AHE67" s="3"/>
      <c r="AHF67" s="3"/>
      <c r="AHG67" s="3"/>
      <c r="AHH67" s="3"/>
      <c r="AHI67" s="3"/>
      <c r="AHJ67" s="3"/>
      <c r="AHK67" s="3"/>
      <c r="AHL67" s="3"/>
      <c r="AHM67" s="3"/>
      <c r="AHN67" s="3"/>
      <c r="AHO67" s="3"/>
      <c r="AHP67" s="3"/>
      <c r="AHQ67" s="3"/>
      <c r="AHR67" s="3"/>
      <c r="AHS67" s="3"/>
      <c r="AHT67" s="3"/>
      <c r="AHU67" s="3"/>
      <c r="AHV67" s="3"/>
      <c r="AHW67" s="3"/>
      <c r="AHX67" s="3"/>
      <c r="AHY67" s="3"/>
      <c r="AHZ67" s="3"/>
      <c r="AIA67" s="3"/>
      <c r="AIB67" s="3"/>
      <c r="AIC67" s="3"/>
      <c r="AID67" s="3"/>
      <c r="AIE67" s="3"/>
      <c r="AIF67" s="3"/>
      <c r="AIG67" s="3"/>
      <c r="AIH67" s="3"/>
      <c r="AII67" s="3"/>
      <c r="AIJ67" s="3"/>
      <c r="AIK67" s="3"/>
      <c r="AIL67" s="3"/>
      <c r="AIM67" s="3"/>
      <c r="AIN67" s="3"/>
      <c r="AIO67" s="3"/>
      <c r="AIP67" s="3"/>
      <c r="AIQ67" s="3"/>
      <c r="AIR67" s="3"/>
      <c r="AIS67" s="3"/>
      <c r="AIT67" s="3"/>
      <c r="AIU67" s="3"/>
      <c r="AIV67" s="3"/>
      <c r="AIW67" s="3"/>
      <c r="AIX67" s="3"/>
      <c r="AIY67" s="3"/>
      <c r="AIZ67" s="3"/>
      <c r="AJA67" s="3"/>
      <c r="AJB67" s="3"/>
      <c r="AJC67" s="3"/>
      <c r="AJD67" s="3"/>
      <c r="AJE67" s="3"/>
      <c r="AJF67" s="3"/>
      <c r="AJG67" s="3"/>
      <c r="AJH67" s="3"/>
      <c r="AJI67" s="3"/>
      <c r="AJJ67" s="3"/>
      <c r="AJK67" s="3"/>
      <c r="AJL67" s="3"/>
      <c r="AJM67" s="3"/>
      <c r="AJN67" s="3"/>
      <c r="AJO67" s="3"/>
      <c r="AJP67" s="3"/>
      <c r="AJQ67" s="3"/>
      <c r="AJR67" s="3"/>
      <c r="AJS67" s="3"/>
      <c r="AJT67" s="3"/>
      <c r="AJU67" s="3"/>
      <c r="AJV67" s="3"/>
      <c r="AJW67" s="3"/>
      <c r="AJX67" s="3"/>
      <c r="AJY67" s="3"/>
      <c r="AJZ67" s="3"/>
      <c r="AKA67" s="3"/>
      <c r="AKB67" s="3"/>
      <c r="AKC67" s="3"/>
      <c r="AKD67" s="3"/>
      <c r="AKE67" s="3"/>
      <c r="AKF67" s="3"/>
      <c r="AKG67" s="3"/>
      <c r="AKH67" s="3"/>
      <c r="AKI67" s="3"/>
      <c r="AKJ67" s="3"/>
      <c r="AKK67" s="3"/>
      <c r="AKL67" s="3"/>
      <c r="AKM67" s="3"/>
      <c r="AKN67" s="3"/>
      <c r="AKO67" s="3"/>
      <c r="AKP67" s="3"/>
      <c r="AKQ67" s="3"/>
      <c r="AKR67" s="3"/>
      <c r="AKS67" s="3"/>
      <c r="AKT67" s="3"/>
      <c r="AKU67" s="3"/>
      <c r="AKV67" s="3"/>
      <c r="AKW67" s="3"/>
      <c r="AKX67" s="3"/>
      <c r="AKY67" s="3"/>
      <c r="AKZ67" s="3"/>
      <c r="ALA67" s="3"/>
      <c r="ALB67" s="3"/>
      <c r="ALC67" s="3"/>
      <c r="ALD67" s="3"/>
      <c r="ALE67" s="3"/>
      <c r="ALF67" s="3"/>
      <c r="ALG67" s="3"/>
      <c r="ALH67" s="3"/>
      <c r="ALI67" s="3"/>
      <c r="ALJ67" s="3"/>
      <c r="ALK67" s="3"/>
      <c r="ALL67" s="3"/>
      <c r="ALM67" s="3"/>
      <c r="ALN67" s="3"/>
      <c r="ALO67" s="3"/>
      <c r="ALP67" s="3"/>
      <c r="ALQ67" s="3"/>
      <c r="ALR67" s="3"/>
      <c r="ALS67" s="3"/>
      <c r="ALT67" s="3"/>
      <c r="ALU67" s="3"/>
      <c r="ALV67" s="3"/>
      <c r="ALW67" s="3"/>
      <c r="ALX67" s="3"/>
      <c r="ALY67" s="3"/>
      <c r="ALZ67" s="3"/>
      <c r="AMA67" s="3"/>
      <c r="AMB67" s="3"/>
      <c r="AMC67" s="3"/>
      <c r="AMD67" s="3"/>
      <c r="AME67" s="3"/>
      <c r="AMF67" s="3"/>
      <c r="AMG67" s="3"/>
      <c r="AMH67" s="3"/>
      <c r="AMI67" s="3"/>
      <c r="AMJ67" s="3"/>
      <c r="AMK67" s="3"/>
      <c r="AML67" s="3"/>
      <c r="AMM67" s="3"/>
      <c r="AMN67" s="3"/>
      <c r="AMO67" s="3"/>
      <c r="AMP67" s="3"/>
      <c r="AMQ67" s="3"/>
      <c r="AMR67" s="3"/>
      <c r="AMS67" s="3"/>
      <c r="AMT67" s="3"/>
      <c r="AMU67" s="3"/>
      <c r="AMV67" s="3"/>
      <c r="AMW67" s="3"/>
      <c r="AMX67" s="3"/>
      <c r="AMY67" s="3"/>
      <c r="AMZ67" s="3"/>
      <c r="ANA67" s="3"/>
      <c r="ANB67" s="3"/>
      <c r="ANC67" s="3"/>
      <c r="AND67" s="3"/>
      <c r="ANE67" s="3"/>
      <c r="ANF67" s="3"/>
      <c r="ANG67" s="3"/>
      <c r="ANH67" s="3"/>
      <c r="ANI67" s="3"/>
      <c r="ANJ67" s="3"/>
      <c r="ANK67" s="3"/>
      <c r="ANL67" s="3"/>
      <c r="ANM67" s="3"/>
      <c r="ANN67" s="3"/>
      <c r="ANO67" s="3"/>
      <c r="ANP67" s="3"/>
      <c r="ANQ67" s="3"/>
      <c r="ANR67" s="3"/>
      <c r="ANS67" s="3"/>
      <c r="ANT67" s="3"/>
      <c r="ANU67" s="3"/>
      <c r="ANV67" s="3"/>
      <c r="ANW67" s="3"/>
      <c r="ANX67" s="3"/>
      <c r="ANY67" s="3"/>
      <c r="ANZ67" s="3"/>
      <c r="AOA67" s="3"/>
      <c r="AOB67" s="3"/>
      <c r="AOC67" s="3"/>
      <c r="AOD67" s="3"/>
      <c r="AOE67" s="3"/>
      <c r="AOF67" s="3"/>
      <c r="AOG67" s="3"/>
      <c r="AOH67" s="3"/>
      <c r="AOI67" s="3"/>
      <c r="AOJ67" s="3"/>
      <c r="AOK67" s="3"/>
      <c r="AOL67" s="3"/>
      <c r="AOM67" s="3"/>
      <c r="AON67" s="3"/>
      <c r="AOO67" s="3"/>
      <c r="AOP67" s="3"/>
      <c r="AOQ67" s="3"/>
      <c r="AOR67" s="3"/>
      <c r="AOS67" s="3"/>
      <c r="AOT67" s="3"/>
      <c r="AOU67" s="3"/>
      <c r="AOV67" s="3"/>
      <c r="AOW67" s="3"/>
      <c r="AOX67" s="3"/>
      <c r="AOY67" s="3"/>
      <c r="AOZ67" s="3"/>
      <c r="APA67" s="3"/>
      <c r="APB67" s="3"/>
      <c r="APC67" s="3"/>
      <c r="APD67" s="3"/>
      <c r="APE67" s="3"/>
      <c r="APF67" s="3"/>
      <c r="APG67" s="3"/>
      <c r="APH67" s="3"/>
      <c r="API67" s="3"/>
      <c r="APJ67" s="3"/>
      <c r="APK67" s="3"/>
      <c r="APL67" s="3"/>
      <c r="APM67" s="3"/>
      <c r="APN67" s="3"/>
      <c r="APO67" s="3"/>
      <c r="APP67" s="3"/>
      <c r="APQ67" s="3"/>
      <c r="APR67" s="3"/>
      <c r="APS67" s="3"/>
      <c r="APT67" s="3"/>
      <c r="APU67" s="3"/>
      <c r="APV67" s="3"/>
      <c r="APW67" s="3"/>
      <c r="APX67" s="3"/>
      <c r="APY67" s="3"/>
      <c r="APZ67" s="3"/>
      <c r="AQA67" s="3"/>
      <c r="AQB67" s="3"/>
      <c r="AQC67" s="3"/>
      <c r="AQD67" s="3"/>
      <c r="AQE67" s="3"/>
      <c r="AQF67" s="3"/>
      <c r="AQG67" s="3"/>
      <c r="AQH67" s="3"/>
      <c r="AQI67" s="3"/>
      <c r="AQJ67" s="3"/>
      <c r="AQK67" s="3"/>
      <c r="AQL67" s="3"/>
      <c r="AQM67" s="3"/>
      <c r="AQN67" s="3"/>
      <c r="AQO67" s="3"/>
      <c r="AQP67" s="3"/>
      <c r="AQQ67" s="3"/>
      <c r="AQR67" s="3"/>
      <c r="AQS67" s="3"/>
      <c r="AQT67" s="3"/>
      <c r="AQU67" s="3"/>
      <c r="AQV67" s="3"/>
      <c r="AQW67" s="3"/>
      <c r="AQX67" s="3"/>
      <c r="AQY67" s="3"/>
      <c r="AQZ67" s="3"/>
      <c r="ARA67" s="3"/>
      <c r="ARB67" s="3"/>
      <c r="ARC67" s="3"/>
      <c r="ARD67" s="3"/>
      <c r="ARE67" s="3"/>
      <c r="ARF67" s="3"/>
      <c r="ARG67" s="3"/>
      <c r="ARH67" s="3"/>
      <c r="ARI67" s="3"/>
      <c r="ARJ67" s="3"/>
      <c r="ARK67" s="3"/>
      <c r="ARL67" s="3"/>
      <c r="ARM67" s="3"/>
      <c r="ARN67" s="3"/>
      <c r="ARO67" s="3"/>
      <c r="ARP67" s="3"/>
      <c r="ARQ67" s="3"/>
      <c r="ARR67" s="3"/>
      <c r="ARS67" s="3"/>
      <c r="ART67" s="3"/>
      <c r="ARU67" s="3"/>
      <c r="ARV67" s="3"/>
      <c r="ARW67" s="3"/>
      <c r="ARX67" s="3"/>
      <c r="ARY67" s="3"/>
      <c r="ARZ67" s="3"/>
      <c r="ASA67" s="3"/>
      <c r="ASB67" s="3"/>
      <c r="ASC67" s="3"/>
      <c r="ASD67" s="3"/>
      <c r="ASE67" s="3"/>
      <c r="ASF67" s="3"/>
      <c r="ASG67" s="3"/>
      <c r="ASH67" s="3"/>
      <c r="ASI67" s="3"/>
      <c r="ASJ67" s="3"/>
      <c r="ASK67" s="3"/>
      <c r="ASL67" s="3"/>
      <c r="ASM67" s="3"/>
      <c r="ASN67" s="3"/>
      <c r="ASO67" s="3"/>
      <c r="ASP67" s="3"/>
      <c r="ASQ67" s="3"/>
      <c r="ASR67" s="3"/>
      <c r="ASS67" s="3"/>
      <c r="AST67" s="3"/>
      <c r="ASU67" s="3"/>
      <c r="ASV67" s="3"/>
      <c r="ASW67" s="3"/>
      <c r="ASX67" s="3"/>
      <c r="ASY67" s="3"/>
      <c r="ASZ67" s="3"/>
      <c r="ATA67" s="3"/>
      <c r="ATB67" s="3"/>
      <c r="ATC67" s="3"/>
      <c r="ATD67" s="3"/>
      <c r="ATE67" s="3"/>
      <c r="ATF67" s="3"/>
      <c r="ATG67" s="3"/>
      <c r="ATH67" s="3"/>
      <c r="ATI67" s="3"/>
      <c r="ATJ67" s="3"/>
      <c r="ATK67" s="3"/>
      <c r="ATL67" s="3"/>
      <c r="ATM67" s="3"/>
      <c r="ATN67" s="3"/>
      <c r="ATO67" s="3"/>
      <c r="ATP67" s="3"/>
      <c r="ATQ67" s="3"/>
      <c r="ATR67" s="3"/>
      <c r="ATS67" s="3"/>
      <c r="ATT67" s="3"/>
      <c r="ATU67" s="3"/>
      <c r="ATV67" s="3"/>
      <c r="ATW67" s="3"/>
      <c r="ATX67" s="3"/>
      <c r="ATY67" s="3"/>
      <c r="ATZ67" s="3"/>
      <c r="AUA67" s="3"/>
      <c r="AUB67" s="3"/>
      <c r="AUC67" s="3"/>
      <c r="AUD67" s="3"/>
      <c r="AUE67" s="3"/>
      <c r="AUF67" s="3"/>
      <c r="AUG67" s="3"/>
      <c r="AUH67" s="3"/>
      <c r="AUI67" s="3"/>
      <c r="AUJ67" s="3"/>
      <c r="AUK67" s="3"/>
      <c r="AUL67" s="3"/>
      <c r="AUM67" s="3"/>
      <c r="AUN67" s="3"/>
      <c r="AUO67" s="3"/>
      <c r="AUP67" s="3"/>
      <c r="AUQ67" s="3"/>
      <c r="AUR67" s="3"/>
      <c r="AUS67" s="3"/>
      <c r="AUT67" s="3"/>
      <c r="AUU67" s="3"/>
      <c r="AUV67" s="3"/>
      <c r="AUW67" s="3"/>
      <c r="AUX67" s="3"/>
      <c r="AUY67" s="3"/>
      <c r="AUZ67" s="3"/>
      <c r="AVA67" s="3"/>
      <c r="AVB67" s="3"/>
      <c r="AVC67" s="3"/>
      <c r="AVD67" s="3"/>
      <c r="AVE67" s="3"/>
      <c r="AVF67" s="3"/>
      <c r="AVG67" s="3"/>
      <c r="AVH67" s="3"/>
      <c r="AVI67" s="3"/>
      <c r="AVJ67" s="3"/>
      <c r="AVK67" s="3"/>
      <c r="AVL67" s="3"/>
      <c r="AVM67" s="3"/>
      <c r="AVN67" s="3"/>
      <c r="AVO67" s="3"/>
      <c r="AVP67" s="3"/>
      <c r="AVQ67" s="3"/>
      <c r="AVR67" s="3"/>
      <c r="AVS67" s="3"/>
      <c r="AVT67" s="3"/>
      <c r="AVU67" s="3"/>
      <c r="AVV67" s="3"/>
      <c r="AVW67" s="3"/>
      <c r="AVX67" s="3"/>
      <c r="AVY67" s="3"/>
      <c r="AVZ67" s="3"/>
      <c r="AWA67" s="3"/>
      <c r="AWB67" s="3"/>
      <c r="AWC67" s="3"/>
      <c r="AWD67" s="3"/>
      <c r="AWE67" s="3"/>
      <c r="AWF67" s="3"/>
      <c r="AWG67" s="3"/>
      <c r="AWH67" s="3"/>
      <c r="AWI67" s="3"/>
      <c r="AWJ67" s="3"/>
      <c r="AWK67" s="3"/>
      <c r="AWL67" s="3"/>
      <c r="AWM67" s="3"/>
      <c r="AWN67" s="3"/>
      <c r="AWO67" s="3"/>
      <c r="AWP67" s="3"/>
      <c r="AWQ67" s="3"/>
      <c r="AWR67" s="3"/>
      <c r="AWS67" s="3"/>
      <c r="AWT67" s="3"/>
      <c r="AWU67" s="3"/>
      <c r="AWV67" s="3"/>
      <c r="AWW67" s="3"/>
      <c r="AWX67" s="3"/>
      <c r="AWY67" s="3"/>
      <c r="AWZ67" s="3"/>
      <c r="AXA67" s="3"/>
      <c r="AXB67" s="3"/>
      <c r="AXC67" s="3"/>
      <c r="AXD67" s="3"/>
      <c r="AXE67" s="3"/>
      <c r="AXF67" s="3"/>
      <c r="AXG67" s="3"/>
      <c r="AXH67" s="3"/>
      <c r="AXI67" s="3"/>
      <c r="AXJ67" s="3"/>
      <c r="AXK67" s="3"/>
      <c r="AXL67" s="3"/>
      <c r="AXM67" s="3"/>
      <c r="AXN67" s="3"/>
      <c r="AXO67" s="3"/>
      <c r="AXP67" s="3"/>
      <c r="AXQ67" s="3"/>
      <c r="AXR67" s="3"/>
      <c r="AXS67" s="3"/>
      <c r="AXT67" s="3"/>
      <c r="AXU67" s="3"/>
      <c r="AXV67" s="3"/>
      <c r="AXW67" s="3"/>
      <c r="AXX67" s="3"/>
      <c r="AXY67" s="3"/>
      <c r="AXZ67" s="3"/>
      <c r="AYA67" s="3"/>
      <c r="AYB67" s="3"/>
      <c r="AYC67" s="3"/>
      <c r="AYD67" s="3"/>
      <c r="AYE67" s="3"/>
      <c r="AYF67" s="3"/>
      <c r="AYG67" s="3"/>
      <c r="AYH67" s="3"/>
      <c r="AYI67" s="3"/>
      <c r="AYJ67" s="3"/>
      <c r="AYK67" s="3"/>
      <c r="AYL67" s="3"/>
      <c r="AYM67" s="3"/>
      <c r="AYN67" s="3"/>
      <c r="AYO67" s="3"/>
      <c r="AYP67" s="3"/>
      <c r="AYQ67" s="3"/>
      <c r="AYR67" s="3"/>
      <c r="AYS67" s="3"/>
      <c r="AYT67" s="3"/>
      <c r="AYU67" s="3"/>
      <c r="AYV67" s="3"/>
      <c r="AYW67" s="3"/>
      <c r="AYX67" s="3"/>
      <c r="AYY67" s="3"/>
      <c r="AYZ67" s="3"/>
      <c r="AZA67" s="3"/>
      <c r="AZB67" s="3"/>
      <c r="AZC67" s="3"/>
      <c r="AZD67" s="3"/>
      <c r="AZE67" s="3"/>
      <c r="AZF67" s="3"/>
      <c r="AZG67" s="3"/>
      <c r="AZH67" s="3"/>
      <c r="AZI67" s="3"/>
      <c r="AZJ67" s="3"/>
      <c r="AZK67" s="3"/>
      <c r="AZL67" s="3"/>
      <c r="AZM67" s="3"/>
      <c r="AZN67" s="3"/>
      <c r="AZO67" s="3"/>
      <c r="AZP67" s="3"/>
      <c r="AZQ67" s="3"/>
      <c r="AZR67" s="3"/>
      <c r="AZS67" s="3"/>
      <c r="AZT67" s="3"/>
      <c r="AZU67" s="3"/>
      <c r="AZV67" s="3"/>
      <c r="AZW67" s="3"/>
      <c r="AZX67" s="3"/>
      <c r="AZY67" s="3"/>
      <c r="AZZ67" s="3"/>
      <c r="BAA67" s="3"/>
      <c r="BAB67" s="3"/>
      <c r="BAC67" s="3"/>
      <c r="BAD67" s="3"/>
      <c r="BAE67" s="3"/>
      <c r="BAF67" s="3"/>
      <c r="BAG67" s="3"/>
      <c r="BAH67" s="3"/>
      <c r="BAI67" s="3"/>
      <c r="BAJ67" s="3"/>
      <c r="BAK67" s="3"/>
      <c r="BAL67" s="3"/>
      <c r="BAM67" s="3"/>
      <c r="BAN67" s="3"/>
      <c r="BAO67" s="3"/>
      <c r="BAP67" s="3"/>
      <c r="BAQ67" s="3"/>
      <c r="BAR67" s="3"/>
      <c r="BAS67" s="3"/>
      <c r="BAT67" s="3"/>
      <c r="BAU67" s="3"/>
      <c r="BAV67" s="3"/>
      <c r="BAW67" s="3"/>
      <c r="BAX67" s="3"/>
      <c r="BAY67" s="3"/>
      <c r="BAZ67" s="3"/>
      <c r="BBA67" s="3"/>
      <c r="BBB67" s="3"/>
      <c r="BBC67" s="3"/>
      <c r="BBD67" s="3"/>
      <c r="BBE67" s="3"/>
      <c r="BBF67" s="3"/>
      <c r="BBG67" s="3"/>
      <c r="BBH67" s="3"/>
      <c r="BBI67" s="3"/>
      <c r="BBJ67" s="3"/>
      <c r="BBK67" s="3"/>
      <c r="BBL67" s="3"/>
      <c r="BBM67" s="3"/>
      <c r="BBN67" s="3"/>
      <c r="BBO67" s="3"/>
      <c r="BBP67" s="3"/>
      <c r="BBQ67" s="3"/>
      <c r="BBR67" s="3"/>
      <c r="BBS67" s="3"/>
      <c r="BBT67" s="3"/>
      <c r="BBU67" s="3"/>
      <c r="BBV67" s="3"/>
      <c r="BBW67" s="3"/>
      <c r="BBX67" s="3"/>
      <c r="BBY67" s="3"/>
      <c r="BBZ67" s="3"/>
      <c r="BCA67" s="3"/>
      <c r="BCB67" s="3"/>
      <c r="BCC67" s="3"/>
      <c r="BCD67" s="3"/>
      <c r="BCE67" s="3"/>
      <c r="BCF67" s="3"/>
      <c r="BCG67" s="3"/>
      <c r="BCH67" s="3"/>
      <c r="BCI67" s="3"/>
      <c r="BCJ67" s="3"/>
      <c r="BCK67" s="3"/>
      <c r="BCL67" s="3"/>
      <c r="BCM67" s="3"/>
      <c r="BCN67" s="3"/>
      <c r="BCO67" s="3"/>
      <c r="BCP67" s="3"/>
      <c r="BCQ67" s="3"/>
      <c r="BCR67" s="3"/>
      <c r="BCS67" s="3"/>
      <c r="BCT67" s="3"/>
      <c r="BCU67" s="3"/>
      <c r="BCV67" s="3"/>
      <c r="BCW67" s="3"/>
      <c r="BCX67" s="3"/>
      <c r="BCY67" s="3"/>
      <c r="BCZ67" s="3"/>
      <c r="BDA67" s="3"/>
      <c r="BDB67" s="3"/>
      <c r="BDC67" s="3"/>
      <c r="BDD67" s="3"/>
      <c r="BDE67" s="3"/>
      <c r="BDF67" s="3"/>
      <c r="BDG67" s="3"/>
      <c r="BDH67" s="3"/>
      <c r="BDI67" s="3"/>
      <c r="BDJ67" s="3"/>
      <c r="BDK67" s="3"/>
      <c r="BDL67" s="3"/>
      <c r="BDM67" s="3"/>
      <c r="BDN67" s="3"/>
      <c r="BDO67" s="3"/>
      <c r="BDP67" s="3"/>
      <c r="BDQ67" s="3"/>
      <c r="BDR67" s="3"/>
      <c r="BDS67" s="3"/>
      <c r="BDT67" s="3"/>
      <c r="BDU67" s="3"/>
      <c r="BDV67" s="3"/>
      <c r="BDW67" s="3"/>
      <c r="BDX67" s="3"/>
      <c r="BDY67" s="3"/>
      <c r="BDZ67" s="3"/>
      <c r="BEA67" s="3"/>
      <c r="BEB67" s="3"/>
      <c r="BEC67" s="3"/>
      <c r="BED67" s="3"/>
      <c r="BEE67" s="3"/>
      <c r="BEF67" s="3"/>
      <c r="BEG67" s="3"/>
      <c r="BEH67" s="3"/>
      <c r="BEI67" s="3"/>
      <c r="BEJ67" s="3"/>
      <c r="BEK67" s="3"/>
      <c r="BEL67" s="3"/>
      <c r="BEM67" s="3"/>
      <c r="BEN67" s="3"/>
      <c r="BEO67" s="3"/>
      <c r="BEP67" s="3"/>
      <c r="BEQ67" s="3"/>
      <c r="BER67" s="3"/>
      <c r="BES67" s="3"/>
      <c r="BET67" s="3"/>
      <c r="BEU67" s="3"/>
      <c r="BEV67" s="3"/>
      <c r="BEW67" s="3"/>
      <c r="BEX67" s="3"/>
      <c r="BEY67" s="3"/>
      <c r="BEZ67" s="3"/>
      <c r="BFA67" s="3"/>
      <c r="BFB67" s="3"/>
      <c r="BFC67" s="3"/>
      <c r="BFD67" s="3"/>
      <c r="BFE67" s="3"/>
      <c r="BFF67" s="3"/>
      <c r="BFG67" s="3"/>
      <c r="BFH67" s="3"/>
      <c r="BFI67" s="3"/>
      <c r="BFJ67" s="3"/>
      <c r="BFK67" s="3"/>
      <c r="BFL67" s="3"/>
      <c r="BFM67" s="3"/>
      <c r="BFN67" s="3"/>
      <c r="BFO67" s="3"/>
      <c r="BFP67" s="3"/>
      <c r="BFQ67" s="3"/>
      <c r="BFR67" s="3"/>
      <c r="BFS67" s="3"/>
      <c r="BFT67" s="3"/>
      <c r="BFU67" s="3"/>
      <c r="BFV67" s="3"/>
      <c r="BFW67" s="3"/>
      <c r="BFX67" s="3"/>
      <c r="BFY67" s="3"/>
      <c r="BFZ67" s="3"/>
      <c r="BGA67" s="3"/>
      <c r="BGB67" s="3"/>
      <c r="BGC67" s="3"/>
      <c r="BGD67" s="3"/>
      <c r="BGE67" s="3"/>
      <c r="BGF67" s="3"/>
      <c r="BGG67" s="3"/>
      <c r="BGH67" s="3"/>
      <c r="BGI67" s="3"/>
      <c r="BGJ67" s="3"/>
      <c r="BGK67" s="3"/>
      <c r="BGL67" s="3"/>
      <c r="BGM67" s="3"/>
      <c r="BGN67" s="3"/>
      <c r="BGO67" s="3"/>
      <c r="BGP67" s="3"/>
      <c r="BGQ67" s="3"/>
      <c r="BGR67" s="3"/>
      <c r="BGS67" s="3"/>
      <c r="BGT67" s="3"/>
      <c r="BGU67" s="3"/>
      <c r="BGV67" s="3"/>
      <c r="BGW67" s="3"/>
      <c r="BGX67" s="3"/>
      <c r="BGY67" s="3"/>
      <c r="BGZ67" s="3"/>
      <c r="BHA67" s="3"/>
      <c r="BHB67" s="3"/>
      <c r="BHC67" s="3"/>
      <c r="BHD67" s="3"/>
      <c r="BHE67" s="3"/>
      <c r="BHF67" s="3"/>
      <c r="BHG67" s="3"/>
      <c r="BHH67" s="3"/>
      <c r="BHI67" s="3"/>
      <c r="BHJ67" s="3"/>
      <c r="BHK67" s="3"/>
      <c r="BHL67" s="3"/>
      <c r="BHM67" s="3"/>
      <c r="BHN67" s="3"/>
      <c r="BHO67" s="3"/>
      <c r="BHP67" s="3"/>
      <c r="BHQ67" s="3"/>
      <c r="BHR67" s="3"/>
      <c r="BHS67" s="3"/>
      <c r="BHT67" s="3"/>
      <c r="BHU67" s="3"/>
      <c r="BHV67" s="3"/>
      <c r="BHW67" s="3"/>
      <c r="BHX67" s="3"/>
      <c r="BHY67" s="3"/>
      <c r="BHZ67" s="3"/>
      <c r="BIA67" s="3"/>
      <c r="BIB67" s="3"/>
      <c r="BIC67" s="3"/>
      <c r="BID67" s="3"/>
      <c r="BIE67" s="3"/>
      <c r="BIF67" s="3"/>
      <c r="BIG67" s="3"/>
      <c r="BIH67" s="3"/>
      <c r="BII67" s="3"/>
      <c r="BIJ67" s="3"/>
      <c r="BIK67" s="3"/>
      <c r="BIL67" s="3"/>
      <c r="BIM67" s="3"/>
      <c r="BIN67" s="3"/>
      <c r="BIO67" s="3"/>
      <c r="BIP67" s="3"/>
      <c r="BIQ67" s="3"/>
      <c r="BIR67" s="3"/>
      <c r="BIS67" s="3"/>
      <c r="BIT67" s="3"/>
      <c r="BIU67" s="3"/>
      <c r="BIV67" s="3"/>
      <c r="BIW67" s="3"/>
      <c r="BIX67" s="3"/>
      <c r="BIY67" s="3"/>
      <c r="BIZ67" s="3"/>
      <c r="BJA67" s="3"/>
      <c r="BJB67" s="3"/>
      <c r="BJC67" s="3"/>
      <c r="BJD67" s="3"/>
      <c r="BJE67" s="3"/>
      <c r="BJF67" s="3"/>
      <c r="BJG67" s="3"/>
      <c r="BJH67" s="3"/>
      <c r="BJI67" s="3"/>
      <c r="BJJ67" s="3"/>
      <c r="BJK67" s="3"/>
      <c r="BJL67" s="3"/>
      <c r="BJM67" s="3"/>
      <c r="BJN67" s="3"/>
      <c r="BJO67" s="3"/>
      <c r="BJP67" s="3"/>
      <c r="BJQ67" s="3"/>
      <c r="BJR67" s="3"/>
      <c r="BJS67" s="3"/>
      <c r="BJT67" s="3"/>
      <c r="BJU67" s="3"/>
      <c r="BJV67" s="3"/>
      <c r="BJW67" s="3"/>
      <c r="BJX67" s="3"/>
      <c r="BJY67" s="3"/>
      <c r="BJZ67" s="3"/>
      <c r="BKA67" s="3"/>
      <c r="BKB67" s="3"/>
      <c r="BKC67" s="3"/>
      <c r="BKD67" s="3"/>
      <c r="BKE67" s="3"/>
      <c r="BKF67" s="3"/>
      <c r="BKG67" s="3"/>
      <c r="BKH67" s="3"/>
      <c r="BKI67" s="3"/>
      <c r="BKJ67" s="3"/>
      <c r="BKK67" s="3"/>
      <c r="BKL67" s="3"/>
      <c r="BKM67" s="3"/>
      <c r="BKN67" s="3"/>
      <c r="BKO67" s="3"/>
      <c r="BKP67" s="3"/>
      <c r="BKQ67" s="3"/>
      <c r="BKR67" s="3"/>
      <c r="BKS67" s="3"/>
      <c r="BKT67" s="3"/>
      <c r="BKU67" s="3"/>
      <c r="BKV67" s="3"/>
      <c r="BKW67" s="3"/>
      <c r="BKX67" s="3"/>
      <c r="BKY67" s="3"/>
      <c r="BKZ67" s="3"/>
      <c r="BLA67" s="3"/>
      <c r="BLB67" s="3"/>
      <c r="BLC67" s="3"/>
      <c r="BLD67" s="3"/>
      <c r="BLE67" s="3"/>
      <c r="BLF67" s="3"/>
      <c r="BLG67" s="3"/>
      <c r="BLH67" s="3"/>
      <c r="BLI67" s="3"/>
      <c r="BLJ67" s="3"/>
      <c r="BLK67" s="3"/>
      <c r="BLL67" s="3"/>
      <c r="BLM67" s="3"/>
      <c r="BLN67" s="3"/>
      <c r="BLO67" s="3"/>
      <c r="BLP67" s="3"/>
      <c r="BLQ67" s="3"/>
      <c r="BLR67" s="3"/>
      <c r="BLS67" s="3"/>
      <c r="BLT67" s="3"/>
      <c r="BLU67" s="3"/>
      <c r="BLV67" s="3"/>
      <c r="BLW67" s="3"/>
      <c r="BLX67" s="3"/>
      <c r="BLY67" s="3"/>
      <c r="BLZ67" s="3"/>
      <c r="BMA67" s="3"/>
      <c r="BMB67" s="3"/>
      <c r="BMC67" s="3"/>
      <c r="BMD67" s="3"/>
      <c r="BME67" s="3"/>
      <c r="BMF67" s="3"/>
      <c r="BMG67" s="3"/>
      <c r="BMH67" s="3"/>
      <c r="BMI67" s="3"/>
      <c r="BMJ67" s="3"/>
      <c r="BMK67" s="3"/>
      <c r="BML67" s="3"/>
      <c r="BMM67" s="3"/>
      <c r="BMN67" s="3"/>
      <c r="BMO67" s="3"/>
      <c r="BMP67" s="3"/>
      <c r="BMQ67" s="3"/>
      <c r="BMR67" s="3"/>
      <c r="BMS67" s="3"/>
      <c r="BMT67" s="3"/>
      <c r="BMU67" s="3"/>
      <c r="BMV67" s="3"/>
      <c r="BMW67" s="3"/>
      <c r="BMX67" s="3"/>
      <c r="BMY67" s="3"/>
      <c r="BMZ67" s="3"/>
      <c r="BNA67" s="3"/>
      <c r="BNB67" s="3"/>
      <c r="BNC67" s="3"/>
      <c r="BND67" s="3"/>
      <c r="BNE67" s="3"/>
      <c r="BNF67" s="3"/>
      <c r="BNG67" s="3"/>
      <c r="BNH67" s="3"/>
      <c r="BNI67" s="3"/>
      <c r="BNJ67" s="3"/>
      <c r="BNK67" s="3"/>
      <c r="BNL67" s="3"/>
      <c r="BNM67" s="3"/>
      <c r="BNN67" s="3"/>
      <c r="BNO67" s="3"/>
      <c r="BNP67" s="3"/>
      <c r="BNQ67" s="3"/>
      <c r="BNR67" s="3"/>
      <c r="BNS67" s="3"/>
      <c r="BNT67" s="3"/>
      <c r="BNU67" s="3"/>
      <c r="BNV67" s="3"/>
      <c r="BNW67" s="3"/>
      <c r="BNX67" s="3"/>
      <c r="BNY67" s="3"/>
      <c r="BNZ67" s="3"/>
      <c r="BOA67" s="3"/>
      <c r="BOB67" s="3"/>
      <c r="BOC67" s="3"/>
      <c r="BOD67" s="3"/>
      <c r="BOE67" s="3"/>
      <c r="BOF67" s="3"/>
      <c r="BOG67" s="3"/>
      <c r="BOH67" s="3"/>
      <c r="BOI67" s="3"/>
      <c r="BOJ67" s="3"/>
      <c r="BOK67" s="3"/>
      <c r="BOL67" s="3"/>
      <c r="BOM67" s="3"/>
      <c r="BON67" s="3"/>
      <c r="BOO67" s="3"/>
      <c r="BOP67" s="3"/>
      <c r="BOQ67" s="3"/>
      <c r="BOR67" s="3"/>
      <c r="BOS67" s="3"/>
      <c r="BOT67" s="3"/>
      <c r="BOU67" s="3"/>
      <c r="BOV67" s="3"/>
      <c r="BOW67" s="3"/>
      <c r="BOX67" s="3"/>
      <c r="BOY67" s="3"/>
      <c r="BOZ67" s="3"/>
      <c r="BPA67" s="3"/>
      <c r="BPB67" s="3"/>
      <c r="BPC67" s="3"/>
      <c r="BPD67" s="3"/>
      <c r="BPE67" s="3"/>
      <c r="BPF67" s="3"/>
      <c r="BPG67" s="3"/>
      <c r="BPH67" s="3"/>
      <c r="BPI67" s="3"/>
      <c r="BPJ67" s="3"/>
      <c r="BPK67" s="3"/>
      <c r="BPL67" s="3"/>
      <c r="BPM67" s="3"/>
      <c r="BPN67" s="3"/>
      <c r="BPO67" s="3"/>
      <c r="BPP67" s="3"/>
      <c r="BPQ67" s="3"/>
      <c r="BPR67" s="3"/>
      <c r="BPS67" s="3"/>
      <c r="BPT67" s="3"/>
      <c r="BPU67" s="3"/>
      <c r="BPV67" s="3"/>
      <c r="BPW67" s="3"/>
      <c r="BPX67" s="3"/>
      <c r="BPY67" s="3"/>
      <c r="BPZ67" s="3"/>
      <c r="BQA67" s="3"/>
      <c r="BQB67" s="3"/>
      <c r="BQC67" s="3"/>
      <c r="BQD67" s="3"/>
      <c r="BQE67" s="3"/>
      <c r="BQF67" s="3"/>
      <c r="BQG67" s="3"/>
      <c r="BQH67" s="3"/>
      <c r="BQI67" s="3"/>
      <c r="BQJ67" s="3"/>
      <c r="BQK67" s="3"/>
      <c r="BQL67" s="3"/>
      <c r="BQM67" s="3"/>
      <c r="BQN67" s="3"/>
      <c r="BQO67" s="3"/>
      <c r="BQP67" s="3"/>
      <c r="BQQ67" s="3"/>
      <c r="BQR67" s="3"/>
      <c r="BQS67" s="3"/>
      <c r="BQT67" s="3"/>
      <c r="BQU67" s="3"/>
      <c r="BQV67" s="3"/>
      <c r="BQW67" s="3"/>
      <c r="BQX67" s="3"/>
      <c r="BQY67" s="3"/>
      <c r="BQZ67" s="3"/>
      <c r="BRA67" s="3"/>
      <c r="BRB67" s="3"/>
      <c r="BRC67" s="3"/>
      <c r="BRD67" s="3"/>
      <c r="BRE67" s="3"/>
      <c r="BRF67" s="3"/>
      <c r="BRG67" s="3"/>
      <c r="BRH67" s="3"/>
      <c r="BRI67" s="3"/>
      <c r="BRJ67" s="3"/>
      <c r="BRK67" s="3"/>
      <c r="BRL67" s="3"/>
      <c r="BRM67" s="3"/>
      <c r="BRN67" s="3"/>
      <c r="BRO67" s="3"/>
      <c r="BRP67" s="3"/>
      <c r="BRQ67" s="3"/>
      <c r="BRR67" s="3"/>
      <c r="BRS67" s="3"/>
      <c r="BRT67" s="3"/>
      <c r="BRU67" s="3"/>
      <c r="BRV67" s="3"/>
      <c r="BRW67" s="3"/>
      <c r="BRX67" s="3"/>
      <c r="BRY67" s="3"/>
      <c r="BRZ67" s="3"/>
      <c r="BSA67" s="3"/>
      <c r="BSB67" s="3"/>
      <c r="BSC67" s="3"/>
      <c r="BSD67" s="3"/>
      <c r="BSE67" s="3"/>
      <c r="BSF67" s="3"/>
      <c r="BSG67" s="3"/>
      <c r="BSH67" s="3"/>
      <c r="BSI67" s="3"/>
      <c r="BSJ67" s="3"/>
      <c r="BSK67" s="3"/>
      <c r="BSL67" s="3"/>
      <c r="BSM67" s="3"/>
      <c r="BSN67" s="3"/>
      <c r="BSO67" s="3"/>
      <c r="BSP67" s="3"/>
      <c r="BSQ67" s="3"/>
      <c r="BSR67" s="3"/>
      <c r="BSS67" s="3"/>
      <c r="BST67" s="3"/>
      <c r="BSU67" s="3"/>
      <c r="BSV67" s="3"/>
      <c r="BSW67" s="3"/>
      <c r="BSX67" s="3"/>
      <c r="BSY67" s="3"/>
      <c r="BSZ67" s="3"/>
      <c r="BTA67" s="3"/>
      <c r="BTB67" s="3"/>
      <c r="BTC67" s="3"/>
      <c r="BTD67" s="3"/>
      <c r="BTE67" s="3"/>
      <c r="BTF67" s="3"/>
      <c r="BTG67" s="3"/>
      <c r="BTH67" s="3"/>
      <c r="BTI67" s="3"/>
      <c r="BTJ67" s="3"/>
      <c r="BTK67" s="3"/>
      <c r="BTL67" s="3"/>
      <c r="BTM67" s="3"/>
      <c r="BTN67" s="3"/>
      <c r="BTO67" s="3"/>
      <c r="BTP67" s="3"/>
      <c r="BTQ67" s="3"/>
      <c r="BTR67" s="3"/>
      <c r="BTS67" s="3"/>
      <c r="BTT67" s="3"/>
      <c r="BTU67" s="3"/>
      <c r="BTV67" s="3"/>
      <c r="BTW67" s="3"/>
      <c r="BTX67" s="3"/>
      <c r="BTY67" s="3"/>
      <c r="BTZ67" s="3"/>
      <c r="BUA67" s="3"/>
      <c r="BUB67" s="3"/>
      <c r="BUC67" s="3"/>
      <c r="BUD67" s="3"/>
      <c r="BUE67" s="3"/>
      <c r="BUF67" s="3"/>
      <c r="BUG67" s="3"/>
      <c r="BUH67" s="3"/>
      <c r="BUI67" s="3"/>
      <c r="BUJ67" s="3"/>
      <c r="BUK67" s="3"/>
      <c r="BUL67" s="3"/>
      <c r="BUM67" s="3"/>
      <c r="BUN67" s="3"/>
      <c r="BUO67" s="3"/>
      <c r="BUP67" s="3"/>
      <c r="BUQ67" s="3"/>
      <c r="BUR67" s="3"/>
      <c r="BUS67" s="3"/>
      <c r="BUT67" s="3"/>
      <c r="BUU67" s="3"/>
      <c r="BUV67" s="3"/>
      <c r="BUW67" s="3"/>
      <c r="BUX67" s="3"/>
      <c r="BUY67" s="3"/>
      <c r="BUZ67" s="3"/>
      <c r="BVA67" s="3"/>
      <c r="BVB67" s="3"/>
      <c r="BVC67" s="3"/>
      <c r="BVD67" s="3"/>
      <c r="BVE67" s="3"/>
      <c r="BVF67" s="3"/>
      <c r="BVG67" s="3"/>
      <c r="BVH67" s="3"/>
      <c r="BVI67" s="3"/>
      <c r="BVJ67" s="3"/>
      <c r="BVK67" s="3"/>
      <c r="BVL67" s="3"/>
      <c r="BVM67" s="3"/>
      <c r="BVN67" s="3"/>
      <c r="BVO67" s="3"/>
      <c r="BVP67" s="3"/>
      <c r="BVQ67" s="3"/>
      <c r="BVR67" s="3"/>
      <c r="BVS67" s="3"/>
      <c r="BVT67" s="3"/>
      <c r="BVU67" s="3"/>
      <c r="BVV67" s="3"/>
      <c r="BVW67" s="3"/>
      <c r="BVX67" s="3"/>
      <c r="BVY67" s="3"/>
      <c r="BVZ67" s="3"/>
      <c r="BWA67" s="3"/>
      <c r="BWB67" s="3"/>
      <c r="BWC67" s="3"/>
      <c r="BWD67" s="3"/>
      <c r="BWE67" s="3"/>
      <c r="BWF67" s="3"/>
      <c r="BWG67" s="3"/>
      <c r="BWH67" s="3"/>
      <c r="BWI67" s="3"/>
      <c r="BWJ67" s="3"/>
      <c r="BWK67" s="3"/>
      <c r="BWL67" s="3"/>
      <c r="BWM67" s="3"/>
      <c r="BWN67" s="3"/>
      <c r="BWO67" s="3"/>
      <c r="BWP67" s="3"/>
      <c r="BWQ67" s="3"/>
      <c r="BWR67" s="3"/>
      <c r="BWS67" s="3"/>
      <c r="BWT67" s="3"/>
      <c r="BWU67" s="3"/>
      <c r="BWV67" s="3"/>
      <c r="BWW67" s="3"/>
      <c r="BWX67" s="3"/>
      <c r="BWY67" s="3"/>
      <c r="BWZ67" s="3"/>
      <c r="BXA67" s="3"/>
      <c r="BXB67" s="3"/>
      <c r="BXC67" s="3"/>
      <c r="BXD67" s="3"/>
      <c r="BXE67" s="3"/>
      <c r="BXF67" s="3"/>
      <c r="BXG67" s="3"/>
      <c r="BXH67" s="3"/>
      <c r="BXI67" s="3"/>
      <c r="BXJ67" s="3"/>
      <c r="BXK67" s="3"/>
      <c r="BXL67" s="3"/>
      <c r="BXM67" s="3"/>
      <c r="BXN67" s="3"/>
      <c r="BXO67" s="3"/>
      <c r="BXP67" s="3"/>
      <c r="BXQ67" s="3"/>
      <c r="BXR67" s="3"/>
      <c r="BXS67" s="3"/>
      <c r="BXT67" s="3"/>
      <c r="BXU67" s="3"/>
      <c r="BXV67" s="3"/>
      <c r="BXW67" s="3"/>
      <c r="BXX67" s="3"/>
      <c r="BXY67" s="3"/>
      <c r="BXZ67" s="3"/>
      <c r="BYA67" s="3"/>
      <c r="BYB67" s="3"/>
      <c r="BYC67" s="3"/>
      <c r="BYD67" s="3"/>
      <c r="BYE67" s="3"/>
      <c r="BYF67" s="3"/>
      <c r="BYG67" s="3"/>
      <c r="BYH67" s="3"/>
      <c r="BYI67" s="3"/>
      <c r="BYJ67" s="3"/>
      <c r="BYK67" s="3"/>
      <c r="BYL67" s="3"/>
      <c r="BYM67" s="3"/>
      <c r="BYN67" s="3"/>
      <c r="BYO67" s="3"/>
      <c r="BYP67" s="3"/>
      <c r="BYQ67" s="3"/>
      <c r="BYR67" s="3"/>
      <c r="BYS67" s="3"/>
      <c r="BYT67" s="3"/>
      <c r="BYU67" s="3"/>
      <c r="BYV67" s="3"/>
      <c r="BYW67" s="3"/>
      <c r="BYX67" s="3"/>
      <c r="BYY67" s="3"/>
      <c r="BYZ67" s="3"/>
      <c r="BZA67" s="3"/>
      <c r="BZB67" s="3"/>
      <c r="BZC67" s="3"/>
      <c r="BZD67" s="3"/>
      <c r="BZE67" s="3"/>
      <c r="BZF67" s="3"/>
      <c r="BZG67" s="3"/>
      <c r="BZH67" s="3"/>
      <c r="BZI67" s="3"/>
      <c r="BZJ67" s="3"/>
      <c r="BZK67" s="3"/>
      <c r="BZL67" s="3"/>
      <c r="BZM67" s="3"/>
      <c r="BZN67" s="3"/>
      <c r="BZO67" s="3"/>
      <c r="BZP67" s="3"/>
      <c r="BZQ67" s="3"/>
      <c r="BZR67" s="3"/>
      <c r="BZS67" s="3"/>
      <c r="BZT67" s="3"/>
      <c r="BZU67" s="3"/>
      <c r="BZV67" s="3"/>
      <c r="BZW67" s="3"/>
      <c r="BZX67" s="3"/>
      <c r="BZY67" s="3"/>
      <c r="BZZ67" s="3"/>
      <c r="CAA67" s="3"/>
      <c r="CAB67" s="3"/>
      <c r="CAC67" s="3"/>
      <c r="CAD67" s="3"/>
      <c r="CAE67" s="3"/>
      <c r="CAF67" s="3"/>
      <c r="CAG67" s="3"/>
      <c r="CAH67" s="3"/>
      <c r="CAI67" s="3"/>
      <c r="CAJ67" s="3"/>
      <c r="CAK67" s="3"/>
      <c r="CAL67" s="3"/>
      <c r="CAM67" s="3"/>
      <c r="CAN67" s="3"/>
      <c r="CAO67" s="3"/>
      <c r="CAP67" s="3"/>
      <c r="CAQ67" s="3"/>
      <c r="CAR67" s="3"/>
      <c r="CAS67" s="3"/>
      <c r="CAT67" s="3"/>
      <c r="CAU67" s="3"/>
      <c r="CAV67" s="3"/>
      <c r="CAW67" s="3"/>
      <c r="CAX67" s="3"/>
      <c r="CAY67" s="3"/>
      <c r="CAZ67" s="3"/>
      <c r="CBA67" s="3"/>
      <c r="CBB67" s="3"/>
      <c r="CBC67" s="3"/>
      <c r="CBD67" s="3"/>
      <c r="CBE67" s="3"/>
      <c r="CBF67" s="3"/>
      <c r="CBG67" s="3"/>
      <c r="CBH67" s="3"/>
      <c r="CBI67" s="3"/>
      <c r="CBJ67" s="3"/>
      <c r="CBK67" s="3"/>
      <c r="CBL67" s="3"/>
      <c r="CBM67" s="3"/>
      <c r="CBN67" s="3"/>
      <c r="CBO67" s="3"/>
      <c r="CBP67" s="3"/>
      <c r="CBQ67" s="3"/>
      <c r="CBR67" s="3"/>
      <c r="CBS67" s="3"/>
      <c r="CBT67" s="3"/>
      <c r="CBU67" s="3"/>
      <c r="CBV67" s="3"/>
      <c r="CBW67" s="3"/>
      <c r="CBX67" s="3"/>
      <c r="CBY67" s="3"/>
      <c r="CBZ67" s="3"/>
      <c r="CCA67" s="3"/>
      <c r="CCB67" s="3"/>
      <c r="CCC67" s="3"/>
      <c r="CCD67" s="3"/>
      <c r="CCE67" s="3"/>
      <c r="CCF67" s="3"/>
      <c r="CCG67" s="3"/>
      <c r="CCH67" s="3"/>
      <c r="CCI67" s="3"/>
      <c r="CCJ67" s="3"/>
      <c r="CCK67" s="3"/>
      <c r="CCL67" s="3"/>
      <c r="CCM67" s="3"/>
      <c r="CCN67" s="3"/>
      <c r="CCO67" s="3"/>
      <c r="CCP67" s="3"/>
      <c r="CCQ67" s="3"/>
      <c r="CCR67" s="3"/>
      <c r="CCS67" s="3"/>
      <c r="CCT67" s="3"/>
      <c r="CCU67" s="3"/>
      <c r="CCV67" s="3"/>
      <c r="CCW67" s="3"/>
      <c r="CCX67" s="3"/>
      <c r="CCY67" s="3"/>
      <c r="CCZ67" s="3"/>
      <c r="CDA67" s="3"/>
      <c r="CDB67" s="3"/>
      <c r="CDC67" s="3"/>
      <c r="CDD67" s="3"/>
      <c r="CDE67" s="3"/>
      <c r="CDF67" s="3"/>
      <c r="CDG67" s="3"/>
      <c r="CDH67" s="3"/>
      <c r="CDI67" s="3"/>
      <c r="CDJ67" s="3"/>
      <c r="CDK67" s="3"/>
      <c r="CDL67" s="3"/>
      <c r="CDM67" s="3"/>
      <c r="CDN67" s="3"/>
      <c r="CDO67" s="3"/>
      <c r="CDP67" s="3"/>
      <c r="CDQ67" s="3"/>
      <c r="CDR67" s="3"/>
      <c r="CDS67" s="3"/>
      <c r="CDT67" s="3"/>
      <c r="CDU67" s="3"/>
      <c r="CDV67" s="3"/>
      <c r="CDW67" s="3"/>
      <c r="CDX67" s="3"/>
      <c r="CDY67" s="3"/>
      <c r="CDZ67" s="3"/>
      <c r="CEA67" s="3"/>
      <c r="CEB67" s="3"/>
      <c r="CEC67" s="3"/>
      <c r="CED67" s="3"/>
      <c r="CEE67" s="3"/>
      <c r="CEF67" s="3"/>
      <c r="CEG67" s="3"/>
      <c r="CEH67" s="3"/>
      <c r="CEI67" s="3"/>
      <c r="CEJ67" s="3"/>
      <c r="CEK67" s="3"/>
      <c r="CEL67" s="3"/>
      <c r="CEM67" s="3"/>
      <c r="CEN67" s="3"/>
      <c r="CEO67" s="3"/>
      <c r="CEP67" s="3"/>
      <c r="CEQ67" s="3"/>
      <c r="CER67" s="3"/>
      <c r="CES67" s="3"/>
      <c r="CET67" s="3"/>
      <c r="CEU67" s="3"/>
      <c r="CEV67" s="3"/>
      <c r="CEW67" s="3"/>
      <c r="CEX67" s="3"/>
      <c r="CEY67" s="3"/>
      <c r="CEZ67" s="3"/>
      <c r="CFA67" s="3"/>
      <c r="CFB67" s="3"/>
      <c r="CFC67" s="3"/>
      <c r="CFD67" s="3"/>
      <c r="CFE67" s="3"/>
      <c r="CFF67" s="3"/>
      <c r="CFG67" s="3"/>
      <c r="CFH67" s="3"/>
      <c r="CFI67" s="3"/>
      <c r="CFJ67" s="3"/>
      <c r="CFK67" s="3"/>
      <c r="CFL67" s="3"/>
      <c r="CFM67" s="3"/>
      <c r="CFN67" s="3"/>
      <c r="CFO67" s="3"/>
      <c r="CFP67" s="3"/>
      <c r="CFQ67" s="3"/>
      <c r="CFR67" s="3"/>
      <c r="CFS67" s="3"/>
      <c r="CFT67" s="3"/>
      <c r="CFU67" s="3"/>
      <c r="CFV67" s="3"/>
      <c r="CFW67" s="3"/>
      <c r="CFX67" s="3"/>
      <c r="CFY67" s="3"/>
      <c r="CFZ67" s="3"/>
      <c r="CGA67" s="3"/>
      <c r="CGB67" s="3"/>
      <c r="CGC67" s="3"/>
      <c r="CGD67" s="3"/>
      <c r="CGE67" s="3"/>
      <c r="CGF67" s="3"/>
      <c r="CGG67" s="3"/>
      <c r="CGH67" s="3"/>
      <c r="CGI67" s="3"/>
      <c r="CGJ67" s="3"/>
      <c r="CGK67" s="3"/>
      <c r="CGL67" s="3"/>
      <c r="CGM67" s="3"/>
      <c r="CGN67" s="3"/>
      <c r="CGO67" s="3"/>
      <c r="CGP67" s="3"/>
      <c r="CGQ67" s="3"/>
      <c r="CGR67" s="3"/>
      <c r="CGS67" s="3"/>
      <c r="CGT67" s="3"/>
      <c r="CGU67" s="3"/>
      <c r="CGV67" s="3"/>
      <c r="CGW67" s="3"/>
      <c r="CGX67" s="3"/>
      <c r="CGY67" s="3"/>
      <c r="CGZ67" s="3"/>
      <c r="CHA67" s="3"/>
      <c r="CHB67" s="3"/>
      <c r="CHC67" s="3"/>
      <c r="CHD67" s="3"/>
      <c r="CHE67" s="3"/>
      <c r="CHF67" s="3"/>
      <c r="CHG67" s="3"/>
      <c r="CHH67" s="3"/>
      <c r="CHI67" s="3"/>
      <c r="CHJ67" s="3"/>
      <c r="CHK67" s="3"/>
      <c r="CHL67" s="3"/>
      <c r="CHM67" s="3"/>
      <c r="CHN67" s="3"/>
      <c r="CHO67" s="3"/>
      <c r="CHP67" s="3"/>
      <c r="CHQ67" s="3"/>
      <c r="CHR67" s="3"/>
      <c r="CHS67" s="3"/>
      <c r="CHT67" s="3"/>
      <c r="CHU67" s="3"/>
      <c r="CHV67" s="3"/>
      <c r="CHW67" s="3"/>
      <c r="CHX67" s="3"/>
      <c r="CHY67" s="3"/>
      <c r="CHZ67" s="3"/>
      <c r="CIA67" s="3"/>
      <c r="CIB67" s="3"/>
      <c r="CIC67" s="3"/>
      <c r="CID67" s="3"/>
      <c r="CIE67" s="3"/>
      <c r="CIF67" s="3"/>
      <c r="CIG67" s="3"/>
      <c r="CIH67" s="3"/>
      <c r="CII67" s="3"/>
      <c r="CIJ67" s="3"/>
      <c r="CIK67" s="3"/>
      <c r="CIL67" s="3"/>
      <c r="CIM67" s="3"/>
      <c r="CIN67" s="3"/>
      <c r="CIO67" s="3"/>
      <c r="CIP67" s="3"/>
      <c r="CIQ67" s="3"/>
      <c r="CIR67" s="3"/>
      <c r="CIS67" s="3"/>
      <c r="CIT67" s="3"/>
      <c r="CIU67" s="3"/>
      <c r="CIV67" s="3"/>
      <c r="CIW67" s="3"/>
      <c r="CIX67" s="3"/>
      <c r="CIY67" s="3"/>
      <c r="CIZ67" s="3"/>
      <c r="CJA67" s="3"/>
      <c r="CJB67" s="3"/>
      <c r="CJC67" s="3"/>
      <c r="CJD67" s="3"/>
      <c r="CJE67" s="3"/>
      <c r="CJF67" s="3"/>
      <c r="CJG67" s="3"/>
      <c r="CJH67" s="3"/>
      <c r="CJI67" s="3"/>
      <c r="CJJ67" s="3"/>
      <c r="CJK67" s="3"/>
      <c r="CJL67" s="3"/>
      <c r="CJM67" s="3"/>
      <c r="CJN67" s="3"/>
      <c r="CJO67" s="3"/>
      <c r="CJP67" s="3"/>
      <c r="CJQ67" s="3"/>
      <c r="CJR67" s="3"/>
      <c r="CJS67" s="3"/>
      <c r="CJT67" s="3"/>
      <c r="CJU67" s="3"/>
      <c r="CJV67" s="3"/>
      <c r="CJW67" s="3"/>
      <c r="CJX67" s="3"/>
      <c r="CJY67" s="3"/>
      <c r="CJZ67" s="3"/>
      <c r="CKA67" s="3"/>
      <c r="CKB67" s="3"/>
      <c r="CKC67" s="3"/>
      <c r="CKD67" s="3"/>
      <c r="CKE67" s="3"/>
      <c r="CKF67" s="3"/>
      <c r="CKG67" s="3"/>
      <c r="CKH67" s="3"/>
      <c r="CKI67" s="3"/>
      <c r="CKJ67" s="3"/>
      <c r="CKK67" s="3"/>
      <c r="CKL67" s="3"/>
      <c r="CKM67" s="3"/>
      <c r="CKN67" s="3"/>
      <c r="CKO67" s="3"/>
      <c r="CKP67" s="3"/>
      <c r="CKQ67" s="3"/>
      <c r="CKR67" s="3"/>
      <c r="CKS67" s="3"/>
      <c r="CKT67" s="3"/>
      <c r="CKU67" s="3"/>
      <c r="CKV67" s="3"/>
      <c r="CKW67" s="3"/>
      <c r="CKX67" s="3"/>
      <c r="CKY67" s="3"/>
      <c r="CKZ67" s="3"/>
      <c r="CLA67" s="3"/>
      <c r="CLB67" s="3"/>
      <c r="CLC67" s="3"/>
      <c r="CLD67" s="3"/>
      <c r="CLE67" s="3"/>
      <c r="CLF67" s="3"/>
      <c r="CLG67" s="3"/>
      <c r="CLH67" s="3"/>
      <c r="CLI67" s="3"/>
      <c r="CLJ67" s="3"/>
      <c r="CLK67" s="3"/>
      <c r="CLL67" s="3"/>
      <c r="CLM67" s="3"/>
      <c r="CLN67" s="3"/>
      <c r="CLO67" s="3"/>
      <c r="CLP67" s="3"/>
      <c r="CLQ67" s="3"/>
      <c r="CLR67" s="3"/>
      <c r="CLS67" s="3"/>
      <c r="CLT67" s="3"/>
      <c r="CLU67" s="3"/>
      <c r="CLV67" s="3"/>
      <c r="CLW67" s="3"/>
      <c r="CLX67" s="3"/>
      <c r="CLY67" s="3"/>
      <c r="CLZ67" s="3"/>
      <c r="CMA67" s="3"/>
      <c r="CMB67" s="3"/>
      <c r="CMC67" s="3"/>
      <c r="CMD67" s="3"/>
      <c r="CME67" s="3"/>
      <c r="CMF67" s="3"/>
      <c r="CMG67" s="3"/>
      <c r="CMH67" s="3"/>
      <c r="CMI67" s="3"/>
      <c r="CMJ67" s="3"/>
      <c r="CMK67" s="3"/>
      <c r="CML67" s="3"/>
      <c r="CMM67" s="3"/>
      <c r="CMN67" s="3"/>
      <c r="CMO67" s="3"/>
      <c r="CMP67" s="3"/>
      <c r="CMQ67" s="3"/>
      <c r="CMR67" s="3"/>
      <c r="CMS67" s="3"/>
      <c r="CMT67" s="3"/>
      <c r="CMU67" s="3"/>
      <c r="CMV67" s="3"/>
      <c r="CMW67" s="3"/>
      <c r="CMX67" s="3"/>
      <c r="CMY67" s="3"/>
      <c r="CMZ67" s="3"/>
      <c r="CNA67" s="3"/>
      <c r="CNB67" s="3"/>
      <c r="CNC67" s="3"/>
      <c r="CND67" s="3"/>
      <c r="CNE67" s="3"/>
      <c r="CNF67" s="3"/>
      <c r="CNG67" s="3"/>
      <c r="CNH67" s="3"/>
      <c r="CNI67" s="3"/>
      <c r="CNJ67" s="3"/>
      <c r="CNK67" s="3"/>
      <c r="CNL67" s="3"/>
      <c r="CNM67" s="3"/>
      <c r="CNN67" s="3"/>
      <c r="CNO67" s="3"/>
      <c r="CNP67" s="3"/>
      <c r="CNQ67" s="3"/>
      <c r="CNR67" s="3"/>
      <c r="CNS67" s="3"/>
      <c r="CNT67" s="3"/>
      <c r="CNU67" s="3"/>
      <c r="CNV67" s="3"/>
      <c r="CNW67" s="3"/>
      <c r="CNX67" s="3"/>
      <c r="CNY67" s="3"/>
      <c r="CNZ67" s="3"/>
      <c r="COA67" s="3"/>
      <c r="COB67" s="3"/>
      <c r="COC67" s="3"/>
      <c r="COD67" s="3"/>
      <c r="COE67" s="3"/>
      <c r="COF67" s="3"/>
      <c r="COG67" s="3"/>
      <c r="COH67" s="3"/>
      <c r="COI67" s="3"/>
      <c r="COJ67" s="3"/>
      <c r="COK67" s="3"/>
      <c r="COL67" s="3"/>
      <c r="COM67" s="3"/>
      <c r="CON67" s="3"/>
      <c r="COO67" s="3"/>
      <c r="COP67" s="3"/>
      <c r="COQ67" s="3"/>
      <c r="COR67" s="3"/>
      <c r="COS67" s="3"/>
      <c r="COT67" s="3"/>
      <c r="COU67" s="3"/>
      <c r="COV67" s="3"/>
      <c r="COW67" s="3"/>
      <c r="COX67" s="3"/>
      <c r="COY67" s="3"/>
      <c r="COZ67" s="3"/>
      <c r="CPA67" s="3"/>
      <c r="CPB67" s="3"/>
      <c r="CPC67" s="3"/>
      <c r="CPD67" s="3"/>
      <c r="CPE67" s="3"/>
      <c r="CPF67" s="3"/>
      <c r="CPG67" s="3"/>
      <c r="CPH67" s="3"/>
      <c r="CPI67" s="3"/>
      <c r="CPJ67" s="3"/>
      <c r="CPK67" s="3"/>
      <c r="CPL67" s="3"/>
      <c r="CPM67" s="3"/>
      <c r="CPN67" s="3"/>
      <c r="CPO67" s="3"/>
      <c r="CPP67" s="3"/>
      <c r="CPQ67" s="3"/>
      <c r="CPR67" s="3"/>
      <c r="CPS67" s="3"/>
      <c r="CPT67" s="3"/>
      <c r="CPU67" s="3"/>
      <c r="CPV67" s="3"/>
      <c r="CPW67" s="3"/>
      <c r="CPX67" s="3"/>
      <c r="CPY67" s="3"/>
      <c r="CPZ67" s="3"/>
      <c r="CQA67" s="3"/>
      <c r="CQB67" s="3"/>
      <c r="CQC67" s="3"/>
      <c r="CQD67" s="3"/>
      <c r="CQE67" s="3"/>
      <c r="CQF67" s="3"/>
      <c r="CQG67" s="3"/>
      <c r="CQH67" s="3"/>
      <c r="CQI67" s="3"/>
      <c r="CQJ67" s="3"/>
      <c r="CQK67" s="3"/>
      <c r="CQL67" s="3"/>
      <c r="CQM67" s="3"/>
      <c r="CQN67" s="3"/>
      <c r="CQO67" s="3"/>
      <c r="CQP67" s="3"/>
      <c r="CQQ67" s="3"/>
      <c r="CQR67" s="3"/>
      <c r="CQS67" s="3"/>
      <c r="CQT67" s="3"/>
      <c r="CQU67" s="3"/>
      <c r="CQV67" s="3"/>
      <c r="CQW67" s="3"/>
      <c r="CQX67" s="3"/>
      <c r="CQY67" s="3"/>
      <c r="CQZ67" s="3"/>
      <c r="CRA67" s="3"/>
      <c r="CRB67" s="3"/>
      <c r="CRC67" s="3"/>
      <c r="CRD67" s="3"/>
      <c r="CRE67" s="3"/>
      <c r="CRF67" s="3"/>
      <c r="CRG67" s="3"/>
      <c r="CRH67" s="3"/>
      <c r="CRI67" s="3"/>
      <c r="CRJ67" s="3"/>
      <c r="CRK67" s="3"/>
      <c r="CRL67" s="3"/>
      <c r="CRM67" s="3"/>
      <c r="CRN67" s="3"/>
      <c r="CRO67" s="3"/>
      <c r="CRP67" s="3"/>
      <c r="CRQ67" s="3"/>
      <c r="CRR67" s="3"/>
      <c r="CRS67" s="3"/>
      <c r="CRT67" s="3"/>
      <c r="CRU67" s="3"/>
      <c r="CRV67" s="3"/>
      <c r="CRW67" s="3"/>
      <c r="CRX67" s="3"/>
      <c r="CRY67" s="3"/>
      <c r="CRZ67" s="3"/>
      <c r="CSA67" s="3"/>
      <c r="CSB67" s="3"/>
      <c r="CSC67" s="3"/>
      <c r="CSD67" s="3"/>
      <c r="CSE67" s="3"/>
      <c r="CSF67" s="3"/>
      <c r="CSG67" s="3"/>
      <c r="CSH67" s="3"/>
      <c r="CSI67" s="3"/>
      <c r="CSJ67" s="3"/>
      <c r="CSK67" s="3"/>
      <c r="CSL67" s="3"/>
      <c r="CSM67" s="3"/>
      <c r="CSN67" s="3"/>
      <c r="CSO67" s="3"/>
      <c r="CSP67" s="3"/>
      <c r="CSQ67" s="3"/>
      <c r="CSR67" s="3"/>
      <c r="CSS67" s="3"/>
      <c r="CST67" s="3"/>
      <c r="CSU67" s="3"/>
      <c r="CSV67" s="3"/>
      <c r="CSW67" s="3"/>
      <c r="CSX67" s="3"/>
      <c r="CSY67" s="3"/>
      <c r="CSZ67" s="3"/>
      <c r="CTA67" s="3"/>
      <c r="CTB67" s="3"/>
      <c r="CTC67" s="3"/>
      <c r="CTD67" s="3"/>
      <c r="CTE67" s="3"/>
      <c r="CTF67" s="3"/>
      <c r="CTG67" s="3"/>
      <c r="CTH67" s="3"/>
      <c r="CTI67" s="3"/>
      <c r="CTJ67" s="3"/>
      <c r="CTK67" s="3"/>
      <c r="CTL67" s="3"/>
      <c r="CTM67" s="3"/>
      <c r="CTN67" s="3"/>
      <c r="CTO67" s="3"/>
      <c r="CTP67" s="3"/>
      <c r="CTQ67" s="3"/>
      <c r="CTR67" s="3"/>
      <c r="CTS67" s="3"/>
      <c r="CTT67" s="3"/>
      <c r="CTU67" s="3"/>
      <c r="CTV67" s="3"/>
      <c r="CTW67" s="3"/>
      <c r="CTX67" s="3"/>
      <c r="CTY67" s="3"/>
      <c r="CTZ67" s="3"/>
      <c r="CUA67" s="3"/>
      <c r="CUB67" s="3"/>
      <c r="CUC67" s="3"/>
      <c r="CUD67" s="3"/>
      <c r="CUE67" s="3"/>
      <c r="CUF67" s="3"/>
      <c r="CUG67" s="3"/>
      <c r="CUH67" s="3"/>
      <c r="CUI67" s="3"/>
      <c r="CUJ67" s="3"/>
      <c r="CUK67" s="3"/>
      <c r="CUL67" s="3"/>
      <c r="CUM67" s="3"/>
      <c r="CUN67" s="3"/>
      <c r="CUO67" s="3"/>
      <c r="CUP67" s="3"/>
      <c r="CUQ67" s="3"/>
      <c r="CUR67" s="3"/>
      <c r="CUS67" s="3"/>
      <c r="CUT67" s="3"/>
      <c r="CUU67" s="3"/>
      <c r="CUV67" s="3"/>
      <c r="CUW67" s="3"/>
      <c r="CUX67" s="3"/>
      <c r="CUY67" s="3"/>
      <c r="CUZ67" s="3"/>
      <c r="CVA67" s="3"/>
      <c r="CVB67" s="3"/>
      <c r="CVC67" s="3"/>
      <c r="CVD67" s="3"/>
      <c r="CVE67" s="3"/>
      <c r="CVF67" s="3"/>
      <c r="CVG67" s="3"/>
      <c r="CVH67" s="3"/>
      <c r="CVI67" s="3"/>
      <c r="CVJ67" s="3"/>
      <c r="CVK67" s="3"/>
      <c r="CVL67" s="3"/>
      <c r="CVM67" s="3"/>
      <c r="CVN67" s="3"/>
      <c r="CVO67" s="3"/>
      <c r="CVP67" s="3"/>
      <c r="CVQ67" s="3"/>
      <c r="CVR67" s="3"/>
      <c r="CVS67" s="3"/>
      <c r="CVT67" s="3"/>
      <c r="CVU67" s="3"/>
      <c r="CVV67" s="3"/>
      <c r="CVW67" s="3"/>
      <c r="CVX67" s="3"/>
      <c r="CVY67" s="3"/>
      <c r="CVZ67" s="3"/>
      <c r="CWA67" s="3"/>
      <c r="CWB67" s="3"/>
      <c r="CWC67" s="3"/>
      <c r="CWD67" s="3"/>
      <c r="CWE67" s="3"/>
      <c r="CWF67" s="3"/>
      <c r="CWG67" s="3"/>
      <c r="CWH67" s="3"/>
      <c r="CWI67" s="3"/>
      <c r="CWJ67" s="3"/>
      <c r="CWK67" s="3"/>
      <c r="CWL67" s="3"/>
      <c r="CWM67" s="3"/>
      <c r="CWN67" s="3"/>
      <c r="CWO67" s="3"/>
      <c r="CWP67" s="3"/>
      <c r="CWQ67" s="3"/>
      <c r="CWR67" s="3"/>
      <c r="CWS67" s="3"/>
      <c r="CWT67" s="3"/>
      <c r="CWU67" s="3"/>
      <c r="CWV67" s="3"/>
      <c r="CWW67" s="3"/>
      <c r="CWX67" s="3"/>
      <c r="CWY67" s="3"/>
      <c r="CWZ67" s="3"/>
      <c r="CXA67" s="3"/>
      <c r="CXB67" s="3"/>
      <c r="CXC67" s="3"/>
      <c r="CXD67" s="3"/>
      <c r="CXE67" s="3"/>
      <c r="CXF67" s="3"/>
      <c r="CXG67" s="3"/>
      <c r="CXH67" s="3"/>
      <c r="CXI67" s="3"/>
      <c r="CXJ67" s="3"/>
      <c r="CXK67" s="3"/>
      <c r="CXL67" s="3"/>
      <c r="CXM67" s="3"/>
      <c r="CXN67" s="3"/>
      <c r="CXO67" s="3"/>
      <c r="CXP67" s="3"/>
      <c r="CXQ67" s="3"/>
      <c r="CXR67" s="3"/>
      <c r="CXS67" s="3"/>
      <c r="CXT67" s="3"/>
      <c r="CXU67" s="3"/>
      <c r="CXV67" s="3"/>
      <c r="CXW67" s="3"/>
      <c r="CXX67" s="3"/>
      <c r="CXY67" s="3"/>
      <c r="CXZ67" s="3"/>
      <c r="CYA67" s="3"/>
      <c r="CYB67" s="3"/>
      <c r="CYC67" s="3"/>
      <c r="CYD67" s="3"/>
      <c r="CYE67" s="3"/>
      <c r="CYF67" s="3"/>
      <c r="CYG67" s="3"/>
      <c r="CYH67" s="3"/>
      <c r="CYI67" s="3"/>
      <c r="CYJ67" s="3"/>
      <c r="CYK67" s="3"/>
      <c r="CYL67" s="3"/>
      <c r="CYM67" s="3"/>
      <c r="CYN67" s="3"/>
      <c r="CYO67" s="3"/>
      <c r="CYP67" s="3"/>
      <c r="CYQ67" s="3"/>
      <c r="CYR67" s="3"/>
      <c r="CYS67" s="3"/>
      <c r="CYT67" s="3"/>
      <c r="CYU67" s="3"/>
      <c r="CYV67" s="3"/>
      <c r="CYW67" s="3"/>
      <c r="CYX67" s="3"/>
      <c r="CYY67" s="3"/>
      <c r="CYZ67" s="3"/>
      <c r="CZA67" s="3"/>
      <c r="CZB67" s="3"/>
      <c r="CZC67" s="3"/>
      <c r="CZD67" s="3"/>
      <c r="CZE67" s="3"/>
      <c r="CZF67" s="3"/>
      <c r="CZG67" s="3"/>
      <c r="CZH67" s="3"/>
      <c r="CZI67" s="3"/>
      <c r="CZJ67" s="3"/>
      <c r="CZK67" s="3"/>
      <c r="CZL67" s="3"/>
      <c r="CZM67" s="3"/>
      <c r="CZN67" s="3"/>
      <c r="CZO67" s="3"/>
      <c r="CZP67" s="3"/>
      <c r="CZQ67" s="3"/>
      <c r="CZR67" s="3"/>
      <c r="CZS67" s="3"/>
      <c r="CZT67" s="3"/>
      <c r="CZU67" s="3"/>
      <c r="CZV67" s="3"/>
      <c r="CZW67" s="3"/>
      <c r="CZX67" s="3"/>
      <c r="CZY67" s="3"/>
      <c r="CZZ67" s="3"/>
      <c r="DAA67" s="3"/>
      <c r="DAB67" s="3"/>
      <c r="DAC67" s="3"/>
      <c r="DAD67" s="3"/>
      <c r="DAE67" s="3"/>
      <c r="DAF67" s="3"/>
      <c r="DAG67" s="3"/>
      <c r="DAH67" s="3"/>
      <c r="DAI67" s="3"/>
      <c r="DAJ67" s="3"/>
      <c r="DAK67" s="3"/>
      <c r="DAL67" s="3"/>
      <c r="DAM67" s="3"/>
      <c r="DAN67" s="3"/>
      <c r="DAO67" s="3"/>
      <c r="DAP67" s="3"/>
      <c r="DAQ67" s="3"/>
      <c r="DAR67" s="3"/>
      <c r="DAS67" s="3"/>
      <c r="DAT67" s="3"/>
      <c r="DAU67" s="3"/>
      <c r="DAV67" s="3"/>
      <c r="DAW67" s="3"/>
      <c r="DAX67" s="3"/>
      <c r="DAY67" s="3"/>
      <c r="DAZ67" s="3"/>
      <c r="DBA67" s="3"/>
      <c r="DBB67" s="3"/>
      <c r="DBC67" s="3"/>
      <c r="DBD67" s="3"/>
      <c r="DBE67" s="3"/>
      <c r="DBF67" s="3"/>
      <c r="DBG67" s="3"/>
      <c r="DBH67" s="3"/>
      <c r="DBI67" s="3"/>
      <c r="DBJ67" s="3"/>
      <c r="DBK67" s="3"/>
      <c r="DBL67" s="3"/>
      <c r="DBM67" s="3"/>
      <c r="DBN67" s="3"/>
      <c r="DBO67" s="3"/>
      <c r="DBP67" s="3"/>
      <c r="DBQ67" s="3"/>
      <c r="DBR67" s="3"/>
      <c r="DBS67" s="3"/>
      <c r="DBT67" s="3"/>
      <c r="DBU67" s="3"/>
      <c r="DBV67" s="3"/>
      <c r="DBW67" s="3"/>
      <c r="DBX67" s="3"/>
      <c r="DBY67" s="3"/>
      <c r="DBZ67" s="3"/>
      <c r="DCA67" s="3"/>
      <c r="DCB67" s="3"/>
      <c r="DCC67" s="3"/>
      <c r="DCD67" s="3"/>
      <c r="DCE67" s="3"/>
      <c r="DCF67" s="3"/>
      <c r="DCG67" s="3"/>
      <c r="DCH67" s="3"/>
      <c r="DCI67" s="3"/>
      <c r="DCJ67" s="3"/>
      <c r="DCK67" s="3"/>
      <c r="DCL67" s="3"/>
      <c r="DCM67" s="3"/>
      <c r="DCN67" s="3"/>
      <c r="DCO67" s="3"/>
      <c r="DCP67" s="3"/>
      <c r="DCQ67" s="3"/>
      <c r="DCR67" s="3"/>
      <c r="DCS67" s="3"/>
      <c r="DCT67" s="3"/>
      <c r="DCU67" s="3"/>
      <c r="DCV67" s="3"/>
      <c r="DCW67" s="3"/>
      <c r="DCX67" s="3"/>
      <c r="DCY67" s="3"/>
      <c r="DCZ67" s="3"/>
      <c r="DDA67" s="3"/>
      <c r="DDB67" s="3"/>
      <c r="DDC67" s="3"/>
      <c r="DDD67" s="3"/>
      <c r="DDE67" s="3"/>
      <c r="DDF67" s="3"/>
      <c r="DDG67" s="3"/>
      <c r="DDH67" s="3"/>
      <c r="DDI67" s="3"/>
      <c r="DDJ67" s="3"/>
      <c r="DDK67" s="3"/>
      <c r="DDL67" s="3"/>
      <c r="DDM67" s="3"/>
      <c r="DDN67" s="3"/>
      <c r="DDO67" s="3"/>
      <c r="DDP67" s="3"/>
      <c r="DDQ67" s="3"/>
      <c r="DDR67" s="3"/>
      <c r="DDS67" s="3"/>
      <c r="DDT67" s="3"/>
      <c r="DDU67" s="3"/>
      <c r="DDV67" s="3"/>
      <c r="DDW67" s="3"/>
      <c r="DDX67" s="3"/>
      <c r="DDY67" s="3"/>
      <c r="DDZ67" s="3"/>
      <c r="DEA67" s="3"/>
      <c r="DEB67" s="3"/>
      <c r="DEC67" s="3"/>
      <c r="DED67" s="3"/>
      <c r="DEE67" s="3"/>
      <c r="DEF67" s="3"/>
      <c r="DEG67" s="3"/>
      <c r="DEH67" s="3"/>
      <c r="DEI67" s="3"/>
      <c r="DEJ67" s="3"/>
      <c r="DEK67" s="3"/>
      <c r="DEL67" s="3"/>
      <c r="DEM67" s="3"/>
      <c r="DEN67" s="3"/>
      <c r="DEO67" s="3"/>
      <c r="DEP67" s="3"/>
      <c r="DEQ67" s="3"/>
      <c r="DER67" s="3"/>
      <c r="DES67" s="3"/>
      <c r="DET67" s="3"/>
      <c r="DEU67" s="3"/>
      <c r="DEV67" s="3"/>
      <c r="DEW67" s="3"/>
      <c r="DEX67" s="3"/>
      <c r="DEY67" s="3"/>
      <c r="DEZ67" s="3"/>
      <c r="DFA67" s="3"/>
      <c r="DFB67" s="3"/>
      <c r="DFC67" s="3"/>
      <c r="DFD67" s="3"/>
      <c r="DFE67" s="3"/>
      <c r="DFF67" s="3"/>
      <c r="DFG67" s="3"/>
      <c r="DFH67" s="3"/>
      <c r="DFI67" s="3"/>
      <c r="DFJ67" s="3"/>
      <c r="DFK67" s="3"/>
      <c r="DFL67" s="3"/>
      <c r="DFM67" s="3"/>
      <c r="DFN67" s="3"/>
      <c r="DFO67" s="3"/>
      <c r="DFP67" s="3"/>
      <c r="DFQ67" s="3"/>
      <c r="DFR67" s="3"/>
      <c r="DFS67" s="3"/>
      <c r="DFT67" s="3"/>
      <c r="DFU67" s="3"/>
      <c r="DFV67" s="3"/>
      <c r="DFW67" s="3"/>
      <c r="DFX67" s="3"/>
      <c r="DFY67" s="3"/>
      <c r="DFZ67" s="3"/>
      <c r="DGA67" s="3"/>
      <c r="DGB67" s="3"/>
      <c r="DGC67" s="3"/>
      <c r="DGD67" s="3"/>
      <c r="DGE67" s="3"/>
      <c r="DGF67" s="3"/>
      <c r="DGG67" s="3"/>
      <c r="DGH67" s="3"/>
      <c r="DGI67" s="3"/>
      <c r="DGJ67" s="3"/>
      <c r="DGK67" s="3"/>
      <c r="DGL67" s="3"/>
      <c r="DGM67" s="3"/>
      <c r="DGN67" s="3"/>
      <c r="DGO67" s="3"/>
      <c r="DGP67" s="3"/>
      <c r="DGQ67" s="3"/>
      <c r="DGR67" s="3"/>
      <c r="DGS67" s="3"/>
      <c r="DGT67" s="3"/>
      <c r="DGU67" s="3"/>
      <c r="DGV67" s="3"/>
      <c r="DGW67" s="3"/>
      <c r="DGX67" s="3"/>
      <c r="DGY67" s="3"/>
      <c r="DGZ67" s="3"/>
      <c r="DHA67" s="3"/>
      <c r="DHB67" s="3"/>
      <c r="DHC67" s="3"/>
      <c r="DHD67" s="3"/>
      <c r="DHE67" s="3"/>
      <c r="DHF67" s="3"/>
      <c r="DHG67" s="3"/>
      <c r="DHH67" s="3"/>
      <c r="DHI67" s="3"/>
      <c r="DHJ67" s="3"/>
      <c r="DHK67" s="3"/>
      <c r="DHL67" s="3"/>
      <c r="DHM67" s="3"/>
      <c r="DHN67" s="3"/>
      <c r="DHO67" s="3"/>
      <c r="DHP67" s="3"/>
      <c r="DHQ67" s="3"/>
      <c r="DHR67" s="3"/>
      <c r="DHS67" s="3"/>
      <c r="DHT67" s="3"/>
      <c r="DHU67" s="3"/>
      <c r="DHV67" s="3"/>
      <c r="DHW67" s="3"/>
      <c r="DHX67" s="3"/>
      <c r="DHY67" s="3"/>
      <c r="DHZ67" s="3"/>
      <c r="DIA67" s="3"/>
      <c r="DIB67" s="3"/>
      <c r="DIC67" s="3"/>
      <c r="DID67" s="3"/>
      <c r="DIE67" s="3"/>
      <c r="DIF67" s="3"/>
      <c r="DIG67" s="3"/>
      <c r="DIH67" s="3"/>
      <c r="DII67" s="3"/>
      <c r="DIJ67" s="3"/>
      <c r="DIK67" s="3"/>
      <c r="DIL67" s="3"/>
      <c r="DIM67" s="3"/>
      <c r="DIN67" s="3"/>
      <c r="DIO67" s="3"/>
      <c r="DIP67" s="3"/>
      <c r="DIQ67" s="3"/>
      <c r="DIR67" s="3"/>
      <c r="DIS67" s="3"/>
      <c r="DIT67" s="3"/>
      <c r="DIU67" s="3"/>
      <c r="DIV67" s="3"/>
      <c r="DIW67" s="3"/>
      <c r="DIX67" s="3"/>
      <c r="DIY67" s="3"/>
      <c r="DIZ67" s="3"/>
      <c r="DJA67" s="3"/>
      <c r="DJB67" s="3"/>
      <c r="DJC67" s="3"/>
      <c r="DJD67" s="3"/>
      <c r="DJE67" s="3"/>
      <c r="DJF67" s="3"/>
      <c r="DJG67" s="3"/>
      <c r="DJH67" s="3"/>
      <c r="DJI67" s="3"/>
      <c r="DJJ67" s="3"/>
      <c r="DJK67" s="3"/>
      <c r="DJL67" s="3"/>
      <c r="DJM67" s="3"/>
      <c r="DJN67" s="3"/>
      <c r="DJO67" s="3"/>
      <c r="DJP67" s="3"/>
      <c r="DJQ67" s="3"/>
      <c r="DJR67" s="3"/>
      <c r="DJS67" s="3"/>
      <c r="DJT67" s="3"/>
      <c r="DJU67" s="3"/>
      <c r="DJV67" s="3"/>
      <c r="DJW67" s="3"/>
      <c r="DJX67" s="3"/>
      <c r="DJY67" s="3"/>
      <c r="DJZ67" s="3"/>
      <c r="DKA67" s="3"/>
      <c r="DKB67" s="3"/>
      <c r="DKC67" s="3"/>
      <c r="DKD67" s="3"/>
      <c r="DKE67" s="3"/>
      <c r="DKF67" s="3"/>
      <c r="DKG67" s="3"/>
      <c r="DKH67" s="3"/>
      <c r="DKI67" s="3"/>
      <c r="DKJ67" s="3"/>
      <c r="DKK67" s="3"/>
      <c r="DKL67" s="3"/>
      <c r="DKM67" s="3"/>
      <c r="DKN67" s="3"/>
      <c r="DKO67" s="3"/>
      <c r="DKP67" s="3"/>
      <c r="DKQ67" s="3"/>
      <c r="DKR67" s="3"/>
      <c r="DKS67" s="3"/>
      <c r="DKT67" s="3"/>
      <c r="DKU67" s="3"/>
      <c r="DKV67" s="3"/>
      <c r="DKW67" s="3"/>
      <c r="DKX67" s="3"/>
      <c r="DKY67" s="3"/>
      <c r="DKZ67" s="3"/>
      <c r="DLA67" s="3"/>
      <c r="DLB67" s="3"/>
      <c r="DLC67" s="3"/>
      <c r="DLD67" s="3"/>
      <c r="DLE67" s="3"/>
      <c r="DLF67" s="3"/>
      <c r="DLG67" s="3"/>
      <c r="DLH67" s="3"/>
      <c r="DLI67" s="3"/>
      <c r="DLJ67" s="3"/>
      <c r="DLK67" s="3"/>
      <c r="DLL67" s="3"/>
      <c r="DLM67" s="3"/>
      <c r="DLN67" s="3"/>
      <c r="DLO67" s="3"/>
      <c r="DLP67" s="3"/>
      <c r="DLQ67" s="3"/>
      <c r="DLR67" s="3"/>
      <c r="DLS67" s="3"/>
      <c r="DLT67" s="3"/>
      <c r="DLU67" s="3"/>
      <c r="DLV67" s="3"/>
      <c r="DLW67" s="3"/>
      <c r="DLX67" s="3"/>
      <c r="DLY67" s="3"/>
      <c r="DLZ67" s="3"/>
      <c r="DMA67" s="3"/>
      <c r="DMB67" s="3"/>
      <c r="DMC67" s="3"/>
      <c r="DMD67" s="3"/>
      <c r="DME67" s="3"/>
      <c r="DMF67" s="3"/>
      <c r="DMG67" s="3"/>
      <c r="DMH67" s="3"/>
      <c r="DMI67" s="3"/>
      <c r="DMJ67" s="3"/>
      <c r="DMK67" s="3"/>
      <c r="DML67" s="3"/>
      <c r="DMM67" s="3"/>
      <c r="DMN67" s="3"/>
      <c r="DMO67" s="3"/>
      <c r="DMP67" s="3"/>
      <c r="DMQ67" s="3"/>
      <c r="DMR67" s="3"/>
      <c r="DMS67" s="3"/>
      <c r="DMT67" s="3"/>
      <c r="DMU67" s="3"/>
      <c r="DMV67" s="3"/>
      <c r="DMW67" s="3"/>
      <c r="DMX67" s="3"/>
      <c r="DMY67" s="3"/>
      <c r="DMZ67" s="3"/>
      <c r="DNA67" s="3"/>
      <c r="DNB67" s="3"/>
      <c r="DNC67" s="3"/>
      <c r="DND67" s="3"/>
      <c r="DNE67" s="3"/>
      <c r="DNF67" s="3"/>
      <c r="DNG67" s="3"/>
      <c r="DNH67" s="3"/>
      <c r="DNI67" s="3"/>
      <c r="DNJ67" s="3"/>
      <c r="DNK67" s="3"/>
      <c r="DNL67" s="3"/>
      <c r="DNM67" s="3"/>
      <c r="DNN67" s="3"/>
      <c r="DNO67" s="3"/>
      <c r="DNP67" s="3"/>
      <c r="DNQ67" s="3"/>
      <c r="DNR67" s="3"/>
      <c r="DNS67" s="3"/>
      <c r="DNT67" s="3"/>
      <c r="DNU67" s="3"/>
      <c r="DNV67" s="3"/>
      <c r="DNW67" s="3"/>
      <c r="DNX67" s="3"/>
      <c r="DNY67" s="3"/>
      <c r="DNZ67" s="3"/>
      <c r="DOA67" s="3"/>
      <c r="DOB67" s="3"/>
      <c r="DOC67" s="3"/>
      <c r="DOD67" s="3"/>
      <c r="DOE67" s="3"/>
      <c r="DOF67" s="3"/>
      <c r="DOG67" s="3"/>
      <c r="DOH67" s="3"/>
      <c r="DOI67" s="3"/>
      <c r="DOJ67" s="3"/>
      <c r="DOK67" s="3"/>
      <c r="DOL67" s="3"/>
      <c r="DOM67" s="3"/>
      <c r="DON67" s="3"/>
      <c r="DOO67" s="3"/>
      <c r="DOP67" s="3"/>
      <c r="DOQ67" s="3"/>
      <c r="DOR67" s="3"/>
      <c r="DOS67" s="3"/>
      <c r="DOT67" s="3"/>
      <c r="DOU67" s="3"/>
      <c r="DOV67" s="3"/>
      <c r="DOW67" s="3"/>
      <c r="DOX67" s="3"/>
      <c r="DOY67" s="3"/>
      <c r="DOZ67" s="3"/>
      <c r="DPA67" s="3"/>
      <c r="DPB67" s="3"/>
      <c r="DPC67" s="3"/>
      <c r="DPD67" s="3"/>
      <c r="DPE67" s="3"/>
      <c r="DPF67" s="3"/>
      <c r="DPG67" s="3"/>
      <c r="DPH67" s="3"/>
      <c r="DPI67" s="3"/>
      <c r="DPJ67" s="3"/>
      <c r="DPK67" s="3"/>
      <c r="DPL67" s="3"/>
      <c r="DPM67" s="3"/>
      <c r="DPN67" s="3"/>
      <c r="DPO67" s="3"/>
      <c r="DPP67" s="3"/>
      <c r="DPQ67" s="3"/>
      <c r="DPR67" s="3"/>
      <c r="DPS67" s="3"/>
      <c r="DPT67" s="3"/>
      <c r="DPU67" s="3"/>
      <c r="DPV67" s="3"/>
      <c r="DPW67" s="3"/>
      <c r="DPX67" s="3"/>
      <c r="DPY67" s="3"/>
      <c r="DPZ67" s="3"/>
      <c r="DQA67" s="3"/>
      <c r="DQB67" s="3"/>
      <c r="DQC67" s="3"/>
      <c r="DQD67" s="3"/>
      <c r="DQE67" s="3"/>
      <c r="DQF67" s="3"/>
      <c r="DQG67" s="3"/>
      <c r="DQH67" s="3"/>
      <c r="DQI67" s="3"/>
      <c r="DQJ67" s="3"/>
      <c r="DQK67" s="3"/>
      <c r="DQL67" s="3"/>
      <c r="DQM67" s="3"/>
      <c r="DQN67" s="3"/>
      <c r="DQO67" s="3"/>
      <c r="DQP67" s="3"/>
      <c r="DQQ67" s="3"/>
      <c r="DQR67" s="3"/>
      <c r="DQS67" s="3"/>
      <c r="DQT67" s="3"/>
      <c r="DQU67" s="3"/>
      <c r="DQV67" s="3"/>
      <c r="DQW67" s="3"/>
      <c r="DQX67" s="3"/>
      <c r="DQY67" s="3"/>
      <c r="DQZ67" s="3"/>
      <c r="DRA67" s="3"/>
      <c r="DRB67" s="3"/>
      <c r="DRC67" s="3"/>
      <c r="DRD67" s="3"/>
      <c r="DRE67" s="3"/>
      <c r="DRF67" s="3"/>
      <c r="DRG67" s="3"/>
      <c r="DRH67" s="3"/>
      <c r="DRI67" s="3"/>
      <c r="DRJ67" s="3"/>
      <c r="DRK67" s="3"/>
      <c r="DRL67" s="3"/>
      <c r="DRM67" s="3"/>
      <c r="DRN67" s="3"/>
      <c r="DRO67" s="3"/>
      <c r="DRP67" s="3"/>
      <c r="DRQ67" s="3"/>
      <c r="DRR67" s="3"/>
      <c r="DRS67" s="3"/>
      <c r="DRT67" s="3"/>
      <c r="DRU67" s="3"/>
      <c r="DRV67" s="3"/>
      <c r="DRW67" s="3"/>
      <c r="DRX67" s="3"/>
      <c r="DRY67" s="3"/>
      <c r="DRZ67" s="3"/>
      <c r="DSA67" s="3"/>
      <c r="DSB67" s="3"/>
      <c r="DSC67" s="3"/>
      <c r="DSD67" s="3"/>
      <c r="DSE67" s="3"/>
      <c r="DSF67" s="3"/>
      <c r="DSG67" s="3"/>
      <c r="DSH67" s="3"/>
      <c r="DSI67" s="3"/>
      <c r="DSJ67" s="3"/>
      <c r="DSK67" s="3"/>
      <c r="DSL67" s="3"/>
      <c r="DSM67" s="3"/>
      <c r="DSN67" s="3"/>
      <c r="DSO67" s="3"/>
      <c r="DSP67" s="3"/>
      <c r="DSQ67" s="3"/>
      <c r="DSR67" s="3"/>
      <c r="DSS67" s="3"/>
      <c r="DST67" s="3"/>
      <c r="DSU67" s="3"/>
      <c r="DSV67" s="3"/>
      <c r="DSW67" s="3"/>
      <c r="DSX67" s="3"/>
      <c r="DSY67" s="3"/>
      <c r="DSZ67" s="3"/>
      <c r="DTA67" s="3"/>
      <c r="DTB67" s="3"/>
      <c r="DTC67" s="3"/>
      <c r="DTD67" s="3"/>
      <c r="DTE67" s="3"/>
      <c r="DTF67" s="3"/>
      <c r="DTG67" s="3"/>
      <c r="DTH67" s="3"/>
      <c r="DTI67" s="3"/>
      <c r="DTJ67" s="3"/>
      <c r="DTK67" s="3"/>
      <c r="DTL67" s="3"/>
      <c r="DTM67" s="3"/>
      <c r="DTN67" s="3"/>
      <c r="DTO67" s="3"/>
      <c r="DTP67" s="3"/>
      <c r="DTQ67" s="3"/>
      <c r="DTR67" s="3"/>
      <c r="DTS67" s="3"/>
      <c r="DTT67" s="3"/>
      <c r="DTU67" s="3"/>
      <c r="DTV67" s="3"/>
      <c r="DTW67" s="3"/>
      <c r="DTX67" s="3"/>
      <c r="DTY67" s="3"/>
      <c r="DTZ67" s="3"/>
      <c r="DUA67" s="3"/>
      <c r="DUB67" s="3"/>
      <c r="DUC67" s="3"/>
      <c r="DUD67" s="3"/>
      <c r="DUE67" s="3"/>
      <c r="DUF67" s="3"/>
      <c r="DUG67" s="3"/>
      <c r="DUH67" s="3"/>
      <c r="DUI67" s="3"/>
      <c r="DUJ67" s="3"/>
      <c r="DUK67" s="3"/>
      <c r="DUL67" s="3"/>
      <c r="DUM67" s="3"/>
      <c r="DUN67" s="3"/>
      <c r="DUO67" s="3"/>
      <c r="DUP67" s="3"/>
      <c r="DUQ67" s="3"/>
      <c r="DUR67" s="3"/>
      <c r="DUS67" s="3"/>
      <c r="DUT67" s="3"/>
      <c r="DUU67" s="3"/>
      <c r="DUV67" s="3"/>
      <c r="DUW67" s="3"/>
      <c r="DUX67" s="3"/>
      <c r="DUY67" s="3"/>
      <c r="DUZ67" s="3"/>
      <c r="DVA67" s="3"/>
      <c r="DVB67" s="3"/>
      <c r="DVC67" s="3"/>
      <c r="DVD67" s="3"/>
      <c r="DVE67" s="3"/>
      <c r="DVF67" s="3"/>
      <c r="DVG67" s="3"/>
      <c r="DVH67" s="3"/>
      <c r="DVI67" s="3"/>
      <c r="DVJ67" s="3"/>
      <c r="DVK67" s="3"/>
      <c r="DVL67" s="3"/>
      <c r="DVM67" s="3"/>
      <c r="DVN67" s="3"/>
      <c r="DVO67" s="3"/>
      <c r="DVP67" s="3"/>
      <c r="DVQ67" s="3"/>
      <c r="DVR67" s="3"/>
      <c r="DVS67" s="3"/>
      <c r="DVT67" s="3"/>
      <c r="DVU67" s="3"/>
      <c r="DVV67" s="3"/>
      <c r="DVW67" s="3"/>
      <c r="DVX67" s="3"/>
      <c r="DVY67" s="3"/>
      <c r="DVZ67" s="3"/>
      <c r="DWA67" s="3"/>
      <c r="DWB67" s="3"/>
      <c r="DWC67" s="3"/>
      <c r="DWD67" s="3"/>
      <c r="DWE67" s="3"/>
      <c r="DWF67" s="3"/>
      <c r="DWG67" s="3"/>
      <c r="DWH67" s="3"/>
      <c r="DWI67" s="3"/>
      <c r="DWJ67" s="3"/>
      <c r="DWK67" s="3"/>
      <c r="DWL67" s="3"/>
      <c r="DWM67" s="3"/>
      <c r="DWN67" s="3"/>
      <c r="DWO67" s="3"/>
      <c r="DWP67" s="3"/>
      <c r="DWQ67" s="3"/>
      <c r="DWR67" s="3"/>
      <c r="DWS67" s="3"/>
      <c r="DWT67" s="3"/>
      <c r="DWU67" s="3"/>
      <c r="DWV67" s="3"/>
      <c r="DWW67" s="3"/>
      <c r="DWX67" s="3"/>
      <c r="DWY67" s="3"/>
      <c r="DWZ67" s="3"/>
      <c r="DXA67" s="3"/>
      <c r="DXB67" s="3"/>
      <c r="DXC67" s="3"/>
      <c r="DXD67" s="3"/>
      <c r="DXE67" s="3"/>
      <c r="DXF67" s="3"/>
      <c r="DXG67" s="3"/>
      <c r="DXH67" s="3"/>
      <c r="DXI67" s="3"/>
      <c r="DXJ67" s="3"/>
      <c r="DXK67" s="3"/>
      <c r="DXL67" s="3"/>
      <c r="DXM67" s="3"/>
      <c r="DXN67" s="3"/>
      <c r="DXO67" s="3"/>
      <c r="DXP67" s="3"/>
      <c r="DXQ67" s="3"/>
      <c r="DXR67" s="3"/>
      <c r="DXS67" s="3"/>
      <c r="DXT67" s="3"/>
      <c r="DXU67" s="3"/>
      <c r="DXV67" s="3"/>
      <c r="DXW67" s="3"/>
      <c r="DXX67" s="3"/>
      <c r="DXY67" s="3"/>
      <c r="DXZ67" s="3"/>
      <c r="DYA67" s="3"/>
      <c r="DYB67" s="3"/>
      <c r="DYC67" s="3"/>
      <c r="DYD67" s="3"/>
      <c r="DYE67" s="3"/>
      <c r="DYF67" s="3"/>
      <c r="DYG67" s="3"/>
      <c r="DYH67" s="3"/>
      <c r="DYI67" s="3"/>
      <c r="DYJ67" s="3"/>
      <c r="DYK67" s="3"/>
      <c r="DYL67" s="3"/>
      <c r="DYM67" s="3"/>
      <c r="DYN67" s="3"/>
      <c r="DYO67" s="3"/>
      <c r="DYP67" s="3"/>
      <c r="DYQ67" s="3"/>
      <c r="DYR67" s="3"/>
      <c r="DYS67" s="3"/>
      <c r="DYT67" s="3"/>
      <c r="DYU67" s="3"/>
      <c r="DYV67" s="3"/>
      <c r="DYW67" s="3"/>
      <c r="DYX67" s="3"/>
      <c r="DYY67" s="3"/>
      <c r="DYZ67" s="3"/>
      <c r="DZA67" s="3"/>
      <c r="DZB67" s="3"/>
      <c r="DZC67" s="3"/>
      <c r="DZD67" s="3"/>
      <c r="DZE67" s="3"/>
      <c r="DZF67" s="3"/>
      <c r="DZG67" s="3"/>
      <c r="DZH67" s="3"/>
      <c r="DZI67" s="3"/>
      <c r="DZJ67" s="3"/>
      <c r="DZK67" s="3"/>
      <c r="DZL67" s="3"/>
      <c r="DZM67" s="3"/>
      <c r="DZN67" s="3"/>
      <c r="DZO67" s="3"/>
      <c r="DZP67" s="3"/>
      <c r="DZQ67" s="3"/>
      <c r="DZR67" s="3"/>
      <c r="DZS67" s="3"/>
      <c r="DZT67" s="3"/>
      <c r="DZU67" s="3"/>
      <c r="DZV67" s="3"/>
      <c r="DZW67" s="3"/>
      <c r="DZX67" s="3"/>
      <c r="DZY67" s="3"/>
      <c r="DZZ67" s="3"/>
      <c r="EAA67" s="3"/>
      <c r="EAB67" s="3"/>
      <c r="EAC67" s="3"/>
      <c r="EAD67" s="3"/>
      <c r="EAE67" s="3"/>
      <c r="EAF67" s="3"/>
      <c r="EAG67" s="3"/>
      <c r="EAH67" s="3"/>
      <c r="EAI67" s="3"/>
      <c r="EAJ67" s="3"/>
      <c r="EAK67" s="3"/>
      <c r="EAL67" s="3"/>
      <c r="EAM67" s="3"/>
      <c r="EAN67" s="3"/>
      <c r="EAO67" s="3"/>
      <c r="EAP67" s="3"/>
      <c r="EAQ67" s="3"/>
      <c r="EAR67" s="3"/>
      <c r="EAS67" s="3"/>
      <c r="EAT67" s="3"/>
      <c r="EAU67" s="3"/>
      <c r="EAV67" s="3"/>
      <c r="EAW67" s="3"/>
      <c r="EAX67" s="3"/>
      <c r="EAY67" s="3"/>
      <c r="EAZ67" s="3"/>
      <c r="EBA67" s="3"/>
      <c r="EBB67" s="3"/>
      <c r="EBC67" s="3"/>
      <c r="EBD67" s="3"/>
      <c r="EBE67" s="3"/>
      <c r="EBF67" s="3"/>
      <c r="EBG67" s="3"/>
      <c r="EBH67" s="3"/>
      <c r="EBI67" s="3"/>
      <c r="EBJ67" s="3"/>
      <c r="EBK67" s="3"/>
      <c r="EBL67" s="3"/>
      <c r="EBM67" s="3"/>
      <c r="EBN67" s="3"/>
      <c r="EBO67" s="3"/>
      <c r="EBP67" s="3"/>
      <c r="EBQ67" s="3"/>
      <c r="EBR67" s="3"/>
      <c r="EBS67" s="3"/>
      <c r="EBT67" s="3"/>
      <c r="EBU67" s="3"/>
      <c r="EBV67" s="3"/>
      <c r="EBW67" s="3"/>
      <c r="EBX67" s="3"/>
      <c r="EBY67" s="3"/>
      <c r="EBZ67" s="3"/>
      <c r="ECA67" s="3"/>
      <c r="ECB67" s="3"/>
      <c r="ECC67" s="3"/>
      <c r="ECD67" s="3"/>
      <c r="ECE67" s="3"/>
      <c r="ECF67" s="3"/>
      <c r="ECG67" s="3"/>
      <c r="ECH67" s="3"/>
      <c r="ECI67" s="3"/>
      <c r="ECJ67" s="3"/>
      <c r="ECK67" s="3"/>
      <c r="ECL67" s="3"/>
      <c r="ECM67" s="3"/>
      <c r="ECN67" s="3"/>
      <c r="ECO67" s="3"/>
      <c r="ECP67" s="3"/>
      <c r="ECQ67" s="3"/>
      <c r="ECR67" s="3"/>
      <c r="ECS67" s="3"/>
      <c r="ECT67" s="3"/>
      <c r="ECU67" s="3"/>
      <c r="ECV67" s="3"/>
      <c r="ECW67" s="3"/>
      <c r="ECX67" s="3"/>
      <c r="ECY67" s="3"/>
      <c r="ECZ67" s="3"/>
      <c r="EDA67" s="3"/>
      <c r="EDB67" s="3"/>
      <c r="EDC67" s="3"/>
      <c r="EDD67" s="3"/>
      <c r="EDE67" s="3"/>
      <c r="EDF67" s="3"/>
      <c r="EDG67" s="3"/>
      <c r="EDH67" s="3"/>
      <c r="EDI67" s="3"/>
      <c r="EDJ67" s="3"/>
      <c r="EDK67" s="3"/>
      <c r="EDL67" s="3"/>
      <c r="EDM67" s="3"/>
      <c r="EDN67" s="3"/>
      <c r="EDO67" s="3"/>
      <c r="EDP67" s="3"/>
      <c r="EDQ67" s="3"/>
      <c r="EDR67" s="3"/>
      <c r="EDS67" s="3"/>
      <c r="EDT67" s="3"/>
      <c r="EDU67" s="3"/>
      <c r="EDV67" s="3"/>
      <c r="EDW67" s="3"/>
      <c r="EDX67" s="3"/>
      <c r="EDY67" s="3"/>
      <c r="EDZ67" s="3"/>
      <c r="EEA67" s="3"/>
      <c r="EEB67" s="3"/>
      <c r="EEC67" s="3"/>
      <c r="EED67" s="3"/>
      <c r="EEE67" s="3"/>
      <c r="EEF67" s="3"/>
      <c r="EEG67" s="3"/>
      <c r="EEH67" s="3"/>
      <c r="EEI67" s="3"/>
      <c r="EEJ67" s="3"/>
      <c r="EEK67" s="3"/>
      <c r="EEL67" s="3"/>
      <c r="EEM67" s="3"/>
      <c r="EEN67" s="3"/>
      <c r="EEO67" s="3"/>
      <c r="EEP67" s="3"/>
      <c r="EEQ67" s="3"/>
      <c r="EER67" s="3"/>
      <c r="EES67" s="3"/>
      <c r="EET67" s="3"/>
      <c r="EEU67" s="3"/>
      <c r="EEV67" s="3"/>
      <c r="EEW67" s="3"/>
      <c r="EEX67" s="3"/>
      <c r="EEY67" s="3"/>
      <c r="EEZ67" s="3"/>
      <c r="EFA67" s="3"/>
      <c r="EFB67" s="3"/>
      <c r="EFC67" s="3"/>
      <c r="EFD67" s="3"/>
      <c r="EFE67" s="3"/>
      <c r="EFF67" s="3"/>
      <c r="EFG67" s="3"/>
      <c r="EFH67" s="3"/>
      <c r="EFI67" s="3"/>
      <c r="EFJ67" s="3"/>
      <c r="EFK67" s="3"/>
      <c r="EFL67" s="3"/>
      <c r="EFM67" s="3"/>
      <c r="EFN67" s="3"/>
      <c r="EFO67" s="3"/>
      <c r="EFP67" s="3"/>
      <c r="EFQ67" s="3"/>
      <c r="EFR67" s="3"/>
      <c r="EFS67" s="3"/>
      <c r="EFT67" s="3"/>
      <c r="EFU67" s="3"/>
      <c r="EFV67" s="3"/>
      <c r="EFW67" s="3"/>
      <c r="EFX67" s="3"/>
      <c r="EFY67" s="3"/>
      <c r="EFZ67" s="3"/>
      <c r="EGA67" s="3"/>
      <c r="EGB67" s="3"/>
      <c r="EGC67" s="3"/>
      <c r="EGD67" s="3"/>
      <c r="EGE67" s="3"/>
      <c r="EGF67" s="3"/>
      <c r="EGG67" s="3"/>
      <c r="EGH67" s="3"/>
      <c r="EGI67" s="3"/>
      <c r="EGJ67" s="3"/>
      <c r="EGK67" s="3"/>
      <c r="EGL67" s="3"/>
      <c r="EGM67" s="3"/>
      <c r="EGN67" s="3"/>
      <c r="EGO67" s="3"/>
      <c r="EGP67" s="3"/>
      <c r="EGQ67" s="3"/>
      <c r="EGR67" s="3"/>
      <c r="EGS67" s="3"/>
      <c r="EGT67" s="3"/>
      <c r="EGU67" s="3"/>
      <c r="EGV67" s="3"/>
      <c r="EGW67" s="3"/>
      <c r="EGX67" s="3"/>
      <c r="EGY67" s="3"/>
      <c r="EGZ67" s="3"/>
      <c r="EHA67" s="3"/>
      <c r="EHB67" s="3"/>
      <c r="EHC67" s="3"/>
      <c r="EHD67" s="3"/>
      <c r="EHE67" s="3"/>
      <c r="EHF67" s="3"/>
      <c r="EHG67" s="3"/>
      <c r="EHH67" s="3"/>
      <c r="EHI67" s="3"/>
      <c r="EHJ67" s="3"/>
      <c r="EHK67" s="3"/>
      <c r="EHL67" s="3"/>
      <c r="EHM67" s="3"/>
      <c r="EHN67" s="3"/>
      <c r="EHO67" s="3"/>
      <c r="EHP67" s="3"/>
      <c r="EHQ67" s="3"/>
      <c r="EHR67" s="3"/>
      <c r="EHS67" s="3"/>
      <c r="EHT67" s="3"/>
      <c r="EHU67" s="3"/>
      <c r="EHV67" s="3"/>
      <c r="EHW67" s="3"/>
      <c r="EHX67" s="3"/>
      <c r="EHY67" s="3"/>
      <c r="EHZ67" s="3"/>
      <c r="EIA67" s="3"/>
      <c r="EIB67" s="3"/>
      <c r="EIC67" s="3"/>
      <c r="EID67" s="3"/>
      <c r="EIE67" s="3"/>
      <c r="EIF67" s="3"/>
      <c r="EIG67" s="3"/>
      <c r="EIH67" s="3"/>
      <c r="EII67" s="3"/>
      <c r="EIJ67" s="3"/>
      <c r="EIK67" s="3"/>
      <c r="EIL67" s="3"/>
      <c r="EIM67" s="3"/>
      <c r="EIN67" s="3"/>
      <c r="EIO67" s="3"/>
      <c r="EIP67" s="3"/>
      <c r="EIQ67" s="3"/>
      <c r="EIR67" s="3"/>
      <c r="EIS67" s="3"/>
      <c r="EIT67" s="3"/>
      <c r="EIU67" s="3"/>
      <c r="EIV67" s="3"/>
      <c r="EIW67" s="3"/>
      <c r="EIX67" s="3"/>
      <c r="EIY67" s="3"/>
      <c r="EIZ67" s="3"/>
      <c r="EJA67" s="3"/>
      <c r="EJB67" s="3"/>
      <c r="EJC67" s="3"/>
      <c r="EJD67" s="3"/>
      <c r="EJE67" s="3"/>
      <c r="EJF67" s="3"/>
      <c r="EJG67" s="3"/>
      <c r="EJH67" s="3"/>
      <c r="EJI67" s="3"/>
      <c r="EJJ67" s="3"/>
      <c r="EJK67" s="3"/>
      <c r="EJL67" s="3"/>
      <c r="EJM67" s="3"/>
      <c r="EJN67" s="3"/>
      <c r="EJO67" s="3"/>
      <c r="EJP67" s="3"/>
      <c r="EJQ67" s="3"/>
      <c r="EJR67" s="3"/>
      <c r="EJS67" s="3"/>
      <c r="EJT67" s="3"/>
      <c r="EJU67" s="3"/>
      <c r="EJV67" s="3"/>
      <c r="EJW67" s="3"/>
      <c r="EJX67" s="3"/>
      <c r="EJY67" s="3"/>
      <c r="EJZ67" s="3"/>
      <c r="EKA67" s="3"/>
      <c r="EKB67" s="3"/>
      <c r="EKC67" s="3"/>
      <c r="EKD67" s="3"/>
      <c r="EKE67" s="3"/>
      <c r="EKF67" s="3"/>
      <c r="EKG67" s="3"/>
      <c r="EKH67" s="3"/>
      <c r="EKI67" s="3"/>
      <c r="EKJ67" s="3"/>
      <c r="EKK67" s="3"/>
      <c r="EKL67" s="3"/>
      <c r="EKM67" s="3"/>
      <c r="EKN67" s="3"/>
      <c r="EKO67" s="3"/>
      <c r="EKP67" s="3"/>
      <c r="EKQ67" s="3"/>
      <c r="EKR67" s="3"/>
      <c r="EKS67" s="3"/>
      <c r="EKT67" s="3"/>
      <c r="EKU67" s="3"/>
      <c r="EKV67" s="3"/>
      <c r="EKW67" s="3"/>
      <c r="EKX67" s="3"/>
      <c r="EKY67" s="3"/>
      <c r="EKZ67" s="3"/>
      <c r="ELA67" s="3"/>
      <c r="ELB67" s="3"/>
      <c r="ELC67" s="3"/>
      <c r="ELD67" s="3"/>
      <c r="ELE67" s="3"/>
      <c r="ELF67" s="3"/>
      <c r="ELG67" s="3"/>
      <c r="ELH67" s="3"/>
      <c r="ELI67" s="3"/>
      <c r="ELJ67" s="3"/>
      <c r="ELK67" s="3"/>
      <c r="ELL67" s="3"/>
      <c r="ELM67" s="3"/>
      <c r="ELN67" s="3"/>
      <c r="ELO67" s="3"/>
      <c r="ELP67" s="3"/>
      <c r="ELQ67" s="3"/>
      <c r="ELR67" s="3"/>
      <c r="ELS67" s="3"/>
      <c r="ELT67" s="3"/>
      <c r="ELU67" s="3"/>
      <c r="ELV67" s="3"/>
      <c r="ELW67" s="3"/>
      <c r="ELX67" s="3"/>
      <c r="ELY67" s="3"/>
      <c r="ELZ67" s="3"/>
      <c r="EMA67" s="3"/>
      <c r="EMB67" s="3"/>
      <c r="EMC67" s="3"/>
      <c r="EMD67" s="3"/>
      <c r="EME67" s="3"/>
      <c r="EMF67" s="3"/>
      <c r="EMG67" s="3"/>
      <c r="EMH67" s="3"/>
      <c r="EMI67" s="3"/>
      <c r="EMJ67" s="3"/>
      <c r="EMK67" s="3"/>
      <c r="EML67" s="3"/>
      <c r="EMM67" s="3"/>
      <c r="EMN67" s="3"/>
      <c r="EMO67" s="3"/>
      <c r="EMP67" s="3"/>
      <c r="EMQ67" s="3"/>
      <c r="EMR67" s="3"/>
      <c r="EMS67" s="3"/>
      <c r="EMT67" s="3"/>
      <c r="EMU67" s="3"/>
      <c r="EMV67" s="3"/>
      <c r="EMW67" s="3"/>
      <c r="EMX67" s="3"/>
      <c r="EMY67" s="3"/>
      <c r="EMZ67" s="3"/>
      <c r="ENA67" s="3"/>
      <c r="ENB67" s="3"/>
      <c r="ENC67" s="3"/>
      <c r="END67" s="3"/>
      <c r="ENE67" s="3"/>
      <c r="ENF67" s="3"/>
      <c r="ENG67" s="3"/>
      <c r="ENH67" s="3"/>
      <c r="ENI67" s="3"/>
      <c r="ENJ67" s="3"/>
      <c r="ENK67" s="3"/>
      <c r="ENL67" s="3"/>
      <c r="ENM67" s="3"/>
      <c r="ENN67" s="3"/>
      <c r="ENO67" s="3"/>
      <c r="ENP67" s="3"/>
      <c r="ENQ67" s="3"/>
      <c r="ENR67" s="3"/>
      <c r="ENS67" s="3"/>
      <c r="ENT67" s="3"/>
      <c r="ENU67" s="3"/>
      <c r="ENV67" s="3"/>
      <c r="ENW67" s="3"/>
      <c r="ENX67" s="3"/>
      <c r="ENY67" s="3"/>
      <c r="ENZ67" s="3"/>
      <c r="EOA67" s="3"/>
      <c r="EOB67" s="3"/>
      <c r="EOC67" s="3"/>
      <c r="EOD67" s="3"/>
      <c r="EOE67" s="3"/>
      <c r="EOF67" s="3"/>
      <c r="EOG67" s="3"/>
      <c r="EOH67" s="3"/>
      <c r="EOI67" s="3"/>
      <c r="EOJ67" s="3"/>
      <c r="EOK67" s="3"/>
      <c r="EOL67" s="3"/>
      <c r="EOM67" s="3"/>
      <c r="EON67" s="3"/>
      <c r="EOO67" s="3"/>
      <c r="EOP67" s="3"/>
      <c r="EOQ67" s="3"/>
      <c r="EOR67" s="3"/>
      <c r="EOS67" s="3"/>
      <c r="EOT67" s="3"/>
      <c r="EOU67" s="3"/>
      <c r="EOV67" s="3"/>
      <c r="EOW67" s="3"/>
      <c r="EOX67" s="3"/>
      <c r="EOY67" s="3"/>
      <c r="EOZ67" s="3"/>
      <c r="EPA67" s="3"/>
      <c r="EPB67" s="3"/>
      <c r="EPC67" s="3"/>
      <c r="EPD67" s="3"/>
      <c r="EPE67" s="3"/>
      <c r="EPF67" s="3"/>
      <c r="EPG67" s="3"/>
      <c r="EPH67" s="3"/>
      <c r="EPI67" s="3"/>
      <c r="EPJ67" s="3"/>
      <c r="EPK67" s="3"/>
      <c r="EPL67" s="3"/>
      <c r="EPM67" s="3"/>
      <c r="EPN67" s="3"/>
      <c r="EPO67" s="3"/>
      <c r="EPP67" s="3"/>
      <c r="EPQ67" s="3"/>
      <c r="EPR67" s="3"/>
      <c r="EPS67" s="3"/>
      <c r="EPT67" s="3"/>
      <c r="EPU67" s="3"/>
      <c r="EPV67" s="3"/>
      <c r="EPW67" s="3"/>
      <c r="EPX67" s="3"/>
      <c r="EPY67" s="3"/>
      <c r="EPZ67" s="3"/>
      <c r="EQA67" s="3"/>
      <c r="EQB67" s="3"/>
      <c r="EQC67" s="3"/>
      <c r="EQD67" s="3"/>
      <c r="EQE67" s="3"/>
      <c r="EQF67" s="3"/>
      <c r="EQG67" s="3"/>
      <c r="EQH67" s="3"/>
      <c r="EQI67" s="3"/>
      <c r="EQJ67" s="3"/>
      <c r="EQK67" s="3"/>
      <c r="EQL67" s="3"/>
      <c r="EQM67" s="3"/>
      <c r="EQN67" s="3"/>
      <c r="EQO67" s="3"/>
      <c r="EQP67" s="3"/>
      <c r="EQQ67" s="3"/>
      <c r="EQR67" s="3"/>
      <c r="EQS67" s="3"/>
      <c r="EQT67" s="3"/>
      <c r="EQU67" s="3"/>
      <c r="EQV67" s="3"/>
      <c r="EQW67" s="3"/>
      <c r="EQX67" s="3"/>
      <c r="EQY67" s="3"/>
      <c r="EQZ67" s="3"/>
      <c r="ERA67" s="3"/>
      <c r="ERB67" s="3"/>
      <c r="ERC67" s="3"/>
      <c r="ERD67" s="3"/>
      <c r="ERE67" s="3"/>
      <c r="ERF67" s="3"/>
      <c r="ERG67" s="3"/>
      <c r="ERH67" s="3"/>
      <c r="ERI67" s="3"/>
      <c r="ERJ67" s="3"/>
      <c r="ERK67" s="3"/>
      <c r="ERL67" s="3"/>
      <c r="ERM67" s="3"/>
      <c r="ERN67" s="3"/>
      <c r="ERO67" s="3"/>
      <c r="ERP67" s="3"/>
      <c r="ERQ67" s="3"/>
      <c r="ERR67" s="3"/>
      <c r="ERS67" s="3"/>
      <c r="ERT67" s="3"/>
      <c r="ERU67" s="3"/>
      <c r="ERV67" s="3"/>
      <c r="ERW67" s="3"/>
      <c r="ERX67" s="3"/>
      <c r="ERY67" s="3"/>
      <c r="ERZ67" s="3"/>
      <c r="ESA67" s="3"/>
      <c r="ESB67" s="3"/>
      <c r="ESC67" s="3"/>
      <c r="ESD67" s="3"/>
      <c r="ESE67" s="3"/>
      <c r="ESF67" s="3"/>
      <c r="ESG67" s="3"/>
      <c r="ESH67" s="3"/>
      <c r="ESI67" s="3"/>
      <c r="ESJ67" s="3"/>
      <c r="ESK67" s="3"/>
      <c r="ESL67" s="3"/>
      <c r="ESM67" s="3"/>
      <c r="ESN67" s="3"/>
      <c r="ESO67" s="3"/>
      <c r="ESP67" s="3"/>
      <c r="ESQ67" s="3"/>
      <c r="ESR67" s="3"/>
      <c r="ESS67" s="3"/>
      <c r="EST67" s="3"/>
      <c r="ESU67" s="3"/>
      <c r="ESV67" s="3"/>
      <c r="ESW67" s="3"/>
      <c r="ESX67" s="3"/>
      <c r="ESY67" s="3"/>
      <c r="ESZ67" s="3"/>
      <c r="ETA67" s="3"/>
      <c r="ETB67" s="3"/>
      <c r="ETC67" s="3"/>
      <c r="ETD67" s="3"/>
      <c r="ETE67" s="3"/>
      <c r="ETF67" s="3"/>
      <c r="ETG67" s="3"/>
      <c r="ETH67" s="3"/>
      <c r="ETI67" s="3"/>
      <c r="ETJ67" s="3"/>
      <c r="ETK67" s="3"/>
      <c r="ETL67" s="3"/>
      <c r="ETM67" s="3"/>
      <c r="ETN67" s="3"/>
      <c r="ETO67" s="3"/>
      <c r="ETP67" s="3"/>
      <c r="ETQ67" s="3"/>
      <c r="ETR67" s="3"/>
      <c r="ETS67" s="3"/>
      <c r="ETT67" s="3"/>
      <c r="ETU67" s="3"/>
      <c r="ETV67" s="3"/>
      <c r="ETW67" s="3"/>
      <c r="ETX67" s="3"/>
      <c r="ETY67" s="3"/>
      <c r="ETZ67" s="3"/>
      <c r="EUA67" s="3"/>
      <c r="EUB67" s="3"/>
      <c r="EUC67" s="3"/>
      <c r="EUD67" s="3"/>
      <c r="EUE67" s="3"/>
      <c r="EUF67" s="3"/>
      <c r="EUG67" s="3"/>
      <c r="EUH67" s="3"/>
      <c r="EUI67" s="3"/>
      <c r="EUJ67" s="3"/>
      <c r="EUK67" s="3"/>
      <c r="EUL67" s="3"/>
      <c r="EUM67" s="3"/>
      <c r="EUN67" s="3"/>
      <c r="EUO67" s="3"/>
      <c r="EUP67" s="3"/>
      <c r="EUQ67" s="3"/>
      <c r="EUR67" s="3"/>
      <c r="EUS67" s="3"/>
      <c r="EUT67" s="3"/>
      <c r="EUU67" s="3"/>
      <c r="EUV67" s="3"/>
      <c r="EUW67" s="3"/>
      <c r="EUX67" s="3"/>
      <c r="EUY67" s="3"/>
      <c r="EUZ67" s="3"/>
      <c r="EVA67" s="3"/>
      <c r="EVB67" s="3"/>
      <c r="EVC67" s="3"/>
      <c r="EVD67" s="3"/>
      <c r="EVE67" s="3"/>
      <c r="EVF67" s="3"/>
      <c r="EVG67" s="3"/>
      <c r="EVH67" s="3"/>
      <c r="EVI67" s="3"/>
      <c r="EVJ67" s="3"/>
      <c r="EVK67" s="3"/>
      <c r="EVL67" s="3"/>
      <c r="EVM67" s="3"/>
      <c r="EVN67" s="3"/>
      <c r="EVO67" s="3"/>
      <c r="EVP67" s="3"/>
      <c r="EVQ67" s="3"/>
      <c r="EVR67" s="3"/>
      <c r="EVS67" s="3"/>
      <c r="EVT67" s="3"/>
      <c r="EVU67" s="3"/>
      <c r="EVV67" s="3"/>
      <c r="EVW67" s="3"/>
      <c r="EVX67" s="3"/>
      <c r="EVY67" s="3"/>
      <c r="EVZ67" s="3"/>
      <c r="EWA67" s="3"/>
      <c r="EWB67" s="3"/>
      <c r="EWC67" s="3"/>
      <c r="EWD67" s="3"/>
      <c r="EWE67" s="3"/>
      <c r="EWF67" s="3"/>
      <c r="EWG67" s="3"/>
      <c r="EWH67" s="3"/>
      <c r="EWI67" s="3"/>
      <c r="EWJ67" s="3"/>
      <c r="EWK67" s="3"/>
      <c r="EWL67" s="3"/>
      <c r="EWM67" s="3"/>
      <c r="EWN67" s="3"/>
      <c r="EWO67" s="3"/>
      <c r="EWP67" s="3"/>
      <c r="EWQ67" s="3"/>
      <c r="EWR67" s="3"/>
      <c r="EWS67" s="3"/>
      <c r="EWT67" s="3"/>
      <c r="EWU67" s="3"/>
      <c r="EWV67" s="3"/>
      <c r="EWW67" s="3"/>
      <c r="EWX67" s="3"/>
      <c r="EWY67" s="3"/>
      <c r="EWZ67" s="3"/>
      <c r="EXA67" s="3"/>
      <c r="EXB67" s="3"/>
      <c r="EXC67" s="3"/>
      <c r="EXD67" s="3"/>
      <c r="EXE67" s="3"/>
      <c r="EXF67" s="3"/>
      <c r="EXG67" s="3"/>
      <c r="EXH67" s="3"/>
      <c r="EXI67" s="3"/>
      <c r="EXJ67" s="3"/>
      <c r="EXK67" s="3"/>
      <c r="EXL67" s="3"/>
      <c r="EXM67" s="3"/>
      <c r="EXN67" s="3"/>
      <c r="EXO67" s="3"/>
      <c r="EXP67" s="3"/>
      <c r="EXQ67" s="3"/>
      <c r="EXR67" s="3"/>
      <c r="EXS67" s="3"/>
      <c r="EXT67" s="3"/>
      <c r="EXU67" s="3"/>
      <c r="EXV67" s="3"/>
      <c r="EXW67" s="3"/>
      <c r="EXX67" s="3"/>
      <c r="EXY67" s="3"/>
      <c r="EXZ67" s="3"/>
      <c r="EYA67" s="3"/>
      <c r="EYB67" s="3"/>
      <c r="EYC67" s="3"/>
      <c r="EYD67" s="3"/>
      <c r="EYE67" s="3"/>
      <c r="EYF67" s="3"/>
      <c r="EYG67" s="3"/>
      <c r="EYH67" s="3"/>
      <c r="EYI67" s="3"/>
      <c r="EYJ67" s="3"/>
      <c r="EYK67" s="3"/>
      <c r="EYL67" s="3"/>
      <c r="EYM67" s="3"/>
      <c r="EYN67" s="3"/>
      <c r="EYO67" s="3"/>
      <c r="EYP67" s="3"/>
      <c r="EYQ67" s="3"/>
      <c r="EYR67" s="3"/>
      <c r="EYS67" s="3"/>
      <c r="EYT67" s="3"/>
      <c r="EYU67" s="3"/>
      <c r="EYV67" s="3"/>
      <c r="EYW67" s="3"/>
      <c r="EYX67" s="3"/>
      <c r="EYY67" s="3"/>
      <c r="EYZ67" s="3"/>
      <c r="EZA67" s="3"/>
      <c r="EZB67" s="3"/>
      <c r="EZC67" s="3"/>
      <c r="EZD67" s="3"/>
      <c r="EZE67" s="3"/>
      <c r="EZF67" s="3"/>
      <c r="EZG67" s="3"/>
      <c r="EZH67" s="3"/>
      <c r="EZI67" s="3"/>
      <c r="EZJ67" s="3"/>
      <c r="EZK67" s="3"/>
      <c r="EZL67" s="3"/>
      <c r="EZM67" s="3"/>
      <c r="EZN67" s="3"/>
      <c r="EZO67" s="3"/>
      <c r="EZP67" s="3"/>
      <c r="EZQ67" s="3"/>
      <c r="EZR67" s="3"/>
      <c r="EZS67" s="3"/>
      <c r="EZT67" s="3"/>
      <c r="EZU67" s="3"/>
      <c r="EZV67" s="3"/>
      <c r="EZW67" s="3"/>
      <c r="EZX67" s="3"/>
      <c r="EZY67" s="3"/>
      <c r="EZZ67" s="3"/>
      <c r="FAA67" s="3"/>
      <c r="FAB67" s="3"/>
      <c r="FAC67" s="3"/>
      <c r="FAD67" s="3"/>
      <c r="FAE67" s="3"/>
      <c r="FAF67" s="3"/>
      <c r="FAG67" s="3"/>
      <c r="FAH67" s="3"/>
      <c r="FAI67" s="3"/>
      <c r="FAJ67" s="3"/>
      <c r="FAK67" s="3"/>
      <c r="FAL67" s="3"/>
      <c r="FAM67" s="3"/>
      <c r="FAN67" s="3"/>
      <c r="FAO67" s="3"/>
      <c r="FAP67" s="3"/>
      <c r="FAQ67" s="3"/>
      <c r="FAR67" s="3"/>
      <c r="FAS67" s="3"/>
      <c r="FAT67" s="3"/>
      <c r="FAU67" s="3"/>
      <c r="FAV67" s="3"/>
      <c r="FAW67" s="3"/>
      <c r="FAX67" s="3"/>
      <c r="FAY67" s="3"/>
      <c r="FAZ67" s="3"/>
      <c r="FBA67" s="3"/>
      <c r="FBB67" s="3"/>
      <c r="FBC67" s="3"/>
      <c r="FBD67" s="3"/>
      <c r="FBE67" s="3"/>
      <c r="FBF67" s="3"/>
      <c r="FBG67" s="3"/>
      <c r="FBH67" s="3"/>
      <c r="FBI67" s="3"/>
      <c r="FBJ67" s="3"/>
      <c r="FBK67" s="3"/>
      <c r="FBL67" s="3"/>
      <c r="FBM67" s="3"/>
      <c r="FBN67" s="3"/>
      <c r="FBO67" s="3"/>
      <c r="FBP67" s="3"/>
      <c r="FBQ67" s="3"/>
      <c r="FBR67" s="3"/>
      <c r="FBS67" s="3"/>
      <c r="FBT67" s="3"/>
      <c r="FBU67" s="3"/>
      <c r="FBV67" s="3"/>
      <c r="FBW67" s="3"/>
      <c r="FBX67" s="3"/>
      <c r="FBY67" s="3"/>
      <c r="FBZ67" s="3"/>
      <c r="FCA67" s="3"/>
      <c r="FCB67" s="3"/>
      <c r="FCC67" s="3"/>
      <c r="FCD67" s="3"/>
      <c r="FCE67" s="3"/>
      <c r="FCF67" s="3"/>
      <c r="FCG67" s="3"/>
      <c r="FCH67" s="3"/>
      <c r="FCI67" s="3"/>
      <c r="FCJ67" s="3"/>
      <c r="FCK67" s="3"/>
      <c r="FCL67" s="3"/>
      <c r="FCM67" s="3"/>
      <c r="FCN67" s="3"/>
      <c r="FCO67" s="3"/>
      <c r="FCP67" s="3"/>
      <c r="FCQ67" s="3"/>
      <c r="FCR67" s="3"/>
      <c r="FCS67" s="3"/>
      <c r="FCT67" s="3"/>
      <c r="FCU67" s="3"/>
      <c r="FCV67" s="3"/>
      <c r="FCW67" s="3"/>
      <c r="FCX67" s="3"/>
      <c r="FCY67" s="3"/>
      <c r="FCZ67" s="3"/>
      <c r="FDA67" s="3"/>
      <c r="FDB67" s="3"/>
      <c r="FDC67" s="3"/>
      <c r="FDD67" s="3"/>
      <c r="FDE67" s="3"/>
      <c r="FDF67" s="3"/>
      <c r="FDG67" s="3"/>
      <c r="FDH67" s="3"/>
      <c r="FDI67" s="3"/>
      <c r="FDJ67" s="3"/>
      <c r="FDK67" s="3"/>
      <c r="FDL67" s="3"/>
      <c r="FDM67" s="3"/>
      <c r="FDN67" s="3"/>
      <c r="FDO67" s="3"/>
      <c r="FDP67" s="3"/>
      <c r="FDQ67" s="3"/>
      <c r="FDR67" s="3"/>
      <c r="FDS67" s="3"/>
      <c r="FDT67" s="3"/>
      <c r="FDU67" s="3"/>
      <c r="FDV67" s="3"/>
      <c r="FDW67" s="3"/>
      <c r="FDX67" s="3"/>
      <c r="FDY67" s="3"/>
      <c r="FDZ67" s="3"/>
      <c r="FEA67" s="3"/>
      <c r="FEB67" s="3"/>
      <c r="FEC67" s="3"/>
      <c r="FED67" s="3"/>
      <c r="FEE67" s="3"/>
      <c r="FEF67" s="3"/>
      <c r="FEG67" s="3"/>
      <c r="FEH67" s="3"/>
      <c r="FEI67" s="3"/>
      <c r="FEJ67" s="3"/>
      <c r="FEK67" s="3"/>
      <c r="FEL67" s="3"/>
      <c r="FEM67" s="3"/>
      <c r="FEN67" s="3"/>
      <c r="FEO67" s="3"/>
      <c r="FEP67" s="3"/>
      <c r="FEQ67" s="3"/>
      <c r="FER67" s="3"/>
      <c r="FES67" s="3"/>
      <c r="FET67" s="3"/>
      <c r="FEU67" s="3"/>
      <c r="FEV67" s="3"/>
      <c r="FEW67" s="3"/>
      <c r="FEX67" s="3"/>
      <c r="FEY67" s="3"/>
      <c r="FEZ67" s="3"/>
      <c r="FFA67" s="3"/>
      <c r="FFB67" s="3"/>
      <c r="FFC67" s="3"/>
      <c r="FFD67" s="3"/>
      <c r="FFE67" s="3"/>
      <c r="FFF67" s="3"/>
      <c r="FFG67" s="3"/>
      <c r="FFH67" s="3"/>
      <c r="FFI67" s="3"/>
      <c r="FFJ67" s="3"/>
      <c r="FFK67" s="3"/>
      <c r="FFL67" s="3"/>
      <c r="FFM67" s="3"/>
      <c r="FFN67" s="3"/>
      <c r="FFO67" s="3"/>
      <c r="FFP67" s="3"/>
      <c r="FFQ67" s="3"/>
      <c r="FFR67" s="3"/>
      <c r="FFS67" s="3"/>
      <c r="FFT67" s="3"/>
      <c r="FFU67" s="3"/>
      <c r="FFV67" s="3"/>
      <c r="FFW67" s="3"/>
      <c r="FFX67" s="3"/>
      <c r="FFY67" s="3"/>
      <c r="FFZ67" s="3"/>
      <c r="FGA67" s="3"/>
      <c r="FGB67" s="3"/>
      <c r="FGC67" s="3"/>
      <c r="FGD67" s="3"/>
      <c r="FGE67" s="3"/>
      <c r="FGF67" s="3"/>
      <c r="FGG67" s="3"/>
      <c r="FGH67" s="3"/>
      <c r="FGI67" s="3"/>
      <c r="FGJ67" s="3"/>
      <c r="FGK67" s="3"/>
      <c r="FGL67" s="3"/>
      <c r="FGM67" s="3"/>
      <c r="FGN67" s="3"/>
      <c r="FGO67" s="3"/>
      <c r="FGP67" s="3"/>
      <c r="FGQ67" s="3"/>
      <c r="FGR67" s="3"/>
      <c r="FGS67" s="3"/>
      <c r="FGT67" s="3"/>
      <c r="FGU67" s="3"/>
      <c r="FGV67" s="3"/>
      <c r="FGW67" s="3"/>
      <c r="FGX67" s="3"/>
      <c r="FGY67" s="3"/>
      <c r="FGZ67" s="3"/>
      <c r="FHA67" s="3"/>
      <c r="FHB67" s="3"/>
      <c r="FHC67" s="3"/>
      <c r="FHD67" s="3"/>
      <c r="FHE67" s="3"/>
      <c r="FHF67" s="3"/>
      <c r="FHG67" s="3"/>
      <c r="FHH67" s="3"/>
      <c r="FHI67" s="3"/>
      <c r="FHJ67" s="3"/>
      <c r="FHK67" s="3"/>
      <c r="FHL67" s="3"/>
      <c r="FHM67" s="3"/>
      <c r="FHN67" s="3"/>
      <c r="FHO67" s="3"/>
      <c r="FHP67" s="3"/>
      <c r="FHQ67" s="3"/>
      <c r="FHR67" s="3"/>
      <c r="FHS67" s="3"/>
      <c r="FHT67" s="3"/>
      <c r="FHU67" s="3"/>
      <c r="FHV67" s="3"/>
      <c r="FHW67" s="3"/>
      <c r="FHX67" s="3"/>
      <c r="FHY67" s="3"/>
      <c r="FHZ67" s="3"/>
      <c r="FIA67" s="3"/>
      <c r="FIB67" s="3"/>
      <c r="FIC67" s="3"/>
      <c r="FID67" s="3"/>
      <c r="FIE67" s="3"/>
      <c r="FIF67" s="3"/>
      <c r="FIG67" s="3"/>
      <c r="FIH67" s="3"/>
      <c r="FII67" s="3"/>
      <c r="FIJ67" s="3"/>
      <c r="FIK67" s="3"/>
      <c r="FIL67" s="3"/>
      <c r="FIM67" s="3"/>
      <c r="FIN67" s="3"/>
      <c r="FIO67" s="3"/>
      <c r="FIP67" s="3"/>
      <c r="FIQ67" s="3"/>
      <c r="FIR67" s="3"/>
      <c r="FIS67" s="3"/>
      <c r="FIT67" s="3"/>
      <c r="FIU67" s="3"/>
      <c r="FIV67" s="3"/>
      <c r="FIW67" s="3"/>
      <c r="FIX67" s="3"/>
      <c r="FIY67" s="3"/>
      <c r="FIZ67" s="3"/>
      <c r="FJA67" s="3"/>
      <c r="FJB67" s="3"/>
      <c r="FJC67" s="3"/>
      <c r="FJD67" s="3"/>
      <c r="FJE67" s="3"/>
      <c r="FJF67" s="3"/>
      <c r="FJG67" s="3"/>
      <c r="FJH67" s="3"/>
      <c r="FJI67" s="3"/>
      <c r="FJJ67" s="3"/>
      <c r="FJK67" s="3"/>
      <c r="FJL67" s="3"/>
      <c r="FJM67" s="3"/>
      <c r="FJN67" s="3"/>
      <c r="FJO67" s="3"/>
      <c r="FJP67" s="3"/>
      <c r="FJQ67" s="3"/>
      <c r="FJR67" s="3"/>
      <c r="FJS67" s="3"/>
      <c r="FJT67" s="3"/>
      <c r="FJU67" s="3"/>
      <c r="FJV67" s="3"/>
      <c r="FJW67" s="3"/>
      <c r="FJX67" s="3"/>
      <c r="FJY67" s="3"/>
      <c r="FJZ67" s="3"/>
      <c r="FKA67" s="3"/>
      <c r="FKB67" s="3"/>
      <c r="FKC67" s="3"/>
      <c r="FKD67" s="3"/>
      <c r="FKE67" s="3"/>
      <c r="FKF67" s="3"/>
      <c r="FKG67" s="3"/>
      <c r="FKH67" s="3"/>
      <c r="FKI67" s="3"/>
      <c r="FKJ67" s="3"/>
      <c r="FKK67" s="3"/>
      <c r="FKL67" s="3"/>
      <c r="FKM67" s="3"/>
      <c r="FKN67" s="3"/>
      <c r="FKO67" s="3"/>
      <c r="FKP67" s="3"/>
      <c r="FKQ67" s="3"/>
      <c r="FKR67" s="3"/>
      <c r="FKS67" s="3"/>
      <c r="FKT67" s="3"/>
      <c r="FKU67" s="3"/>
      <c r="FKV67" s="3"/>
      <c r="FKW67" s="3"/>
      <c r="FKX67" s="3"/>
      <c r="FKY67" s="3"/>
      <c r="FKZ67" s="3"/>
      <c r="FLA67" s="3"/>
      <c r="FLB67" s="3"/>
      <c r="FLC67" s="3"/>
      <c r="FLD67" s="3"/>
      <c r="FLE67" s="3"/>
      <c r="FLF67" s="3"/>
      <c r="FLG67" s="3"/>
      <c r="FLH67" s="3"/>
      <c r="FLI67" s="3"/>
      <c r="FLJ67" s="3"/>
      <c r="FLK67" s="3"/>
      <c r="FLL67" s="3"/>
      <c r="FLM67" s="3"/>
      <c r="FLN67" s="3"/>
      <c r="FLO67" s="3"/>
      <c r="FLP67" s="3"/>
      <c r="FLQ67" s="3"/>
      <c r="FLR67" s="3"/>
      <c r="FLS67" s="3"/>
      <c r="FLT67" s="3"/>
      <c r="FLU67" s="3"/>
      <c r="FLV67" s="3"/>
      <c r="FLW67" s="3"/>
      <c r="FLX67" s="3"/>
      <c r="FLY67" s="3"/>
      <c r="FLZ67" s="3"/>
      <c r="FMA67" s="3"/>
      <c r="FMB67" s="3"/>
      <c r="FMC67" s="3"/>
      <c r="FMD67" s="3"/>
      <c r="FME67" s="3"/>
      <c r="FMF67" s="3"/>
      <c r="FMG67" s="3"/>
      <c r="FMH67" s="3"/>
      <c r="FMI67" s="3"/>
      <c r="FMJ67" s="3"/>
      <c r="FMK67" s="3"/>
      <c r="FML67" s="3"/>
      <c r="FMM67" s="3"/>
      <c r="FMN67" s="3"/>
      <c r="FMO67" s="3"/>
      <c r="FMP67" s="3"/>
      <c r="FMQ67" s="3"/>
      <c r="FMR67" s="3"/>
      <c r="FMS67" s="3"/>
      <c r="FMT67" s="3"/>
      <c r="FMU67" s="3"/>
      <c r="FMV67" s="3"/>
      <c r="FMW67" s="3"/>
      <c r="FMX67" s="3"/>
      <c r="FMY67" s="3"/>
      <c r="FMZ67" s="3"/>
      <c r="FNA67" s="3"/>
      <c r="FNB67" s="3"/>
      <c r="FNC67" s="3"/>
      <c r="FND67" s="3"/>
      <c r="FNE67" s="3"/>
      <c r="FNF67" s="3"/>
      <c r="FNG67" s="3"/>
      <c r="FNH67" s="3"/>
      <c r="FNI67" s="3"/>
      <c r="FNJ67" s="3"/>
      <c r="FNK67" s="3"/>
      <c r="FNL67" s="3"/>
      <c r="FNM67" s="3"/>
      <c r="FNN67" s="3"/>
      <c r="FNO67" s="3"/>
      <c r="FNP67" s="3"/>
      <c r="FNQ67" s="3"/>
      <c r="FNR67" s="3"/>
      <c r="FNS67" s="3"/>
      <c r="FNT67" s="3"/>
      <c r="FNU67" s="3"/>
      <c r="FNV67" s="3"/>
      <c r="FNW67" s="3"/>
      <c r="FNX67" s="3"/>
      <c r="FNY67" s="3"/>
      <c r="FNZ67" s="3"/>
      <c r="FOA67" s="3"/>
      <c r="FOB67" s="3"/>
      <c r="FOC67" s="3"/>
      <c r="FOD67" s="3"/>
      <c r="FOE67" s="3"/>
      <c r="FOF67" s="3"/>
      <c r="FOG67" s="3"/>
      <c r="FOH67" s="3"/>
      <c r="FOI67" s="3"/>
      <c r="FOJ67" s="3"/>
      <c r="FOK67" s="3"/>
      <c r="FOL67" s="3"/>
      <c r="FOM67" s="3"/>
      <c r="FON67" s="3"/>
      <c r="FOO67" s="3"/>
      <c r="FOP67" s="3"/>
      <c r="FOQ67" s="3"/>
      <c r="FOR67" s="3"/>
      <c r="FOS67" s="3"/>
      <c r="FOT67" s="3"/>
      <c r="FOU67" s="3"/>
      <c r="FOV67" s="3"/>
      <c r="FOW67" s="3"/>
      <c r="FOX67" s="3"/>
      <c r="FOY67" s="3"/>
      <c r="FOZ67" s="3"/>
      <c r="FPA67" s="3"/>
      <c r="FPB67" s="3"/>
      <c r="FPC67" s="3"/>
      <c r="FPD67" s="3"/>
      <c r="FPE67" s="3"/>
      <c r="FPF67" s="3"/>
      <c r="FPG67" s="3"/>
      <c r="FPH67" s="3"/>
      <c r="FPI67" s="3"/>
      <c r="FPJ67" s="3"/>
      <c r="FPK67" s="3"/>
      <c r="FPL67" s="3"/>
      <c r="FPM67" s="3"/>
      <c r="FPN67" s="3"/>
      <c r="FPO67" s="3"/>
      <c r="FPP67" s="3"/>
      <c r="FPQ67" s="3"/>
      <c r="FPR67" s="3"/>
      <c r="FPS67" s="3"/>
      <c r="FPT67" s="3"/>
      <c r="FPU67" s="3"/>
      <c r="FPV67" s="3"/>
      <c r="FPW67" s="3"/>
      <c r="FPX67" s="3"/>
      <c r="FPY67" s="3"/>
      <c r="FPZ67" s="3"/>
      <c r="FQA67" s="3"/>
      <c r="FQB67" s="3"/>
      <c r="FQC67" s="3"/>
      <c r="FQD67" s="3"/>
      <c r="FQE67" s="3"/>
      <c r="FQF67" s="3"/>
      <c r="FQG67" s="3"/>
      <c r="FQH67" s="3"/>
      <c r="FQI67" s="3"/>
      <c r="FQJ67" s="3"/>
      <c r="FQK67" s="3"/>
      <c r="FQL67" s="3"/>
      <c r="FQM67" s="3"/>
      <c r="FQN67" s="3"/>
      <c r="FQO67" s="3"/>
      <c r="FQP67" s="3"/>
      <c r="FQQ67" s="3"/>
      <c r="FQR67" s="3"/>
      <c r="FQS67" s="3"/>
      <c r="FQT67" s="3"/>
      <c r="FQU67" s="3"/>
      <c r="FQV67" s="3"/>
      <c r="FQW67" s="3"/>
      <c r="FQX67" s="3"/>
      <c r="FQY67" s="3"/>
      <c r="FQZ67" s="3"/>
      <c r="FRA67" s="3"/>
      <c r="FRB67" s="3"/>
      <c r="FRC67" s="3"/>
      <c r="FRD67" s="3"/>
      <c r="FRE67" s="3"/>
      <c r="FRF67" s="3"/>
      <c r="FRG67" s="3"/>
      <c r="FRH67" s="3"/>
      <c r="FRI67" s="3"/>
      <c r="FRJ67" s="3"/>
      <c r="FRK67" s="3"/>
      <c r="FRL67" s="3"/>
      <c r="FRM67" s="3"/>
      <c r="FRN67" s="3"/>
      <c r="FRO67" s="3"/>
      <c r="FRP67" s="3"/>
      <c r="FRQ67" s="3"/>
      <c r="FRR67" s="3"/>
      <c r="FRS67" s="3"/>
      <c r="FRT67" s="3"/>
      <c r="FRU67" s="3"/>
      <c r="FRV67" s="3"/>
      <c r="FRW67" s="3"/>
      <c r="FRX67" s="3"/>
      <c r="FRY67" s="3"/>
      <c r="FRZ67" s="3"/>
      <c r="FSA67" s="3"/>
      <c r="FSB67" s="3"/>
      <c r="FSC67" s="3"/>
      <c r="FSD67" s="3"/>
      <c r="FSE67" s="3"/>
      <c r="FSF67" s="3"/>
      <c r="FSG67" s="3"/>
      <c r="FSH67" s="3"/>
      <c r="FSI67" s="3"/>
      <c r="FSJ67" s="3"/>
      <c r="FSK67" s="3"/>
      <c r="FSL67" s="3"/>
      <c r="FSM67" s="3"/>
      <c r="FSN67" s="3"/>
      <c r="FSO67" s="3"/>
      <c r="FSP67" s="3"/>
      <c r="FSQ67" s="3"/>
      <c r="FSR67" s="3"/>
      <c r="FSS67" s="3"/>
      <c r="FST67" s="3"/>
      <c r="FSU67" s="3"/>
      <c r="FSV67" s="3"/>
      <c r="FSW67" s="3"/>
      <c r="FSX67" s="3"/>
      <c r="FSY67" s="3"/>
      <c r="FSZ67" s="3"/>
      <c r="FTA67" s="3"/>
      <c r="FTB67" s="3"/>
      <c r="FTC67" s="3"/>
      <c r="FTD67" s="3"/>
      <c r="FTE67" s="3"/>
      <c r="FTF67" s="3"/>
      <c r="FTG67" s="3"/>
      <c r="FTH67" s="3"/>
      <c r="FTI67" s="3"/>
      <c r="FTJ67" s="3"/>
      <c r="FTK67" s="3"/>
      <c r="FTL67" s="3"/>
      <c r="FTM67" s="3"/>
      <c r="FTN67" s="3"/>
      <c r="FTO67" s="3"/>
      <c r="FTP67" s="3"/>
      <c r="FTQ67" s="3"/>
      <c r="FTR67" s="3"/>
      <c r="FTS67" s="3"/>
      <c r="FTT67" s="3"/>
      <c r="FTU67" s="3"/>
      <c r="FTV67" s="3"/>
      <c r="FTW67" s="3"/>
      <c r="FTX67" s="3"/>
      <c r="FTY67" s="3"/>
      <c r="FTZ67" s="3"/>
      <c r="FUA67" s="3"/>
      <c r="FUB67" s="3"/>
      <c r="FUC67" s="3"/>
      <c r="FUD67" s="3"/>
      <c r="FUE67" s="3"/>
      <c r="FUF67" s="3"/>
      <c r="FUG67" s="3"/>
      <c r="FUH67" s="3"/>
      <c r="FUI67" s="3"/>
      <c r="FUJ67" s="3"/>
      <c r="FUK67" s="3"/>
      <c r="FUL67" s="3"/>
      <c r="FUM67" s="3"/>
      <c r="FUN67" s="3"/>
      <c r="FUO67" s="3"/>
      <c r="FUP67" s="3"/>
      <c r="FUQ67" s="3"/>
      <c r="FUR67" s="3"/>
      <c r="FUS67" s="3"/>
      <c r="FUT67" s="3"/>
      <c r="FUU67" s="3"/>
      <c r="FUV67" s="3"/>
      <c r="FUW67" s="3"/>
      <c r="FUX67" s="3"/>
      <c r="FUY67" s="3"/>
      <c r="FUZ67" s="3"/>
      <c r="FVA67" s="3"/>
      <c r="FVB67" s="3"/>
      <c r="FVC67" s="3"/>
      <c r="FVD67" s="3"/>
      <c r="FVE67" s="3"/>
      <c r="FVF67" s="3"/>
      <c r="FVG67" s="3"/>
      <c r="FVH67" s="3"/>
      <c r="FVI67" s="3"/>
      <c r="FVJ67" s="3"/>
      <c r="FVK67" s="3"/>
      <c r="FVL67" s="3"/>
      <c r="FVM67" s="3"/>
      <c r="FVN67" s="3"/>
      <c r="FVO67" s="3"/>
      <c r="FVP67" s="3"/>
      <c r="FVQ67" s="3"/>
      <c r="FVR67" s="3"/>
      <c r="FVS67" s="3"/>
      <c r="FVT67" s="3"/>
      <c r="FVU67" s="3"/>
      <c r="FVV67" s="3"/>
      <c r="FVW67" s="3"/>
      <c r="FVX67" s="3"/>
      <c r="FVY67" s="3"/>
      <c r="FVZ67" s="3"/>
      <c r="FWA67" s="3"/>
      <c r="FWB67" s="3"/>
      <c r="FWC67" s="3"/>
      <c r="FWD67" s="3"/>
      <c r="FWE67" s="3"/>
      <c r="FWF67" s="3"/>
      <c r="FWG67" s="3"/>
      <c r="FWH67" s="3"/>
      <c r="FWI67" s="3"/>
      <c r="FWJ67" s="3"/>
      <c r="FWK67" s="3"/>
      <c r="FWL67" s="3"/>
      <c r="FWM67" s="3"/>
      <c r="FWN67" s="3"/>
      <c r="FWO67" s="3"/>
      <c r="FWP67" s="3"/>
      <c r="FWQ67" s="3"/>
      <c r="FWR67" s="3"/>
      <c r="FWS67" s="3"/>
      <c r="FWT67" s="3"/>
      <c r="FWU67" s="3"/>
      <c r="FWV67" s="3"/>
      <c r="FWW67" s="3"/>
      <c r="FWX67" s="3"/>
      <c r="FWY67" s="3"/>
      <c r="FWZ67" s="3"/>
      <c r="FXA67" s="3"/>
      <c r="FXB67" s="3"/>
      <c r="FXC67" s="3"/>
      <c r="FXD67" s="3"/>
      <c r="FXE67" s="3"/>
      <c r="FXF67" s="3"/>
      <c r="FXG67" s="3"/>
      <c r="FXH67" s="3"/>
      <c r="FXI67" s="3"/>
      <c r="FXJ67" s="3"/>
      <c r="FXK67" s="3"/>
      <c r="FXL67" s="3"/>
      <c r="FXM67" s="3"/>
      <c r="FXN67" s="3"/>
      <c r="FXO67" s="3"/>
      <c r="FXP67" s="3"/>
      <c r="FXQ67" s="3"/>
      <c r="FXR67" s="3"/>
      <c r="FXS67" s="3"/>
      <c r="FXT67" s="3"/>
      <c r="FXU67" s="3"/>
      <c r="FXV67" s="3"/>
      <c r="FXW67" s="3"/>
      <c r="FXX67" s="3"/>
      <c r="FXY67" s="3"/>
      <c r="FXZ67" s="3"/>
      <c r="FYA67" s="3"/>
      <c r="FYB67" s="3"/>
      <c r="FYC67" s="3"/>
      <c r="FYD67" s="3"/>
      <c r="FYE67" s="3"/>
      <c r="FYF67" s="3"/>
      <c r="FYG67" s="3"/>
      <c r="FYH67" s="3"/>
      <c r="FYI67" s="3"/>
      <c r="FYJ67" s="3"/>
      <c r="FYK67" s="3"/>
      <c r="FYL67" s="3"/>
      <c r="FYM67" s="3"/>
      <c r="FYN67" s="3"/>
      <c r="FYO67" s="3"/>
      <c r="FYP67" s="3"/>
      <c r="FYQ67" s="3"/>
      <c r="FYR67" s="3"/>
      <c r="FYS67" s="3"/>
      <c r="FYT67" s="3"/>
      <c r="FYU67" s="3"/>
      <c r="FYV67" s="3"/>
      <c r="FYW67" s="3"/>
      <c r="FYX67" s="3"/>
      <c r="FYY67" s="3"/>
      <c r="FYZ67" s="3"/>
      <c r="FZA67" s="3"/>
      <c r="FZB67" s="3"/>
      <c r="FZC67" s="3"/>
      <c r="FZD67" s="3"/>
      <c r="FZE67" s="3"/>
      <c r="FZF67" s="3"/>
      <c r="FZG67" s="3"/>
      <c r="FZH67" s="3"/>
      <c r="FZI67" s="3"/>
      <c r="FZJ67" s="3"/>
      <c r="FZK67" s="3"/>
      <c r="FZL67" s="3"/>
      <c r="FZM67" s="3"/>
      <c r="FZN67" s="3"/>
      <c r="FZO67" s="3"/>
      <c r="FZP67" s="3"/>
      <c r="FZQ67" s="3"/>
      <c r="FZR67" s="3"/>
      <c r="FZS67" s="3"/>
      <c r="FZT67" s="3"/>
      <c r="FZU67" s="3"/>
      <c r="FZV67" s="3"/>
      <c r="FZW67" s="3"/>
      <c r="FZX67" s="3"/>
      <c r="FZY67" s="3"/>
      <c r="FZZ67" s="3"/>
      <c r="GAA67" s="3"/>
      <c r="GAB67" s="3"/>
      <c r="GAC67" s="3"/>
      <c r="GAD67" s="3"/>
      <c r="GAE67" s="3"/>
      <c r="GAF67" s="3"/>
      <c r="GAG67" s="3"/>
      <c r="GAH67" s="3"/>
      <c r="GAI67" s="3"/>
      <c r="GAJ67" s="3"/>
      <c r="GAK67" s="3"/>
      <c r="GAL67" s="3"/>
      <c r="GAM67" s="3"/>
      <c r="GAN67" s="3"/>
      <c r="GAO67" s="3"/>
      <c r="GAP67" s="3"/>
      <c r="GAQ67" s="3"/>
      <c r="GAR67" s="3"/>
      <c r="GAS67" s="3"/>
      <c r="GAT67" s="3"/>
      <c r="GAU67" s="3"/>
      <c r="GAV67" s="3"/>
      <c r="GAW67" s="3"/>
      <c r="GAX67" s="3"/>
      <c r="GAY67" s="3"/>
      <c r="GAZ67" s="3"/>
      <c r="GBA67" s="3"/>
      <c r="GBB67" s="3"/>
      <c r="GBC67" s="3"/>
      <c r="GBD67" s="3"/>
      <c r="GBE67" s="3"/>
      <c r="GBF67" s="3"/>
      <c r="GBG67" s="3"/>
      <c r="GBH67" s="3"/>
      <c r="GBI67" s="3"/>
      <c r="GBJ67" s="3"/>
      <c r="GBK67" s="3"/>
      <c r="GBL67" s="3"/>
      <c r="GBM67" s="3"/>
      <c r="GBN67" s="3"/>
      <c r="GBO67" s="3"/>
      <c r="GBP67" s="3"/>
      <c r="GBQ67" s="3"/>
      <c r="GBR67" s="3"/>
      <c r="GBS67" s="3"/>
      <c r="GBT67" s="3"/>
      <c r="GBU67" s="3"/>
      <c r="GBV67" s="3"/>
      <c r="GBW67" s="3"/>
      <c r="GBX67" s="3"/>
      <c r="GBY67" s="3"/>
      <c r="GBZ67" s="3"/>
      <c r="GCA67" s="3"/>
      <c r="GCB67" s="3"/>
      <c r="GCC67" s="3"/>
      <c r="GCD67" s="3"/>
      <c r="GCE67" s="3"/>
      <c r="GCF67" s="3"/>
      <c r="GCG67" s="3"/>
      <c r="GCH67" s="3"/>
      <c r="GCI67" s="3"/>
      <c r="GCJ67" s="3"/>
      <c r="GCK67" s="3"/>
      <c r="GCL67" s="3"/>
      <c r="GCM67" s="3"/>
      <c r="GCN67" s="3"/>
      <c r="GCO67" s="3"/>
      <c r="GCP67" s="3"/>
      <c r="GCQ67" s="3"/>
      <c r="GCR67" s="3"/>
      <c r="GCS67" s="3"/>
      <c r="GCT67" s="3"/>
      <c r="GCU67" s="3"/>
      <c r="GCV67" s="3"/>
      <c r="GCW67" s="3"/>
      <c r="GCX67" s="3"/>
      <c r="GCY67" s="3"/>
      <c r="GCZ67" s="3"/>
      <c r="GDA67" s="3"/>
      <c r="GDB67" s="3"/>
      <c r="GDC67" s="3"/>
      <c r="GDD67" s="3"/>
      <c r="GDE67" s="3"/>
      <c r="GDF67" s="3"/>
      <c r="GDG67" s="3"/>
      <c r="GDH67" s="3"/>
      <c r="GDI67" s="3"/>
      <c r="GDJ67" s="3"/>
      <c r="GDK67" s="3"/>
      <c r="GDL67" s="3"/>
      <c r="GDM67" s="3"/>
      <c r="GDN67" s="3"/>
      <c r="GDO67" s="3"/>
      <c r="GDP67" s="3"/>
      <c r="GDQ67" s="3"/>
      <c r="GDR67" s="3"/>
      <c r="GDS67" s="3"/>
      <c r="GDT67" s="3"/>
      <c r="GDU67" s="3"/>
      <c r="GDV67" s="3"/>
      <c r="GDW67" s="3"/>
      <c r="GDX67" s="3"/>
      <c r="GDY67" s="3"/>
      <c r="GDZ67" s="3"/>
      <c r="GEA67" s="3"/>
      <c r="GEB67" s="3"/>
      <c r="GEC67" s="3"/>
      <c r="GED67" s="3"/>
      <c r="GEE67" s="3"/>
      <c r="GEF67" s="3"/>
      <c r="GEG67" s="3"/>
      <c r="GEH67" s="3"/>
      <c r="GEI67" s="3"/>
      <c r="GEJ67" s="3"/>
      <c r="GEK67" s="3"/>
      <c r="GEL67" s="3"/>
      <c r="GEM67" s="3"/>
      <c r="GEN67" s="3"/>
      <c r="GEO67" s="3"/>
      <c r="GEP67" s="3"/>
      <c r="GEQ67" s="3"/>
      <c r="GER67" s="3"/>
      <c r="GES67" s="3"/>
      <c r="GET67" s="3"/>
      <c r="GEU67" s="3"/>
      <c r="GEV67" s="3"/>
      <c r="GEW67" s="3"/>
      <c r="GEX67" s="3"/>
      <c r="GEY67" s="3"/>
      <c r="GEZ67" s="3"/>
      <c r="GFA67" s="3"/>
      <c r="GFB67" s="3"/>
      <c r="GFC67" s="3"/>
      <c r="GFD67" s="3"/>
      <c r="GFE67" s="3"/>
      <c r="GFF67" s="3"/>
      <c r="GFG67" s="3"/>
      <c r="GFH67" s="3"/>
      <c r="GFI67" s="3"/>
      <c r="GFJ67" s="3"/>
      <c r="GFK67" s="3"/>
      <c r="GFL67" s="3"/>
      <c r="GFM67" s="3"/>
      <c r="GFN67" s="3"/>
      <c r="GFO67" s="3"/>
      <c r="GFP67" s="3"/>
      <c r="GFQ67" s="3"/>
      <c r="GFR67" s="3"/>
      <c r="GFS67" s="3"/>
      <c r="GFT67" s="3"/>
      <c r="GFU67" s="3"/>
      <c r="GFV67" s="3"/>
      <c r="GFW67" s="3"/>
      <c r="GFX67" s="3"/>
      <c r="GFY67" s="3"/>
      <c r="GFZ67" s="3"/>
      <c r="GGA67" s="3"/>
      <c r="GGB67" s="3"/>
      <c r="GGC67" s="3"/>
      <c r="GGD67" s="3"/>
      <c r="GGE67" s="3"/>
      <c r="GGF67" s="3"/>
      <c r="GGG67" s="3"/>
      <c r="GGH67" s="3"/>
      <c r="GGI67" s="3"/>
      <c r="GGJ67" s="3"/>
      <c r="GGK67" s="3"/>
      <c r="GGL67" s="3"/>
      <c r="GGM67" s="3"/>
      <c r="GGN67" s="3"/>
      <c r="GGO67" s="3"/>
      <c r="GGP67" s="3"/>
      <c r="GGQ67" s="3"/>
      <c r="GGR67" s="3"/>
      <c r="GGS67" s="3"/>
      <c r="GGT67" s="3"/>
      <c r="GGU67" s="3"/>
      <c r="GGV67" s="3"/>
      <c r="GGW67" s="3"/>
      <c r="GGX67" s="3"/>
      <c r="GGY67" s="3"/>
      <c r="GGZ67" s="3"/>
      <c r="GHA67" s="3"/>
      <c r="GHB67" s="3"/>
      <c r="GHC67" s="3"/>
      <c r="GHD67" s="3"/>
      <c r="GHE67" s="3"/>
      <c r="GHF67" s="3"/>
      <c r="GHG67" s="3"/>
      <c r="GHH67" s="3"/>
      <c r="GHI67" s="3"/>
      <c r="GHJ67" s="3"/>
      <c r="GHK67" s="3"/>
      <c r="GHL67" s="3"/>
      <c r="GHM67" s="3"/>
      <c r="GHN67" s="3"/>
      <c r="GHO67" s="3"/>
      <c r="GHP67" s="3"/>
      <c r="GHQ67" s="3"/>
      <c r="GHR67" s="3"/>
      <c r="GHS67" s="3"/>
      <c r="GHT67" s="3"/>
      <c r="GHU67" s="3"/>
      <c r="GHV67" s="3"/>
      <c r="GHW67" s="3"/>
      <c r="GHX67" s="3"/>
      <c r="GHY67" s="3"/>
      <c r="GHZ67" s="3"/>
      <c r="GIA67" s="3"/>
      <c r="GIB67" s="3"/>
      <c r="GIC67" s="3"/>
      <c r="GID67" s="3"/>
      <c r="GIE67" s="3"/>
      <c r="GIF67" s="3"/>
      <c r="GIG67" s="3"/>
      <c r="GIH67" s="3"/>
      <c r="GII67" s="3"/>
      <c r="GIJ67" s="3"/>
      <c r="GIK67" s="3"/>
      <c r="GIL67" s="3"/>
      <c r="GIM67" s="3"/>
      <c r="GIN67" s="3"/>
      <c r="GIO67" s="3"/>
      <c r="GIP67" s="3"/>
      <c r="GIQ67" s="3"/>
      <c r="GIR67" s="3"/>
      <c r="GIS67" s="3"/>
      <c r="GIT67" s="3"/>
      <c r="GIU67" s="3"/>
      <c r="GIV67" s="3"/>
      <c r="GIW67" s="3"/>
      <c r="GIX67" s="3"/>
      <c r="GIY67" s="3"/>
      <c r="GIZ67" s="3"/>
      <c r="GJA67" s="3"/>
      <c r="GJB67" s="3"/>
      <c r="GJC67" s="3"/>
      <c r="GJD67" s="3"/>
      <c r="GJE67" s="3"/>
      <c r="GJF67" s="3"/>
      <c r="GJG67" s="3"/>
      <c r="GJH67" s="3"/>
      <c r="GJI67" s="3"/>
      <c r="GJJ67" s="3"/>
      <c r="GJK67" s="3"/>
      <c r="GJL67" s="3"/>
      <c r="GJM67" s="3"/>
      <c r="GJN67" s="3"/>
      <c r="GJO67" s="3"/>
      <c r="GJP67" s="3"/>
      <c r="GJQ67" s="3"/>
      <c r="GJR67" s="3"/>
      <c r="GJS67" s="3"/>
      <c r="GJT67" s="3"/>
      <c r="GJU67" s="3"/>
      <c r="GJV67" s="3"/>
      <c r="GJW67" s="3"/>
      <c r="GJX67" s="3"/>
      <c r="GJY67" s="3"/>
      <c r="GJZ67" s="3"/>
      <c r="GKA67" s="3"/>
      <c r="GKB67" s="3"/>
      <c r="GKC67" s="3"/>
      <c r="GKD67" s="3"/>
      <c r="GKE67" s="3"/>
      <c r="GKF67" s="3"/>
      <c r="GKG67" s="3"/>
      <c r="GKH67" s="3"/>
      <c r="GKI67" s="3"/>
      <c r="GKJ67" s="3"/>
      <c r="GKK67" s="3"/>
      <c r="GKL67" s="3"/>
      <c r="GKM67" s="3"/>
      <c r="GKN67" s="3"/>
      <c r="GKO67" s="3"/>
      <c r="GKP67" s="3"/>
      <c r="GKQ67" s="3"/>
      <c r="GKR67" s="3"/>
      <c r="GKS67" s="3"/>
      <c r="GKT67" s="3"/>
      <c r="GKU67" s="3"/>
      <c r="GKV67" s="3"/>
      <c r="GKW67" s="3"/>
      <c r="GKX67" s="3"/>
      <c r="GKY67" s="3"/>
      <c r="GKZ67" s="3"/>
      <c r="GLA67" s="3"/>
      <c r="GLB67" s="3"/>
      <c r="GLC67" s="3"/>
      <c r="GLD67" s="3"/>
      <c r="GLE67" s="3"/>
      <c r="GLF67" s="3"/>
      <c r="GLG67" s="3"/>
      <c r="GLH67" s="3"/>
      <c r="GLI67" s="3"/>
      <c r="GLJ67" s="3"/>
      <c r="GLK67" s="3"/>
      <c r="GLL67" s="3"/>
      <c r="GLM67" s="3"/>
      <c r="GLN67" s="3"/>
      <c r="GLO67" s="3"/>
      <c r="GLP67" s="3"/>
      <c r="GLQ67" s="3"/>
      <c r="GLR67" s="3"/>
      <c r="GLS67" s="3"/>
      <c r="GLT67" s="3"/>
      <c r="GLU67" s="3"/>
      <c r="GLV67" s="3"/>
      <c r="GLW67" s="3"/>
      <c r="GLX67" s="3"/>
      <c r="GLY67" s="3"/>
      <c r="GLZ67" s="3"/>
      <c r="GMA67" s="3"/>
      <c r="GMB67" s="3"/>
      <c r="GMC67" s="3"/>
      <c r="GMD67" s="3"/>
      <c r="GME67" s="3"/>
      <c r="GMF67" s="3"/>
      <c r="GMG67" s="3"/>
      <c r="GMH67" s="3"/>
      <c r="GMI67" s="3"/>
      <c r="GMJ67" s="3"/>
      <c r="GMK67" s="3"/>
      <c r="GML67" s="3"/>
      <c r="GMM67" s="3"/>
      <c r="GMN67" s="3"/>
      <c r="GMO67" s="3"/>
      <c r="GMP67" s="3"/>
      <c r="GMQ67" s="3"/>
      <c r="GMR67" s="3"/>
      <c r="GMS67" s="3"/>
      <c r="GMT67" s="3"/>
      <c r="GMU67" s="3"/>
      <c r="GMV67" s="3"/>
      <c r="GMW67" s="3"/>
      <c r="GMX67" s="3"/>
      <c r="GMY67" s="3"/>
      <c r="GMZ67" s="3"/>
      <c r="GNA67" s="3"/>
      <c r="GNB67" s="3"/>
      <c r="GNC67" s="3"/>
      <c r="GND67" s="3"/>
      <c r="GNE67" s="3"/>
      <c r="GNF67" s="3"/>
      <c r="GNG67" s="3"/>
      <c r="GNH67" s="3"/>
      <c r="GNI67" s="3"/>
      <c r="GNJ67" s="3"/>
      <c r="GNK67" s="3"/>
      <c r="GNL67" s="3"/>
      <c r="GNM67" s="3"/>
      <c r="GNN67" s="3"/>
      <c r="GNO67" s="3"/>
      <c r="GNP67" s="3"/>
      <c r="GNQ67" s="3"/>
      <c r="GNR67" s="3"/>
      <c r="GNS67" s="3"/>
      <c r="GNT67" s="3"/>
      <c r="GNU67" s="3"/>
      <c r="GNV67" s="3"/>
      <c r="GNW67" s="3"/>
      <c r="GNX67" s="3"/>
      <c r="GNY67" s="3"/>
      <c r="GNZ67" s="3"/>
      <c r="GOA67" s="3"/>
      <c r="GOB67" s="3"/>
      <c r="GOC67" s="3"/>
      <c r="GOD67" s="3"/>
      <c r="GOE67" s="3"/>
      <c r="GOF67" s="3"/>
      <c r="GOG67" s="3"/>
      <c r="GOH67" s="3"/>
      <c r="GOI67" s="3"/>
      <c r="GOJ67" s="3"/>
      <c r="GOK67" s="3"/>
      <c r="GOL67" s="3"/>
      <c r="GOM67" s="3"/>
      <c r="GON67" s="3"/>
      <c r="GOO67" s="3"/>
      <c r="GOP67" s="3"/>
      <c r="GOQ67" s="3"/>
      <c r="GOR67" s="3"/>
      <c r="GOS67" s="3"/>
      <c r="GOT67" s="3"/>
      <c r="GOU67" s="3"/>
      <c r="GOV67" s="3"/>
      <c r="GOW67" s="3"/>
      <c r="GOX67" s="3"/>
      <c r="GOY67" s="3"/>
      <c r="GOZ67" s="3"/>
      <c r="GPA67" s="3"/>
      <c r="GPB67" s="3"/>
      <c r="GPC67" s="3"/>
      <c r="GPD67" s="3"/>
      <c r="GPE67" s="3"/>
      <c r="GPF67" s="3"/>
      <c r="GPG67" s="3"/>
      <c r="GPH67" s="3"/>
      <c r="GPI67" s="3"/>
      <c r="GPJ67" s="3"/>
      <c r="GPK67" s="3"/>
      <c r="GPL67" s="3"/>
      <c r="GPM67" s="3"/>
      <c r="GPN67" s="3"/>
      <c r="GPO67" s="3"/>
      <c r="GPP67" s="3"/>
      <c r="GPQ67" s="3"/>
      <c r="GPR67" s="3"/>
      <c r="GPS67" s="3"/>
      <c r="GPT67" s="3"/>
      <c r="GPU67" s="3"/>
      <c r="GPV67" s="3"/>
      <c r="GPW67" s="3"/>
      <c r="GPX67" s="3"/>
      <c r="GPY67" s="3"/>
      <c r="GPZ67" s="3"/>
      <c r="GQA67" s="3"/>
      <c r="GQB67" s="3"/>
      <c r="GQC67" s="3"/>
      <c r="GQD67" s="3"/>
      <c r="GQE67" s="3"/>
      <c r="GQF67" s="3"/>
      <c r="GQG67" s="3"/>
      <c r="GQH67" s="3"/>
      <c r="GQI67" s="3"/>
      <c r="GQJ67" s="3"/>
      <c r="GQK67" s="3"/>
      <c r="GQL67" s="3"/>
      <c r="GQM67" s="3"/>
      <c r="GQN67" s="3"/>
      <c r="GQO67" s="3"/>
      <c r="GQP67" s="3"/>
      <c r="GQQ67" s="3"/>
      <c r="GQR67" s="3"/>
      <c r="GQS67" s="3"/>
      <c r="GQT67" s="3"/>
      <c r="GQU67" s="3"/>
      <c r="GQV67" s="3"/>
      <c r="GQW67" s="3"/>
      <c r="GQX67" s="3"/>
      <c r="GQY67" s="3"/>
      <c r="GQZ67" s="3"/>
      <c r="GRA67" s="3"/>
      <c r="GRB67" s="3"/>
      <c r="GRC67" s="3"/>
      <c r="GRD67" s="3"/>
      <c r="GRE67" s="3"/>
      <c r="GRF67" s="3"/>
      <c r="GRG67" s="3"/>
      <c r="GRH67" s="3"/>
      <c r="GRI67" s="3"/>
      <c r="GRJ67" s="3"/>
      <c r="GRK67" s="3"/>
      <c r="GRL67" s="3"/>
      <c r="GRM67" s="3"/>
      <c r="GRN67" s="3"/>
      <c r="GRO67" s="3"/>
      <c r="GRP67" s="3"/>
      <c r="GRQ67" s="3"/>
      <c r="GRR67" s="3"/>
      <c r="GRS67" s="3"/>
      <c r="GRT67" s="3"/>
      <c r="GRU67" s="3"/>
      <c r="GRV67" s="3"/>
      <c r="GRW67" s="3"/>
      <c r="GRX67" s="3"/>
      <c r="GRY67" s="3"/>
      <c r="GRZ67" s="3"/>
      <c r="GSA67" s="3"/>
      <c r="GSB67" s="3"/>
      <c r="GSC67" s="3"/>
      <c r="GSD67" s="3"/>
      <c r="GSE67" s="3"/>
      <c r="GSF67" s="3"/>
      <c r="GSG67" s="3"/>
      <c r="GSH67" s="3"/>
      <c r="GSI67" s="3"/>
      <c r="GSJ67" s="3"/>
      <c r="GSK67" s="3"/>
      <c r="GSL67" s="3"/>
      <c r="GSM67" s="3"/>
      <c r="GSN67" s="3"/>
      <c r="GSO67" s="3"/>
      <c r="GSP67" s="3"/>
      <c r="GSQ67" s="3"/>
      <c r="GSR67" s="3"/>
      <c r="GSS67" s="3"/>
      <c r="GST67" s="3"/>
      <c r="GSU67" s="3"/>
      <c r="GSV67" s="3"/>
      <c r="GSW67" s="3"/>
      <c r="GSX67" s="3"/>
      <c r="GSY67" s="3"/>
      <c r="GSZ67" s="3"/>
      <c r="GTA67" s="3"/>
      <c r="GTB67" s="3"/>
      <c r="GTC67" s="3"/>
      <c r="GTD67" s="3"/>
      <c r="GTE67" s="3"/>
      <c r="GTF67" s="3"/>
      <c r="GTG67" s="3"/>
      <c r="GTH67" s="3"/>
      <c r="GTI67" s="3"/>
      <c r="GTJ67" s="3"/>
      <c r="GTK67" s="3"/>
      <c r="GTL67" s="3"/>
      <c r="GTM67" s="3"/>
      <c r="GTN67" s="3"/>
      <c r="GTO67" s="3"/>
      <c r="GTP67" s="3"/>
      <c r="GTQ67" s="3"/>
      <c r="GTR67" s="3"/>
      <c r="GTS67" s="3"/>
      <c r="GTT67" s="3"/>
      <c r="GTU67" s="3"/>
      <c r="GTV67" s="3"/>
      <c r="GTW67" s="3"/>
      <c r="GTX67" s="3"/>
      <c r="GTY67" s="3"/>
      <c r="GTZ67" s="3"/>
      <c r="GUA67" s="3"/>
      <c r="GUB67" s="3"/>
      <c r="GUC67" s="3"/>
      <c r="GUD67" s="3"/>
      <c r="GUE67" s="3"/>
      <c r="GUF67" s="3"/>
      <c r="GUG67" s="3"/>
      <c r="GUH67" s="3"/>
      <c r="GUI67" s="3"/>
      <c r="GUJ67" s="3"/>
      <c r="GUK67" s="3"/>
      <c r="GUL67" s="3"/>
      <c r="GUM67" s="3"/>
      <c r="GUN67" s="3"/>
      <c r="GUO67" s="3"/>
      <c r="GUP67" s="3"/>
      <c r="GUQ67" s="3"/>
      <c r="GUR67" s="3"/>
      <c r="GUS67" s="3"/>
      <c r="GUT67" s="3"/>
      <c r="GUU67" s="3"/>
      <c r="GUV67" s="3"/>
      <c r="GUW67" s="3"/>
      <c r="GUX67" s="3"/>
      <c r="GUY67" s="3"/>
      <c r="GUZ67" s="3"/>
      <c r="GVA67" s="3"/>
      <c r="GVB67" s="3"/>
      <c r="GVC67" s="3"/>
      <c r="GVD67" s="3"/>
      <c r="GVE67" s="3"/>
      <c r="GVF67" s="3"/>
      <c r="GVG67" s="3"/>
      <c r="GVH67" s="3"/>
      <c r="GVI67" s="3"/>
      <c r="GVJ67" s="3"/>
      <c r="GVK67" s="3"/>
      <c r="GVL67" s="3"/>
      <c r="GVM67" s="3"/>
      <c r="GVN67" s="3"/>
      <c r="GVO67" s="3"/>
      <c r="GVP67" s="3"/>
      <c r="GVQ67" s="3"/>
      <c r="GVR67" s="3"/>
      <c r="GVS67" s="3"/>
      <c r="GVT67" s="3"/>
      <c r="GVU67" s="3"/>
      <c r="GVV67" s="3"/>
      <c r="GVW67" s="3"/>
      <c r="GVX67" s="3"/>
      <c r="GVY67" s="3"/>
      <c r="GVZ67" s="3"/>
      <c r="GWA67" s="3"/>
      <c r="GWB67" s="3"/>
      <c r="GWC67" s="3"/>
      <c r="GWD67" s="3"/>
      <c r="GWE67" s="3"/>
      <c r="GWF67" s="3"/>
      <c r="GWG67" s="3"/>
      <c r="GWH67" s="3"/>
      <c r="GWI67" s="3"/>
      <c r="GWJ67" s="3"/>
      <c r="GWK67" s="3"/>
      <c r="GWL67" s="3"/>
      <c r="GWM67" s="3"/>
      <c r="GWN67" s="3"/>
      <c r="GWO67" s="3"/>
      <c r="GWP67" s="3"/>
      <c r="GWQ67" s="3"/>
      <c r="GWR67" s="3"/>
      <c r="GWS67" s="3"/>
      <c r="GWT67" s="3"/>
      <c r="GWU67" s="3"/>
      <c r="GWV67" s="3"/>
      <c r="GWW67" s="3"/>
      <c r="GWX67" s="3"/>
      <c r="GWY67" s="3"/>
      <c r="GWZ67" s="3"/>
      <c r="GXA67" s="3"/>
      <c r="GXB67" s="3"/>
      <c r="GXC67" s="3"/>
      <c r="GXD67" s="3"/>
      <c r="GXE67" s="3"/>
      <c r="GXF67" s="3"/>
      <c r="GXG67" s="3"/>
      <c r="GXH67" s="3"/>
      <c r="GXI67" s="3"/>
      <c r="GXJ67" s="3"/>
      <c r="GXK67" s="3"/>
      <c r="GXL67" s="3"/>
      <c r="GXM67" s="3"/>
      <c r="GXN67" s="3"/>
      <c r="GXO67" s="3"/>
      <c r="GXP67" s="3"/>
      <c r="GXQ67" s="3"/>
      <c r="GXR67" s="3"/>
      <c r="GXS67" s="3"/>
      <c r="GXT67" s="3"/>
      <c r="GXU67" s="3"/>
      <c r="GXV67" s="3"/>
      <c r="GXW67" s="3"/>
      <c r="GXX67" s="3"/>
      <c r="GXY67" s="3"/>
      <c r="GXZ67" s="3"/>
      <c r="GYA67" s="3"/>
      <c r="GYB67" s="3"/>
      <c r="GYC67" s="3"/>
      <c r="GYD67" s="3"/>
      <c r="GYE67" s="3"/>
      <c r="GYF67" s="3"/>
      <c r="GYG67" s="3"/>
      <c r="GYH67" s="3"/>
      <c r="GYI67" s="3"/>
      <c r="GYJ67" s="3"/>
      <c r="GYK67" s="3"/>
      <c r="GYL67" s="3"/>
      <c r="GYM67" s="3"/>
      <c r="GYN67" s="3"/>
      <c r="GYO67" s="3"/>
      <c r="GYP67" s="3"/>
      <c r="GYQ67" s="3"/>
      <c r="GYR67" s="3"/>
      <c r="GYS67" s="3"/>
      <c r="GYT67" s="3"/>
      <c r="GYU67" s="3"/>
      <c r="GYV67" s="3"/>
      <c r="GYW67" s="3"/>
      <c r="GYX67" s="3"/>
      <c r="GYY67" s="3"/>
      <c r="GYZ67" s="3"/>
      <c r="GZA67" s="3"/>
      <c r="GZB67" s="3"/>
      <c r="GZC67" s="3"/>
      <c r="GZD67" s="3"/>
      <c r="GZE67" s="3"/>
      <c r="GZF67" s="3"/>
      <c r="GZG67" s="3"/>
      <c r="GZH67" s="3"/>
      <c r="GZI67" s="3"/>
      <c r="GZJ67" s="3"/>
      <c r="GZK67" s="3"/>
      <c r="GZL67" s="3"/>
      <c r="GZM67" s="3"/>
      <c r="GZN67" s="3"/>
      <c r="GZO67" s="3"/>
      <c r="GZP67" s="3"/>
      <c r="GZQ67" s="3"/>
      <c r="GZR67" s="3"/>
      <c r="GZS67" s="3"/>
      <c r="GZT67" s="3"/>
      <c r="GZU67" s="3"/>
      <c r="GZV67" s="3"/>
      <c r="GZW67" s="3"/>
      <c r="GZX67" s="3"/>
      <c r="GZY67" s="3"/>
      <c r="GZZ67" s="3"/>
      <c r="HAA67" s="3"/>
      <c r="HAB67" s="3"/>
      <c r="HAC67" s="3"/>
      <c r="HAD67" s="3"/>
      <c r="HAE67" s="3"/>
      <c r="HAF67" s="3"/>
      <c r="HAG67" s="3"/>
      <c r="HAH67" s="3"/>
      <c r="HAI67" s="3"/>
      <c r="HAJ67" s="3"/>
      <c r="HAK67" s="3"/>
      <c r="HAL67" s="3"/>
      <c r="HAM67" s="3"/>
      <c r="HAN67" s="3"/>
      <c r="HAO67" s="3"/>
      <c r="HAP67" s="3"/>
      <c r="HAQ67" s="3"/>
      <c r="HAR67" s="3"/>
      <c r="HAS67" s="3"/>
      <c r="HAT67" s="3"/>
      <c r="HAU67" s="3"/>
      <c r="HAV67" s="3"/>
      <c r="HAW67" s="3"/>
      <c r="HAX67" s="3"/>
      <c r="HAY67" s="3"/>
      <c r="HAZ67" s="3"/>
      <c r="HBA67" s="3"/>
      <c r="HBB67" s="3"/>
      <c r="HBC67" s="3"/>
      <c r="HBD67" s="3"/>
      <c r="HBE67" s="3"/>
      <c r="HBF67" s="3"/>
      <c r="HBG67" s="3"/>
      <c r="HBH67" s="3"/>
      <c r="HBI67" s="3"/>
      <c r="HBJ67" s="3"/>
      <c r="HBK67" s="3"/>
      <c r="HBL67" s="3"/>
      <c r="HBM67" s="3"/>
      <c r="HBN67" s="3"/>
      <c r="HBO67" s="3"/>
      <c r="HBP67" s="3"/>
      <c r="HBQ67" s="3"/>
      <c r="HBR67" s="3"/>
      <c r="HBS67" s="3"/>
      <c r="HBT67" s="3"/>
      <c r="HBU67" s="3"/>
      <c r="HBV67" s="3"/>
      <c r="HBW67" s="3"/>
      <c r="HBX67" s="3"/>
      <c r="HBY67" s="3"/>
      <c r="HBZ67" s="3"/>
      <c r="HCA67" s="3"/>
      <c r="HCB67" s="3"/>
      <c r="HCC67" s="3"/>
      <c r="HCD67" s="3"/>
      <c r="HCE67" s="3"/>
      <c r="HCF67" s="3"/>
      <c r="HCG67" s="3"/>
      <c r="HCH67" s="3"/>
      <c r="HCI67" s="3"/>
      <c r="HCJ67" s="3"/>
      <c r="HCK67" s="3"/>
      <c r="HCL67" s="3"/>
      <c r="HCM67" s="3"/>
      <c r="HCN67" s="3"/>
      <c r="HCO67" s="3"/>
      <c r="HCP67" s="3"/>
      <c r="HCQ67" s="3"/>
      <c r="HCR67" s="3"/>
      <c r="HCS67" s="3"/>
      <c r="HCT67" s="3"/>
      <c r="HCU67" s="3"/>
      <c r="HCV67" s="3"/>
      <c r="HCW67" s="3"/>
      <c r="HCX67" s="3"/>
      <c r="HCY67" s="3"/>
      <c r="HCZ67" s="3"/>
      <c r="HDA67" s="3"/>
      <c r="HDB67" s="3"/>
      <c r="HDC67" s="3"/>
      <c r="HDD67" s="3"/>
      <c r="HDE67" s="3"/>
      <c r="HDF67" s="3"/>
      <c r="HDG67" s="3"/>
      <c r="HDH67" s="3"/>
      <c r="HDI67" s="3"/>
      <c r="HDJ67" s="3"/>
      <c r="HDK67" s="3"/>
      <c r="HDL67" s="3"/>
      <c r="HDM67" s="3"/>
      <c r="HDN67" s="3"/>
      <c r="HDO67" s="3"/>
      <c r="HDP67" s="3"/>
      <c r="HDQ67" s="3"/>
      <c r="HDR67" s="3"/>
      <c r="HDS67" s="3"/>
      <c r="HDT67" s="3"/>
      <c r="HDU67" s="3"/>
      <c r="HDV67" s="3"/>
      <c r="HDW67" s="3"/>
      <c r="HDX67" s="3"/>
      <c r="HDY67" s="3"/>
      <c r="HDZ67" s="3"/>
      <c r="HEA67" s="3"/>
      <c r="HEB67" s="3"/>
      <c r="HEC67" s="3"/>
      <c r="HED67" s="3"/>
      <c r="HEE67" s="3"/>
      <c r="HEF67" s="3"/>
      <c r="HEG67" s="3"/>
      <c r="HEH67" s="3"/>
      <c r="HEI67" s="3"/>
      <c r="HEJ67" s="3"/>
      <c r="HEK67" s="3"/>
      <c r="HEL67" s="3"/>
      <c r="HEM67" s="3"/>
      <c r="HEN67" s="3"/>
      <c r="HEO67" s="3"/>
      <c r="HEP67" s="3"/>
      <c r="HEQ67" s="3"/>
      <c r="HER67" s="3"/>
      <c r="HES67" s="3"/>
      <c r="HET67" s="3"/>
      <c r="HEU67" s="3"/>
      <c r="HEV67" s="3"/>
      <c r="HEW67" s="3"/>
      <c r="HEX67" s="3"/>
      <c r="HEY67" s="3"/>
      <c r="HEZ67" s="3"/>
      <c r="HFA67" s="3"/>
      <c r="HFB67" s="3"/>
      <c r="HFC67" s="3"/>
      <c r="HFD67" s="3"/>
      <c r="HFE67" s="3"/>
      <c r="HFF67" s="3"/>
      <c r="HFG67" s="3"/>
      <c r="HFH67" s="3"/>
      <c r="HFI67" s="3"/>
      <c r="HFJ67" s="3"/>
      <c r="HFK67" s="3"/>
      <c r="HFL67" s="3"/>
      <c r="HFM67" s="3"/>
      <c r="HFN67" s="3"/>
      <c r="HFO67" s="3"/>
      <c r="HFP67" s="3"/>
      <c r="HFQ67" s="3"/>
      <c r="HFR67" s="3"/>
      <c r="HFS67" s="3"/>
      <c r="HFT67" s="3"/>
      <c r="HFU67" s="3"/>
      <c r="HFV67" s="3"/>
      <c r="HFW67" s="3"/>
      <c r="HFX67" s="3"/>
      <c r="HFY67" s="3"/>
      <c r="HFZ67" s="3"/>
      <c r="HGA67" s="3"/>
      <c r="HGB67" s="3"/>
      <c r="HGC67" s="3"/>
      <c r="HGD67" s="3"/>
      <c r="HGE67" s="3"/>
      <c r="HGF67" s="3"/>
      <c r="HGG67" s="3"/>
      <c r="HGH67" s="3"/>
      <c r="HGI67" s="3"/>
      <c r="HGJ67" s="3"/>
      <c r="HGK67" s="3"/>
      <c r="HGL67" s="3"/>
      <c r="HGM67" s="3"/>
      <c r="HGN67" s="3"/>
      <c r="HGO67" s="3"/>
      <c r="HGP67" s="3"/>
      <c r="HGQ67" s="3"/>
      <c r="HGR67" s="3"/>
      <c r="HGS67" s="3"/>
      <c r="HGT67" s="3"/>
      <c r="HGU67" s="3"/>
      <c r="HGV67" s="3"/>
      <c r="HGW67" s="3"/>
      <c r="HGX67" s="3"/>
      <c r="HGY67" s="3"/>
      <c r="HGZ67" s="3"/>
      <c r="HHA67" s="3"/>
      <c r="HHB67" s="3"/>
      <c r="HHC67" s="3"/>
      <c r="HHD67" s="3"/>
      <c r="HHE67" s="3"/>
      <c r="HHF67" s="3"/>
      <c r="HHG67" s="3"/>
      <c r="HHH67" s="3"/>
      <c r="HHI67" s="3"/>
      <c r="HHJ67" s="3"/>
      <c r="HHK67" s="3"/>
      <c r="HHL67" s="3"/>
      <c r="HHM67" s="3"/>
      <c r="HHN67" s="3"/>
      <c r="HHO67" s="3"/>
      <c r="HHP67" s="3"/>
      <c r="HHQ67" s="3"/>
      <c r="HHR67" s="3"/>
      <c r="HHS67" s="3"/>
      <c r="HHT67" s="3"/>
      <c r="HHU67" s="3"/>
      <c r="HHV67" s="3"/>
      <c r="HHW67" s="3"/>
      <c r="HHX67" s="3"/>
      <c r="HHY67" s="3"/>
      <c r="HHZ67" s="3"/>
      <c r="HIA67" s="3"/>
      <c r="HIB67" s="3"/>
      <c r="HIC67" s="3"/>
      <c r="HID67" s="3"/>
      <c r="HIE67" s="3"/>
      <c r="HIF67" s="3"/>
      <c r="HIG67" s="3"/>
      <c r="HIH67" s="3"/>
      <c r="HII67" s="3"/>
      <c r="HIJ67" s="3"/>
      <c r="HIK67" s="3"/>
      <c r="HIL67" s="3"/>
      <c r="HIM67" s="3"/>
      <c r="HIN67" s="3"/>
      <c r="HIO67" s="3"/>
      <c r="HIP67" s="3"/>
      <c r="HIQ67" s="3"/>
      <c r="HIR67" s="3"/>
      <c r="HIS67" s="3"/>
      <c r="HIT67" s="3"/>
      <c r="HIU67" s="3"/>
      <c r="HIV67" s="3"/>
      <c r="HIW67" s="3"/>
      <c r="HIX67" s="3"/>
      <c r="HIY67" s="3"/>
      <c r="HIZ67" s="3"/>
      <c r="HJA67" s="3"/>
      <c r="HJB67" s="3"/>
      <c r="HJC67" s="3"/>
      <c r="HJD67" s="3"/>
      <c r="HJE67" s="3"/>
      <c r="HJF67" s="3"/>
      <c r="HJG67" s="3"/>
      <c r="HJH67" s="3"/>
      <c r="HJI67" s="3"/>
      <c r="HJJ67" s="3"/>
      <c r="HJK67" s="3"/>
      <c r="HJL67" s="3"/>
      <c r="HJM67" s="3"/>
      <c r="HJN67" s="3"/>
      <c r="HJO67" s="3"/>
      <c r="HJP67" s="3"/>
      <c r="HJQ67" s="3"/>
      <c r="HJR67" s="3"/>
      <c r="HJS67" s="3"/>
      <c r="HJT67" s="3"/>
      <c r="HJU67" s="3"/>
      <c r="HJV67" s="3"/>
      <c r="HJW67" s="3"/>
      <c r="HJX67" s="3"/>
      <c r="HJY67" s="3"/>
      <c r="HJZ67" s="3"/>
      <c r="HKA67" s="3"/>
      <c r="HKB67" s="3"/>
      <c r="HKC67" s="3"/>
      <c r="HKD67" s="3"/>
      <c r="HKE67" s="3"/>
      <c r="HKF67" s="3"/>
      <c r="HKG67" s="3"/>
      <c r="HKH67" s="3"/>
      <c r="HKI67" s="3"/>
      <c r="HKJ67" s="3"/>
      <c r="HKK67" s="3"/>
      <c r="HKL67" s="3"/>
      <c r="HKM67" s="3"/>
      <c r="HKN67" s="3"/>
      <c r="HKO67" s="3"/>
      <c r="HKP67" s="3"/>
      <c r="HKQ67" s="3"/>
      <c r="HKR67" s="3"/>
      <c r="HKS67" s="3"/>
      <c r="HKT67" s="3"/>
      <c r="HKU67" s="3"/>
      <c r="HKV67" s="3"/>
      <c r="HKW67" s="3"/>
      <c r="HKX67" s="3"/>
      <c r="HKY67" s="3"/>
      <c r="HKZ67" s="3"/>
      <c r="HLA67" s="3"/>
      <c r="HLB67" s="3"/>
      <c r="HLC67" s="3"/>
      <c r="HLD67" s="3"/>
      <c r="HLE67" s="3"/>
      <c r="HLF67" s="3"/>
      <c r="HLG67" s="3"/>
      <c r="HLH67" s="3"/>
      <c r="HLI67" s="3"/>
      <c r="HLJ67" s="3"/>
      <c r="HLK67" s="3"/>
      <c r="HLL67" s="3"/>
      <c r="HLM67" s="3"/>
      <c r="HLN67" s="3"/>
      <c r="HLO67" s="3"/>
      <c r="HLP67" s="3"/>
      <c r="HLQ67" s="3"/>
      <c r="HLR67" s="3"/>
      <c r="HLS67" s="3"/>
      <c r="HLT67" s="3"/>
      <c r="HLU67" s="3"/>
      <c r="HLV67" s="3"/>
      <c r="HLW67" s="3"/>
      <c r="HLX67" s="3"/>
      <c r="HLY67" s="3"/>
      <c r="HLZ67" s="3"/>
      <c r="HMA67" s="3"/>
      <c r="HMB67" s="3"/>
      <c r="HMC67" s="3"/>
      <c r="HMD67" s="3"/>
      <c r="HME67" s="3"/>
      <c r="HMF67" s="3"/>
      <c r="HMG67" s="3"/>
      <c r="HMH67" s="3"/>
      <c r="HMI67" s="3"/>
      <c r="HMJ67" s="3"/>
      <c r="HMK67" s="3"/>
      <c r="HML67" s="3"/>
      <c r="HMM67" s="3"/>
      <c r="HMN67" s="3"/>
      <c r="HMO67" s="3"/>
      <c r="HMP67" s="3"/>
      <c r="HMQ67" s="3"/>
      <c r="HMR67" s="3"/>
      <c r="HMS67" s="3"/>
      <c r="HMT67" s="3"/>
      <c r="HMU67" s="3"/>
      <c r="HMV67" s="3"/>
      <c r="HMW67" s="3"/>
      <c r="HMX67" s="3"/>
      <c r="HMY67" s="3"/>
      <c r="HMZ67" s="3"/>
      <c r="HNA67" s="3"/>
      <c r="HNB67" s="3"/>
      <c r="HNC67" s="3"/>
      <c r="HND67" s="3"/>
      <c r="HNE67" s="3"/>
      <c r="HNF67" s="3"/>
      <c r="HNG67" s="3"/>
      <c r="HNH67" s="3"/>
      <c r="HNI67" s="3"/>
      <c r="HNJ67" s="3"/>
      <c r="HNK67" s="3"/>
      <c r="HNL67" s="3"/>
      <c r="HNM67" s="3"/>
      <c r="HNN67" s="3"/>
      <c r="HNO67" s="3"/>
      <c r="HNP67" s="3"/>
      <c r="HNQ67" s="3"/>
      <c r="HNR67" s="3"/>
      <c r="HNS67" s="3"/>
      <c r="HNT67" s="3"/>
      <c r="HNU67" s="3"/>
      <c r="HNV67" s="3"/>
      <c r="HNW67" s="3"/>
      <c r="HNX67" s="3"/>
      <c r="HNY67" s="3"/>
      <c r="HNZ67" s="3"/>
      <c r="HOA67" s="3"/>
      <c r="HOB67" s="3"/>
      <c r="HOC67" s="3"/>
      <c r="HOD67" s="3"/>
      <c r="HOE67" s="3"/>
      <c r="HOF67" s="3"/>
      <c r="HOG67" s="3"/>
      <c r="HOH67" s="3"/>
      <c r="HOI67" s="3"/>
      <c r="HOJ67" s="3"/>
      <c r="HOK67" s="3"/>
      <c r="HOL67" s="3"/>
      <c r="HOM67" s="3"/>
      <c r="HON67" s="3"/>
      <c r="HOO67" s="3"/>
      <c r="HOP67" s="3"/>
      <c r="HOQ67" s="3"/>
      <c r="HOR67" s="3"/>
      <c r="HOS67" s="3"/>
      <c r="HOT67" s="3"/>
      <c r="HOU67" s="3"/>
      <c r="HOV67" s="3"/>
      <c r="HOW67" s="3"/>
      <c r="HOX67" s="3"/>
      <c r="HOY67" s="3"/>
      <c r="HOZ67" s="3"/>
      <c r="HPA67" s="3"/>
      <c r="HPB67" s="3"/>
      <c r="HPC67" s="3"/>
      <c r="HPD67" s="3"/>
      <c r="HPE67" s="3"/>
      <c r="HPF67" s="3"/>
      <c r="HPG67" s="3"/>
      <c r="HPH67" s="3"/>
      <c r="HPI67" s="3"/>
      <c r="HPJ67" s="3"/>
      <c r="HPK67" s="3"/>
      <c r="HPL67" s="3"/>
      <c r="HPM67" s="3"/>
      <c r="HPN67" s="3"/>
      <c r="HPO67" s="3"/>
      <c r="HPP67" s="3"/>
      <c r="HPQ67" s="3"/>
      <c r="HPR67" s="3"/>
      <c r="HPS67" s="3"/>
      <c r="HPT67" s="3"/>
      <c r="HPU67" s="3"/>
      <c r="HPV67" s="3"/>
      <c r="HPW67" s="3"/>
      <c r="HPX67" s="3"/>
      <c r="HPY67" s="3"/>
      <c r="HPZ67" s="3"/>
      <c r="HQA67" s="3"/>
      <c r="HQB67" s="3"/>
      <c r="HQC67" s="3"/>
      <c r="HQD67" s="3"/>
      <c r="HQE67" s="3"/>
      <c r="HQF67" s="3"/>
      <c r="HQG67" s="3"/>
      <c r="HQH67" s="3"/>
      <c r="HQI67" s="3"/>
      <c r="HQJ67" s="3"/>
      <c r="HQK67" s="3"/>
      <c r="HQL67" s="3"/>
      <c r="HQM67" s="3"/>
      <c r="HQN67" s="3"/>
      <c r="HQO67" s="3"/>
      <c r="HQP67" s="3"/>
      <c r="HQQ67" s="3"/>
      <c r="HQR67" s="3"/>
      <c r="HQS67" s="3"/>
      <c r="HQT67" s="3"/>
      <c r="HQU67" s="3"/>
      <c r="HQV67" s="3"/>
      <c r="HQW67" s="3"/>
      <c r="HQX67" s="3"/>
      <c r="HQY67" s="3"/>
      <c r="HQZ67" s="3"/>
      <c r="HRA67" s="3"/>
      <c r="HRB67" s="3"/>
      <c r="HRC67" s="3"/>
      <c r="HRD67" s="3"/>
      <c r="HRE67" s="3"/>
      <c r="HRF67" s="3"/>
      <c r="HRG67" s="3"/>
      <c r="HRH67" s="3"/>
      <c r="HRI67" s="3"/>
      <c r="HRJ67" s="3"/>
      <c r="HRK67" s="3"/>
      <c r="HRL67" s="3"/>
      <c r="HRM67" s="3"/>
      <c r="HRN67" s="3"/>
      <c r="HRO67" s="3"/>
      <c r="HRP67" s="3"/>
      <c r="HRQ67" s="3"/>
      <c r="HRR67" s="3"/>
      <c r="HRS67" s="3"/>
      <c r="HRT67" s="3"/>
      <c r="HRU67" s="3"/>
      <c r="HRV67" s="3"/>
      <c r="HRW67" s="3"/>
      <c r="HRX67" s="3"/>
      <c r="HRY67" s="3"/>
      <c r="HRZ67" s="3"/>
      <c r="HSA67" s="3"/>
      <c r="HSB67" s="3"/>
      <c r="HSC67" s="3"/>
      <c r="HSD67" s="3"/>
      <c r="HSE67" s="3"/>
      <c r="HSF67" s="3"/>
      <c r="HSG67" s="3"/>
      <c r="HSH67" s="3"/>
      <c r="HSI67" s="3"/>
      <c r="HSJ67" s="3"/>
      <c r="HSK67" s="3"/>
      <c r="HSL67" s="3"/>
      <c r="HSM67" s="3"/>
      <c r="HSN67" s="3"/>
      <c r="HSO67" s="3"/>
      <c r="HSP67" s="3"/>
      <c r="HSQ67" s="3"/>
      <c r="HSR67" s="3"/>
      <c r="HSS67" s="3"/>
      <c r="HST67" s="3"/>
      <c r="HSU67" s="3"/>
      <c r="HSV67" s="3"/>
      <c r="HSW67" s="3"/>
      <c r="HSX67" s="3"/>
      <c r="HSY67" s="3"/>
      <c r="HSZ67" s="3"/>
      <c r="HTA67" s="3"/>
      <c r="HTB67" s="3"/>
      <c r="HTC67" s="3"/>
      <c r="HTD67" s="3"/>
      <c r="HTE67" s="3"/>
      <c r="HTF67" s="3"/>
      <c r="HTG67" s="3"/>
      <c r="HTH67" s="3"/>
      <c r="HTI67" s="3"/>
      <c r="HTJ67" s="3"/>
      <c r="HTK67" s="3"/>
      <c r="HTL67" s="3"/>
      <c r="HTM67" s="3"/>
      <c r="HTN67" s="3"/>
      <c r="HTO67" s="3"/>
      <c r="HTP67" s="3"/>
      <c r="HTQ67" s="3"/>
      <c r="HTR67" s="3"/>
      <c r="HTS67" s="3"/>
      <c r="HTT67" s="3"/>
      <c r="HTU67" s="3"/>
      <c r="HTV67" s="3"/>
      <c r="HTW67" s="3"/>
      <c r="HTX67" s="3"/>
      <c r="HTY67" s="3"/>
      <c r="HTZ67" s="3"/>
      <c r="HUA67" s="3"/>
      <c r="HUB67" s="3"/>
      <c r="HUC67" s="3"/>
      <c r="HUD67" s="3"/>
      <c r="HUE67" s="3"/>
      <c r="HUF67" s="3"/>
      <c r="HUG67" s="3"/>
      <c r="HUH67" s="3"/>
      <c r="HUI67" s="3"/>
      <c r="HUJ67" s="3"/>
      <c r="HUK67" s="3"/>
      <c r="HUL67" s="3"/>
      <c r="HUM67" s="3"/>
      <c r="HUN67" s="3"/>
      <c r="HUO67" s="3"/>
      <c r="HUP67" s="3"/>
      <c r="HUQ67" s="3"/>
      <c r="HUR67" s="3"/>
      <c r="HUS67" s="3"/>
      <c r="HUT67" s="3"/>
      <c r="HUU67" s="3"/>
      <c r="HUV67" s="3"/>
      <c r="HUW67" s="3"/>
      <c r="HUX67" s="3"/>
      <c r="HUY67" s="3"/>
      <c r="HUZ67" s="3"/>
      <c r="HVA67" s="3"/>
      <c r="HVB67" s="3"/>
      <c r="HVC67" s="3"/>
      <c r="HVD67" s="3"/>
      <c r="HVE67" s="3"/>
      <c r="HVF67" s="3"/>
      <c r="HVG67" s="3"/>
      <c r="HVH67" s="3"/>
      <c r="HVI67" s="3"/>
      <c r="HVJ67" s="3"/>
      <c r="HVK67" s="3"/>
      <c r="HVL67" s="3"/>
      <c r="HVM67" s="3"/>
      <c r="HVN67" s="3"/>
      <c r="HVO67" s="3"/>
      <c r="HVP67" s="3"/>
      <c r="HVQ67" s="3"/>
      <c r="HVR67" s="3"/>
      <c r="HVS67" s="3"/>
      <c r="HVT67" s="3"/>
      <c r="HVU67" s="3"/>
      <c r="HVV67" s="3"/>
      <c r="HVW67" s="3"/>
      <c r="HVX67" s="3"/>
      <c r="HVY67" s="3"/>
      <c r="HVZ67" s="3"/>
      <c r="HWA67" s="3"/>
      <c r="HWB67" s="3"/>
      <c r="HWC67" s="3"/>
      <c r="HWD67" s="3"/>
      <c r="HWE67" s="3"/>
      <c r="HWF67" s="3"/>
      <c r="HWG67" s="3"/>
      <c r="HWH67" s="3"/>
      <c r="HWI67" s="3"/>
      <c r="HWJ67" s="3"/>
      <c r="HWK67" s="3"/>
      <c r="HWL67" s="3"/>
      <c r="HWM67" s="3"/>
      <c r="HWN67" s="3"/>
      <c r="HWO67" s="3"/>
      <c r="HWP67" s="3"/>
      <c r="HWQ67" s="3"/>
      <c r="HWR67" s="3"/>
      <c r="HWS67" s="3"/>
      <c r="HWT67" s="3"/>
      <c r="HWU67" s="3"/>
      <c r="HWV67" s="3"/>
      <c r="HWW67" s="3"/>
      <c r="HWX67" s="3"/>
      <c r="HWY67" s="3"/>
      <c r="HWZ67" s="3"/>
      <c r="HXA67" s="3"/>
      <c r="HXB67" s="3"/>
      <c r="HXC67" s="3"/>
      <c r="HXD67" s="3"/>
      <c r="HXE67" s="3"/>
      <c r="HXF67" s="3"/>
      <c r="HXG67" s="3"/>
      <c r="HXH67" s="3"/>
      <c r="HXI67" s="3"/>
      <c r="HXJ67" s="3"/>
      <c r="HXK67" s="3"/>
      <c r="HXL67" s="3"/>
      <c r="HXM67" s="3"/>
      <c r="HXN67" s="3"/>
      <c r="HXO67" s="3"/>
      <c r="HXP67" s="3"/>
      <c r="HXQ67" s="3"/>
      <c r="HXR67" s="3"/>
      <c r="HXS67" s="3"/>
      <c r="HXT67" s="3"/>
      <c r="HXU67" s="3"/>
      <c r="HXV67" s="3"/>
      <c r="HXW67" s="3"/>
      <c r="HXX67" s="3"/>
      <c r="HXY67" s="3"/>
      <c r="HXZ67" s="3"/>
      <c r="HYA67" s="3"/>
      <c r="HYB67" s="3"/>
      <c r="HYC67" s="3"/>
      <c r="HYD67" s="3"/>
      <c r="HYE67" s="3"/>
      <c r="HYF67" s="3"/>
      <c r="HYG67" s="3"/>
      <c r="HYH67" s="3"/>
      <c r="HYI67" s="3"/>
      <c r="HYJ67" s="3"/>
      <c r="HYK67" s="3"/>
      <c r="HYL67" s="3"/>
      <c r="HYM67" s="3"/>
      <c r="HYN67" s="3"/>
      <c r="HYO67" s="3"/>
      <c r="HYP67" s="3"/>
      <c r="HYQ67" s="3"/>
      <c r="HYR67" s="3"/>
      <c r="HYS67" s="3"/>
      <c r="HYT67" s="3"/>
      <c r="HYU67" s="3"/>
      <c r="HYV67" s="3"/>
      <c r="HYW67" s="3"/>
      <c r="HYX67" s="3"/>
      <c r="HYY67" s="3"/>
      <c r="HYZ67" s="3"/>
      <c r="HZA67" s="3"/>
      <c r="HZB67" s="3"/>
      <c r="HZC67" s="3"/>
      <c r="HZD67" s="3"/>
      <c r="HZE67" s="3"/>
      <c r="HZF67" s="3"/>
      <c r="HZG67" s="3"/>
      <c r="HZH67" s="3"/>
      <c r="HZI67" s="3"/>
      <c r="HZJ67" s="3"/>
      <c r="HZK67" s="3"/>
      <c r="HZL67" s="3"/>
      <c r="HZM67" s="3"/>
      <c r="HZN67" s="3"/>
      <c r="HZO67" s="3"/>
      <c r="HZP67" s="3"/>
      <c r="HZQ67" s="3"/>
      <c r="HZR67" s="3"/>
      <c r="HZS67" s="3"/>
      <c r="HZT67" s="3"/>
      <c r="HZU67" s="3"/>
      <c r="HZV67" s="3"/>
      <c r="HZW67" s="3"/>
      <c r="HZX67" s="3"/>
      <c r="HZY67" s="3"/>
      <c r="HZZ67" s="3"/>
      <c r="IAA67" s="3"/>
      <c r="IAB67" s="3"/>
      <c r="IAC67" s="3"/>
      <c r="IAD67" s="3"/>
      <c r="IAE67" s="3"/>
      <c r="IAF67" s="3"/>
      <c r="IAG67" s="3"/>
      <c r="IAH67" s="3"/>
      <c r="IAI67" s="3"/>
      <c r="IAJ67" s="3"/>
      <c r="IAK67" s="3"/>
      <c r="IAL67" s="3"/>
      <c r="IAM67" s="3"/>
      <c r="IAN67" s="3"/>
      <c r="IAO67" s="3"/>
      <c r="IAP67" s="3"/>
      <c r="IAQ67" s="3"/>
      <c r="IAR67" s="3"/>
      <c r="IAS67" s="3"/>
      <c r="IAT67" s="3"/>
      <c r="IAU67" s="3"/>
      <c r="IAV67" s="3"/>
      <c r="IAW67" s="3"/>
      <c r="IAX67" s="3"/>
      <c r="IAY67" s="3"/>
      <c r="IAZ67" s="3"/>
      <c r="IBA67" s="3"/>
      <c r="IBB67" s="3"/>
      <c r="IBC67" s="3"/>
      <c r="IBD67" s="3"/>
      <c r="IBE67" s="3"/>
      <c r="IBF67" s="3"/>
      <c r="IBG67" s="3"/>
      <c r="IBH67" s="3"/>
      <c r="IBI67" s="3"/>
      <c r="IBJ67" s="3"/>
      <c r="IBK67" s="3"/>
      <c r="IBL67" s="3"/>
      <c r="IBM67" s="3"/>
      <c r="IBN67" s="3"/>
      <c r="IBO67" s="3"/>
      <c r="IBP67" s="3"/>
      <c r="IBQ67" s="3"/>
      <c r="IBR67" s="3"/>
      <c r="IBS67" s="3"/>
      <c r="IBT67" s="3"/>
      <c r="IBU67" s="3"/>
      <c r="IBV67" s="3"/>
      <c r="IBW67" s="3"/>
      <c r="IBX67" s="3"/>
      <c r="IBY67" s="3"/>
      <c r="IBZ67" s="3"/>
      <c r="ICA67" s="3"/>
      <c r="ICB67" s="3"/>
      <c r="ICC67" s="3"/>
      <c r="ICD67" s="3"/>
      <c r="ICE67" s="3"/>
      <c r="ICF67" s="3"/>
      <c r="ICG67" s="3"/>
      <c r="ICH67" s="3"/>
      <c r="ICI67" s="3"/>
      <c r="ICJ67" s="3"/>
      <c r="ICK67" s="3"/>
      <c r="ICL67" s="3"/>
      <c r="ICM67" s="3"/>
      <c r="ICN67" s="3"/>
      <c r="ICO67" s="3"/>
      <c r="ICP67" s="3"/>
      <c r="ICQ67" s="3"/>
      <c r="ICR67" s="3"/>
      <c r="ICS67" s="3"/>
      <c r="ICT67" s="3"/>
      <c r="ICU67" s="3"/>
      <c r="ICV67" s="3"/>
      <c r="ICW67" s="3"/>
      <c r="ICX67" s="3"/>
      <c r="ICY67" s="3"/>
      <c r="ICZ67" s="3"/>
      <c r="IDA67" s="3"/>
      <c r="IDB67" s="3"/>
      <c r="IDC67" s="3"/>
      <c r="IDD67" s="3"/>
      <c r="IDE67" s="3"/>
      <c r="IDF67" s="3"/>
      <c r="IDG67" s="3"/>
      <c r="IDH67" s="3"/>
      <c r="IDI67" s="3"/>
      <c r="IDJ67" s="3"/>
      <c r="IDK67" s="3"/>
      <c r="IDL67" s="3"/>
      <c r="IDM67" s="3"/>
      <c r="IDN67" s="3"/>
      <c r="IDO67" s="3"/>
      <c r="IDP67" s="3"/>
      <c r="IDQ67" s="3"/>
      <c r="IDR67" s="3"/>
      <c r="IDS67" s="3"/>
      <c r="IDT67" s="3"/>
      <c r="IDU67" s="3"/>
      <c r="IDV67" s="3"/>
      <c r="IDW67" s="3"/>
      <c r="IDX67" s="3"/>
      <c r="IDY67" s="3"/>
      <c r="IDZ67" s="3"/>
      <c r="IEA67" s="3"/>
      <c r="IEB67" s="3"/>
      <c r="IEC67" s="3"/>
      <c r="IED67" s="3"/>
      <c r="IEE67" s="3"/>
      <c r="IEF67" s="3"/>
      <c r="IEG67" s="3"/>
      <c r="IEH67" s="3"/>
      <c r="IEI67" s="3"/>
      <c r="IEJ67" s="3"/>
      <c r="IEK67" s="3"/>
      <c r="IEL67" s="3"/>
      <c r="IEM67" s="3"/>
      <c r="IEN67" s="3"/>
      <c r="IEO67" s="3"/>
      <c r="IEP67" s="3"/>
      <c r="IEQ67" s="3"/>
      <c r="IER67" s="3"/>
      <c r="IES67" s="3"/>
      <c r="IET67" s="3"/>
      <c r="IEU67" s="3"/>
      <c r="IEV67" s="3"/>
      <c r="IEW67" s="3"/>
      <c r="IEX67" s="3"/>
      <c r="IEY67" s="3"/>
      <c r="IEZ67" s="3"/>
      <c r="IFA67" s="3"/>
      <c r="IFB67" s="3"/>
      <c r="IFC67" s="3"/>
      <c r="IFD67" s="3"/>
      <c r="IFE67" s="3"/>
      <c r="IFF67" s="3"/>
      <c r="IFG67" s="3"/>
      <c r="IFH67" s="3"/>
      <c r="IFI67" s="3"/>
      <c r="IFJ67" s="3"/>
      <c r="IFK67" s="3"/>
      <c r="IFL67" s="3"/>
      <c r="IFM67" s="3"/>
      <c r="IFN67" s="3"/>
      <c r="IFO67" s="3"/>
      <c r="IFP67" s="3"/>
      <c r="IFQ67" s="3"/>
      <c r="IFR67" s="3"/>
      <c r="IFS67" s="3"/>
      <c r="IFT67" s="3"/>
      <c r="IFU67" s="3"/>
      <c r="IFV67" s="3"/>
      <c r="IFW67" s="3"/>
      <c r="IFX67" s="3"/>
      <c r="IFY67" s="3"/>
      <c r="IFZ67" s="3"/>
      <c r="IGA67" s="3"/>
      <c r="IGB67" s="3"/>
      <c r="IGC67" s="3"/>
      <c r="IGD67" s="3"/>
      <c r="IGE67" s="3"/>
      <c r="IGF67" s="3"/>
      <c r="IGG67" s="3"/>
      <c r="IGH67" s="3"/>
      <c r="IGI67" s="3"/>
      <c r="IGJ67" s="3"/>
      <c r="IGK67" s="3"/>
      <c r="IGL67" s="3"/>
      <c r="IGM67" s="3"/>
      <c r="IGN67" s="3"/>
      <c r="IGO67" s="3"/>
      <c r="IGP67" s="3"/>
      <c r="IGQ67" s="3"/>
      <c r="IGR67" s="3"/>
      <c r="IGS67" s="3"/>
      <c r="IGT67" s="3"/>
      <c r="IGU67" s="3"/>
      <c r="IGV67" s="3"/>
      <c r="IGW67" s="3"/>
      <c r="IGX67" s="3"/>
      <c r="IGY67" s="3"/>
      <c r="IGZ67" s="3"/>
      <c r="IHA67" s="3"/>
      <c r="IHB67" s="3"/>
      <c r="IHC67" s="3"/>
      <c r="IHD67" s="3"/>
      <c r="IHE67" s="3"/>
      <c r="IHF67" s="3"/>
      <c r="IHG67" s="3"/>
      <c r="IHH67" s="3"/>
      <c r="IHI67" s="3"/>
      <c r="IHJ67" s="3"/>
      <c r="IHK67" s="3"/>
      <c r="IHL67" s="3"/>
      <c r="IHM67" s="3"/>
      <c r="IHN67" s="3"/>
      <c r="IHO67" s="3"/>
      <c r="IHP67" s="3"/>
      <c r="IHQ67" s="3"/>
      <c r="IHR67" s="3"/>
      <c r="IHS67" s="3"/>
      <c r="IHT67" s="3"/>
      <c r="IHU67" s="3"/>
      <c r="IHV67" s="3"/>
      <c r="IHW67" s="3"/>
      <c r="IHX67" s="3"/>
      <c r="IHY67" s="3"/>
      <c r="IHZ67" s="3"/>
      <c r="IIA67" s="3"/>
      <c r="IIB67" s="3"/>
      <c r="IIC67" s="3"/>
      <c r="IID67" s="3"/>
      <c r="IIE67" s="3"/>
      <c r="IIF67" s="3"/>
      <c r="IIG67" s="3"/>
      <c r="IIH67" s="3"/>
      <c r="III67" s="3"/>
      <c r="IIJ67" s="3"/>
      <c r="IIK67" s="3"/>
      <c r="IIL67" s="3"/>
      <c r="IIM67" s="3"/>
      <c r="IIN67" s="3"/>
      <c r="IIO67" s="3"/>
      <c r="IIP67" s="3"/>
      <c r="IIQ67" s="3"/>
      <c r="IIR67" s="3"/>
      <c r="IIS67" s="3"/>
      <c r="IIT67" s="3"/>
      <c r="IIU67" s="3"/>
      <c r="IIV67" s="3"/>
      <c r="IIW67" s="3"/>
      <c r="IIX67" s="3"/>
      <c r="IIY67" s="3"/>
      <c r="IIZ67" s="3"/>
      <c r="IJA67" s="3"/>
      <c r="IJB67" s="3"/>
      <c r="IJC67" s="3"/>
      <c r="IJD67" s="3"/>
      <c r="IJE67" s="3"/>
      <c r="IJF67" s="3"/>
      <c r="IJG67" s="3"/>
      <c r="IJH67" s="3"/>
      <c r="IJI67" s="3"/>
      <c r="IJJ67" s="3"/>
      <c r="IJK67" s="3"/>
      <c r="IJL67" s="3"/>
      <c r="IJM67" s="3"/>
      <c r="IJN67" s="3"/>
      <c r="IJO67" s="3"/>
      <c r="IJP67" s="3"/>
      <c r="IJQ67" s="3"/>
      <c r="IJR67" s="3"/>
      <c r="IJS67" s="3"/>
      <c r="IJT67" s="3"/>
      <c r="IJU67" s="3"/>
      <c r="IJV67" s="3"/>
      <c r="IJW67" s="3"/>
      <c r="IJX67" s="3"/>
      <c r="IJY67" s="3"/>
      <c r="IJZ67" s="3"/>
      <c r="IKA67" s="3"/>
      <c r="IKB67" s="3"/>
      <c r="IKC67" s="3"/>
      <c r="IKD67" s="3"/>
      <c r="IKE67" s="3"/>
      <c r="IKF67" s="3"/>
      <c r="IKG67" s="3"/>
      <c r="IKH67" s="3"/>
      <c r="IKI67" s="3"/>
      <c r="IKJ67" s="3"/>
      <c r="IKK67" s="3"/>
      <c r="IKL67" s="3"/>
      <c r="IKM67" s="3"/>
      <c r="IKN67" s="3"/>
      <c r="IKO67" s="3"/>
      <c r="IKP67" s="3"/>
      <c r="IKQ67" s="3"/>
      <c r="IKR67" s="3"/>
      <c r="IKS67" s="3"/>
      <c r="IKT67" s="3"/>
      <c r="IKU67" s="3"/>
      <c r="IKV67" s="3"/>
      <c r="IKW67" s="3"/>
      <c r="IKX67" s="3"/>
      <c r="IKY67" s="3"/>
      <c r="IKZ67" s="3"/>
      <c r="ILA67" s="3"/>
      <c r="ILB67" s="3"/>
      <c r="ILC67" s="3"/>
      <c r="ILD67" s="3"/>
      <c r="ILE67" s="3"/>
      <c r="ILF67" s="3"/>
      <c r="ILG67" s="3"/>
      <c r="ILH67" s="3"/>
      <c r="ILI67" s="3"/>
      <c r="ILJ67" s="3"/>
      <c r="ILK67" s="3"/>
      <c r="ILL67" s="3"/>
      <c r="ILM67" s="3"/>
      <c r="ILN67" s="3"/>
      <c r="ILO67" s="3"/>
      <c r="ILP67" s="3"/>
      <c r="ILQ67" s="3"/>
      <c r="ILR67" s="3"/>
      <c r="ILS67" s="3"/>
      <c r="ILT67" s="3"/>
      <c r="ILU67" s="3"/>
      <c r="ILV67" s="3"/>
      <c r="ILW67" s="3"/>
      <c r="ILX67" s="3"/>
      <c r="ILY67" s="3"/>
      <c r="ILZ67" s="3"/>
      <c r="IMA67" s="3"/>
      <c r="IMB67" s="3"/>
      <c r="IMC67" s="3"/>
      <c r="IMD67" s="3"/>
      <c r="IME67" s="3"/>
      <c r="IMF67" s="3"/>
      <c r="IMG67" s="3"/>
      <c r="IMH67" s="3"/>
      <c r="IMI67" s="3"/>
      <c r="IMJ67" s="3"/>
      <c r="IMK67" s="3"/>
      <c r="IML67" s="3"/>
      <c r="IMM67" s="3"/>
      <c r="IMN67" s="3"/>
      <c r="IMO67" s="3"/>
      <c r="IMP67" s="3"/>
      <c r="IMQ67" s="3"/>
      <c r="IMR67" s="3"/>
      <c r="IMS67" s="3"/>
      <c r="IMT67" s="3"/>
      <c r="IMU67" s="3"/>
      <c r="IMV67" s="3"/>
      <c r="IMW67" s="3"/>
      <c r="IMX67" s="3"/>
      <c r="IMY67" s="3"/>
      <c r="IMZ67" s="3"/>
      <c r="INA67" s="3"/>
      <c r="INB67" s="3"/>
      <c r="INC67" s="3"/>
      <c r="IND67" s="3"/>
      <c r="INE67" s="3"/>
      <c r="INF67" s="3"/>
      <c r="ING67" s="3"/>
      <c r="INH67" s="3"/>
      <c r="INI67" s="3"/>
      <c r="INJ67" s="3"/>
      <c r="INK67" s="3"/>
      <c r="INL67" s="3"/>
      <c r="INM67" s="3"/>
      <c r="INN67" s="3"/>
      <c r="INO67" s="3"/>
      <c r="INP67" s="3"/>
      <c r="INQ67" s="3"/>
      <c r="INR67" s="3"/>
      <c r="INS67" s="3"/>
      <c r="INT67" s="3"/>
      <c r="INU67" s="3"/>
      <c r="INV67" s="3"/>
      <c r="INW67" s="3"/>
      <c r="INX67" s="3"/>
      <c r="INY67" s="3"/>
      <c r="INZ67" s="3"/>
      <c r="IOA67" s="3"/>
      <c r="IOB67" s="3"/>
      <c r="IOC67" s="3"/>
      <c r="IOD67" s="3"/>
      <c r="IOE67" s="3"/>
      <c r="IOF67" s="3"/>
      <c r="IOG67" s="3"/>
      <c r="IOH67" s="3"/>
      <c r="IOI67" s="3"/>
      <c r="IOJ67" s="3"/>
      <c r="IOK67" s="3"/>
      <c r="IOL67" s="3"/>
      <c r="IOM67" s="3"/>
      <c r="ION67" s="3"/>
      <c r="IOO67" s="3"/>
      <c r="IOP67" s="3"/>
      <c r="IOQ67" s="3"/>
      <c r="IOR67" s="3"/>
      <c r="IOS67" s="3"/>
      <c r="IOT67" s="3"/>
      <c r="IOU67" s="3"/>
      <c r="IOV67" s="3"/>
      <c r="IOW67" s="3"/>
      <c r="IOX67" s="3"/>
      <c r="IOY67" s="3"/>
      <c r="IOZ67" s="3"/>
      <c r="IPA67" s="3"/>
      <c r="IPB67" s="3"/>
      <c r="IPC67" s="3"/>
      <c r="IPD67" s="3"/>
      <c r="IPE67" s="3"/>
      <c r="IPF67" s="3"/>
      <c r="IPG67" s="3"/>
      <c r="IPH67" s="3"/>
      <c r="IPI67" s="3"/>
      <c r="IPJ67" s="3"/>
      <c r="IPK67" s="3"/>
      <c r="IPL67" s="3"/>
      <c r="IPM67" s="3"/>
      <c r="IPN67" s="3"/>
      <c r="IPO67" s="3"/>
      <c r="IPP67" s="3"/>
      <c r="IPQ67" s="3"/>
      <c r="IPR67" s="3"/>
      <c r="IPS67" s="3"/>
      <c r="IPT67" s="3"/>
      <c r="IPU67" s="3"/>
      <c r="IPV67" s="3"/>
      <c r="IPW67" s="3"/>
      <c r="IPX67" s="3"/>
      <c r="IPY67" s="3"/>
      <c r="IPZ67" s="3"/>
      <c r="IQA67" s="3"/>
      <c r="IQB67" s="3"/>
      <c r="IQC67" s="3"/>
      <c r="IQD67" s="3"/>
      <c r="IQE67" s="3"/>
      <c r="IQF67" s="3"/>
      <c r="IQG67" s="3"/>
      <c r="IQH67" s="3"/>
      <c r="IQI67" s="3"/>
      <c r="IQJ67" s="3"/>
      <c r="IQK67" s="3"/>
      <c r="IQL67" s="3"/>
      <c r="IQM67" s="3"/>
      <c r="IQN67" s="3"/>
      <c r="IQO67" s="3"/>
      <c r="IQP67" s="3"/>
      <c r="IQQ67" s="3"/>
      <c r="IQR67" s="3"/>
      <c r="IQS67" s="3"/>
      <c r="IQT67" s="3"/>
      <c r="IQU67" s="3"/>
      <c r="IQV67" s="3"/>
      <c r="IQW67" s="3"/>
      <c r="IQX67" s="3"/>
      <c r="IQY67" s="3"/>
      <c r="IQZ67" s="3"/>
      <c r="IRA67" s="3"/>
      <c r="IRB67" s="3"/>
      <c r="IRC67" s="3"/>
      <c r="IRD67" s="3"/>
      <c r="IRE67" s="3"/>
      <c r="IRF67" s="3"/>
      <c r="IRG67" s="3"/>
      <c r="IRH67" s="3"/>
      <c r="IRI67" s="3"/>
      <c r="IRJ67" s="3"/>
      <c r="IRK67" s="3"/>
      <c r="IRL67" s="3"/>
      <c r="IRM67" s="3"/>
      <c r="IRN67" s="3"/>
      <c r="IRO67" s="3"/>
      <c r="IRP67" s="3"/>
      <c r="IRQ67" s="3"/>
      <c r="IRR67" s="3"/>
      <c r="IRS67" s="3"/>
      <c r="IRT67" s="3"/>
      <c r="IRU67" s="3"/>
      <c r="IRV67" s="3"/>
      <c r="IRW67" s="3"/>
      <c r="IRX67" s="3"/>
      <c r="IRY67" s="3"/>
      <c r="IRZ67" s="3"/>
      <c r="ISA67" s="3"/>
      <c r="ISB67" s="3"/>
      <c r="ISC67" s="3"/>
      <c r="ISD67" s="3"/>
      <c r="ISE67" s="3"/>
      <c r="ISF67" s="3"/>
      <c r="ISG67" s="3"/>
      <c r="ISH67" s="3"/>
      <c r="ISI67" s="3"/>
      <c r="ISJ67" s="3"/>
      <c r="ISK67" s="3"/>
      <c r="ISL67" s="3"/>
      <c r="ISM67" s="3"/>
      <c r="ISN67" s="3"/>
      <c r="ISO67" s="3"/>
      <c r="ISP67" s="3"/>
      <c r="ISQ67" s="3"/>
      <c r="ISR67" s="3"/>
      <c r="ISS67" s="3"/>
      <c r="IST67" s="3"/>
      <c r="ISU67" s="3"/>
      <c r="ISV67" s="3"/>
      <c r="ISW67" s="3"/>
      <c r="ISX67" s="3"/>
      <c r="ISY67" s="3"/>
      <c r="ISZ67" s="3"/>
      <c r="ITA67" s="3"/>
      <c r="ITB67" s="3"/>
      <c r="ITC67" s="3"/>
      <c r="ITD67" s="3"/>
      <c r="ITE67" s="3"/>
      <c r="ITF67" s="3"/>
      <c r="ITG67" s="3"/>
      <c r="ITH67" s="3"/>
      <c r="ITI67" s="3"/>
      <c r="ITJ67" s="3"/>
      <c r="ITK67" s="3"/>
      <c r="ITL67" s="3"/>
      <c r="ITM67" s="3"/>
      <c r="ITN67" s="3"/>
      <c r="ITO67" s="3"/>
      <c r="ITP67" s="3"/>
      <c r="ITQ67" s="3"/>
      <c r="ITR67" s="3"/>
      <c r="ITS67" s="3"/>
      <c r="ITT67" s="3"/>
      <c r="ITU67" s="3"/>
      <c r="ITV67" s="3"/>
      <c r="ITW67" s="3"/>
      <c r="ITX67" s="3"/>
      <c r="ITY67" s="3"/>
      <c r="ITZ67" s="3"/>
      <c r="IUA67" s="3"/>
      <c r="IUB67" s="3"/>
      <c r="IUC67" s="3"/>
      <c r="IUD67" s="3"/>
      <c r="IUE67" s="3"/>
      <c r="IUF67" s="3"/>
      <c r="IUG67" s="3"/>
      <c r="IUH67" s="3"/>
      <c r="IUI67" s="3"/>
      <c r="IUJ67" s="3"/>
      <c r="IUK67" s="3"/>
      <c r="IUL67" s="3"/>
      <c r="IUM67" s="3"/>
      <c r="IUN67" s="3"/>
      <c r="IUO67" s="3"/>
      <c r="IUP67" s="3"/>
      <c r="IUQ67" s="3"/>
      <c r="IUR67" s="3"/>
      <c r="IUS67" s="3"/>
      <c r="IUT67" s="3"/>
      <c r="IUU67" s="3"/>
      <c r="IUV67" s="3"/>
      <c r="IUW67" s="3"/>
      <c r="IUX67" s="3"/>
      <c r="IUY67" s="3"/>
      <c r="IUZ67" s="3"/>
      <c r="IVA67" s="3"/>
      <c r="IVB67" s="3"/>
      <c r="IVC67" s="3"/>
      <c r="IVD67" s="3"/>
      <c r="IVE67" s="3"/>
      <c r="IVF67" s="3"/>
      <c r="IVG67" s="3"/>
      <c r="IVH67" s="3"/>
      <c r="IVI67" s="3"/>
      <c r="IVJ67" s="3"/>
      <c r="IVK67" s="3"/>
      <c r="IVL67" s="3"/>
      <c r="IVM67" s="3"/>
      <c r="IVN67" s="3"/>
      <c r="IVO67" s="3"/>
      <c r="IVP67" s="3"/>
      <c r="IVQ67" s="3"/>
      <c r="IVR67" s="3"/>
      <c r="IVS67" s="3"/>
      <c r="IVT67" s="3"/>
      <c r="IVU67" s="3"/>
      <c r="IVV67" s="3"/>
      <c r="IVW67" s="3"/>
      <c r="IVX67" s="3"/>
      <c r="IVY67" s="3"/>
      <c r="IVZ67" s="3"/>
      <c r="IWA67" s="3"/>
      <c r="IWB67" s="3"/>
      <c r="IWC67" s="3"/>
      <c r="IWD67" s="3"/>
      <c r="IWE67" s="3"/>
      <c r="IWF67" s="3"/>
      <c r="IWG67" s="3"/>
      <c r="IWH67" s="3"/>
      <c r="IWI67" s="3"/>
      <c r="IWJ67" s="3"/>
      <c r="IWK67" s="3"/>
      <c r="IWL67" s="3"/>
      <c r="IWM67" s="3"/>
      <c r="IWN67" s="3"/>
      <c r="IWO67" s="3"/>
      <c r="IWP67" s="3"/>
      <c r="IWQ67" s="3"/>
      <c r="IWR67" s="3"/>
      <c r="IWS67" s="3"/>
      <c r="IWT67" s="3"/>
      <c r="IWU67" s="3"/>
      <c r="IWV67" s="3"/>
      <c r="IWW67" s="3"/>
      <c r="IWX67" s="3"/>
      <c r="IWY67" s="3"/>
      <c r="IWZ67" s="3"/>
      <c r="IXA67" s="3"/>
      <c r="IXB67" s="3"/>
      <c r="IXC67" s="3"/>
      <c r="IXD67" s="3"/>
      <c r="IXE67" s="3"/>
      <c r="IXF67" s="3"/>
      <c r="IXG67" s="3"/>
      <c r="IXH67" s="3"/>
      <c r="IXI67" s="3"/>
      <c r="IXJ67" s="3"/>
      <c r="IXK67" s="3"/>
      <c r="IXL67" s="3"/>
      <c r="IXM67" s="3"/>
      <c r="IXN67" s="3"/>
      <c r="IXO67" s="3"/>
      <c r="IXP67" s="3"/>
      <c r="IXQ67" s="3"/>
      <c r="IXR67" s="3"/>
      <c r="IXS67" s="3"/>
      <c r="IXT67" s="3"/>
      <c r="IXU67" s="3"/>
      <c r="IXV67" s="3"/>
      <c r="IXW67" s="3"/>
      <c r="IXX67" s="3"/>
      <c r="IXY67" s="3"/>
      <c r="IXZ67" s="3"/>
      <c r="IYA67" s="3"/>
      <c r="IYB67" s="3"/>
      <c r="IYC67" s="3"/>
      <c r="IYD67" s="3"/>
      <c r="IYE67" s="3"/>
      <c r="IYF67" s="3"/>
      <c r="IYG67" s="3"/>
      <c r="IYH67" s="3"/>
      <c r="IYI67" s="3"/>
      <c r="IYJ67" s="3"/>
      <c r="IYK67" s="3"/>
      <c r="IYL67" s="3"/>
      <c r="IYM67" s="3"/>
      <c r="IYN67" s="3"/>
      <c r="IYO67" s="3"/>
      <c r="IYP67" s="3"/>
      <c r="IYQ67" s="3"/>
      <c r="IYR67" s="3"/>
      <c r="IYS67" s="3"/>
      <c r="IYT67" s="3"/>
      <c r="IYU67" s="3"/>
      <c r="IYV67" s="3"/>
      <c r="IYW67" s="3"/>
      <c r="IYX67" s="3"/>
      <c r="IYY67" s="3"/>
      <c r="IYZ67" s="3"/>
      <c r="IZA67" s="3"/>
      <c r="IZB67" s="3"/>
      <c r="IZC67" s="3"/>
      <c r="IZD67" s="3"/>
      <c r="IZE67" s="3"/>
      <c r="IZF67" s="3"/>
      <c r="IZG67" s="3"/>
      <c r="IZH67" s="3"/>
      <c r="IZI67" s="3"/>
      <c r="IZJ67" s="3"/>
      <c r="IZK67" s="3"/>
      <c r="IZL67" s="3"/>
      <c r="IZM67" s="3"/>
      <c r="IZN67" s="3"/>
      <c r="IZO67" s="3"/>
      <c r="IZP67" s="3"/>
      <c r="IZQ67" s="3"/>
      <c r="IZR67" s="3"/>
      <c r="IZS67" s="3"/>
      <c r="IZT67" s="3"/>
      <c r="IZU67" s="3"/>
      <c r="IZV67" s="3"/>
      <c r="IZW67" s="3"/>
      <c r="IZX67" s="3"/>
      <c r="IZY67" s="3"/>
      <c r="IZZ67" s="3"/>
      <c r="JAA67" s="3"/>
      <c r="JAB67" s="3"/>
      <c r="JAC67" s="3"/>
      <c r="JAD67" s="3"/>
      <c r="JAE67" s="3"/>
      <c r="JAF67" s="3"/>
      <c r="JAG67" s="3"/>
      <c r="JAH67" s="3"/>
      <c r="JAI67" s="3"/>
      <c r="JAJ67" s="3"/>
      <c r="JAK67" s="3"/>
      <c r="JAL67" s="3"/>
      <c r="JAM67" s="3"/>
      <c r="JAN67" s="3"/>
      <c r="JAO67" s="3"/>
      <c r="JAP67" s="3"/>
      <c r="JAQ67" s="3"/>
      <c r="JAR67" s="3"/>
      <c r="JAS67" s="3"/>
      <c r="JAT67" s="3"/>
      <c r="JAU67" s="3"/>
      <c r="JAV67" s="3"/>
      <c r="JAW67" s="3"/>
      <c r="JAX67" s="3"/>
      <c r="JAY67" s="3"/>
      <c r="JAZ67" s="3"/>
      <c r="JBA67" s="3"/>
      <c r="JBB67" s="3"/>
      <c r="JBC67" s="3"/>
      <c r="JBD67" s="3"/>
      <c r="JBE67" s="3"/>
      <c r="JBF67" s="3"/>
      <c r="JBG67" s="3"/>
      <c r="JBH67" s="3"/>
      <c r="JBI67" s="3"/>
      <c r="JBJ67" s="3"/>
      <c r="JBK67" s="3"/>
      <c r="JBL67" s="3"/>
      <c r="JBM67" s="3"/>
      <c r="JBN67" s="3"/>
      <c r="JBO67" s="3"/>
      <c r="JBP67" s="3"/>
      <c r="JBQ67" s="3"/>
      <c r="JBR67" s="3"/>
      <c r="JBS67" s="3"/>
      <c r="JBT67" s="3"/>
      <c r="JBU67" s="3"/>
      <c r="JBV67" s="3"/>
      <c r="JBW67" s="3"/>
      <c r="JBX67" s="3"/>
      <c r="JBY67" s="3"/>
      <c r="JBZ67" s="3"/>
      <c r="JCA67" s="3"/>
      <c r="JCB67" s="3"/>
      <c r="JCC67" s="3"/>
      <c r="JCD67" s="3"/>
      <c r="JCE67" s="3"/>
      <c r="JCF67" s="3"/>
      <c r="JCG67" s="3"/>
      <c r="JCH67" s="3"/>
      <c r="JCI67" s="3"/>
      <c r="JCJ67" s="3"/>
      <c r="JCK67" s="3"/>
      <c r="JCL67" s="3"/>
      <c r="JCM67" s="3"/>
      <c r="JCN67" s="3"/>
      <c r="JCO67" s="3"/>
      <c r="JCP67" s="3"/>
      <c r="JCQ67" s="3"/>
      <c r="JCR67" s="3"/>
      <c r="JCS67" s="3"/>
      <c r="JCT67" s="3"/>
      <c r="JCU67" s="3"/>
      <c r="JCV67" s="3"/>
      <c r="JCW67" s="3"/>
      <c r="JCX67" s="3"/>
      <c r="JCY67" s="3"/>
      <c r="JCZ67" s="3"/>
      <c r="JDA67" s="3"/>
      <c r="JDB67" s="3"/>
      <c r="JDC67" s="3"/>
      <c r="JDD67" s="3"/>
      <c r="JDE67" s="3"/>
      <c r="JDF67" s="3"/>
      <c r="JDG67" s="3"/>
      <c r="JDH67" s="3"/>
      <c r="JDI67" s="3"/>
      <c r="JDJ67" s="3"/>
      <c r="JDK67" s="3"/>
      <c r="JDL67" s="3"/>
      <c r="JDM67" s="3"/>
      <c r="JDN67" s="3"/>
      <c r="JDO67" s="3"/>
      <c r="JDP67" s="3"/>
      <c r="JDQ67" s="3"/>
      <c r="JDR67" s="3"/>
      <c r="JDS67" s="3"/>
      <c r="JDT67" s="3"/>
      <c r="JDU67" s="3"/>
      <c r="JDV67" s="3"/>
      <c r="JDW67" s="3"/>
      <c r="JDX67" s="3"/>
      <c r="JDY67" s="3"/>
      <c r="JDZ67" s="3"/>
      <c r="JEA67" s="3"/>
      <c r="JEB67" s="3"/>
      <c r="JEC67" s="3"/>
      <c r="JED67" s="3"/>
      <c r="JEE67" s="3"/>
      <c r="JEF67" s="3"/>
      <c r="JEG67" s="3"/>
      <c r="JEH67" s="3"/>
      <c r="JEI67" s="3"/>
      <c r="JEJ67" s="3"/>
      <c r="JEK67" s="3"/>
      <c r="JEL67" s="3"/>
      <c r="JEM67" s="3"/>
      <c r="JEN67" s="3"/>
      <c r="JEO67" s="3"/>
      <c r="JEP67" s="3"/>
      <c r="JEQ67" s="3"/>
      <c r="JER67" s="3"/>
      <c r="JES67" s="3"/>
      <c r="JET67" s="3"/>
      <c r="JEU67" s="3"/>
      <c r="JEV67" s="3"/>
      <c r="JEW67" s="3"/>
      <c r="JEX67" s="3"/>
      <c r="JEY67" s="3"/>
      <c r="JEZ67" s="3"/>
      <c r="JFA67" s="3"/>
      <c r="JFB67" s="3"/>
      <c r="JFC67" s="3"/>
      <c r="JFD67" s="3"/>
      <c r="JFE67" s="3"/>
      <c r="JFF67" s="3"/>
      <c r="JFG67" s="3"/>
      <c r="JFH67" s="3"/>
      <c r="JFI67" s="3"/>
      <c r="JFJ67" s="3"/>
      <c r="JFK67" s="3"/>
      <c r="JFL67" s="3"/>
      <c r="JFM67" s="3"/>
      <c r="JFN67" s="3"/>
      <c r="JFO67" s="3"/>
      <c r="JFP67" s="3"/>
      <c r="JFQ67" s="3"/>
      <c r="JFR67" s="3"/>
      <c r="JFS67" s="3"/>
      <c r="JFT67" s="3"/>
      <c r="JFU67" s="3"/>
      <c r="JFV67" s="3"/>
      <c r="JFW67" s="3"/>
      <c r="JFX67" s="3"/>
      <c r="JFY67" s="3"/>
      <c r="JFZ67" s="3"/>
      <c r="JGA67" s="3"/>
      <c r="JGB67" s="3"/>
      <c r="JGC67" s="3"/>
      <c r="JGD67" s="3"/>
      <c r="JGE67" s="3"/>
      <c r="JGF67" s="3"/>
      <c r="JGG67" s="3"/>
      <c r="JGH67" s="3"/>
      <c r="JGI67" s="3"/>
      <c r="JGJ67" s="3"/>
      <c r="JGK67" s="3"/>
      <c r="JGL67" s="3"/>
      <c r="JGM67" s="3"/>
      <c r="JGN67" s="3"/>
      <c r="JGO67" s="3"/>
      <c r="JGP67" s="3"/>
      <c r="JGQ67" s="3"/>
      <c r="JGR67" s="3"/>
      <c r="JGS67" s="3"/>
      <c r="JGT67" s="3"/>
      <c r="JGU67" s="3"/>
      <c r="JGV67" s="3"/>
      <c r="JGW67" s="3"/>
      <c r="JGX67" s="3"/>
      <c r="JGY67" s="3"/>
      <c r="JGZ67" s="3"/>
      <c r="JHA67" s="3"/>
      <c r="JHB67" s="3"/>
      <c r="JHC67" s="3"/>
      <c r="JHD67" s="3"/>
      <c r="JHE67" s="3"/>
      <c r="JHF67" s="3"/>
      <c r="JHG67" s="3"/>
      <c r="JHH67" s="3"/>
      <c r="JHI67" s="3"/>
      <c r="JHJ67" s="3"/>
      <c r="JHK67" s="3"/>
      <c r="JHL67" s="3"/>
      <c r="JHM67" s="3"/>
      <c r="JHN67" s="3"/>
      <c r="JHO67" s="3"/>
      <c r="JHP67" s="3"/>
      <c r="JHQ67" s="3"/>
      <c r="JHR67" s="3"/>
      <c r="JHS67" s="3"/>
      <c r="JHT67" s="3"/>
      <c r="JHU67" s="3"/>
      <c r="JHV67" s="3"/>
      <c r="JHW67" s="3"/>
      <c r="JHX67" s="3"/>
      <c r="JHY67" s="3"/>
      <c r="JHZ67" s="3"/>
      <c r="JIA67" s="3"/>
      <c r="JIB67" s="3"/>
      <c r="JIC67" s="3"/>
      <c r="JID67" s="3"/>
      <c r="JIE67" s="3"/>
      <c r="JIF67" s="3"/>
      <c r="JIG67" s="3"/>
      <c r="JIH67" s="3"/>
      <c r="JII67" s="3"/>
      <c r="JIJ67" s="3"/>
      <c r="JIK67" s="3"/>
      <c r="JIL67" s="3"/>
      <c r="JIM67" s="3"/>
      <c r="JIN67" s="3"/>
      <c r="JIO67" s="3"/>
      <c r="JIP67" s="3"/>
      <c r="JIQ67" s="3"/>
      <c r="JIR67" s="3"/>
      <c r="JIS67" s="3"/>
      <c r="JIT67" s="3"/>
      <c r="JIU67" s="3"/>
      <c r="JIV67" s="3"/>
      <c r="JIW67" s="3"/>
      <c r="JIX67" s="3"/>
      <c r="JIY67" s="3"/>
      <c r="JIZ67" s="3"/>
      <c r="JJA67" s="3"/>
      <c r="JJB67" s="3"/>
      <c r="JJC67" s="3"/>
      <c r="JJD67" s="3"/>
      <c r="JJE67" s="3"/>
      <c r="JJF67" s="3"/>
      <c r="JJG67" s="3"/>
      <c r="JJH67" s="3"/>
      <c r="JJI67" s="3"/>
      <c r="JJJ67" s="3"/>
      <c r="JJK67" s="3"/>
      <c r="JJL67" s="3"/>
      <c r="JJM67" s="3"/>
      <c r="JJN67" s="3"/>
      <c r="JJO67" s="3"/>
      <c r="JJP67" s="3"/>
      <c r="JJQ67" s="3"/>
      <c r="JJR67" s="3"/>
      <c r="JJS67" s="3"/>
      <c r="JJT67" s="3"/>
      <c r="JJU67" s="3"/>
      <c r="JJV67" s="3"/>
      <c r="JJW67" s="3"/>
      <c r="JJX67" s="3"/>
      <c r="JJY67" s="3"/>
      <c r="JJZ67" s="3"/>
      <c r="JKA67" s="3"/>
      <c r="JKB67" s="3"/>
      <c r="JKC67" s="3"/>
      <c r="JKD67" s="3"/>
      <c r="JKE67" s="3"/>
      <c r="JKF67" s="3"/>
      <c r="JKG67" s="3"/>
      <c r="JKH67" s="3"/>
      <c r="JKI67" s="3"/>
      <c r="JKJ67" s="3"/>
      <c r="JKK67" s="3"/>
      <c r="JKL67" s="3"/>
      <c r="JKM67" s="3"/>
      <c r="JKN67" s="3"/>
      <c r="JKO67" s="3"/>
      <c r="JKP67" s="3"/>
      <c r="JKQ67" s="3"/>
      <c r="JKR67" s="3"/>
      <c r="JKS67" s="3"/>
      <c r="JKT67" s="3"/>
      <c r="JKU67" s="3"/>
      <c r="JKV67" s="3"/>
      <c r="JKW67" s="3"/>
      <c r="JKX67" s="3"/>
      <c r="JKY67" s="3"/>
      <c r="JKZ67" s="3"/>
      <c r="JLA67" s="3"/>
      <c r="JLB67" s="3"/>
      <c r="JLC67" s="3"/>
      <c r="JLD67" s="3"/>
      <c r="JLE67" s="3"/>
      <c r="JLF67" s="3"/>
      <c r="JLG67" s="3"/>
      <c r="JLH67" s="3"/>
      <c r="JLI67" s="3"/>
      <c r="JLJ67" s="3"/>
      <c r="JLK67" s="3"/>
      <c r="JLL67" s="3"/>
      <c r="JLM67" s="3"/>
      <c r="JLN67" s="3"/>
      <c r="JLO67" s="3"/>
      <c r="JLP67" s="3"/>
      <c r="JLQ67" s="3"/>
      <c r="JLR67" s="3"/>
      <c r="JLS67" s="3"/>
      <c r="JLT67" s="3"/>
      <c r="JLU67" s="3"/>
      <c r="JLV67" s="3"/>
      <c r="JLW67" s="3"/>
      <c r="JLX67" s="3"/>
      <c r="JLY67" s="3"/>
      <c r="JLZ67" s="3"/>
      <c r="JMA67" s="3"/>
      <c r="JMB67" s="3"/>
      <c r="JMC67" s="3"/>
      <c r="JMD67" s="3"/>
      <c r="JME67" s="3"/>
      <c r="JMF67" s="3"/>
      <c r="JMG67" s="3"/>
      <c r="JMH67" s="3"/>
      <c r="JMI67" s="3"/>
      <c r="JMJ67" s="3"/>
      <c r="JMK67" s="3"/>
      <c r="JML67" s="3"/>
      <c r="JMM67" s="3"/>
      <c r="JMN67" s="3"/>
      <c r="JMO67" s="3"/>
      <c r="JMP67" s="3"/>
      <c r="JMQ67" s="3"/>
      <c r="JMR67" s="3"/>
      <c r="JMS67" s="3"/>
      <c r="JMT67" s="3"/>
      <c r="JMU67" s="3"/>
      <c r="JMV67" s="3"/>
      <c r="JMW67" s="3"/>
      <c r="JMX67" s="3"/>
      <c r="JMY67" s="3"/>
      <c r="JMZ67" s="3"/>
      <c r="JNA67" s="3"/>
      <c r="JNB67" s="3"/>
      <c r="JNC67" s="3"/>
      <c r="JND67" s="3"/>
      <c r="JNE67" s="3"/>
      <c r="JNF67" s="3"/>
      <c r="JNG67" s="3"/>
      <c r="JNH67" s="3"/>
      <c r="JNI67" s="3"/>
      <c r="JNJ67" s="3"/>
      <c r="JNK67" s="3"/>
      <c r="JNL67" s="3"/>
      <c r="JNM67" s="3"/>
      <c r="JNN67" s="3"/>
      <c r="JNO67" s="3"/>
      <c r="JNP67" s="3"/>
      <c r="JNQ67" s="3"/>
      <c r="JNR67" s="3"/>
      <c r="JNS67" s="3"/>
      <c r="JNT67" s="3"/>
      <c r="JNU67" s="3"/>
      <c r="JNV67" s="3"/>
      <c r="JNW67" s="3"/>
      <c r="JNX67" s="3"/>
      <c r="JNY67" s="3"/>
      <c r="JNZ67" s="3"/>
      <c r="JOA67" s="3"/>
      <c r="JOB67" s="3"/>
      <c r="JOC67" s="3"/>
      <c r="JOD67" s="3"/>
      <c r="JOE67" s="3"/>
      <c r="JOF67" s="3"/>
      <c r="JOG67" s="3"/>
      <c r="JOH67" s="3"/>
      <c r="JOI67" s="3"/>
      <c r="JOJ67" s="3"/>
      <c r="JOK67" s="3"/>
      <c r="JOL67" s="3"/>
      <c r="JOM67" s="3"/>
      <c r="JON67" s="3"/>
      <c r="JOO67" s="3"/>
      <c r="JOP67" s="3"/>
      <c r="JOQ67" s="3"/>
      <c r="JOR67" s="3"/>
      <c r="JOS67" s="3"/>
      <c r="JOT67" s="3"/>
      <c r="JOU67" s="3"/>
      <c r="JOV67" s="3"/>
      <c r="JOW67" s="3"/>
      <c r="JOX67" s="3"/>
      <c r="JOY67" s="3"/>
      <c r="JOZ67" s="3"/>
      <c r="JPA67" s="3"/>
      <c r="JPB67" s="3"/>
      <c r="JPC67" s="3"/>
      <c r="JPD67" s="3"/>
      <c r="JPE67" s="3"/>
      <c r="JPF67" s="3"/>
      <c r="JPG67" s="3"/>
      <c r="JPH67" s="3"/>
      <c r="JPI67" s="3"/>
      <c r="JPJ67" s="3"/>
      <c r="JPK67" s="3"/>
      <c r="JPL67" s="3"/>
      <c r="JPM67" s="3"/>
      <c r="JPN67" s="3"/>
      <c r="JPO67" s="3"/>
      <c r="JPP67" s="3"/>
      <c r="JPQ67" s="3"/>
      <c r="JPR67" s="3"/>
      <c r="JPS67" s="3"/>
      <c r="JPT67" s="3"/>
      <c r="JPU67" s="3"/>
      <c r="JPV67" s="3"/>
      <c r="JPW67" s="3"/>
      <c r="JPX67" s="3"/>
      <c r="JPY67" s="3"/>
      <c r="JPZ67" s="3"/>
      <c r="JQA67" s="3"/>
      <c r="JQB67" s="3"/>
      <c r="JQC67" s="3"/>
      <c r="JQD67" s="3"/>
      <c r="JQE67" s="3"/>
      <c r="JQF67" s="3"/>
      <c r="JQG67" s="3"/>
      <c r="JQH67" s="3"/>
      <c r="JQI67" s="3"/>
      <c r="JQJ67" s="3"/>
      <c r="JQK67" s="3"/>
      <c r="JQL67" s="3"/>
      <c r="JQM67" s="3"/>
      <c r="JQN67" s="3"/>
      <c r="JQO67" s="3"/>
      <c r="JQP67" s="3"/>
      <c r="JQQ67" s="3"/>
      <c r="JQR67" s="3"/>
      <c r="JQS67" s="3"/>
      <c r="JQT67" s="3"/>
      <c r="JQU67" s="3"/>
      <c r="JQV67" s="3"/>
      <c r="JQW67" s="3"/>
      <c r="JQX67" s="3"/>
      <c r="JQY67" s="3"/>
      <c r="JQZ67" s="3"/>
      <c r="JRA67" s="3"/>
      <c r="JRB67" s="3"/>
      <c r="JRC67" s="3"/>
      <c r="JRD67" s="3"/>
      <c r="JRE67" s="3"/>
      <c r="JRF67" s="3"/>
      <c r="JRG67" s="3"/>
      <c r="JRH67" s="3"/>
      <c r="JRI67" s="3"/>
      <c r="JRJ67" s="3"/>
      <c r="JRK67" s="3"/>
      <c r="JRL67" s="3"/>
      <c r="JRM67" s="3"/>
      <c r="JRN67" s="3"/>
      <c r="JRO67" s="3"/>
      <c r="JRP67" s="3"/>
      <c r="JRQ67" s="3"/>
      <c r="JRR67" s="3"/>
      <c r="JRS67" s="3"/>
      <c r="JRT67" s="3"/>
      <c r="JRU67" s="3"/>
      <c r="JRV67" s="3"/>
      <c r="JRW67" s="3"/>
      <c r="JRX67" s="3"/>
      <c r="JRY67" s="3"/>
      <c r="JRZ67" s="3"/>
      <c r="JSA67" s="3"/>
      <c r="JSB67" s="3"/>
      <c r="JSC67" s="3"/>
      <c r="JSD67" s="3"/>
      <c r="JSE67" s="3"/>
      <c r="JSF67" s="3"/>
      <c r="JSG67" s="3"/>
      <c r="JSH67" s="3"/>
      <c r="JSI67" s="3"/>
      <c r="JSJ67" s="3"/>
      <c r="JSK67" s="3"/>
      <c r="JSL67" s="3"/>
      <c r="JSM67" s="3"/>
      <c r="JSN67" s="3"/>
      <c r="JSO67" s="3"/>
      <c r="JSP67" s="3"/>
      <c r="JSQ67" s="3"/>
      <c r="JSR67" s="3"/>
      <c r="JSS67" s="3"/>
      <c r="JST67" s="3"/>
      <c r="JSU67" s="3"/>
      <c r="JSV67" s="3"/>
      <c r="JSW67" s="3"/>
      <c r="JSX67" s="3"/>
      <c r="JSY67" s="3"/>
      <c r="JSZ67" s="3"/>
      <c r="JTA67" s="3"/>
      <c r="JTB67" s="3"/>
      <c r="JTC67" s="3"/>
      <c r="JTD67" s="3"/>
      <c r="JTE67" s="3"/>
      <c r="JTF67" s="3"/>
      <c r="JTG67" s="3"/>
      <c r="JTH67" s="3"/>
      <c r="JTI67" s="3"/>
      <c r="JTJ67" s="3"/>
      <c r="JTK67" s="3"/>
      <c r="JTL67" s="3"/>
      <c r="JTM67" s="3"/>
      <c r="JTN67" s="3"/>
      <c r="JTO67" s="3"/>
      <c r="JTP67" s="3"/>
      <c r="JTQ67" s="3"/>
      <c r="JTR67" s="3"/>
      <c r="JTS67" s="3"/>
      <c r="JTT67" s="3"/>
      <c r="JTU67" s="3"/>
      <c r="JTV67" s="3"/>
      <c r="JTW67" s="3"/>
      <c r="JTX67" s="3"/>
      <c r="JTY67" s="3"/>
      <c r="JTZ67" s="3"/>
      <c r="JUA67" s="3"/>
      <c r="JUB67" s="3"/>
      <c r="JUC67" s="3"/>
      <c r="JUD67" s="3"/>
      <c r="JUE67" s="3"/>
      <c r="JUF67" s="3"/>
      <c r="JUG67" s="3"/>
      <c r="JUH67" s="3"/>
      <c r="JUI67" s="3"/>
      <c r="JUJ67" s="3"/>
      <c r="JUK67" s="3"/>
      <c r="JUL67" s="3"/>
      <c r="JUM67" s="3"/>
      <c r="JUN67" s="3"/>
      <c r="JUO67" s="3"/>
      <c r="JUP67" s="3"/>
      <c r="JUQ67" s="3"/>
      <c r="JUR67" s="3"/>
      <c r="JUS67" s="3"/>
      <c r="JUT67" s="3"/>
      <c r="JUU67" s="3"/>
      <c r="JUV67" s="3"/>
      <c r="JUW67" s="3"/>
      <c r="JUX67" s="3"/>
      <c r="JUY67" s="3"/>
      <c r="JUZ67" s="3"/>
      <c r="JVA67" s="3"/>
      <c r="JVB67" s="3"/>
      <c r="JVC67" s="3"/>
      <c r="JVD67" s="3"/>
      <c r="JVE67" s="3"/>
      <c r="JVF67" s="3"/>
      <c r="JVG67" s="3"/>
      <c r="JVH67" s="3"/>
      <c r="JVI67" s="3"/>
      <c r="JVJ67" s="3"/>
      <c r="JVK67" s="3"/>
      <c r="JVL67" s="3"/>
      <c r="JVM67" s="3"/>
      <c r="JVN67" s="3"/>
      <c r="JVO67" s="3"/>
      <c r="JVP67" s="3"/>
      <c r="JVQ67" s="3"/>
      <c r="JVR67" s="3"/>
      <c r="JVS67" s="3"/>
      <c r="JVT67" s="3"/>
      <c r="JVU67" s="3"/>
      <c r="JVV67" s="3"/>
      <c r="JVW67" s="3"/>
      <c r="JVX67" s="3"/>
      <c r="JVY67" s="3"/>
      <c r="JVZ67" s="3"/>
      <c r="JWA67" s="3"/>
      <c r="JWB67" s="3"/>
      <c r="JWC67" s="3"/>
      <c r="JWD67" s="3"/>
      <c r="JWE67" s="3"/>
      <c r="JWF67" s="3"/>
      <c r="JWG67" s="3"/>
      <c r="JWH67" s="3"/>
      <c r="JWI67" s="3"/>
      <c r="JWJ67" s="3"/>
      <c r="JWK67" s="3"/>
      <c r="JWL67" s="3"/>
      <c r="JWM67" s="3"/>
      <c r="JWN67" s="3"/>
      <c r="JWO67" s="3"/>
      <c r="JWP67" s="3"/>
      <c r="JWQ67" s="3"/>
      <c r="JWR67" s="3"/>
      <c r="JWS67" s="3"/>
      <c r="JWT67" s="3"/>
      <c r="JWU67" s="3"/>
      <c r="JWV67" s="3"/>
      <c r="JWW67" s="3"/>
      <c r="JWX67" s="3"/>
      <c r="JWY67" s="3"/>
      <c r="JWZ67" s="3"/>
      <c r="JXA67" s="3"/>
      <c r="JXB67" s="3"/>
      <c r="JXC67" s="3"/>
      <c r="JXD67" s="3"/>
      <c r="JXE67" s="3"/>
      <c r="JXF67" s="3"/>
      <c r="JXG67" s="3"/>
      <c r="JXH67" s="3"/>
      <c r="JXI67" s="3"/>
      <c r="JXJ67" s="3"/>
      <c r="JXK67" s="3"/>
      <c r="JXL67" s="3"/>
      <c r="JXM67" s="3"/>
      <c r="JXN67" s="3"/>
      <c r="JXO67" s="3"/>
      <c r="JXP67" s="3"/>
      <c r="JXQ67" s="3"/>
      <c r="JXR67" s="3"/>
      <c r="JXS67" s="3"/>
      <c r="JXT67" s="3"/>
      <c r="JXU67" s="3"/>
      <c r="JXV67" s="3"/>
      <c r="JXW67" s="3"/>
      <c r="JXX67" s="3"/>
      <c r="JXY67" s="3"/>
      <c r="JXZ67" s="3"/>
      <c r="JYA67" s="3"/>
      <c r="JYB67" s="3"/>
      <c r="JYC67" s="3"/>
      <c r="JYD67" s="3"/>
      <c r="JYE67" s="3"/>
      <c r="JYF67" s="3"/>
      <c r="JYG67" s="3"/>
      <c r="JYH67" s="3"/>
      <c r="JYI67" s="3"/>
      <c r="JYJ67" s="3"/>
      <c r="JYK67" s="3"/>
      <c r="JYL67" s="3"/>
      <c r="JYM67" s="3"/>
      <c r="JYN67" s="3"/>
      <c r="JYO67" s="3"/>
      <c r="JYP67" s="3"/>
      <c r="JYQ67" s="3"/>
      <c r="JYR67" s="3"/>
      <c r="JYS67" s="3"/>
      <c r="JYT67" s="3"/>
      <c r="JYU67" s="3"/>
      <c r="JYV67" s="3"/>
      <c r="JYW67" s="3"/>
      <c r="JYX67" s="3"/>
      <c r="JYY67" s="3"/>
      <c r="JYZ67" s="3"/>
      <c r="JZA67" s="3"/>
      <c r="JZB67" s="3"/>
      <c r="JZC67" s="3"/>
      <c r="JZD67" s="3"/>
      <c r="JZE67" s="3"/>
      <c r="JZF67" s="3"/>
      <c r="JZG67" s="3"/>
      <c r="JZH67" s="3"/>
      <c r="JZI67" s="3"/>
      <c r="JZJ67" s="3"/>
      <c r="JZK67" s="3"/>
      <c r="JZL67" s="3"/>
      <c r="JZM67" s="3"/>
      <c r="JZN67" s="3"/>
      <c r="JZO67" s="3"/>
      <c r="JZP67" s="3"/>
      <c r="JZQ67" s="3"/>
      <c r="JZR67" s="3"/>
      <c r="JZS67" s="3"/>
      <c r="JZT67" s="3"/>
      <c r="JZU67" s="3"/>
      <c r="JZV67" s="3"/>
      <c r="JZW67" s="3"/>
      <c r="JZX67" s="3"/>
      <c r="JZY67" s="3"/>
      <c r="JZZ67" s="3"/>
      <c r="KAA67" s="3"/>
      <c r="KAB67" s="3"/>
      <c r="KAC67" s="3"/>
      <c r="KAD67" s="3"/>
      <c r="KAE67" s="3"/>
      <c r="KAF67" s="3"/>
      <c r="KAG67" s="3"/>
      <c r="KAH67" s="3"/>
      <c r="KAI67" s="3"/>
      <c r="KAJ67" s="3"/>
      <c r="KAK67" s="3"/>
      <c r="KAL67" s="3"/>
      <c r="KAM67" s="3"/>
      <c r="KAN67" s="3"/>
      <c r="KAO67" s="3"/>
      <c r="KAP67" s="3"/>
      <c r="KAQ67" s="3"/>
      <c r="KAR67" s="3"/>
      <c r="KAS67" s="3"/>
      <c r="KAT67" s="3"/>
      <c r="KAU67" s="3"/>
      <c r="KAV67" s="3"/>
      <c r="KAW67" s="3"/>
      <c r="KAX67" s="3"/>
      <c r="KAY67" s="3"/>
      <c r="KAZ67" s="3"/>
      <c r="KBA67" s="3"/>
      <c r="KBB67" s="3"/>
      <c r="KBC67" s="3"/>
      <c r="KBD67" s="3"/>
      <c r="KBE67" s="3"/>
      <c r="KBF67" s="3"/>
      <c r="KBG67" s="3"/>
      <c r="KBH67" s="3"/>
      <c r="KBI67" s="3"/>
      <c r="KBJ67" s="3"/>
      <c r="KBK67" s="3"/>
      <c r="KBL67" s="3"/>
      <c r="KBM67" s="3"/>
      <c r="KBN67" s="3"/>
      <c r="KBO67" s="3"/>
      <c r="KBP67" s="3"/>
      <c r="KBQ67" s="3"/>
      <c r="KBR67" s="3"/>
      <c r="KBS67" s="3"/>
      <c r="KBT67" s="3"/>
      <c r="KBU67" s="3"/>
      <c r="KBV67" s="3"/>
      <c r="KBW67" s="3"/>
      <c r="KBX67" s="3"/>
      <c r="KBY67" s="3"/>
      <c r="KBZ67" s="3"/>
      <c r="KCA67" s="3"/>
      <c r="KCB67" s="3"/>
      <c r="KCC67" s="3"/>
      <c r="KCD67" s="3"/>
      <c r="KCE67" s="3"/>
      <c r="KCF67" s="3"/>
      <c r="KCG67" s="3"/>
      <c r="KCH67" s="3"/>
      <c r="KCI67" s="3"/>
      <c r="KCJ67" s="3"/>
      <c r="KCK67" s="3"/>
      <c r="KCL67" s="3"/>
      <c r="KCM67" s="3"/>
      <c r="KCN67" s="3"/>
      <c r="KCO67" s="3"/>
      <c r="KCP67" s="3"/>
      <c r="KCQ67" s="3"/>
      <c r="KCR67" s="3"/>
      <c r="KCS67" s="3"/>
      <c r="KCT67" s="3"/>
      <c r="KCU67" s="3"/>
      <c r="KCV67" s="3"/>
      <c r="KCW67" s="3"/>
      <c r="KCX67" s="3"/>
      <c r="KCY67" s="3"/>
      <c r="KCZ67" s="3"/>
      <c r="KDA67" s="3"/>
      <c r="KDB67" s="3"/>
      <c r="KDC67" s="3"/>
      <c r="KDD67" s="3"/>
      <c r="KDE67" s="3"/>
      <c r="KDF67" s="3"/>
      <c r="KDG67" s="3"/>
      <c r="KDH67" s="3"/>
      <c r="KDI67" s="3"/>
      <c r="KDJ67" s="3"/>
      <c r="KDK67" s="3"/>
      <c r="KDL67" s="3"/>
      <c r="KDM67" s="3"/>
      <c r="KDN67" s="3"/>
      <c r="KDO67" s="3"/>
      <c r="KDP67" s="3"/>
      <c r="KDQ67" s="3"/>
      <c r="KDR67" s="3"/>
      <c r="KDS67" s="3"/>
      <c r="KDT67" s="3"/>
      <c r="KDU67" s="3"/>
      <c r="KDV67" s="3"/>
      <c r="KDW67" s="3"/>
      <c r="KDX67" s="3"/>
      <c r="KDY67" s="3"/>
      <c r="KDZ67" s="3"/>
      <c r="KEA67" s="3"/>
      <c r="KEB67" s="3"/>
      <c r="KEC67" s="3"/>
      <c r="KED67" s="3"/>
      <c r="KEE67" s="3"/>
      <c r="KEF67" s="3"/>
      <c r="KEG67" s="3"/>
      <c r="KEH67" s="3"/>
      <c r="KEI67" s="3"/>
      <c r="KEJ67" s="3"/>
      <c r="KEK67" s="3"/>
      <c r="KEL67" s="3"/>
      <c r="KEM67" s="3"/>
      <c r="KEN67" s="3"/>
      <c r="KEO67" s="3"/>
      <c r="KEP67" s="3"/>
      <c r="KEQ67" s="3"/>
      <c r="KER67" s="3"/>
      <c r="KES67" s="3"/>
      <c r="KET67" s="3"/>
      <c r="KEU67" s="3"/>
      <c r="KEV67" s="3"/>
      <c r="KEW67" s="3"/>
      <c r="KEX67" s="3"/>
      <c r="KEY67" s="3"/>
      <c r="KEZ67" s="3"/>
      <c r="KFA67" s="3"/>
      <c r="KFB67" s="3"/>
      <c r="KFC67" s="3"/>
      <c r="KFD67" s="3"/>
      <c r="KFE67" s="3"/>
      <c r="KFF67" s="3"/>
      <c r="KFG67" s="3"/>
      <c r="KFH67" s="3"/>
      <c r="KFI67" s="3"/>
      <c r="KFJ67" s="3"/>
      <c r="KFK67" s="3"/>
      <c r="KFL67" s="3"/>
      <c r="KFM67" s="3"/>
      <c r="KFN67" s="3"/>
      <c r="KFO67" s="3"/>
      <c r="KFP67" s="3"/>
      <c r="KFQ67" s="3"/>
      <c r="KFR67" s="3"/>
      <c r="KFS67" s="3"/>
      <c r="KFT67" s="3"/>
      <c r="KFU67" s="3"/>
      <c r="KFV67" s="3"/>
      <c r="KFW67" s="3"/>
      <c r="KFX67" s="3"/>
      <c r="KFY67" s="3"/>
      <c r="KFZ67" s="3"/>
      <c r="KGA67" s="3"/>
      <c r="KGB67" s="3"/>
      <c r="KGC67" s="3"/>
      <c r="KGD67" s="3"/>
      <c r="KGE67" s="3"/>
      <c r="KGF67" s="3"/>
      <c r="KGG67" s="3"/>
      <c r="KGH67" s="3"/>
      <c r="KGI67" s="3"/>
      <c r="KGJ67" s="3"/>
      <c r="KGK67" s="3"/>
      <c r="KGL67" s="3"/>
      <c r="KGM67" s="3"/>
      <c r="KGN67" s="3"/>
      <c r="KGO67" s="3"/>
      <c r="KGP67" s="3"/>
      <c r="KGQ67" s="3"/>
      <c r="KGR67" s="3"/>
      <c r="KGS67" s="3"/>
      <c r="KGT67" s="3"/>
      <c r="KGU67" s="3"/>
      <c r="KGV67" s="3"/>
      <c r="KGW67" s="3"/>
      <c r="KGX67" s="3"/>
      <c r="KGY67" s="3"/>
      <c r="KGZ67" s="3"/>
      <c r="KHA67" s="3"/>
      <c r="KHB67" s="3"/>
      <c r="KHC67" s="3"/>
      <c r="KHD67" s="3"/>
      <c r="KHE67" s="3"/>
      <c r="KHF67" s="3"/>
      <c r="KHG67" s="3"/>
      <c r="KHH67" s="3"/>
      <c r="KHI67" s="3"/>
      <c r="KHJ67" s="3"/>
      <c r="KHK67" s="3"/>
      <c r="KHL67" s="3"/>
      <c r="KHM67" s="3"/>
      <c r="KHN67" s="3"/>
      <c r="KHO67" s="3"/>
      <c r="KHP67" s="3"/>
      <c r="KHQ67" s="3"/>
      <c r="KHR67" s="3"/>
      <c r="KHS67" s="3"/>
      <c r="KHT67" s="3"/>
      <c r="KHU67" s="3"/>
      <c r="KHV67" s="3"/>
      <c r="KHW67" s="3"/>
      <c r="KHX67" s="3"/>
      <c r="KHY67" s="3"/>
      <c r="KHZ67" s="3"/>
      <c r="KIA67" s="3"/>
      <c r="KIB67" s="3"/>
      <c r="KIC67" s="3"/>
      <c r="KID67" s="3"/>
      <c r="KIE67" s="3"/>
      <c r="KIF67" s="3"/>
      <c r="KIG67" s="3"/>
      <c r="KIH67" s="3"/>
      <c r="KII67" s="3"/>
      <c r="KIJ67" s="3"/>
      <c r="KIK67" s="3"/>
      <c r="KIL67" s="3"/>
      <c r="KIM67" s="3"/>
      <c r="KIN67" s="3"/>
      <c r="KIO67" s="3"/>
      <c r="KIP67" s="3"/>
      <c r="KIQ67" s="3"/>
      <c r="KIR67" s="3"/>
      <c r="KIS67" s="3"/>
      <c r="KIT67" s="3"/>
      <c r="KIU67" s="3"/>
      <c r="KIV67" s="3"/>
      <c r="KIW67" s="3"/>
      <c r="KIX67" s="3"/>
      <c r="KIY67" s="3"/>
      <c r="KIZ67" s="3"/>
      <c r="KJA67" s="3"/>
      <c r="KJB67" s="3"/>
      <c r="KJC67" s="3"/>
      <c r="KJD67" s="3"/>
      <c r="KJE67" s="3"/>
      <c r="KJF67" s="3"/>
      <c r="KJG67" s="3"/>
      <c r="KJH67" s="3"/>
      <c r="KJI67" s="3"/>
      <c r="KJJ67" s="3"/>
      <c r="KJK67" s="3"/>
      <c r="KJL67" s="3"/>
      <c r="KJM67" s="3"/>
      <c r="KJN67" s="3"/>
      <c r="KJO67" s="3"/>
      <c r="KJP67" s="3"/>
      <c r="KJQ67" s="3"/>
      <c r="KJR67" s="3"/>
      <c r="KJS67" s="3"/>
      <c r="KJT67" s="3"/>
      <c r="KJU67" s="3"/>
      <c r="KJV67" s="3"/>
      <c r="KJW67" s="3"/>
      <c r="KJX67" s="3"/>
      <c r="KJY67" s="3"/>
      <c r="KJZ67" s="3"/>
      <c r="KKA67" s="3"/>
      <c r="KKB67" s="3"/>
      <c r="KKC67" s="3"/>
      <c r="KKD67" s="3"/>
      <c r="KKE67" s="3"/>
      <c r="KKF67" s="3"/>
      <c r="KKG67" s="3"/>
      <c r="KKH67" s="3"/>
      <c r="KKI67" s="3"/>
      <c r="KKJ67" s="3"/>
      <c r="KKK67" s="3"/>
      <c r="KKL67" s="3"/>
      <c r="KKM67" s="3"/>
      <c r="KKN67" s="3"/>
      <c r="KKO67" s="3"/>
      <c r="KKP67" s="3"/>
      <c r="KKQ67" s="3"/>
      <c r="KKR67" s="3"/>
      <c r="KKS67" s="3"/>
      <c r="KKT67" s="3"/>
      <c r="KKU67" s="3"/>
      <c r="KKV67" s="3"/>
      <c r="KKW67" s="3"/>
      <c r="KKX67" s="3"/>
      <c r="KKY67" s="3"/>
      <c r="KKZ67" s="3"/>
      <c r="KLA67" s="3"/>
      <c r="KLB67" s="3"/>
      <c r="KLC67" s="3"/>
      <c r="KLD67" s="3"/>
      <c r="KLE67" s="3"/>
      <c r="KLF67" s="3"/>
      <c r="KLG67" s="3"/>
      <c r="KLH67" s="3"/>
      <c r="KLI67" s="3"/>
      <c r="KLJ67" s="3"/>
      <c r="KLK67" s="3"/>
      <c r="KLL67" s="3"/>
      <c r="KLM67" s="3"/>
      <c r="KLN67" s="3"/>
      <c r="KLO67" s="3"/>
      <c r="KLP67" s="3"/>
      <c r="KLQ67" s="3"/>
      <c r="KLR67" s="3"/>
      <c r="KLS67" s="3"/>
      <c r="KLT67" s="3"/>
      <c r="KLU67" s="3"/>
      <c r="KLV67" s="3"/>
      <c r="KLW67" s="3"/>
      <c r="KLX67" s="3"/>
      <c r="KLY67" s="3"/>
      <c r="KLZ67" s="3"/>
      <c r="KMA67" s="3"/>
      <c r="KMB67" s="3"/>
      <c r="KMC67" s="3"/>
      <c r="KMD67" s="3"/>
      <c r="KME67" s="3"/>
      <c r="KMF67" s="3"/>
      <c r="KMG67" s="3"/>
      <c r="KMH67" s="3"/>
      <c r="KMI67" s="3"/>
      <c r="KMJ67" s="3"/>
      <c r="KMK67" s="3"/>
      <c r="KML67" s="3"/>
      <c r="KMM67" s="3"/>
      <c r="KMN67" s="3"/>
      <c r="KMO67" s="3"/>
      <c r="KMP67" s="3"/>
      <c r="KMQ67" s="3"/>
      <c r="KMR67" s="3"/>
      <c r="KMS67" s="3"/>
      <c r="KMT67" s="3"/>
      <c r="KMU67" s="3"/>
      <c r="KMV67" s="3"/>
      <c r="KMW67" s="3"/>
      <c r="KMX67" s="3"/>
      <c r="KMY67" s="3"/>
      <c r="KMZ67" s="3"/>
      <c r="KNA67" s="3"/>
      <c r="KNB67" s="3"/>
      <c r="KNC67" s="3"/>
      <c r="KND67" s="3"/>
      <c r="KNE67" s="3"/>
      <c r="KNF67" s="3"/>
      <c r="KNG67" s="3"/>
      <c r="KNH67" s="3"/>
      <c r="KNI67" s="3"/>
      <c r="KNJ67" s="3"/>
      <c r="KNK67" s="3"/>
      <c r="KNL67" s="3"/>
      <c r="KNM67" s="3"/>
      <c r="KNN67" s="3"/>
      <c r="KNO67" s="3"/>
      <c r="KNP67" s="3"/>
      <c r="KNQ67" s="3"/>
      <c r="KNR67" s="3"/>
      <c r="KNS67" s="3"/>
      <c r="KNT67" s="3"/>
      <c r="KNU67" s="3"/>
      <c r="KNV67" s="3"/>
      <c r="KNW67" s="3"/>
      <c r="KNX67" s="3"/>
      <c r="KNY67" s="3"/>
      <c r="KNZ67" s="3"/>
      <c r="KOA67" s="3"/>
      <c r="KOB67" s="3"/>
      <c r="KOC67" s="3"/>
      <c r="KOD67" s="3"/>
      <c r="KOE67" s="3"/>
      <c r="KOF67" s="3"/>
      <c r="KOG67" s="3"/>
      <c r="KOH67" s="3"/>
      <c r="KOI67" s="3"/>
      <c r="KOJ67" s="3"/>
      <c r="KOK67" s="3"/>
      <c r="KOL67" s="3"/>
      <c r="KOM67" s="3"/>
      <c r="KON67" s="3"/>
      <c r="KOO67" s="3"/>
      <c r="KOP67" s="3"/>
      <c r="KOQ67" s="3"/>
      <c r="KOR67" s="3"/>
      <c r="KOS67" s="3"/>
      <c r="KOT67" s="3"/>
      <c r="KOU67" s="3"/>
      <c r="KOV67" s="3"/>
      <c r="KOW67" s="3"/>
      <c r="KOX67" s="3"/>
      <c r="KOY67" s="3"/>
      <c r="KOZ67" s="3"/>
      <c r="KPA67" s="3"/>
      <c r="KPB67" s="3"/>
      <c r="KPC67" s="3"/>
      <c r="KPD67" s="3"/>
      <c r="KPE67" s="3"/>
      <c r="KPF67" s="3"/>
      <c r="KPG67" s="3"/>
      <c r="KPH67" s="3"/>
      <c r="KPI67" s="3"/>
      <c r="KPJ67" s="3"/>
      <c r="KPK67" s="3"/>
      <c r="KPL67" s="3"/>
      <c r="KPM67" s="3"/>
      <c r="KPN67" s="3"/>
      <c r="KPO67" s="3"/>
      <c r="KPP67" s="3"/>
      <c r="KPQ67" s="3"/>
      <c r="KPR67" s="3"/>
      <c r="KPS67" s="3"/>
      <c r="KPT67" s="3"/>
      <c r="KPU67" s="3"/>
      <c r="KPV67" s="3"/>
      <c r="KPW67" s="3"/>
      <c r="KPX67" s="3"/>
      <c r="KPY67" s="3"/>
      <c r="KPZ67" s="3"/>
      <c r="KQA67" s="3"/>
      <c r="KQB67" s="3"/>
      <c r="KQC67" s="3"/>
      <c r="KQD67" s="3"/>
      <c r="KQE67" s="3"/>
      <c r="KQF67" s="3"/>
      <c r="KQG67" s="3"/>
      <c r="KQH67" s="3"/>
      <c r="KQI67" s="3"/>
      <c r="KQJ67" s="3"/>
      <c r="KQK67" s="3"/>
      <c r="KQL67" s="3"/>
      <c r="KQM67" s="3"/>
      <c r="KQN67" s="3"/>
      <c r="KQO67" s="3"/>
      <c r="KQP67" s="3"/>
      <c r="KQQ67" s="3"/>
      <c r="KQR67" s="3"/>
      <c r="KQS67" s="3"/>
      <c r="KQT67" s="3"/>
      <c r="KQU67" s="3"/>
      <c r="KQV67" s="3"/>
      <c r="KQW67" s="3"/>
      <c r="KQX67" s="3"/>
      <c r="KQY67" s="3"/>
      <c r="KQZ67" s="3"/>
      <c r="KRA67" s="3"/>
      <c r="KRB67" s="3"/>
      <c r="KRC67" s="3"/>
      <c r="KRD67" s="3"/>
      <c r="KRE67" s="3"/>
      <c r="KRF67" s="3"/>
      <c r="KRG67" s="3"/>
      <c r="KRH67" s="3"/>
      <c r="KRI67" s="3"/>
      <c r="KRJ67" s="3"/>
      <c r="KRK67" s="3"/>
      <c r="KRL67" s="3"/>
      <c r="KRM67" s="3"/>
      <c r="KRN67" s="3"/>
      <c r="KRO67" s="3"/>
      <c r="KRP67" s="3"/>
      <c r="KRQ67" s="3"/>
      <c r="KRR67" s="3"/>
      <c r="KRS67" s="3"/>
      <c r="KRT67" s="3"/>
      <c r="KRU67" s="3"/>
      <c r="KRV67" s="3"/>
      <c r="KRW67" s="3"/>
      <c r="KRX67" s="3"/>
      <c r="KRY67" s="3"/>
      <c r="KRZ67" s="3"/>
      <c r="KSA67" s="3"/>
      <c r="KSB67" s="3"/>
      <c r="KSC67" s="3"/>
      <c r="KSD67" s="3"/>
      <c r="KSE67" s="3"/>
      <c r="KSF67" s="3"/>
      <c r="KSG67" s="3"/>
      <c r="KSH67" s="3"/>
      <c r="KSI67" s="3"/>
      <c r="KSJ67" s="3"/>
      <c r="KSK67" s="3"/>
      <c r="KSL67" s="3"/>
      <c r="KSM67" s="3"/>
      <c r="KSN67" s="3"/>
      <c r="KSO67" s="3"/>
      <c r="KSP67" s="3"/>
      <c r="KSQ67" s="3"/>
      <c r="KSR67" s="3"/>
      <c r="KSS67" s="3"/>
      <c r="KST67" s="3"/>
      <c r="KSU67" s="3"/>
      <c r="KSV67" s="3"/>
      <c r="KSW67" s="3"/>
      <c r="KSX67" s="3"/>
      <c r="KSY67" s="3"/>
      <c r="KSZ67" s="3"/>
      <c r="KTA67" s="3"/>
      <c r="KTB67" s="3"/>
      <c r="KTC67" s="3"/>
      <c r="KTD67" s="3"/>
      <c r="KTE67" s="3"/>
      <c r="KTF67" s="3"/>
      <c r="KTG67" s="3"/>
      <c r="KTH67" s="3"/>
      <c r="KTI67" s="3"/>
      <c r="KTJ67" s="3"/>
      <c r="KTK67" s="3"/>
      <c r="KTL67" s="3"/>
      <c r="KTM67" s="3"/>
      <c r="KTN67" s="3"/>
      <c r="KTO67" s="3"/>
      <c r="KTP67" s="3"/>
      <c r="KTQ67" s="3"/>
      <c r="KTR67" s="3"/>
      <c r="KTS67" s="3"/>
      <c r="KTT67" s="3"/>
      <c r="KTU67" s="3"/>
      <c r="KTV67" s="3"/>
      <c r="KTW67" s="3"/>
      <c r="KTX67" s="3"/>
      <c r="KTY67" s="3"/>
      <c r="KTZ67" s="3"/>
      <c r="KUA67" s="3"/>
      <c r="KUB67" s="3"/>
      <c r="KUC67" s="3"/>
      <c r="KUD67" s="3"/>
      <c r="KUE67" s="3"/>
      <c r="KUF67" s="3"/>
      <c r="KUG67" s="3"/>
      <c r="KUH67" s="3"/>
      <c r="KUI67" s="3"/>
      <c r="KUJ67" s="3"/>
      <c r="KUK67" s="3"/>
      <c r="KUL67" s="3"/>
      <c r="KUM67" s="3"/>
      <c r="KUN67" s="3"/>
      <c r="KUO67" s="3"/>
      <c r="KUP67" s="3"/>
      <c r="KUQ67" s="3"/>
      <c r="KUR67" s="3"/>
      <c r="KUS67" s="3"/>
      <c r="KUT67" s="3"/>
      <c r="KUU67" s="3"/>
      <c r="KUV67" s="3"/>
      <c r="KUW67" s="3"/>
      <c r="KUX67" s="3"/>
      <c r="KUY67" s="3"/>
      <c r="KUZ67" s="3"/>
      <c r="KVA67" s="3"/>
      <c r="KVB67" s="3"/>
      <c r="KVC67" s="3"/>
      <c r="KVD67" s="3"/>
      <c r="KVE67" s="3"/>
      <c r="KVF67" s="3"/>
      <c r="KVG67" s="3"/>
      <c r="KVH67" s="3"/>
      <c r="KVI67" s="3"/>
      <c r="KVJ67" s="3"/>
      <c r="KVK67" s="3"/>
      <c r="KVL67" s="3"/>
      <c r="KVM67" s="3"/>
      <c r="KVN67" s="3"/>
      <c r="KVO67" s="3"/>
      <c r="KVP67" s="3"/>
      <c r="KVQ67" s="3"/>
      <c r="KVR67" s="3"/>
      <c r="KVS67" s="3"/>
      <c r="KVT67" s="3"/>
      <c r="KVU67" s="3"/>
      <c r="KVV67" s="3"/>
      <c r="KVW67" s="3"/>
      <c r="KVX67" s="3"/>
      <c r="KVY67" s="3"/>
      <c r="KVZ67" s="3"/>
      <c r="KWA67" s="3"/>
      <c r="KWB67" s="3"/>
      <c r="KWC67" s="3"/>
      <c r="KWD67" s="3"/>
      <c r="KWE67" s="3"/>
      <c r="KWF67" s="3"/>
      <c r="KWG67" s="3"/>
      <c r="KWH67" s="3"/>
      <c r="KWI67" s="3"/>
      <c r="KWJ67" s="3"/>
      <c r="KWK67" s="3"/>
      <c r="KWL67" s="3"/>
      <c r="KWM67" s="3"/>
      <c r="KWN67" s="3"/>
      <c r="KWO67" s="3"/>
      <c r="KWP67" s="3"/>
      <c r="KWQ67" s="3"/>
      <c r="KWR67" s="3"/>
      <c r="KWS67" s="3"/>
      <c r="KWT67" s="3"/>
      <c r="KWU67" s="3"/>
      <c r="KWV67" s="3"/>
      <c r="KWW67" s="3"/>
      <c r="KWX67" s="3"/>
      <c r="KWY67" s="3"/>
      <c r="KWZ67" s="3"/>
      <c r="KXA67" s="3"/>
      <c r="KXB67" s="3"/>
      <c r="KXC67" s="3"/>
      <c r="KXD67" s="3"/>
      <c r="KXE67" s="3"/>
      <c r="KXF67" s="3"/>
      <c r="KXG67" s="3"/>
      <c r="KXH67" s="3"/>
      <c r="KXI67" s="3"/>
      <c r="KXJ67" s="3"/>
      <c r="KXK67" s="3"/>
      <c r="KXL67" s="3"/>
      <c r="KXM67" s="3"/>
      <c r="KXN67" s="3"/>
      <c r="KXO67" s="3"/>
      <c r="KXP67" s="3"/>
      <c r="KXQ67" s="3"/>
      <c r="KXR67" s="3"/>
      <c r="KXS67" s="3"/>
      <c r="KXT67" s="3"/>
      <c r="KXU67" s="3"/>
      <c r="KXV67" s="3"/>
      <c r="KXW67" s="3"/>
      <c r="KXX67" s="3"/>
      <c r="KXY67" s="3"/>
      <c r="KXZ67" s="3"/>
      <c r="KYA67" s="3"/>
      <c r="KYB67" s="3"/>
      <c r="KYC67" s="3"/>
      <c r="KYD67" s="3"/>
      <c r="KYE67" s="3"/>
      <c r="KYF67" s="3"/>
      <c r="KYG67" s="3"/>
      <c r="KYH67" s="3"/>
      <c r="KYI67" s="3"/>
      <c r="KYJ67" s="3"/>
      <c r="KYK67" s="3"/>
      <c r="KYL67" s="3"/>
      <c r="KYM67" s="3"/>
      <c r="KYN67" s="3"/>
      <c r="KYO67" s="3"/>
      <c r="KYP67" s="3"/>
      <c r="KYQ67" s="3"/>
      <c r="KYR67" s="3"/>
      <c r="KYS67" s="3"/>
      <c r="KYT67" s="3"/>
      <c r="KYU67" s="3"/>
      <c r="KYV67" s="3"/>
      <c r="KYW67" s="3"/>
      <c r="KYX67" s="3"/>
      <c r="KYY67" s="3"/>
      <c r="KYZ67" s="3"/>
      <c r="KZA67" s="3"/>
      <c r="KZB67" s="3"/>
      <c r="KZC67" s="3"/>
      <c r="KZD67" s="3"/>
      <c r="KZE67" s="3"/>
      <c r="KZF67" s="3"/>
      <c r="KZG67" s="3"/>
      <c r="KZH67" s="3"/>
      <c r="KZI67" s="3"/>
      <c r="KZJ67" s="3"/>
      <c r="KZK67" s="3"/>
      <c r="KZL67" s="3"/>
      <c r="KZM67" s="3"/>
      <c r="KZN67" s="3"/>
      <c r="KZO67" s="3"/>
      <c r="KZP67" s="3"/>
      <c r="KZQ67" s="3"/>
      <c r="KZR67" s="3"/>
      <c r="KZS67" s="3"/>
      <c r="KZT67" s="3"/>
      <c r="KZU67" s="3"/>
      <c r="KZV67" s="3"/>
      <c r="KZW67" s="3"/>
      <c r="KZX67" s="3"/>
      <c r="KZY67" s="3"/>
      <c r="KZZ67" s="3"/>
      <c r="LAA67" s="3"/>
      <c r="LAB67" s="3"/>
      <c r="LAC67" s="3"/>
      <c r="LAD67" s="3"/>
      <c r="LAE67" s="3"/>
      <c r="LAF67" s="3"/>
      <c r="LAG67" s="3"/>
      <c r="LAH67" s="3"/>
      <c r="LAI67" s="3"/>
      <c r="LAJ67" s="3"/>
      <c r="LAK67" s="3"/>
      <c r="LAL67" s="3"/>
      <c r="LAM67" s="3"/>
      <c r="LAN67" s="3"/>
      <c r="LAO67" s="3"/>
      <c r="LAP67" s="3"/>
      <c r="LAQ67" s="3"/>
      <c r="LAR67" s="3"/>
      <c r="LAS67" s="3"/>
      <c r="LAT67" s="3"/>
      <c r="LAU67" s="3"/>
      <c r="LAV67" s="3"/>
      <c r="LAW67" s="3"/>
      <c r="LAX67" s="3"/>
      <c r="LAY67" s="3"/>
      <c r="LAZ67" s="3"/>
      <c r="LBA67" s="3"/>
      <c r="LBB67" s="3"/>
      <c r="LBC67" s="3"/>
      <c r="LBD67" s="3"/>
      <c r="LBE67" s="3"/>
      <c r="LBF67" s="3"/>
      <c r="LBG67" s="3"/>
      <c r="LBH67" s="3"/>
      <c r="LBI67" s="3"/>
      <c r="LBJ67" s="3"/>
      <c r="LBK67" s="3"/>
      <c r="LBL67" s="3"/>
      <c r="LBM67" s="3"/>
      <c r="LBN67" s="3"/>
      <c r="LBO67" s="3"/>
      <c r="LBP67" s="3"/>
      <c r="LBQ67" s="3"/>
      <c r="LBR67" s="3"/>
      <c r="LBS67" s="3"/>
      <c r="LBT67" s="3"/>
      <c r="LBU67" s="3"/>
      <c r="LBV67" s="3"/>
      <c r="LBW67" s="3"/>
      <c r="LBX67" s="3"/>
      <c r="LBY67" s="3"/>
      <c r="LBZ67" s="3"/>
      <c r="LCA67" s="3"/>
      <c r="LCB67" s="3"/>
      <c r="LCC67" s="3"/>
      <c r="LCD67" s="3"/>
      <c r="LCE67" s="3"/>
      <c r="LCF67" s="3"/>
      <c r="LCG67" s="3"/>
      <c r="LCH67" s="3"/>
      <c r="LCI67" s="3"/>
      <c r="LCJ67" s="3"/>
      <c r="LCK67" s="3"/>
      <c r="LCL67" s="3"/>
      <c r="LCM67" s="3"/>
      <c r="LCN67" s="3"/>
      <c r="LCO67" s="3"/>
      <c r="LCP67" s="3"/>
      <c r="LCQ67" s="3"/>
      <c r="LCR67" s="3"/>
      <c r="LCS67" s="3"/>
      <c r="LCT67" s="3"/>
      <c r="LCU67" s="3"/>
      <c r="LCV67" s="3"/>
      <c r="LCW67" s="3"/>
      <c r="LCX67" s="3"/>
      <c r="LCY67" s="3"/>
      <c r="LCZ67" s="3"/>
      <c r="LDA67" s="3"/>
      <c r="LDB67" s="3"/>
      <c r="LDC67" s="3"/>
      <c r="LDD67" s="3"/>
      <c r="LDE67" s="3"/>
      <c r="LDF67" s="3"/>
      <c r="LDG67" s="3"/>
      <c r="LDH67" s="3"/>
      <c r="LDI67" s="3"/>
      <c r="LDJ67" s="3"/>
      <c r="LDK67" s="3"/>
      <c r="LDL67" s="3"/>
      <c r="LDM67" s="3"/>
      <c r="LDN67" s="3"/>
      <c r="LDO67" s="3"/>
      <c r="LDP67" s="3"/>
      <c r="LDQ67" s="3"/>
      <c r="LDR67" s="3"/>
      <c r="LDS67" s="3"/>
      <c r="LDT67" s="3"/>
      <c r="LDU67" s="3"/>
      <c r="LDV67" s="3"/>
      <c r="LDW67" s="3"/>
      <c r="LDX67" s="3"/>
      <c r="LDY67" s="3"/>
      <c r="LDZ67" s="3"/>
      <c r="LEA67" s="3"/>
      <c r="LEB67" s="3"/>
      <c r="LEC67" s="3"/>
      <c r="LED67" s="3"/>
      <c r="LEE67" s="3"/>
      <c r="LEF67" s="3"/>
      <c r="LEG67" s="3"/>
      <c r="LEH67" s="3"/>
      <c r="LEI67" s="3"/>
      <c r="LEJ67" s="3"/>
      <c r="LEK67" s="3"/>
      <c r="LEL67" s="3"/>
      <c r="LEM67" s="3"/>
      <c r="LEN67" s="3"/>
      <c r="LEO67" s="3"/>
      <c r="LEP67" s="3"/>
      <c r="LEQ67" s="3"/>
      <c r="LER67" s="3"/>
      <c r="LES67" s="3"/>
      <c r="LET67" s="3"/>
      <c r="LEU67" s="3"/>
      <c r="LEV67" s="3"/>
      <c r="LEW67" s="3"/>
      <c r="LEX67" s="3"/>
      <c r="LEY67" s="3"/>
      <c r="LEZ67" s="3"/>
      <c r="LFA67" s="3"/>
      <c r="LFB67" s="3"/>
      <c r="LFC67" s="3"/>
      <c r="LFD67" s="3"/>
      <c r="LFE67" s="3"/>
      <c r="LFF67" s="3"/>
      <c r="LFG67" s="3"/>
      <c r="LFH67" s="3"/>
      <c r="LFI67" s="3"/>
      <c r="LFJ67" s="3"/>
      <c r="LFK67" s="3"/>
      <c r="LFL67" s="3"/>
      <c r="LFM67" s="3"/>
      <c r="LFN67" s="3"/>
      <c r="LFO67" s="3"/>
      <c r="LFP67" s="3"/>
      <c r="LFQ67" s="3"/>
      <c r="LFR67" s="3"/>
      <c r="LFS67" s="3"/>
      <c r="LFT67" s="3"/>
      <c r="LFU67" s="3"/>
      <c r="LFV67" s="3"/>
      <c r="LFW67" s="3"/>
      <c r="LFX67" s="3"/>
      <c r="LFY67" s="3"/>
      <c r="LFZ67" s="3"/>
      <c r="LGA67" s="3"/>
      <c r="LGB67" s="3"/>
      <c r="LGC67" s="3"/>
      <c r="LGD67" s="3"/>
      <c r="LGE67" s="3"/>
      <c r="LGF67" s="3"/>
      <c r="LGG67" s="3"/>
      <c r="LGH67" s="3"/>
      <c r="LGI67" s="3"/>
      <c r="LGJ67" s="3"/>
      <c r="LGK67" s="3"/>
      <c r="LGL67" s="3"/>
      <c r="LGM67" s="3"/>
      <c r="LGN67" s="3"/>
      <c r="LGO67" s="3"/>
      <c r="LGP67" s="3"/>
      <c r="LGQ67" s="3"/>
      <c r="LGR67" s="3"/>
      <c r="LGS67" s="3"/>
      <c r="LGT67" s="3"/>
      <c r="LGU67" s="3"/>
      <c r="LGV67" s="3"/>
      <c r="LGW67" s="3"/>
      <c r="LGX67" s="3"/>
      <c r="LGY67" s="3"/>
      <c r="LGZ67" s="3"/>
      <c r="LHA67" s="3"/>
      <c r="LHB67" s="3"/>
      <c r="LHC67" s="3"/>
      <c r="LHD67" s="3"/>
      <c r="LHE67" s="3"/>
      <c r="LHF67" s="3"/>
      <c r="LHG67" s="3"/>
      <c r="LHH67" s="3"/>
      <c r="LHI67" s="3"/>
      <c r="LHJ67" s="3"/>
      <c r="LHK67" s="3"/>
      <c r="LHL67" s="3"/>
      <c r="LHM67" s="3"/>
      <c r="LHN67" s="3"/>
      <c r="LHO67" s="3"/>
      <c r="LHP67" s="3"/>
      <c r="LHQ67" s="3"/>
      <c r="LHR67" s="3"/>
      <c r="LHS67" s="3"/>
      <c r="LHT67" s="3"/>
      <c r="LHU67" s="3"/>
      <c r="LHV67" s="3"/>
      <c r="LHW67" s="3"/>
      <c r="LHX67" s="3"/>
      <c r="LHY67" s="3"/>
      <c r="LHZ67" s="3"/>
      <c r="LIA67" s="3"/>
      <c r="LIB67" s="3"/>
      <c r="LIC67" s="3"/>
      <c r="LID67" s="3"/>
      <c r="LIE67" s="3"/>
      <c r="LIF67" s="3"/>
      <c r="LIG67" s="3"/>
      <c r="LIH67" s="3"/>
      <c r="LII67" s="3"/>
      <c r="LIJ67" s="3"/>
      <c r="LIK67" s="3"/>
      <c r="LIL67" s="3"/>
      <c r="LIM67" s="3"/>
      <c r="LIN67" s="3"/>
      <c r="LIO67" s="3"/>
      <c r="LIP67" s="3"/>
      <c r="LIQ67" s="3"/>
      <c r="LIR67" s="3"/>
      <c r="LIS67" s="3"/>
      <c r="LIT67" s="3"/>
      <c r="LIU67" s="3"/>
      <c r="LIV67" s="3"/>
      <c r="LIW67" s="3"/>
      <c r="LIX67" s="3"/>
      <c r="LIY67" s="3"/>
      <c r="LIZ67" s="3"/>
      <c r="LJA67" s="3"/>
      <c r="LJB67" s="3"/>
      <c r="LJC67" s="3"/>
      <c r="LJD67" s="3"/>
      <c r="LJE67" s="3"/>
      <c r="LJF67" s="3"/>
      <c r="LJG67" s="3"/>
      <c r="LJH67" s="3"/>
      <c r="LJI67" s="3"/>
      <c r="LJJ67" s="3"/>
      <c r="LJK67" s="3"/>
      <c r="LJL67" s="3"/>
      <c r="LJM67" s="3"/>
      <c r="LJN67" s="3"/>
      <c r="LJO67" s="3"/>
      <c r="LJP67" s="3"/>
      <c r="LJQ67" s="3"/>
      <c r="LJR67" s="3"/>
      <c r="LJS67" s="3"/>
      <c r="LJT67" s="3"/>
      <c r="LJU67" s="3"/>
      <c r="LJV67" s="3"/>
      <c r="LJW67" s="3"/>
      <c r="LJX67" s="3"/>
      <c r="LJY67" s="3"/>
      <c r="LJZ67" s="3"/>
      <c r="LKA67" s="3"/>
      <c r="LKB67" s="3"/>
      <c r="LKC67" s="3"/>
      <c r="LKD67" s="3"/>
      <c r="LKE67" s="3"/>
      <c r="LKF67" s="3"/>
      <c r="LKG67" s="3"/>
      <c r="LKH67" s="3"/>
      <c r="LKI67" s="3"/>
      <c r="LKJ67" s="3"/>
      <c r="LKK67" s="3"/>
      <c r="LKL67" s="3"/>
      <c r="LKM67" s="3"/>
      <c r="LKN67" s="3"/>
      <c r="LKO67" s="3"/>
      <c r="LKP67" s="3"/>
      <c r="LKQ67" s="3"/>
      <c r="LKR67" s="3"/>
      <c r="LKS67" s="3"/>
      <c r="LKT67" s="3"/>
      <c r="LKU67" s="3"/>
      <c r="LKV67" s="3"/>
      <c r="LKW67" s="3"/>
      <c r="LKX67" s="3"/>
      <c r="LKY67" s="3"/>
      <c r="LKZ67" s="3"/>
      <c r="LLA67" s="3"/>
      <c r="LLB67" s="3"/>
      <c r="LLC67" s="3"/>
      <c r="LLD67" s="3"/>
      <c r="LLE67" s="3"/>
      <c r="LLF67" s="3"/>
      <c r="LLG67" s="3"/>
      <c r="LLH67" s="3"/>
      <c r="LLI67" s="3"/>
      <c r="LLJ67" s="3"/>
      <c r="LLK67" s="3"/>
      <c r="LLL67" s="3"/>
      <c r="LLM67" s="3"/>
      <c r="LLN67" s="3"/>
      <c r="LLO67" s="3"/>
      <c r="LLP67" s="3"/>
      <c r="LLQ67" s="3"/>
      <c r="LLR67" s="3"/>
      <c r="LLS67" s="3"/>
      <c r="LLT67" s="3"/>
      <c r="LLU67" s="3"/>
      <c r="LLV67" s="3"/>
      <c r="LLW67" s="3"/>
      <c r="LLX67" s="3"/>
      <c r="LLY67" s="3"/>
      <c r="LLZ67" s="3"/>
      <c r="LMA67" s="3"/>
      <c r="LMB67" s="3"/>
      <c r="LMC67" s="3"/>
      <c r="LMD67" s="3"/>
      <c r="LME67" s="3"/>
      <c r="LMF67" s="3"/>
      <c r="LMG67" s="3"/>
      <c r="LMH67" s="3"/>
      <c r="LMI67" s="3"/>
      <c r="LMJ67" s="3"/>
      <c r="LMK67" s="3"/>
      <c r="LML67" s="3"/>
      <c r="LMM67" s="3"/>
      <c r="LMN67" s="3"/>
      <c r="LMO67" s="3"/>
      <c r="LMP67" s="3"/>
      <c r="LMQ67" s="3"/>
      <c r="LMR67" s="3"/>
      <c r="LMS67" s="3"/>
      <c r="LMT67" s="3"/>
      <c r="LMU67" s="3"/>
      <c r="LMV67" s="3"/>
      <c r="LMW67" s="3"/>
      <c r="LMX67" s="3"/>
      <c r="LMY67" s="3"/>
      <c r="LMZ67" s="3"/>
      <c r="LNA67" s="3"/>
      <c r="LNB67" s="3"/>
      <c r="LNC67" s="3"/>
      <c r="LND67" s="3"/>
      <c r="LNE67" s="3"/>
      <c r="LNF67" s="3"/>
      <c r="LNG67" s="3"/>
      <c r="LNH67" s="3"/>
      <c r="LNI67" s="3"/>
      <c r="LNJ67" s="3"/>
      <c r="LNK67" s="3"/>
      <c r="LNL67" s="3"/>
      <c r="LNM67" s="3"/>
      <c r="LNN67" s="3"/>
      <c r="LNO67" s="3"/>
      <c r="LNP67" s="3"/>
      <c r="LNQ67" s="3"/>
      <c r="LNR67" s="3"/>
      <c r="LNS67" s="3"/>
      <c r="LNT67" s="3"/>
      <c r="LNU67" s="3"/>
      <c r="LNV67" s="3"/>
      <c r="LNW67" s="3"/>
      <c r="LNX67" s="3"/>
      <c r="LNY67" s="3"/>
      <c r="LNZ67" s="3"/>
      <c r="LOA67" s="3"/>
      <c r="LOB67" s="3"/>
      <c r="LOC67" s="3"/>
      <c r="LOD67" s="3"/>
      <c r="LOE67" s="3"/>
      <c r="LOF67" s="3"/>
      <c r="LOG67" s="3"/>
      <c r="LOH67" s="3"/>
      <c r="LOI67" s="3"/>
      <c r="LOJ67" s="3"/>
      <c r="LOK67" s="3"/>
      <c r="LOL67" s="3"/>
      <c r="LOM67" s="3"/>
      <c r="LON67" s="3"/>
      <c r="LOO67" s="3"/>
      <c r="LOP67" s="3"/>
      <c r="LOQ67" s="3"/>
      <c r="LOR67" s="3"/>
      <c r="LOS67" s="3"/>
      <c r="LOT67" s="3"/>
      <c r="LOU67" s="3"/>
      <c r="LOV67" s="3"/>
      <c r="LOW67" s="3"/>
      <c r="LOX67" s="3"/>
      <c r="LOY67" s="3"/>
      <c r="LOZ67" s="3"/>
      <c r="LPA67" s="3"/>
      <c r="LPB67" s="3"/>
      <c r="LPC67" s="3"/>
      <c r="LPD67" s="3"/>
      <c r="LPE67" s="3"/>
      <c r="LPF67" s="3"/>
      <c r="LPG67" s="3"/>
      <c r="LPH67" s="3"/>
      <c r="LPI67" s="3"/>
      <c r="LPJ67" s="3"/>
      <c r="LPK67" s="3"/>
      <c r="LPL67" s="3"/>
      <c r="LPM67" s="3"/>
      <c r="LPN67" s="3"/>
      <c r="LPO67" s="3"/>
      <c r="LPP67" s="3"/>
      <c r="LPQ67" s="3"/>
      <c r="LPR67" s="3"/>
      <c r="LPS67" s="3"/>
      <c r="LPT67" s="3"/>
      <c r="LPU67" s="3"/>
      <c r="LPV67" s="3"/>
      <c r="LPW67" s="3"/>
      <c r="LPX67" s="3"/>
      <c r="LPY67" s="3"/>
      <c r="LPZ67" s="3"/>
      <c r="LQA67" s="3"/>
      <c r="LQB67" s="3"/>
      <c r="LQC67" s="3"/>
      <c r="LQD67" s="3"/>
      <c r="LQE67" s="3"/>
      <c r="LQF67" s="3"/>
      <c r="LQG67" s="3"/>
      <c r="LQH67" s="3"/>
      <c r="LQI67" s="3"/>
      <c r="LQJ67" s="3"/>
      <c r="LQK67" s="3"/>
      <c r="LQL67" s="3"/>
      <c r="LQM67" s="3"/>
      <c r="LQN67" s="3"/>
      <c r="LQO67" s="3"/>
      <c r="LQP67" s="3"/>
      <c r="LQQ67" s="3"/>
      <c r="LQR67" s="3"/>
      <c r="LQS67" s="3"/>
      <c r="LQT67" s="3"/>
      <c r="LQU67" s="3"/>
      <c r="LQV67" s="3"/>
      <c r="LQW67" s="3"/>
      <c r="LQX67" s="3"/>
      <c r="LQY67" s="3"/>
      <c r="LQZ67" s="3"/>
      <c r="LRA67" s="3"/>
      <c r="LRB67" s="3"/>
      <c r="LRC67" s="3"/>
      <c r="LRD67" s="3"/>
      <c r="LRE67" s="3"/>
      <c r="LRF67" s="3"/>
      <c r="LRG67" s="3"/>
      <c r="LRH67" s="3"/>
      <c r="LRI67" s="3"/>
      <c r="LRJ67" s="3"/>
      <c r="LRK67" s="3"/>
      <c r="LRL67" s="3"/>
      <c r="LRM67" s="3"/>
      <c r="LRN67" s="3"/>
      <c r="LRO67" s="3"/>
      <c r="LRP67" s="3"/>
      <c r="LRQ67" s="3"/>
      <c r="LRR67" s="3"/>
      <c r="LRS67" s="3"/>
      <c r="LRT67" s="3"/>
      <c r="LRU67" s="3"/>
      <c r="LRV67" s="3"/>
      <c r="LRW67" s="3"/>
      <c r="LRX67" s="3"/>
      <c r="LRY67" s="3"/>
      <c r="LRZ67" s="3"/>
      <c r="LSA67" s="3"/>
      <c r="LSB67" s="3"/>
      <c r="LSC67" s="3"/>
      <c r="LSD67" s="3"/>
      <c r="LSE67" s="3"/>
      <c r="LSF67" s="3"/>
      <c r="LSG67" s="3"/>
      <c r="LSH67" s="3"/>
      <c r="LSI67" s="3"/>
      <c r="LSJ67" s="3"/>
      <c r="LSK67" s="3"/>
      <c r="LSL67" s="3"/>
      <c r="LSM67" s="3"/>
      <c r="LSN67" s="3"/>
      <c r="LSO67" s="3"/>
      <c r="LSP67" s="3"/>
      <c r="LSQ67" s="3"/>
      <c r="LSR67" s="3"/>
      <c r="LSS67" s="3"/>
      <c r="LST67" s="3"/>
      <c r="LSU67" s="3"/>
      <c r="LSV67" s="3"/>
      <c r="LSW67" s="3"/>
      <c r="LSX67" s="3"/>
      <c r="LSY67" s="3"/>
      <c r="LSZ67" s="3"/>
      <c r="LTA67" s="3"/>
      <c r="LTB67" s="3"/>
      <c r="LTC67" s="3"/>
      <c r="LTD67" s="3"/>
      <c r="LTE67" s="3"/>
      <c r="LTF67" s="3"/>
      <c r="LTG67" s="3"/>
      <c r="LTH67" s="3"/>
      <c r="LTI67" s="3"/>
      <c r="LTJ67" s="3"/>
      <c r="LTK67" s="3"/>
      <c r="LTL67" s="3"/>
      <c r="LTM67" s="3"/>
      <c r="LTN67" s="3"/>
      <c r="LTO67" s="3"/>
      <c r="LTP67" s="3"/>
      <c r="LTQ67" s="3"/>
      <c r="LTR67" s="3"/>
      <c r="LTS67" s="3"/>
      <c r="LTT67" s="3"/>
      <c r="LTU67" s="3"/>
      <c r="LTV67" s="3"/>
      <c r="LTW67" s="3"/>
      <c r="LTX67" s="3"/>
      <c r="LTY67" s="3"/>
      <c r="LTZ67" s="3"/>
      <c r="LUA67" s="3"/>
      <c r="LUB67" s="3"/>
      <c r="LUC67" s="3"/>
      <c r="LUD67" s="3"/>
      <c r="LUE67" s="3"/>
      <c r="LUF67" s="3"/>
      <c r="LUG67" s="3"/>
      <c r="LUH67" s="3"/>
      <c r="LUI67" s="3"/>
      <c r="LUJ67" s="3"/>
      <c r="LUK67" s="3"/>
      <c r="LUL67" s="3"/>
      <c r="LUM67" s="3"/>
      <c r="LUN67" s="3"/>
      <c r="LUO67" s="3"/>
      <c r="LUP67" s="3"/>
      <c r="LUQ67" s="3"/>
      <c r="LUR67" s="3"/>
      <c r="LUS67" s="3"/>
      <c r="LUT67" s="3"/>
      <c r="LUU67" s="3"/>
      <c r="LUV67" s="3"/>
      <c r="LUW67" s="3"/>
      <c r="LUX67" s="3"/>
      <c r="LUY67" s="3"/>
      <c r="LUZ67" s="3"/>
      <c r="LVA67" s="3"/>
      <c r="LVB67" s="3"/>
      <c r="LVC67" s="3"/>
      <c r="LVD67" s="3"/>
      <c r="LVE67" s="3"/>
      <c r="LVF67" s="3"/>
      <c r="LVG67" s="3"/>
      <c r="LVH67" s="3"/>
      <c r="LVI67" s="3"/>
      <c r="LVJ67" s="3"/>
      <c r="LVK67" s="3"/>
      <c r="LVL67" s="3"/>
      <c r="LVM67" s="3"/>
      <c r="LVN67" s="3"/>
      <c r="LVO67" s="3"/>
      <c r="LVP67" s="3"/>
      <c r="LVQ67" s="3"/>
      <c r="LVR67" s="3"/>
      <c r="LVS67" s="3"/>
      <c r="LVT67" s="3"/>
      <c r="LVU67" s="3"/>
      <c r="LVV67" s="3"/>
      <c r="LVW67" s="3"/>
      <c r="LVX67" s="3"/>
      <c r="LVY67" s="3"/>
      <c r="LVZ67" s="3"/>
      <c r="LWA67" s="3"/>
      <c r="LWB67" s="3"/>
      <c r="LWC67" s="3"/>
      <c r="LWD67" s="3"/>
      <c r="LWE67" s="3"/>
      <c r="LWF67" s="3"/>
      <c r="LWG67" s="3"/>
      <c r="LWH67" s="3"/>
      <c r="LWI67" s="3"/>
      <c r="LWJ67" s="3"/>
      <c r="LWK67" s="3"/>
      <c r="LWL67" s="3"/>
      <c r="LWM67" s="3"/>
      <c r="LWN67" s="3"/>
      <c r="LWO67" s="3"/>
      <c r="LWP67" s="3"/>
      <c r="LWQ67" s="3"/>
      <c r="LWR67" s="3"/>
      <c r="LWS67" s="3"/>
      <c r="LWT67" s="3"/>
      <c r="LWU67" s="3"/>
      <c r="LWV67" s="3"/>
      <c r="LWW67" s="3"/>
      <c r="LWX67" s="3"/>
      <c r="LWY67" s="3"/>
      <c r="LWZ67" s="3"/>
      <c r="LXA67" s="3"/>
      <c r="LXB67" s="3"/>
      <c r="LXC67" s="3"/>
      <c r="LXD67" s="3"/>
      <c r="LXE67" s="3"/>
      <c r="LXF67" s="3"/>
      <c r="LXG67" s="3"/>
      <c r="LXH67" s="3"/>
      <c r="LXI67" s="3"/>
      <c r="LXJ67" s="3"/>
      <c r="LXK67" s="3"/>
      <c r="LXL67" s="3"/>
      <c r="LXM67" s="3"/>
      <c r="LXN67" s="3"/>
      <c r="LXO67" s="3"/>
      <c r="LXP67" s="3"/>
      <c r="LXQ67" s="3"/>
      <c r="LXR67" s="3"/>
      <c r="LXS67" s="3"/>
      <c r="LXT67" s="3"/>
      <c r="LXU67" s="3"/>
      <c r="LXV67" s="3"/>
      <c r="LXW67" s="3"/>
      <c r="LXX67" s="3"/>
      <c r="LXY67" s="3"/>
      <c r="LXZ67" s="3"/>
      <c r="LYA67" s="3"/>
      <c r="LYB67" s="3"/>
      <c r="LYC67" s="3"/>
      <c r="LYD67" s="3"/>
      <c r="LYE67" s="3"/>
      <c r="LYF67" s="3"/>
      <c r="LYG67" s="3"/>
      <c r="LYH67" s="3"/>
      <c r="LYI67" s="3"/>
      <c r="LYJ67" s="3"/>
      <c r="LYK67" s="3"/>
      <c r="LYL67" s="3"/>
      <c r="LYM67" s="3"/>
      <c r="LYN67" s="3"/>
      <c r="LYO67" s="3"/>
      <c r="LYP67" s="3"/>
      <c r="LYQ67" s="3"/>
      <c r="LYR67" s="3"/>
      <c r="LYS67" s="3"/>
      <c r="LYT67" s="3"/>
      <c r="LYU67" s="3"/>
      <c r="LYV67" s="3"/>
      <c r="LYW67" s="3"/>
      <c r="LYX67" s="3"/>
      <c r="LYY67" s="3"/>
      <c r="LYZ67" s="3"/>
      <c r="LZA67" s="3"/>
      <c r="LZB67" s="3"/>
      <c r="LZC67" s="3"/>
      <c r="LZD67" s="3"/>
      <c r="LZE67" s="3"/>
      <c r="LZF67" s="3"/>
      <c r="LZG67" s="3"/>
      <c r="LZH67" s="3"/>
      <c r="LZI67" s="3"/>
      <c r="LZJ67" s="3"/>
      <c r="LZK67" s="3"/>
      <c r="LZL67" s="3"/>
      <c r="LZM67" s="3"/>
      <c r="LZN67" s="3"/>
      <c r="LZO67" s="3"/>
      <c r="LZP67" s="3"/>
      <c r="LZQ67" s="3"/>
      <c r="LZR67" s="3"/>
      <c r="LZS67" s="3"/>
      <c r="LZT67" s="3"/>
      <c r="LZU67" s="3"/>
      <c r="LZV67" s="3"/>
      <c r="LZW67" s="3"/>
      <c r="LZX67" s="3"/>
      <c r="LZY67" s="3"/>
      <c r="LZZ67" s="3"/>
      <c r="MAA67" s="3"/>
      <c r="MAB67" s="3"/>
      <c r="MAC67" s="3"/>
      <c r="MAD67" s="3"/>
      <c r="MAE67" s="3"/>
      <c r="MAF67" s="3"/>
      <c r="MAG67" s="3"/>
      <c r="MAH67" s="3"/>
      <c r="MAI67" s="3"/>
      <c r="MAJ67" s="3"/>
      <c r="MAK67" s="3"/>
      <c r="MAL67" s="3"/>
      <c r="MAM67" s="3"/>
      <c r="MAN67" s="3"/>
      <c r="MAO67" s="3"/>
      <c r="MAP67" s="3"/>
      <c r="MAQ67" s="3"/>
      <c r="MAR67" s="3"/>
      <c r="MAS67" s="3"/>
      <c r="MAT67" s="3"/>
      <c r="MAU67" s="3"/>
      <c r="MAV67" s="3"/>
      <c r="MAW67" s="3"/>
      <c r="MAX67" s="3"/>
      <c r="MAY67" s="3"/>
      <c r="MAZ67" s="3"/>
      <c r="MBA67" s="3"/>
      <c r="MBB67" s="3"/>
      <c r="MBC67" s="3"/>
      <c r="MBD67" s="3"/>
      <c r="MBE67" s="3"/>
      <c r="MBF67" s="3"/>
      <c r="MBG67" s="3"/>
      <c r="MBH67" s="3"/>
      <c r="MBI67" s="3"/>
      <c r="MBJ67" s="3"/>
      <c r="MBK67" s="3"/>
      <c r="MBL67" s="3"/>
      <c r="MBM67" s="3"/>
      <c r="MBN67" s="3"/>
      <c r="MBO67" s="3"/>
      <c r="MBP67" s="3"/>
      <c r="MBQ67" s="3"/>
      <c r="MBR67" s="3"/>
      <c r="MBS67" s="3"/>
      <c r="MBT67" s="3"/>
      <c r="MBU67" s="3"/>
      <c r="MBV67" s="3"/>
      <c r="MBW67" s="3"/>
      <c r="MBX67" s="3"/>
      <c r="MBY67" s="3"/>
      <c r="MBZ67" s="3"/>
      <c r="MCA67" s="3"/>
      <c r="MCB67" s="3"/>
      <c r="MCC67" s="3"/>
      <c r="MCD67" s="3"/>
      <c r="MCE67" s="3"/>
      <c r="MCF67" s="3"/>
      <c r="MCG67" s="3"/>
      <c r="MCH67" s="3"/>
      <c r="MCI67" s="3"/>
      <c r="MCJ67" s="3"/>
      <c r="MCK67" s="3"/>
      <c r="MCL67" s="3"/>
      <c r="MCM67" s="3"/>
      <c r="MCN67" s="3"/>
      <c r="MCO67" s="3"/>
      <c r="MCP67" s="3"/>
      <c r="MCQ67" s="3"/>
      <c r="MCR67" s="3"/>
      <c r="MCS67" s="3"/>
      <c r="MCT67" s="3"/>
      <c r="MCU67" s="3"/>
      <c r="MCV67" s="3"/>
      <c r="MCW67" s="3"/>
      <c r="MCX67" s="3"/>
      <c r="MCY67" s="3"/>
      <c r="MCZ67" s="3"/>
      <c r="MDA67" s="3"/>
      <c r="MDB67" s="3"/>
      <c r="MDC67" s="3"/>
      <c r="MDD67" s="3"/>
      <c r="MDE67" s="3"/>
      <c r="MDF67" s="3"/>
      <c r="MDG67" s="3"/>
      <c r="MDH67" s="3"/>
      <c r="MDI67" s="3"/>
      <c r="MDJ67" s="3"/>
      <c r="MDK67" s="3"/>
      <c r="MDL67" s="3"/>
      <c r="MDM67" s="3"/>
      <c r="MDN67" s="3"/>
      <c r="MDO67" s="3"/>
      <c r="MDP67" s="3"/>
      <c r="MDQ67" s="3"/>
      <c r="MDR67" s="3"/>
      <c r="MDS67" s="3"/>
      <c r="MDT67" s="3"/>
      <c r="MDU67" s="3"/>
      <c r="MDV67" s="3"/>
      <c r="MDW67" s="3"/>
      <c r="MDX67" s="3"/>
      <c r="MDY67" s="3"/>
      <c r="MDZ67" s="3"/>
      <c r="MEA67" s="3"/>
      <c r="MEB67" s="3"/>
      <c r="MEC67" s="3"/>
      <c r="MED67" s="3"/>
      <c r="MEE67" s="3"/>
      <c r="MEF67" s="3"/>
      <c r="MEG67" s="3"/>
      <c r="MEH67" s="3"/>
      <c r="MEI67" s="3"/>
      <c r="MEJ67" s="3"/>
      <c r="MEK67" s="3"/>
      <c r="MEL67" s="3"/>
      <c r="MEM67" s="3"/>
      <c r="MEN67" s="3"/>
      <c r="MEO67" s="3"/>
      <c r="MEP67" s="3"/>
      <c r="MEQ67" s="3"/>
      <c r="MER67" s="3"/>
      <c r="MES67" s="3"/>
      <c r="MET67" s="3"/>
      <c r="MEU67" s="3"/>
      <c r="MEV67" s="3"/>
      <c r="MEW67" s="3"/>
      <c r="MEX67" s="3"/>
      <c r="MEY67" s="3"/>
      <c r="MEZ67" s="3"/>
      <c r="MFA67" s="3"/>
      <c r="MFB67" s="3"/>
      <c r="MFC67" s="3"/>
      <c r="MFD67" s="3"/>
      <c r="MFE67" s="3"/>
      <c r="MFF67" s="3"/>
      <c r="MFG67" s="3"/>
      <c r="MFH67" s="3"/>
      <c r="MFI67" s="3"/>
      <c r="MFJ67" s="3"/>
      <c r="MFK67" s="3"/>
      <c r="MFL67" s="3"/>
      <c r="MFM67" s="3"/>
      <c r="MFN67" s="3"/>
      <c r="MFO67" s="3"/>
      <c r="MFP67" s="3"/>
      <c r="MFQ67" s="3"/>
      <c r="MFR67" s="3"/>
      <c r="MFS67" s="3"/>
      <c r="MFT67" s="3"/>
      <c r="MFU67" s="3"/>
      <c r="MFV67" s="3"/>
      <c r="MFW67" s="3"/>
      <c r="MFX67" s="3"/>
      <c r="MFY67" s="3"/>
      <c r="MFZ67" s="3"/>
      <c r="MGA67" s="3"/>
      <c r="MGB67" s="3"/>
      <c r="MGC67" s="3"/>
      <c r="MGD67" s="3"/>
      <c r="MGE67" s="3"/>
      <c r="MGF67" s="3"/>
      <c r="MGG67" s="3"/>
      <c r="MGH67" s="3"/>
      <c r="MGI67" s="3"/>
      <c r="MGJ67" s="3"/>
      <c r="MGK67" s="3"/>
      <c r="MGL67" s="3"/>
      <c r="MGM67" s="3"/>
      <c r="MGN67" s="3"/>
      <c r="MGO67" s="3"/>
      <c r="MGP67" s="3"/>
      <c r="MGQ67" s="3"/>
      <c r="MGR67" s="3"/>
      <c r="MGS67" s="3"/>
      <c r="MGT67" s="3"/>
      <c r="MGU67" s="3"/>
      <c r="MGV67" s="3"/>
      <c r="MGW67" s="3"/>
      <c r="MGX67" s="3"/>
      <c r="MGY67" s="3"/>
      <c r="MGZ67" s="3"/>
      <c r="MHA67" s="3"/>
      <c r="MHB67" s="3"/>
      <c r="MHC67" s="3"/>
      <c r="MHD67" s="3"/>
      <c r="MHE67" s="3"/>
      <c r="MHF67" s="3"/>
      <c r="MHG67" s="3"/>
      <c r="MHH67" s="3"/>
      <c r="MHI67" s="3"/>
      <c r="MHJ67" s="3"/>
      <c r="MHK67" s="3"/>
      <c r="MHL67" s="3"/>
      <c r="MHM67" s="3"/>
      <c r="MHN67" s="3"/>
      <c r="MHO67" s="3"/>
      <c r="MHP67" s="3"/>
      <c r="MHQ67" s="3"/>
      <c r="MHR67" s="3"/>
      <c r="MHS67" s="3"/>
      <c r="MHT67" s="3"/>
      <c r="MHU67" s="3"/>
      <c r="MHV67" s="3"/>
      <c r="MHW67" s="3"/>
      <c r="MHX67" s="3"/>
      <c r="MHY67" s="3"/>
      <c r="MHZ67" s="3"/>
      <c r="MIA67" s="3"/>
      <c r="MIB67" s="3"/>
      <c r="MIC67" s="3"/>
      <c r="MID67" s="3"/>
      <c r="MIE67" s="3"/>
      <c r="MIF67" s="3"/>
      <c r="MIG67" s="3"/>
      <c r="MIH67" s="3"/>
      <c r="MII67" s="3"/>
      <c r="MIJ67" s="3"/>
      <c r="MIK67" s="3"/>
      <c r="MIL67" s="3"/>
      <c r="MIM67" s="3"/>
      <c r="MIN67" s="3"/>
      <c r="MIO67" s="3"/>
      <c r="MIP67" s="3"/>
      <c r="MIQ67" s="3"/>
      <c r="MIR67" s="3"/>
      <c r="MIS67" s="3"/>
      <c r="MIT67" s="3"/>
      <c r="MIU67" s="3"/>
      <c r="MIV67" s="3"/>
      <c r="MIW67" s="3"/>
      <c r="MIX67" s="3"/>
      <c r="MIY67" s="3"/>
      <c r="MIZ67" s="3"/>
      <c r="MJA67" s="3"/>
      <c r="MJB67" s="3"/>
      <c r="MJC67" s="3"/>
      <c r="MJD67" s="3"/>
      <c r="MJE67" s="3"/>
      <c r="MJF67" s="3"/>
      <c r="MJG67" s="3"/>
      <c r="MJH67" s="3"/>
      <c r="MJI67" s="3"/>
      <c r="MJJ67" s="3"/>
      <c r="MJK67" s="3"/>
      <c r="MJL67" s="3"/>
      <c r="MJM67" s="3"/>
      <c r="MJN67" s="3"/>
      <c r="MJO67" s="3"/>
      <c r="MJP67" s="3"/>
      <c r="MJQ67" s="3"/>
      <c r="MJR67" s="3"/>
      <c r="MJS67" s="3"/>
      <c r="MJT67" s="3"/>
      <c r="MJU67" s="3"/>
      <c r="MJV67" s="3"/>
      <c r="MJW67" s="3"/>
      <c r="MJX67" s="3"/>
      <c r="MJY67" s="3"/>
      <c r="MJZ67" s="3"/>
      <c r="MKA67" s="3"/>
      <c r="MKB67" s="3"/>
      <c r="MKC67" s="3"/>
      <c r="MKD67" s="3"/>
      <c r="MKE67" s="3"/>
      <c r="MKF67" s="3"/>
      <c r="MKG67" s="3"/>
      <c r="MKH67" s="3"/>
      <c r="MKI67" s="3"/>
      <c r="MKJ67" s="3"/>
      <c r="MKK67" s="3"/>
      <c r="MKL67" s="3"/>
      <c r="MKM67" s="3"/>
      <c r="MKN67" s="3"/>
      <c r="MKO67" s="3"/>
      <c r="MKP67" s="3"/>
      <c r="MKQ67" s="3"/>
      <c r="MKR67" s="3"/>
      <c r="MKS67" s="3"/>
      <c r="MKT67" s="3"/>
      <c r="MKU67" s="3"/>
      <c r="MKV67" s="3"/>
      <c r="MKW67" s="3"/>
      <c r="MKX67" s="3"/>
      <c r="MKY67" s="3"/>
      <c r="MKZ67" s="3"/>
      <c r="MLA67" s="3"/>
      <c r="MLB67" s="3"/>
      <c r="MLC67" s="3"/>
      <c r="MLD67" s="3"/>
      <c r="MLE67" s="3"/>
      <c r="MLF67" s="3"/>
      <c r="MLG67" s="3"/>
      <c r="MLH67" s="3"/>
      <c r="MLI67" s="3"/>
      <c r="MLJ67" s="3"/>
      <c r="MLK67" s="3"/>
      <c r="MLL67" s="3"/>
      <c r="MLM67" s="3"/>
      <c r="MLN67" s="3"/>
      <c r="MLO67" s="3"/>
      <c r="MLP67" s="3"/>
      <c r="MLQ67" s="3"/>
      <c r="MLR67" s="3"/>
      <c r="MLS67" s="3"/>
      <c r="MLT67" s="3"/>
      <c r="MLU67" s="3"/>
      <c r="MLV67" s="3"/>
      <c r="MLW67" s="3"/>
      <c r="MLX67" s="3"/>
      <c r="MLY67" s="3"/>
      <c r="MLZ67" s="3"/>
      <c r="MMA67" s="3"/>
      <c r="MMB67" s="3"/>
      <c r="MMC67" s="3"/>
      <c r="MMD67" s="3"/>
      <c r="MME67" s="3"/>
      <c r="MMF67" s="3"/>
      <c r="MMG67" s="3"/>
      <c r="MMH67" s="3"/>
      <c r="MMI67" s="3"/>
      <c r="MMJ67" s="3"/>
      <c r="MMK67" s="3"/>
      <c r="MML67" s="3"/>
      <c r="MMM67" s="3"/>
      <c r="MMN67" s="3"/>
      <c r="MMO67" s="3"/>
      <c r="MMP67" s="3"/>
      <c r="MMQ67" s="3"/>
      <c r="MMR67" s="3"/>
      <c r="MMS67" s="3"/>
      <c r="MMT67" s="3"/>
      <c r="MMU67" s="3"/>
      <c r="MMV67" s="3"/>
      <c r="MMW67" s="3"/>
      <c r="MMX67" s="3"/>
      <c r="MMY67" s="3"/>
      <c r="MMZ67" s="3"/>
      <c r="MNA67" s="3"/>
      <c r="MNB67" s="3"/>
      <c r="MNC67" s="3"/>
      <c r="MND67" s="3"/>
      <c r="MNE67" s="3"/>
      <c r="MNF67" s="3"/>
      <c r="MNG67" s="3"/>
      <c r="MNH67" s="3"/>
      <c r="MNI67" s="3"/>
      <c r="MNJ67" s="3"/>
      <c r="MNK67" s="3"/>
      <c r="MNL67" s="3"/>
      <c r="MNM67" s="3"/>
      <c r="MNN67" s="3"/>
      <c r="MNO67" s="3"/>
      <c r="MNP67" s="3"/>
      <c r="MNQ67" s="3"/>
      <c r="MNR67" s="3"/>
      <c r="MNS67" s="3"/>
      <c r="MNT67" s="3"/>
      <c r="MNU67" s="3"/>
      <c r="MNV67" s="3"/>
      <c r="MNW67" s="3"/>
      <c r="MNX67" s="3"/>
      <c r="MNY67" s="3"/>
      <c r="MNZ67" s="3"/>
      <c r="MOA67" s="3"/>
      <c r="MOB67" s="3"/>
      <c r="MOC67" s="3"/>
      <c r="MOD67" s="3"/>
      <c r="MOE67" s="3"/>
      <c r="MOF67" s="3"/>
      <c r="MOG67" s="3"/>
      <c r="MOH67" s="3"/>
      <c r="MOI67" s="3"/>
      <c r="MOJ67" s="3"/>
      <c r="MOK67" s="3"/>
      <c r="MOL67" s="3"/>
      <c r="MOM67" s="3"/>
      <c r="MON67" s="3"/>
      <c r="MOO67" s="3"/>
      <c r="MOP67" s="3"/>
      <c r="MOQ67" s="3"/>
      <c r="MOR67" s="3"/>
      <c r="MOS67" s="3"/>
      <c r="MOT67" s="3"/>
      <c r="MOU67" s="3"/>
      <c r="MOV67" s="3"/>
      <c r="MOW67" s="3"/>
      <c r="MOX67" s="3"/>
      <c r="MOY67" s="3"/>
      <c r="MOZ67" s="3"/>
      <c r="MPA67" s="3"/>
      <c r="MPB67" s="3"/>
      <c r="MPC67" s="3"/>
      <c r="MPD67" s="3"/>
      <c r="MPE67" s="3"/>
      <c r="MPF67" s="3"/>
      <c r="MPG67" s="3"/>
      <c r="MPH67" s="3"/>
      <c r="MPI67" s="3"/>
      <c r="MPJ67" s="3"/>
      <c r="MPK67" s="3"/>
      <c r="MPL67" s="3"/>
      <c r="MPM67" s="3"/>
      <c r="MPN67" s="3"/>
      <c r="MPO67" s="3"/>
      <c r="MPP67" s="3"/>
      <c r="MPQ67" s="3"/>
      <c r="MPR67" s="3"/>
      <c r="MPS67" s="3"/>
      <c r="MPT67" s="3"/>
      <c r="MPU67" s="3"/>
      <c r="MPV67" s="3"/>
      <c r="MPW67" s="3"/>
      <c r="MPX67" s="3"/>
      <c r="MPY67" s="3"/>
      <c r="MPZ67" s="3"/>
      <c r="MQA67" s="3"/>
      <c r="MQB67" s="3"/>
      <c r="MQC67" s="3"/>
      <c r="MQD67" s="3"/>
      <c r="MQE67" s="3"/>
      <c r="MQF67" s="3"/>
      <c r="MQG67" s="3"/>
      <c r="MQH67" s="3"/>
      <c r="MQI67" s="3"/>
      <c r="MQJ67" s="3"/>
      <c r="MQK67" s="3"/>
      <c r="MQL67" s="3"/>
      <c r="MQM67" s="3"/>
      <c r="MQN67" s="3"/>
      <c r="MQO67" s="3"/>
      <c r="MQP67" s="3"/>
      <c r="MQQ67" s="3"/>
      <c r="MQR67" s="3"/>
      <c r="MQS67" s="3"/>
      <c r="MQT67" s="3"/>
      <c r="MQU67" s="3"/>
      <c r="MQV67" s="3"/>
      <c r="MQW67" s="3"/>
      <c r="MQX67" s="3"/>
      <c r="MQY67" s="3"/>
      <c r="MQZ67" s="3"/>
      <c r="MRA67" s="3"/>
      <c r="MRB67" s="3"/>
      <c r="MRC67" s="3"/>
      <c r="MRD67" s="3"/>
      <c r="MRE67" s="3"/>
      <c r="MRF67" s="3"/>
      <c r="MRG67" s="3"/>
      <c r="MRH67" s="3"/>
      <c r="MRI67" s="3"/>
      <c r="MRJ67" s="3"/>
      <c r="MRK67" s="3"/>
      <c r="MRL67" s="3"/>
      <c r="MRM67" s="3"/>
      <c r="MRN67" s="3"/>
      <c r="MRO67" s="3"/>
      <c r="MRP67" s="3"/>
      <c r="MRQ67" s="3"/>
      <c r="MRR67" s="3"/>
      <c r="MRS67" s="3"/>
      <c r="MRT67" s="3"/>
      <c r="MRU67" s="3"/>
      <c r="MRV67" s="3"/>
      <c r="MRW67" s="3"/>
      <c r="MRX67" s="3"/>
      <c r="MRY67" s="3"/>
      <c r="MRZ67" s="3"/>
      <c r="MSA67" s="3"/>
      <c r="MSB67" s="3"/>
      <c r="MSC67" s="3"/>
      <c r="MSD67" s="3"/>
      <c r="MSE67" s="3"/>
      <c r="MSF67" s="3"/>
      <c r="MSG67" s="3"/>
      <c r="MSH67" s="3"/>
      <c r="MSI67" s="3"/>
      <c r="MSJ67" s="3"/>
      <c r="MSK67" s="3"/>
      <c r="MSL67" s="3"/>
      <c r="MSM67" s="3"/>
      <c r="MSN67" s="3"/>
      <c r="MSO67" s="3"/>
      <c r="MSP67" s="3"/>
      <c r="MSQ67" s="3"/>
      <c r="MSR67" s="3"/>
      <c r="MSS67" s="3"/>
      <c r="MST67" s="3"/>
      <c r="MSU67" s="3"/>
      <c r="MSV67" s="3"/>
      <c r="MSW67" s="3"/>
      <c r="MSX67" s="3"/>
      <c r="MSY67" s="3"/>
      <c r="MSZ67" s="3"/>
      <c r="MTA67" s="3"/>
      <c r="MTB67" s="3"/>
      <c r="MTC67" s="3"/>
      <c r="MTD67" s="3"/>
      <c r="MTE67" s="3"/>
      <c r="MTF67" s="3"/>
      <c r="MTG67" s="3"/>
      <c r="MTH67" s="3"/>
      <c r="MTI67" s="3"/>
      <c r="MTJ67" s="3"/>
      <c r="MTK67" s="3"/>
      <c r="MTL67" s="3"/>
      <c r="MTM67" s="3"/>
      <c r="MTN67" s="3"/>
      <c r="MTO67" s="3"/>
      <c r="MTP67" s="3"/>
      <c r="MTQ67" s="3"/>
      <c r="MTR67" s="3"/>
      <c r="MTS67" s="3"/>
      <c r="MTT67" s="3"/>
      <c r="MTU67" s="3"/>
      <c r="MTV67" s="3"/>
      <c r="MTW67" s="3"/>
      <c r="MTX67" s="3"/>
      <c r="MTY67" s="3"/>
      <c r="MTZ67" s="3"/>
      <c r="MUA67" s="3"/>
      <c r="MUB67" s="3"/>
      <c r="MUC67" s="3"/>
      <c r="MUD67" s="3"/>
      <c r="MUE67" s="3"/>
      <c r="MUF67" s="3"/>
      <c r="MUG67" s="3"/>
      <c r="MUH67" s="3"/>
      <c r="MUI67" s="3"/>
      <c r="MUJ67" s="3"/>
      <c r="MUK67" s="3"/>
      <c r="MUL67" s="3"/>
      <c r="MUM67" s="3"/>
      <c r="MUN67" s="3"/>
      <c r="MUO67" s="3"/>
      <c r="MUP67" s="3"/>
      <c r="MUQ67" s="3"/>
      <c r="MUR67" s="3"/>
      <c r="MUS67" s="3"/>
      <c r="MUT67" s="3"/>
      <c r="MUU67" s="3"/>
      <c r="MUV67" s="3"/>
      <c r="MUW67" s="3"/>
      <c r="MUX67" s="3"/>
      <c r="MUY67" s="3"/>
      <c r="MUZ67" s="3"/>
      <c r="MVA67" s="3"/>
      <c r="MVB67" s="3"/>
      <c r="MVC67" s="3"/>
      <c r="MVD67" s="3"/>
      <c r="MVE67" s="3"/>
      <c r="MVF67" s="3"/>
      <c r="MVG67" s="3"/>
      <c r="MVH67" s="3"/>
      <c r="MVI67" s="3"/>
      <c r="MVJ67" s="3"/>
      <c r="MVK67" s="3"/>
      <c r="MVL67" s="3"/>
      <c r="MVM67" s="3"/>
      <c r="MVN67" s="3"/>
      <c r="MVO67" s="3"/>
      <c r="MVP67" s="3"/>
      <c r="MVQ67" s="3"/>
      <c r="MVR67" s="3"/>
      <c r="MVS67" s="3"/>
      <c r="MVT67" s="3"/>
      <c r="MVU67" s="3"/>
      <c r="MVV67" s="3"/>
      <c r="MVW67" s="3"/>
      <c r="MVX67" s="3"/>
      <c r="MVY67" s="3"/>
      <c r="MVZ67" s="3"/>
      <c r="MWA67" s="3"/>
      <c r="MWB67" s="3"/>
      <c r="MWC67" s="3"/>
      <c r="MWD67" s="3"/>
      <c r="MWE67" s="3"/>
      <c r="MWF67" s="3"/>
      <c r="MWG67" s="3"/>
      <c r="MWH67" s="3"/>
      <c r="MWI67" s="3"/>
      <c r="MWJ67" s="3"/>
      <c r="MWK67" s="3"/>
      <c r="MWL67" s="3"/>
      <c r="MWM67" s="3"/>
      <c r="MWN67" s="3"/>
      <c r="MWO67" s="3"/>
      <c r="MWP67" s="3"/>
      <c r="MWQ67" s="3"/>
      <c r="MWR67" s="3"/>
      <c r="MWS67" s="3"/>
      <c r="MWT67" s="3"/>
      <c r="MWU67" s="3"/>
      <c r="MWV67" s="3"/>
      <c r="MWW67" s="3"/>
      <c r="MWX67" s="3"/>
      <c r="MWY67" s="3"/>
      <c r="MWZ67" s="3"/>
      <c r="MXA67" s="3"/>
      <c r="MXB67" s="3"/>
      <c r="MXC67" s="3"/>
      <c r="MXD67" s="3"/>
      <c r="MXE67" s="3"/>
      <c r="MXF67" s="3"/>
      <c r="MXG67" s="3"/>
      <c r="MXH67" s="3"/>
      <c r="MXI67" s="3"/>
      <c r="MXJ67" s="3"/>
      <c r="MXK67" s="3"/>
      <c r="MXL67" s="3"/>
      <c r="MXM67" s="3"/>
      <c r="MXN67" s="3"/>
      <c r="MXO67" s="3"/>
      <c r="MXP67" s="3"/>
      <c r="MXQ67" s="3"/>
      <c r="MXR67" s="3"/>
      <c r="MXS67" s="3"/>
      <c r="MXT67" s="3"/>
      <c r="MXU67" s="3"/>
      <c r="MXV67" s="3"/>
      <c r="MXW67" s="3"/>
      <c r="MXX67" s="3"/>
      <c r="MXY67" s="3"/>
      <c r="MXZ67" s="3"/>
      <c r="MYA67" s="3"/>
      <c r="MYB67" s="3"/>
      <c r="MYC67" s="3"/>
      <c r="MYD67" s="3"/>
      <c r="MYE67" s="3"/>
      <c r="MYF67" s="3"/>
      <c r="MYG67" s="3"/>
      <c r="MYH67" s="3"/>
      <c r="MYI67" s="3"/>
      <c r="MYJ67" s="3"/>
      <c r="MYK67" s="3"/>
      <c r="MYL67" s="3"/>
      <c r="MYM67" s="3"/>
      <c r="MYN67" s="3"/>
      <c r="MYO67" s="3"/>
      <c r="MYP67" s="3"/>
      <c r="MYQ67" s="3"/>
      <c r="MYR67" s="3"/>
      <c r="MYS67" s="3"/>
      <c r="MYT67" s="3"/>
      <c r="MYU67" s="3"/>
      <c r="MYV67" s="3"/>
      <c r="MYW67" s="3"/>
      <c r="MYX67" s="3"/>
      <c r="MYY67" s="3"/>
      <c r="MYZ67" s="3"/>
      <c r="MZA67" s="3"/>
      <c r="MZB67" s="3"/>
      <c r="MZC67" s="3"/>
      <c r="MZD67" s="3"/>
      <c r="MZE67" s="3"/>
      <c r="MZF67" s="3"/>
      <c r="MZG67" s="3"/>
      <c r="MZH67" s="3"/>
      <c r="MZI67" s="3"/>
      <c r="MZJ67" s="3"/>
      <c r="MZK67" s="3"/>
      <c r="MZL67" s="3"/>
      <c r="MZM67" s="3"/>
      <c r="MZN67" s="3"/>
      <c r="MZO67" s="3"/>
      <c r="MZP67" s="3"/>
      <c r="MZQ67" s="3"/>
      <c r="MZR67" s="3"/>
      <c r="MZS67" s="3"/>
      <c r="MZT67" s="3"/>
      <c r="MZU67" s="3"/>
      <c r="MZV67" s="3"/>
      <c r="MZW67" s="3"/>
      <c r="MZX67" s="3"/>
      <c r="MZY67" s="3"/>
      <c r="MZZ67" s="3"/>
      <c r="NAA67" s="3"/>
      <c r="NAB67" s="3"/>
      <c r="NAC67" s="3"/>
      <c r="NAD67" s="3"/>
      <c r="NAE67" s="3"/>
      <c r="NAF67" s="3"/>
      <c r="NAG67" s="3"/>
      <c r="NAH67" s="3"/>
      <c r="NAI67" s="3"/>
      <c r="NAJ67" s="3"/>
      <c r="NAK67" s="3"/>
      <c r="NAL67" s="3"/>
      <c r="NAM67" s="3"/>
      <c r="NAN67" s="3"/>
      <c r="NAO67" s="3"/>
      <c r="NAP67" s="3"/>
      <c r="NAQ67" s="3"/>
      <c r="NAR67" s="3"/>
      <c r="NAS67" s="3"/>
      <c r="NAT67" s="3"/>
      <c r="NAU67" s="3"/>
      <c r="NAV67" s="3"/>
      <c r="NAW67" s="3"/>
      <c r="NAX67" s="3"/>
      <c r="NAY67" s="3"/>
      <c r="NAZ67" s="3"/>
      <c r="NBA67" s="3"/>
      <c r="NBB67" s="3"/>
      <c r="NBC67" s="3"/>
      <c r="NBD67" s="3"/>
      <c r="NBE67" s="3"/>
      <c r="NBF67" s="3"/>
      <c r="NBG67" s="3"/>
      <c r="NBH67" s="3"/>
      <c r="NBI67" s="3"/>
      <c r="NBJ67" s="3"/>
      <c r="NBK67" s="3"/>
      <c r="NBL67" s="3"/>
      <c r="NBM67" s="3"/>
      <c r="NBN67" s="3"/>
      <c r="NBO67" s="3"/>
      <c r="NBP67" s="3"/>
      <c r="NBQ67" s="3"/>
      <c r="NBR67" s="3"/>
      <c r="NBS67" s="3"/>
      <c r="NBT67" s="3"/>
      <c r="NBU67" s="3"/>
      <c r="NBV67" s="3"/>
      <c r="NBW67" s="3"/>
      <c r="NBX67" s="3"/>
      <c r="NBY67" s="3"/>
      <c r="NBZ67" s="3"/>
      <c r="NCA67" s="3"/>
      <c r="NCB67" s="3"/>
      <c r="NCC67" s="3"/>
      <c r="NCD67" s="3"/>
      <c r="NCE67" s="3"/>
      <c r="NCF67" s="3"/>
      <c r="NCG67" s="3"/>
      <c r="NCH67" s="3"/>
      <c r="NCI67" s="3"/>
      <c r="NCJ67" s="3"/>
      <c r="NCK67" s="3"/>
      <c r="NCL67" s="3"/>
      <c r="NCM67" s="3"/>
      <c r="NCN67" s="3"/>
      <c r="NCO67" s="3"/>
      <c r="NCP67" s="3"/>
      <c r="NCQ67" s="3"/>
      <c r="NCR67" s="3"/>
      <c r="NCS67" s="3"/>
      <c r="NCT67" s="3"/>
      <c r="NCU67" s="3"/>
      <c r="NCV67" s="3"/>
      <c r="NCW67" s="3"/>
      <c r="NCX67" s="3"/>
      <c r="NCY67" s="3"/>
      <c r="NCZ67" s="3"/>
      <c r="NDA67" s="3"/>
      <c r="NDB67" s="3"/>
      <c r="NDC67" s="3"/>
      <c r="NDD67" s="3"/>
      <c r="NDE67" s="3"/>
      <c r="NDF67" s="3"/>
      <c r="NDG67" s="3"/>
      <c r="NDH67" s="3"/>
      <c r="NDI67" s="3"/>
      <c r="NDJ67" s="3"/>
      <c r="NDK67" s="3"/>
      <c r="NDL67" s="3"/>
      <c r="NDM67" s="3"/>
      <c r="NDN67" s="3"/>
      <c r="NDO67" s="3"/>
      <c r="NDP67" s="3"/>
      <c r="NDQ67" s="3"/>
      <c r="NDR67" s="3"/>
      <c r="NDS67" s="3"/>
      <c r="NDT67" s="3"/>
      <c r="NDU67" s="3"/>
      <c r="NDV67" s="3"/>
      <c r="NDW67" s="3"/>
      <c r="NDX67" s="3"/>
      <c r="NDY67" s="3"/>
      <c r="NDZ67" s="3"/>
      <c r="NEA67" s="3"/>
      <c r="NEB67" s="3"/>
      <c r="NEC67" s="3"/>
      <c r="NED67" s="3"/>
      <c r="NEE67" s="3"/>
      <c r="NEF67" s="3"/>
      <c r="NEG67" s="3"/>
      <c r="NEH67" s="3"/>
      <c r="NEI67" s="3"/>
      <c r="NEJ67" s="3"/>
      <c r="NEK67" s="3"/>
      <c r="NEL67" s="3"/>
      <c r="NEM67" s="3"/>
      <c r="NEN67" s="3"/>
      <c r="NEO67" s="3"/>
      <c r="NEP67" s="3"/>
      <c r="NEQ67" s="3"/>
      <c r="NER67" s="3"/>
      <c r="NES67" s="3"/>
      <c r="NET67" s="3"/>
      <c r="NEU67" s="3"/>
      <c r="NEV67" s="3"/>
      <c r="NEW67" s="3"/>
      <c r="NEX67" s="3"/>
      <c r="NEY67" s="3"/>
      <c r="NEZ67" s="3"/>
      <c r="NFA67" s="3"/>
      <c r="NFB67" s="3"/>
      <c r="NFC67" s="3"/>
      <c r="NFD67" s="3"/>
      <c r="NFE67" s="3"/>
      <c r="NFF67" s="3"/>
      <c r="NFG67" s="3"/>
      <c r="NFH67" s="3"/>
      <c r="NFI67" s="3"/>
      <c r="NFJ67" s="3"/>
      <c r="NFK67" s="3"/>
      <c r="NFL67" s="3"/>
      <c r="NFM67" s="3"/>
      <c r="NFN67" s="3"/>
      <c r="NFO67" s="3"/>
      <c r="NFP67" s="3"/>
      <c r="NFQ67" s="3"/>
      <c r="NFR67" s="3"/>
      <c r="NFS67" s="3"/>
      <c r="NFT67" s="3"/>
      <c r="NFU67" s="3"/>
      <c r="NFV67" s="3"/>
      <c r="NFW67" s="3"/>
      <c r="NFX67" s="3"/>
      <c r="NFY67" s="3"/>
      <c r="NFZ67" s="3"/>
      <c r="NGA67" s="3"/>
      <c r="NGB67" s="3"/>
      <c r="NGC67" s="3"/>
      <c r="NGD67" s="3"/>
      <c r="NGE67" s="3"/>
      <c r="NGF67" s="3"/>
      <c r="NGG67" s="3"/>
      <c r="NGH67" s="3"/>
      <c r="NGI67" s="3"/>
      <c r="NGJ67" s="3"/>
      <c r="NGK67" s="3"/>
      <c r="NGL67" s="3"/>
      <c r="NGM67" s="3"/>
      <c r="NGN67" s="3"/>
      <c r="NGO67" s="3"/>
      <c r="NGP67" s="3"/>
      <c r="NGQ67" s="3"/>
      <c r="NGR67" s="3"/>
      <c r="NGS67" s="3"/>
      <c r="NGT67" s="3"/>
      <c r="NGU67" s="3"/>
      <c r="NGV67" s="3"/>
      <c r="NGW67" s="3"/>
      <c r="NGX67" s="3"/>
      <c r="NGY67" s="3"/>
      <c r="NGZ67" s="3"/>
      <c r="NHA67" s="3"/>
      <c r="NHB67" s="3"/>
      <c r="NHC67" s="3"/>
      <c r="NHD67" s="3"/>
      <c r="NHE67" s="3"/>
      <c r="NHF67" s="3"/>
      <c r="NHG67" s="3"/>
      <c r="NHH67" s="3"/>
      <c r="NHI67" s="3"/>
      <c r="NHJ67" s="3"/>
      <c r="NHK67" s="3"/>
      <c r="NHL67" s="3"/>
      <c r="NHM67" s="3"/>
      <c r="NHN67" s="3"/>
      <c r="NHO67" s="3"/>
      <c r="NHP67" s="3"/>
      <c r="NHQ67" s="3"/>
      <c r="NHR67" s="3"/>
      <c r="NHS67" s="3"/>
      <c r="NHT67" s="3"/>
      <c r="NHU67" s="3"/>
      <c r="NHV67" s="3"/>
      <c r="NHW67" s="3"/>
      <c r="NHX67" s="3"/>
      <c r="NHY67" s="3"/>
      <c r="NHZ67" s="3"/>
      <c r="NIA67" s="3"/>
      <c r="NIB67" s="3"/>
      <c r="NIC67" s="3"/>
      <c r="NID67" s="3"/>
      <c r="NIE67" s="3"/>
      <c r="NIF67" s="3"/>
      <c r="NIG67" s="3"/>
      <c r="NIH67" s="3"/>
      <c r="NII67" s="3"/>
      <c r="NIJ67" s="3"/>
      <c r="NIK67" s="3"/>
      <c r="NIL67" s="3"/>
      <c r="NIM67" s="3"/>
      <c r="NIN67" s="3"/>
      <c r="NIO67" s="3"/>
      <c r="NIP67" s="3"/>
      <c r="NIQ67" s="3"/>
      <c r="NIR67" s="3"/>
      <c r="NIS67" s="3"/>
      <c r="NIT67" s="3"/>
      <c r="NIU67" s="3"/>
      <c r="NIV67" s="3"/>
      <c r="NIW67" s="3"/>
      <c r="NIX67" s="3"/>
      <c r="NIY67" s="3"/>
      <c r="NIZ67" s="3"/>
      <c r="NJA67" s="3"/>
      <c r="NJB67" s="3"/>
      <c r="NJC67" s="3"/>
      <c r="NJD67" s="3"/>
      <c r="NJE67" s="3"/>
      <c r="NJF67" s="3"/>
      <c r="NJG67" s="3"/>
      <c r="NJH67" s="3"/>
      <c r="NJI67" s="3"/>
      <c r="NJJ67" s="3"/>
      <c r="NJK67" s="3"/>
      <c r="NJL67" s="3"/>
      <c r="NJM67" s="3"/>
      <c r="NJN67" s="3"/>
      <c r="NJO67" s="3"/>
      <c r="NJP67" s="3"/>
      <c r="NJQ67" s="3"/>
      <c r="NJR67" s="3"/>
      <c r="NJS67" s="3"/>
      <c r="NJT67" s="3"/>
      <c r="NJU67" s="3"/>
      <c r="NJV67" s="3"/>
      <c r="NJW67" s="3"/>
      <c r="NJX67" s="3"/>
      <c r="NJY67" s="3"/>
      <c r="NJZ67" s="3"/>
      <c r="NKA67" s="3"/>
      <c r="NKB67" s="3"/>
      <c r="NKC67" s="3"/>
      <c r="NKD67" s="3"/>
      <c r="NKE67" s="3"/>
      <c r="NKF67" s="3"/>
      <c r="NKG67" s="3"/>
      <c r="NKH67" s="3"/>
      <c r="NKI67" s="3"/>
      <c r="NKJ67" s="3"/>
      <c r="NKK67" s="3"/>
      <c r="NKL67" s="3"/>
      <c r="NKM67" s="3"/>
      <c r="NKN67" s="3"/>
      <c r="NKO67" s="3"/>
      <c r="NKP67" s="3"/>
      <c r="NKQ67" s="3"/>
      <c r="NKR67" s="3"/>
      <c r="NKS67" s="3"/>
      <c r="NKT67" s="3"/>
      <c r="NKU67" s="3"/>
      <c r="NKV67" s="3"/>
      <c r="NKW67" s="3"/>
      <c r="NKX67" s="3"/>
      <c r="NKY67" s="3"/>
      <c r="NKZ67" s="3"/>
      <c r="NLA67" s="3"/>
      <c r="NLB67" s="3"/>
      <c r="NLC67" s="3"/>
      <c r="NLD67" s="3"/>
      <c r="NLE67" s="3"/>
      <c r="NLF67" s="3"/>
      <c r="NLG67" s="3"/>
      <c r="NLH67" s="3"/>
      <c r="NLI67" s="3"/>
      <c r="NLJ67" s="3"/>
      <c r="NLK67" s="3"/>
      <c r="NLL67" s="3"/>
      <c r="NLM67" s="3"/>
      <c r="NLN67" s="3"/>
      <c r="NLO67" s="3"/>
      <c r="NLP67" s="3"/>
      <c r="NLQ67" s="3"/>
      <c r="NLR67" s="3"/>
      <c r="NLS67" s="3"/>
      <c r="NLT67" s="3"/>
      <c r="NLU67" s="3"/>
      <c r="NLV67" s="3"/>
      <c r="NLW67" s="3"/>
      <c r="NLX67" s="3"/>
      <c r="NLY67" s="3"/>
      <c r="NLZ67" s="3"/>
      <c r="NMA67" s="3"/>
      <c r="NMB67" s="3"/>
      <c r="NMC67" s="3"/>
      <c r="NMD67" s="3"/>
      <c r="NME67" s="3"/>
      <c r="NMF67" s="3"/>
      <c r="NMG67" s="3"/>
      <c r="NMH67" s="3"/>
      <c r="NMI67" s="3"/>
      <c r="NMJ67" s="3"/>
      <c r="NMK67" s="3"/>
      <c r="NML67" s="3"/>
      <c r="NMM67" s="3"/>
      <c r="NMN67" s="3"/>
      <c r="NMO67" s="3"/>
      <c r="NMP67" s="3"/>
      <c r="NMQ67" s="3"/>
      <c r="NMR67" s="3"/>
      <c r="NMS67" s="3"/>
      <c r="NMT67" s="3"/>
      <c r="NMU67" s="3"/>
      <c r="NMV67" s="3"/>
      <c r="NMW67" s="3"/>
      <c r="NMX67" s="3"/>
      <c r="NMY67" s="3"/>
      <c r="NMZ67" s="3"/>
      <c r="NNA67" s="3"/>
      <c r="NNB67" s="3"/>
      <c r="NNC67" s="3"/>
      <c r="NND67" s="3"/>
      <c r="NNE67" s="3"/>
      <c r="NNF67" s="3"/>
      <c r="NNG67" s="3"/>
      <c r="NNH67" s="3"/>
      <c r="NNI67" s="3"/>
      <c r="NNJ67" s="3"/>
      <c r="NNK67" s="3"/>
      <c r="NNL67" s="3"/>
      <c r="NNM67" s="3"/>
      <c r="NNN67" s="3"/>
      <c r="NNO67" s="3"/>
      <c r="NNP67" s="3"/>
      <c r="NNQ67" s="3"/>
      <c r="NNR67" s="3"/>
      <c r="NNS67" s="3"/>
      <c r="NNT67" s="3"/>
      <c r="NNU67" s="3"/>
      <c r="NNV67" s="3"/>
      <c r="NNW67" s="3"/>
      <c r="NNX67" s="3"/>
      <c r="NNY67" s="3"/>
      <c r="NNZ67" s="3"/>
      <c r="NOA67" s="3"/>
      <c r="NOB67" s="3"/>
      <c r="NOC67" s="3"/>
      <c r="NOD67" s="3"/>
      <c r="NOE67" s="3"/>
      <c r="NOF67" s="3"/>
      <c r="NOG67" s="3"/>
      <c r="NOH67" s="3"/>
      <c r="NOI67" s="3"/>
      <c r="NOJ67" s="3"/>
      <c r="NOK67" s="3"/>
      <c r="NOL67" s="3"/>
      <c r="NOM67" s="3"/>
      <c r="NON67" s="3"/>
      <c r="NOO67" s="3"/>
      <c r="NOP67" s="3"/>
      <c r="NOQ67" s="3"/>
      <c r="NOR67" s="3"/>
      <c r="NOS67" s="3"/>
      <c r="NOT67" s="3"/>
      <c r="NOU67" s="3"/>
      <c r="NOV67" s="3"/>
      <c r="NOW67" s="3"/>
      <c r="NOX67" s="3"/>
      <c r="NOY67" s="3"/>
      <c r="NOZ67" s="3"/>
      <c r="NPA67" s="3"/>
      <c r="NPB67" s="3"/>
      <c r="NPC67" s="3"/>
      <c r="NPD67" s="3"/>
      <c r="NPE67" s="3"/>
      <c r="NPF67" s="3"/>
      <c r="NPG67" s="3"/>
      <c r="NPH67" s="3"/>
      <c r="NPI67" s="3"/>
      <c r="NPJ67" s="3"/>
      <c r="NPK67" s="3"/>
      <c r="NPL67" s="3"/>
      <c r="NPM67" s="3"/>
      <c r="NPN67" s="3"/>
      <c r="NPO67" s="3"/>
      <c r="NPP67" s="3"/>
      <c r="NPQ67" s="3"/>
      <c r="NPR67" s="3"/>
      <c r="NPS67" s="3"/>
      <c r="NPT67" s="3"/>
      <c r="NPU67" s="3"/>
      <c r="NPV67" s="3"/>
      <c r="NPW67" s="3"/>
      <c r="NPX67" s="3"/>
      <c r="NPY67" s="3"/>
      <c r="NPZ67" s="3"/>
      <c r="NQA67" s="3"/>
      <c r="NQB67" s="3"/>
      <c r="NQC67" s="3"/>
      <c r="NQD67" s="3"/>
      <c r="NQE67" s="3"/>
      <c r="NQF67" s="3"/>
      <c r="NQG67" s="3"/>
      <c r="NQH67" s="3"/>
      <c r="NQI67" s="3"/>
      <c r="NQJ67" s="3"/>
      <c r="NQK67" s="3"/>
      <c r="NQL67" s="3"/>
      <c r="NQM67" s="3"/>
      <c r="NQN67" s="3"/>
      <c r="NQO67" s="3"/>
      <c r="NQP67" s="3"/>
      <c r="NQQ67" s="3"/>
      <c r="NQR67" s="3"/>
      <c r="NQS67" s="3"/>
      <c r="NQT67" s="3"/>
      <c r="NQU67" s="3"/>
      <c r="NQV67" s="3"/>
      <c r="NQW67" s="3"/>
      <c r="NQX67" s="3"/>
      <c r="NQY67" s="3"/>
      <c r="NQZ67" s="3"/>
      <c r="NRA67" s="3"/>
      <c r="NRB67" s="3"/>
      <c r="NRC67" s="3"/>
      <c r="NRD67" s="3"/>
      <c r="NRE67" s="3"/>
      <c r="NRF67" s="3"/>
      <c r="NRG67" s="3"/>
      <c r="NRH67" s="3"/>
      <c r="NRI67" s="3"/>
      <c r="NRJ67" s="3"/>
      <c r="NRK67" s="3"/>
      <c r="NRL67" s="3"/>
      <c r="NRM67" s="3"/>
      <c r="NRN67" s="3"/>
      <c r="NRO67" s="3"/>
      <c r="NRP67" s="3"/>
      <c r="NRQ67" s="3"/>
      <c r="NRR67" s="3"/>
      <c r="NRS67" s="3"/>
      <c r="NRT67" s="3"/>
      <c r="NRU67" s="3"/>
      <c r="NRV67" s="3"/>
      <c r="NRW67" s="3"/>
      <c r="NRX67" s="3"/>
      <c r="NRY67" s="3"/>
      <c r="NRZ67" s="3"/>
      <c r="NSA67" s="3"/>
      <c r="NSB67" s="3"/>
      <c r="NSC67" s="3"/>
      <c r="NSD67" s="3"/>
      <c r="NSE67" s="3"/>
      <c r="NSF67" s="3"/>
      <c r="NSG67" s="3"/>
      <c r="NSH67" s="3"/>
      <c r="NSI67" s="3"/>
      <c r="NSJ67" s="3"/>
      <c r="NSK67" s="3"/>
      <c r="NSL67" s="3"/>
      <c r="NSM67" s="3"/>
      <c r="NSN67" s="3"/>
      <c r="NSO67" s="3"/>
      <c r="NSP67" s="3"/>
      <c r="NSQ67" s="3"/>
      <c r="NSR67" s="3"/>
      <c r="NSS67" s="3"/>
      <c r="NST67" s="3"/>
      <c r="NSU67" s="3"/>
      <c r="NSV67" s="3"/>
      <c r="NSW67" s="3"/>
      <c r="NSX67" s="3"/>
      <c r="NSY67" s="3"/>
      <c r="NSZ67" s="3"/>
      <c r="NTA67" s="3"/>
      <c r="NTB67" s="3"/>
      <c r="NTC67" s="3"/>
      <c r="NTD67" s="3"/>
      <c r="NTE67" s="3"/>
      <c r="NTF67" s="3"/>
      <c r="NTG67" s="3"/>
      <c r="NTH67" s="3"/>
      <c r="NTI67" s="3"/>
      <c r="NTJ67" s="3"/>
      <c r="NTK67" s="3"/>
      <c r="NTL67" s="3"/>
      <c r="NTM67" s="3"/>
      <c r="NTN67" s="3"/>
      <c r="NTO67" s="3"/>
      <c r="NTP67" s="3"/>
      <c r="NTQ67" s="3"/>
      <c r="NTR67" s="3"/>
      <c r="NTS67" s="3"/>
      <c r="NTT67" s="3"/>
      <c r="NTU67" s="3"/>
      <c r="NTV67" s="3"/>
      <c r="NTW67" s="3"/>
      <c r="NTX67" s="3"/>
      <c r="NTY67" s="3"/>
      <c r="NTZ67" s="3"/>
      <c r="NUA67" s="3"/>
      <c r="NUB67" s="3"/>
      <c r="NUC67" s="3"/>
      <c r="NUD67" s="3"/>
      <c r="NUE67" s="3"/>
      <c r="NUF67" s="3"/>
      <c r="NUG67" s="3"/>
      <c r="NUH67" s="3"/>
      <c r="NUI67" s="3"/>
      <c r="NUJ67" s="3"/>
      <c r="NUK67" s="3"/>
      <c r="NUL67" s="3"/>
      <c r="NUM67" s="3"/>
      <c r="NUN67" s="3"/>
      <c r="NUO67" s="3"/>
      <c r="NUP67" s="3"/>
      <c r="NUQ67" s="3"/>
      <c r="NUR67" s="3"/>
      <c r="NUS67" s="3"/>
      <c r="NUT67" s="3"/>
      <c r="NUU67" s="3"/>
      <c r="NUV67" s="3"/>
      <c r="NUW67" s="3"/>
      <c r="NUX67" s="3"/>
      <c r="NUY67" s="3"/>
      <c r="NUZ67" s="3"/>
      <c r="NVA67" s="3"/>
      <c r="NVB67" s="3"/>
      <c r="NVC67" s="3"/>
      <c r="NVD67" s="3"/>
      <c r="NVE67" s="3"/>
      <c r="NVF67" s="3"/>
      <c r="NVG67" s="3"/>
      <c r="NVH67" s="3"/>
      <c r="NVI67" s="3"/>
      <c r="NVJ67" s="3"/>
      <c r="NVK67" s="3"/>
      <c r="NVL67" s="3"/>
      <c r="NVM67" s="3"/>
      <c r="NVN67" s="3"/>
      <c r="NVO67" s="3"/>
      <c r="NVP67" s="3"/>
      <c r="NVQ67" s="3"/>
      <c r="NVR67" s="3"/>
      <c r="NVS67" s="3"/>
      <c r="NVT67" s="3"/>
      <c r="NVU67" s="3"/>
      <c r="NVV67" s="3"/>
      <c r="NVW67" s="3"/>
      <c r="NVX67" s="3"/>
      <c r="NVY67" s="3"/>
      <c r="NVZ67" s="3"/>
      <c r="NWA67" s="3"/>
      <c r="NWB67" s="3"/>
      <c r="NWC67" s="3"/>
      <c r="NWD67" s="3"/>
      <c r="NWE67" s="3"/>
      <c r="NWF67" s="3"/>
      <c r="NWG67" s="3"/>
      <c r="NWH67" s="3"/>
      <c r="NWI67" s="3"/>
      <c r="NWJ67" s="3"/>
      <c r="NWK67" s="3"/>
      <c r="NWL67" s="3"/>
      <c r="NWM67" s="3"/>
      <c r="NWN67" s="3"/>
      <c r="NWO67" s="3"/>
      <c r="NWP67" s="3"/>
      <c r="NWQ67" s="3"/>
      <c r="NWR67" s="3"/>
      <c r="NWS67" s="3"/>
      <c r="NWT67" s="3"/>
      <c r="NWU67" s="3"/>
      <c r="NWV67" s="3"/>
      <c r="NWW67" s="3"/>
      <c r="NWX67" s="3"/>
      <c r="NWY67" s="3"/>
      <c r="NWZ67" s="3"/>
      <c r="NXA67" s="3"/>
      <c r="NXB67" s="3"/>
      <c r="NXC67" s="3"/>
      <c r="NXD67" s="3"/>
      <c r="NXE67" s="3"/>
      <c r="NXF67" s="3"/>
      <c r="NXG67" s="3"/>
      <c r="NXH67" s="3"/>
      <c r="NXI67" s="3"/>
      <c r="NXJ67" s="3"/>
      <c r="NXK67" s="3"/>
      <c r="NXL67" s="3"/>
      <c r="NXM67" s="3"/>
      <c r="NXN67" s="3"/>
      <c r="NXO67" s="3"/>
      <c r="NXP67" s="3"/>
      <c r="NXQ67" s="3"/>
      <c r="NXR67" s="3"/>
      <c r="NXS67" s="3"/>
      <c r="NXT67" s="3"/>
      <c r="NXU67" s="3"/>
      <c r="NXV67" s="3"/>
      <c r="NXW67" s="3"/>
      <c r="NXX67" s="3"/>
      <c r="NXY67" s="3"/>
      <c r="NXZ67" s="3"/>
      <c r="NYA67" s="3"/>
      <c r="NYB67" s="3"/>
      <c r="NYC67" s="3"/>
      <c r="NYD67" s="3"/>
      <c r="NYE67" s="3"/>
      <c r="NYF67" s="3"/>
      <c r="NYG67" s="3"/>
      <c r="NYH67" s="3"/>
      <c r="NYI67" s="3"/>
      <c r="NYJ67" s="3"/>
      <c r="NYK67" s="3"/>
      <c r="NYL67" s="3"/>
      <c r="NYM67" s="3"/>
      <c r="NYN67" s="3"/>
      <c r="NYO67" s="3"/>
      <c r="NYP67" s="3"/>
      <c r="NYQ67" s="3"/>
      <c r="NYR67" s="3"/>
      <c r="NYS67" s="3"/>
      <c r="NYT67" s="3"/>
      <c r="NYU67" s="3"/>
      <c r="NYV67" s="3"/>
      <c r="NYW67" s="3"/>
      <c r="NYX67" s="3"/>
      <c r="NYY67" s="3"/>
      <c r="NYZ67" s="3"/>
      <c r="NZA67" s="3"/>
      <c r="NZB67" s="3"/>
      <c r="NZC67" s="3"/>
      <c r="NZD67" s="3"/>
      <c r="NZE67" s="3"/>
      <c r="NZF67" s="3"/>
      <c r="NZG67" s="3"/>
      <c r="NZH67" s="3"/>
      <c r="NZI67" s="3"/>
      <c r="NZJ67" s="3"/>
      <c r="NZK67" s="3"/>
      <c r="NZL67" s="3"/>
      <c r="NZM67" s="3"/>
      <c r="NZN67" s="3"/>
      <c r="NZO67" s="3"/>
      <c r="NZP67" s="3"/>
      <c r="NZQ67" s="3"/>
      <c r="NZR67" s="3"/>
      <c r="NZS67" s="3"/>
      <c r="NZT67" s="3"/>
      <c r="NZU67" s="3"/>
      <c r="NZV67" s="3"/>
      <c r="NZW67" s="3"/>
      <c r="NZX67" s="3"/>
      <c r="NZY67" s="3"/>
      <c r="NZZ67" s="3"/>
      <c r="OAA67" s="3"/>
      <c r="OAB67" s="3"/>
      <c r="OAC67" s="3"/>
      <c r="OAD67" s="3"/>
      <c r="OAE67" s="3"/>
      <c r="OAF67" s="3"/>
      <c r="OAG67" s="3"/>
      <c r="OAH67" s="3"/>
      <c r="OAI67" s="3"/>
      <c r="OAJ67" s="3"/>
      <c r="OAK67" s="3"/>
      <c r="OAL67" s="3"/>
      <c r="OAM67" s="3"/>
      <c r="OAN67" s="3"/>
      <c r="OAO67" s="3"/>
      <c r="OAP67" s="3"/>
      <c r="OAQ67" s="3"/>
      <c r="OAR67" s="3"/>
      <c r="OAS67" s="3"/>
      <c r="OAT67" s="3"/>
      <c r="OAU67" s="3"/>
      <c r="OAV67" s="3"/>
      <c r="OAW67" s="3"/>
      <c r="OAX67" s="3"/>
      <c r="OAY67" s="3"/>
      <c r="OAZ67" s="3"/>
      <c r="OBA67" s="3"/>
      <c r="OBB67" s="3"/>
      <c r="OBC67" s="3"/>
      <c r="OBD67" s="3"/>
      <c r="OBE67" s="3"/>
      <c r="OBF67" s="3"/>
      <c r="OBG67" s="3"/>
      <c r="OBH67" s="3"/>
      <c r="OBI67" s="3"/>
      <c r="OBJ67" s="3"/>
      <c r="OBK67" s="3"/>
      <c r="OBL67" s="3"/>
      <c r="OBM67" s="3"/>
      <c r="OBN67" s="3"/>
      <c r="OBO67" s="3"/>
      <c r="OBP67" s="3"/>
      <c r="OBQ67" s="3"/>
      <c r="OBR67" s="3"/>
      <c r="OBS67" s="3"/>
      <c r="OBT67" s="3"/>
      <c r="OBU67" s="3"/>
      <c r="OBV67" s="3"/>
      <c r="OBW67" s="3"/>
      <c r="OBX67" s="3"/>
      <c r="OBY67" s="3"/>
      <c r="OBZ67" s="3"/>
      <c r="OCA67" s="3"/>
      <c r="OCB67" s="3"/>
      <c r="OCC67" s="3"/>
      <c r="OCD67" s="3"/>
      <c r="OCE67" s="3"/>
      <c r="OCF67" s="3"/>
      <c r="OCG67" s="3"/>
      <c r="OCH67" s="3"/>
      <c r="OCI67" s="3"/>
      <c r="OCJ67" s="3"/>
      <c r="OCK67" s="3"/>
      <c r="OCL67" s="3"/>
      <c r="OCM67" s="3"/>
      <c r="OCN67" s="3"/>
      <c r="OCO67" s="3"/>
      <c r="OCP67" s="3"/>
      <c r="OCQ67" s="3"/>
      <c r="OCR67" s="3"/>
      <c r="OCS67" s="3"/>
      <c r="OCT67" s="3"/>
      <c r="OCU67" s="3"/>
      <c r="OCV67" s="3"/>
      <c r="OCW67" s="3"/>
      <c r="OCX67" s="3"/>
      <c r="OCY67" s="3"/>
      <c r="OCZ67" s="3"/>
      <c r="ODA67" s="3"/>
      <c r="ODB67" s="3"/>
      <c r="ODC67" s="3"/>
      <c r="ODD67" s="3"/>
      <c r="ODE67" s="3"/>
      <c r="ODF67" s="3"/>
      <c r="ODG67" s="3"/>
      <c r="ODH67" s="3"/>
      <c r="ODI67" s="3"/>
      <c r="ODJ67" s="3"/>
      <c r="ODK67" s="3"/>
      <c r="ODL67" s="3"/>
      <c r="ODM67" s="3"/>
      <c r="ODN67" s="3"/>
      <c r="ODO67" s="3"/>
      <c r="ODP67" s="3"/>
      <c r="ODQ67" s="3"/>
      <c r="ODR67" s="3"/>
      <c r="ODS67" s="3"/>
      <c r="ODT67" s="3"/>
      <c r="ODU67" s="3"/>
      <c r="ODV67" s="3"/>
      <c r="ODW67" s="3"/>
      <c r="ODX67" s="3"/>
      <c r="ODY67" s="3"/>
      <c r="ODZ67" s="3"/>
      <c r="OEA67" s="3"/>
      <c r="OEB67" s="3"/>
      <c r="OEC67" s="3"/>
      <c r="OED67" s="3"/>
      <c r="OEE67" s="3"/>
      <c r="OEF67" s="3"/>
      <c r="OEG67" s="3"/>
      <c r="OEH67" s="3"/>
      <c r="OEI67" s="3"/>
      <c r="OEJ67" s="3"/>
      <c r="OEK67" s="3"/>
      <c r="OEL67" s="3"/>
      <c r="OEM67" s="3"/>
      <c r="OEN67" s="3"/>
      <c r="OEO67" s="3"/>
      <c r="OEP67" s="3"/>
      <c r="OEQ67" s="3"/>
      <c r="OER67" s="3"/>
      <c r="OES67" s="3"/>
      <c r="OET67" s="3"/>
      <c r="OEU67" s="3"/>
      <c r="OEV67" s="3"/>
      <c r="OEW67" s="3"/>
      <c r="OEX67" s="3"/>
      <c r="OEY67" s="3"/>
      <c r="OEZ67" s="3"/>
      <c r="OFA67" s="3"/>
      <c r="OFB67" s="3"/>
      <c r="OFC67" s="3"/>
      <c r="OFD67" s="3"/>
      <c r="OFE67" s="3"/>
      <c r="OFF67" s="3"/>
      <c r="OFG67" s="3"/>
      <c r="OFH67" s="3"/>
      <c r="OFI67" s="3"/>
      <c r="OFJ67" s="3"/>
      <c r="OFK67" s="3"/>
      <c r="OFL67" s="3"/>
      <c r="OFM67" s="3"/>
      <c r="OFN67" s="3"/>
      <c r="OFO67" s="3"/>
      <c r="OFP67" s="3"/>
      <c r="OFQ67" s="3"/>
      <c r="OFR67" s="3"/>
      <c r="OFS67" s="3"/>
      <c r="OFT67" s="3"/>
      <c r="OFU67" s="3"/>
      <c r="OFV67" s="3"/>
      <c r="OFW67" s="3"/>
      <c r="OFX67" s="3"/>
      <c r="OFY67" s="3"/>
      <c r="OFZ67" s="3"/>
      <c r="OGA67" s="3"/>
      <c r="OGB67" s="3"/>
      <c r="OGC67" s="3"/>
      <c r="OGD67" s="3"/>
      <c r="OGE67" s="3"/>
      <c r="OGF67" s="3"/>
      <c r="OGG67" s="3"/>
      <c r="OGH67" s="3"/>
      <c r="OGI67" s="3"/>
      <c r="OGJ67" s="3"/>
      <c r="OGK67" s="3"/>
      <c r="OGL67" s="3"/>
      <c r="OGM67" s="3"/>
      <c r="OGN67" s="3"/>
      <c r="OGO67" s="3"/>
      <c r="OGP67" s="3"/>
      <c r="OGQ67" s="3"/>
      <c r="OGR67" s="3"/>
      <c r="OGS67" s="3"/>
      <c r="OGT67" s="3"/>
      <c r="OGU67" s="3"/>
      <c r="OGV67" s="3"/>
      <c r="OGW67" s="3"/>
      <c r="OGX67" s="3"/>
      <c r="OGY67" s="3"/>
      <c r="OGZ67" s="3"/>
      <c r="OHA67" s="3"/>
      <c r="OHB67" s="3"/>
      <c r="OHC67" s="3"/>
      <c r="OHD67" s="3"/>
      <c r="OHE67" s="3"/>
      <c r="OHF67" s="3"/>
      <c r="OHG67" s="3"/>
      <c r="OHH67" s="3"/>
      <c r="OHI67" s="3"/>
      <c r="OHJ67" s="3"/>
      <c r="OHK67" s="3"/>
      <c r="OHL67" s="3"/>
      <c r="OHM67" s="3"/>
      <c r="OHN67" s="3"/>
      <c r="OHO67" s="3"/>
      <c r="OHP67" s="3"/>
      <c r="OHQ67" s="3"/>
      <c r="OHR67" s="3"/>
      <c r="OHS67" s="3"/>
      <c r="OHT67" s="3"/>
      <c r="OHU67" s="3"/>
      <c r="OHV67" s="3"/>
      <c r="OHW67" s="3"/>
      <c r="OHX67" s="3"/>
      <c r="OHY67" s="3"/>
      <c r="OHZ67" s="3"/>
      <c r="OIA67" s="3"/>
      <c r="OIB67" s="3"/>
      <c r="OIC67" s="3"/>
      <c r="OID67" s="3"/>
      <c r="OIE67" s="3"/>
      <c r="OIF67" s="3"/>
      <c r="OIG67" s="3"/>
      <c r="OIH67" s="3"/>
      <c r="OII67" s="3"/>
      <c r="OIJ67" s="3"/>
      <c r="OIK67" s="3"/>
      <c r="OIL67" s="3"/>
      <c r="OIM67" s="3"/>
      <c r="OIN67" s="3"/>
      <c r="OIO67" s="3"/>
      <c r="OIP67" s="3"/>
      <c r="OIQ67" s="3"/>
      <c r="OIR67" s="3"/>
      <c r="OIS67" s="3"/>
      <c r="OIT67" s="3"/>
      <c r="OIU67" s="3"/>
      <c r="OIV67" s="3"/>
      <c r="OIW67" s="3"/>
      <c r="OIX67" s="3"/>
      <c r="OIY67" s="3"/>
      <c r="OIZ67" s="3"/>
      <c r="OJA67" s="3"/>
      <c r="OJB67" s="3"/>
      <c r="OJC67" s="3"/>
      <c r="OJD67" s="3"/>
      <c r="OJE67" s="3"/>
      <c r="OJF67" s="3"/>
      <c r="OJG67" s="3"/>
      <c r="OJH67" s="3"/>
      <c r="OJI67" s="3"/>
      <c r="OJJ67" s="3"/>
      <c r="OJK67" s="3"/>
      <c r="OJL67" s="3"/>
      <c r="OJM67" s="3"/>
      <c r="OJN67" s="3"/>
      <c r="OJO67" s="3"/>
      <c r="OJP67" s="3"/>
      <c r="OJQ67" s="3"/>
      <c r="OJR67" s="3"/>
      <c r="OJS67" s="3"/>
      <c r="OJT67" s="3"/>
      <c r="OJU67" s="3"/>
      <c r="OJV67" s="3"/>
      <c r="OJW67" s="3"/>
      <c r="OJX67" s="3"/>
      <c r="OJY67" s="3"/>
      <c r="OJZ67" s="3"/>
      <c r="OKA67" s="3"/>
      <c r="OKB67" s="3"/>
      <c r="OKC67" s="3"/>
      <c r="OKD67" s="3"/>
      <c r="OKE67" s="3"/>
      <c r="OKF67" s="3"/>
      <c r="OKG67" s="3"/>
      <c r="OKH67" s="3"/>
      <c r="OKI67" s="3"/>
      <c r="OKJ67" s="3"/>
      <c r="OKK67" s="3"/>
      <c r="OKL67" s="3"/>
      <c r="OKM67" s="3"/>
      <c r="OKN67" s="3"/>
      <c r="OKO67" s="3"/>
      <c r="OKP67" s="3"/>
      <c r="OKQ67" s="3"/>
      <c r="OKR67" s="3"/>
      <c r="OKS67" s="3"/>
      <c r="OKT67" s="3"/>
      <c r="OKU67" s="3"/>
      <c r="OKV67" s="3"/>
      <c r="OKW67" s="3"/>
      <c r="OKX67" s="3"/>
      <c r="OKY67" s="3"/>
      <c r="OKZ67" s="3"/>
      <c r="OLA67" s="3"/>
      <c r="OLB67" s="3"/>
      <c r="OLC67" s="3"/>
      <c r="OLD67" s="3"/>
      <c r="OLE67" s="3"/>
      <c r="OLF67" s="3"/>
      <c r="OLG67" s="3"/>
      <c r="OLH67" s="3"/>
      <c r="OLI67" s="3"/>
      <c r="OLJ67" s="3"/>
      <c r="OLK67" s="3"/>
      <c r="OLL67" s="3"/>
      <c r="OLM67" s="3"/>
      <c r="OLN67" s="3"/>
      <c r="OLO67" s="3"/>
      <c r="OLP67" s="3"/>
      <c r="OLQ67" s="3"/>
      <c r="OLR67" s="3"/>
      <c r="OLS67" s="3"/>
      <c r="OLT67" s="3"/>
      <c r="OLU67" s="3"/>
      <c r="OLV67" s="3"/>
      <c r="OLW67" s="3"/>
      <c r="OLX67" s="3"/>
      <c r="OLY67" s="3"/>
      <c r="OLZ67" s="3"/>
      <c r="OMA67" s="3"/>
      <c r="OMB67" s="3"/>
      <c r="OMC67" s="3"/>
      <c r="OMD67" s="3"/>
      <c r="OME67" s="3"/>
      <c r="OMF67" s="3"/>
      <c r="OMG67" s="3"/>
      <c r="OMH67" s="3"/>
      <c r="OMI67" s="3"/>
      <c r="OMJ67" s="3"/>
      <c r="OMK67" s="3"/>
      <c r="OML67" s="3"/>
      <c r="OMM67" s="3"/>
      <c r="OMN67" s="3"/>
      <c r="OMO67" s="3"/>
      <c r="OMP67" s="3"/>
      <c r="OMQ67" s="3"/>
      <c r="OMR67" s="3"/>
      <c r="OMS67" s="3"/>
      <c r="OMT67" s="3"/>
      <c r="OMU67" s="3"/>
      <c r="OMV67" s="3"/>
      <c r="OMW67" s="3"/>
      <c r="OMX67" s="3"/>
      <c r="OMY67" s="3"/>
      <c r="OMZ67" s="3"/>
      <c r="ONA67" s="3"/>
      <c r="ONB67" s="3"/>
      <c r="ONC67" s="3"/>
      <c r="OND67" s="3"/>
      <c r="ONE67" s="3"/>
      <c r="ONF67" s="3"/>
      <c r="ONG67" s="3"/>
      <c r="ONH67" s="3"/>
      <c r="ONI67" s="3"/>
      <c r="ONJ67" s="3"/>
      <c r="ONK67" s="3"/>
      <c r="ONL67" s="3"/>
      <c r="ONM67" s="3"/>
      <c r="ONN67" s="3"/>
      <c r="ONO67" s="3"/>
      <c r="ONP67" s="3"/>
      <c r="ONQ67" s="3"/>
      <c r="ONR67" s="3"/>
      <c r="ONS67" s="3"/>
      <c r="ONT67" s="3"/>
      <c r="ONU67" s="3"/>
      <c r="ONV67" s="3"/>
      <c r="ONW67" s="3"/>
      <c r="ONX67" s="3"/>
      <c r="ONY67" s="3"/>
      <c r="ONZ67" s="3"/>
      <c r="OOA67" s="3"/>
      <c r="OOB67" s="3"/>
      <c r="OOC67" s="3"/>
      <c r="OOD67" s="3"/>
      <c r="OOE67" s="3"/>
      <c r="OOF67" s="3"/>
      <c r="OOG67" s="3"/>
      <c r="OOH67" s="3"/>
      <c r="OOI67" s="3"/>
      <c r="OOJ67" s="3"/>
      <c r="OOK67" s="3"/>
      <c r="OOL67" s="3"/>
      <c r="OOM67" s="3"/>
      <c r="OON67" s="3"/>
      <c r="OOO67" s="3"/>
      <c r="OOP67" s="3"/>
      <c r="OOQ67" s="3"/>
      <c r="OOR67" s="3"/>
      <c r="OOS67" s="3"/>
      <c r="OOT67" s="3"/>
      <c r="OOU67" s="3"/>
      <c r="OOV67" s="3"/>
      <c r="OOW67" s="3"/>
      <c r="OOX67" s="3"/>
      <c r="OOY67" s="3"/>
      <c r="OOZ67" s="3"/>
      <c r="OPA67" s="3"/>
      <c r="OPB67" s="3"/>
      <c r="OPC67" s="3"/>
      <c r="OPD67" s="3"/>
      <c r="OPE67" s="3"/>
      <c r="OPF67" s="3"/>
      <c r="OPG67" s="3"/>
      <c r="OPH67" s="3"/>
      <c r="OPI67" s="3"/>
      <c r="OPJ67" s="3"/>
      <c r="OPK67" s="3"/>
      <c r="OPL67" s="3"/>
      <c r="OPM67" s="3"/>
      <c r="OPN67" s="3"/>
      <c r="OPO67" s="3"/>
      <c r="OPP67" s="3"/>
      <c r="OPQ67" s="3"/>
      <c r="OPR67" s="3"/>
      <c r="OPS67" s="3"/>
      <c r="OPT67" s="3"/>
      <c r="OPU67" s="3"/>
      <c r="OPV67" s="3"/>
      <c r="OPW67" s="3"/>
      <c r="OPX67" s="3"/>
      <c r="OPY67" s="3"/>
      <c r="OPZ67" s="3"/>
      <c r="OQA67" s="3"/>
      <c r="OQB67" s="3"/>
      <c r="OQC67" s="3"/>
      <c r="OQD67" s="3"/>
      <c r="OQE67" s="3"/>
      <c r="OQF67" s="3"/>
      <c r="OQG67" s="3"/>
      <c r="OQH67" s="3"/>
      <c r="OQI67" s="3"/>
      <c r="OQJ67" s="3"/>
      <c r="OQK67" s="3"/>
      <c r="OQL67" s="3"/>
      <c r="OQM67" s="3"/>
      <c r="OQN67" s="3"/>
      <c r="OQO67" s="3"/>
      <c r="OQP67" s="3"/>
      <c r="OQQ67" s="3"/>
      <c r="OQR67" s="3"/>
      <c r="OQS67" s="3"/>
      <c r="OQT67" s="3"/>
      <c r="OQU67" s="3"/>
      <c r="OQV67" s="3"/>
      <c r="OQW67" s="3"/>
      <c r="OQX67" s="3"/>
      <c r="OQY67" s="3"/>
      <c r="OQZ67" s="3"/>
      <c r="ORA67" s="3"/>
      <c r="ORB67" s="3"/>
      <c r="ORC67" s="3"/>
      <c r="ORD67" s="3"/>
      <c r="ORE67" s="3"/>
      <c r="ORF67" s="3"/>
      <c r="ORG67" s="3"/>
      <c r="ORH67" s="3"/>
      <c r="ORI67" s="3"/>
      <c r="ORJ67" s="3"/>
      <c r="ORK67" s="3"/>
      <c r="ORL67" s="3"/>
      <c r="ORM67" s="3"/>
      <c r="ORN67" s="3"/>
      <c r="ORO67" s="3"/>
      <c r="ORP67" s="3"/>
      <c r="ORQ67" s="3"/>
      <c r="ORR67" s="3"/>
      <c r="ORS67" s="3"/>
      <c r="ORT67" s="3"/>
      <c r="ORU67" s="3"/>
      <c r="ORV67" s="3"/>
      <c r="ORW67" s="3"/>
      <c r="ORX67" s="3"/>
      <c r="ORY67" s="3"/>
      <c r="ORZ67" s="3"/>
      <c r="OSA67" s="3"/>
      <c r="OSB67" s="3"/>
      <c r="OSC67" s="3"/>
      <c r="OSD67" s="3"/>
      <c r="OSE67" s="3"/>
      <c r="OSF67" s="3"/>
      <c r="OSG67" s="3"/>
      <c r="OSH67" s="3"/>
      <c r="OSI67" s="3"/>
      <c r="OSJ67" s="3"/>
      <c r="OSK67" s="3"/>
      <c r="OSL67" s="3"/>
      <c r="OSM67" s="3"/>
      <c r="OSN67" s="3"/>
      <c r="OSO67" s="3"/>
      <c r="OSP67" s="3"/>
      <c r="OSQ67" s="3"/>
      <c r="OSR67" s="3"/>
      <c r="OSS67" s="3"/>
      <c r="OST67" s="3"/>
      <c r="OSU67" s="3"/>
      <c r="OSV67" s="3"/>
      <c r="OSW67" s="3"/>
      <c r="OSX67" s="3"/>
      <c r="OSY67" s="3"/>
      <c r="OSZ67" s="3"/>
      <c r="OTA67" s="3"/>
      <c r="OTB67" s="3"/>
      <c r="OTC67" s="3"/>
      <c r="OTD67" s="3"/>
      <c r="OTE67" s="3"/>
      <c r="OTF67" s="3"/>
      <c r="OTG67" s="3"/>
      <c r="OTH67" s="3"/>
      <c r="OTI67" s="3"/>
      <c r="OTJ67" s="3"/>
      <c r="OTK67" s="3"/>
      <c r="OTL67" s="3"/>
      <c r="OTM67" s="3"/>
      <c r="OTN67" s="3"/>
      <c r="OTO67" s="3"/>
      <c r="OTP67" s="3"/>
      <c r="OTQ67" s="3"/>
      <c r="OTR67" s="3"/>
      <c r="OTS67" s="3"/>
      <c r="OTT67" s="3"/>
      <c r="OTU67" s="3"/>
      <c r="OTV67" s="3"/>
      <c r="OTW67" s="3"/>
      <c r="OTX67" s="3"/>
      <c r="OTY67" s="3"/>
      <c r="OTZ67" s="3"/>
      <c r="OUA67" s="3"/>
      <c r="OUB67" s="3"/>
      <c r="OUC67" s="3"/>
      <c r="OUD67" s="3"/>
      <c r="OUE67" s="3"/>
      <c r="OUF67" s="3"/>
      <c r="OUG67" s="3"/>
      <c r="OUH67" s="3"/>
      <c r="OUI67" s="3"/>
      <c r="OUJ67" s="3"/>
      <c r="OUK67" s="3"/>
      <c r="OUL67" s="3"/>
      <c r="OUM67" s="3"/>
      <c r="OUN67" s="3"/>
      <c r="OUO67" s="3"/>
      <c r="OUP67" s="3"/>
      <c r="OUQ67" s="3"/>
      <c r="OUR67" s="3"/>
      <c r="OUS67" s="3"/>
      <c r="OUT67" s="3"/>
      <c r="OUU67" s="3"/>
      <c r="OUV67" s="3"/>
      <c r="OUW67" s="3"/>
      <c r="OUX67" s="3"/>
      <c r="OUY67" s="3"/>
      <c r="OUZ67" s="3"/>
      <c r="OVA67" s="3"/>
      <c r="OVB67" s="3"/>
      <c r="OVC67" s="3"/>
      <c r="OVD67" s="3"/>
      <c r="OVE67" s="3"/>
      <c r="OVF67" s="3"/>
      <c r="OVG67" s="3"/>
      <c r="OVH67" s="3"/>
      <c r="OVI67" s="3"/>
      <c r="OVJ67" s="3"/>
      <c r="OVK67" s="3"/>
      <c r="OVL67" s="3"/>
      <c r="OVM67" s="3"/>
      <c r="OVN67" s="3"/>
      <c r="OVO67" s="3"/>
      <c r="OVP67" s="3"/>
      <c r="OVQ67" s="3"/>
      <c r="OVR67" s="3"/>
      <c r="OVS67" s="3"/>
      <c r="OVT67" s="3"/>
      <c r="OVU67" s="3"/>
      <c r="OVV67" s="3"/>
      <c r="OVW67" s="3"/>
      <c r="OVX67" s="3"/>
      <c r="OVY67" s="3"/>
      <c r="OVZ67" s="3"/>
      <c r="OWA67" s="3"/>
      <c r="OWB67" s="3"/>
      <c r="OWC67" s="3"/>
      <c r="OWD67" s="3"/>
      <c r="OWE67" s="3"/>
      <c r="OWF67" s="3"/>
      <c r="OWG67" s="3"/>
      <c r="OWH67" s="3"/>
      <c r="OWI67" s="3"/>
      <c r="OWJ67" s="3"/>
      <c r="OWK67" s="3"/>
      <c r="OWL67" s="3"/>
      <c r="OWM67" s="3"/>
      <c r="OWN67" s="3"/>
      <c r="OWO67" s="3"/>
      <c r="OWP67" s="3"/>
      <c r="OWQ67" s="3"/>
      <c r="OWR67" s="3"/>
      <c r="OWS67" s="3"/>
      <c r="OWT67" s="3"/>
      <c r="OWU67" s="3"/>
      <c r="OWV67" s="3"/>
      <c r="OWW67" s="3"/>
      <c r="OWX67" s="3"/>
      <c r="OWY67" s="3"/>
      <c r="OWZ67" s="3"/>
      <c r="OXA67" s="3"/>
      <c r="OXB67" s="3"/>
      <c r="OXC67" s="3"/>
      <c r="OXD67" s="3"/>
      <c r="OXE67" s="3"/>
      <c r="OXF67" s="3"/>
      <c r="OXG67" s="3"/>
      <c r="OXH67" s="3"/>
      <c r="OXI67" s="3"/>
      <c r="OXJ67" s="3"/>
      <c r="OXK67" s="3"/>
      <c r="OXL67" s="3"/>
      <c r="OXM67" s="3"/>
      <c r="OXN67" s="3"/>
      <c r="OXO67" s="3"/>
      <c r="OXP67" s="3"/>
      <c r="OXQ67" s="3"/>
      <c r="OXR67" s="3"/>
      <c r="OXS67" s="3"/>
      <c r="OXT67" s="3"/>
      <c r="OXU67" s="3"/>
      <c r="OXV67" s="3"/>
      <c r="OXW67" s="3"/>
      <c r="OXX67" s="3"/>
      <c r="OXY67" s="3"/>
      <c r="OXZ67" s="3"/>
      <c r="OYA67" s="3"/>
      <c r="OYB67" s="3"/>
      <c r="OYC67" s="3"/>
      <c r="OYD67" s="3"/>
      <c r="OYE67" s="3"/>
      <c r="OYF67" s="3"/>
      <c r="OYG67" s="3"/>
      <c r="OYH67" s="3"/>
      <c r="OYI67" s="3"/>
      <c r="OYJ67" s="3"/>
      <c r="OYK67" s="3"/>
      <c r="OYL67" s="3"/>
      <c r="OYM67" s="3"/>
      <c r="OYN67" s="3"/>
      <c r="OYO67" s="3"/>
      <c r="OYP67" s="3"/>
      <c r="OYQ67" s="3"/>
      <c r="OYR67" s="3"/>
      <c r="OYS67" s="3"/>
      <c r="OYT67" s="3"/>
      <c r="OYU67" s="3"/>
      <c r="OYV67" s="3"/>
      <c r="OYW67" s="3"/>
      <c r="OYX67" s="3"/>
      <c r="OYY67" s="3"/>
      <c r="OYZ67" s="3"/>
      <c r="OZA67" s="3"/>
      <c r="OZB67" s="3"/>
      <c r="OZC67" s="3"/>
      <c r="OZD67" s="3"/>
      <c r="OZE67" s="3"/>
      <c r="OZF67" s="3"/>
      <c r="OZG67" s="3"/>
      <c r="OZH67" s="3"/>
      <c r="OZI67" s="3"/>
      <c r="OZJ67" s="3"/>
      <c r="OZK67" s="3"/>
      <c r="OZL67" s="3"/>
      <c r="OZM67" s="3"/>
      <c r="OZN67" s="3"/>
      <c r="OZO67" s="3"/>
      <c r="OZP67" s="3"/>
      <c r="OZQ67" s="3"/>
      <c r="OZR67" s="3"/>
      <c r="OZS67" s="3"/>
      <c r="OZT67" s="3"/>
      <c r="OZU67" s="3"/>
      <c r="OZV67" s="3"/>
      <c r="OZW67" s="3"/>
      <c r="OZX67" s="3"/>
      <c r="OZY67" s="3"/>
      <c r="OZZ67" s="3"/>
      <c r="PAA67" s="3"/>
      <c r="PAB67" s="3"/>
      <c r="PAC67" s="3"/>
      <c r="PAD67" s="3"/>
      <c r="PAE67" s="3"/>
      <c r="PAF67" s="3"/>
      <c r="PAG67" s="3"/>
      <c r="PAH67" s="3"/>
      <c r="PAI67" s="3"/>
      <c r="PAJ67" s="3"/>
      <c r="PAK67" s="3"/>
      <c r="PAL67" s="3"/>
      <c r="PAM67" s="3"/>
      <c r="PAN67" s="3"/>
      <c r="PAO67" s="3"/>
      <c r="PAP67" s="3"/>
      <c r="PAQ67" s="3"/>
      <c r="PAR67" s="3"/>
      <c r="PAS67" s="3"/>
      <c r="PAT67" s="3"/>
      <c r="PAU67" s="3"/>
      <c r="PAV67" s="3"/>
      <c r="PAW67" s="3"/>
      <c r="PAX67" s="3"/>
      <c r="PAY67" s="3"/>
      <c r="PAZ67" s="3"/>
      <c r="PBA67" s="3"/>
      <c r="PBB67" s="3"/>
      <c r="PBC67" s="3"/>
      <c r="PBD67" s="3"/>
      <c r="PBE67" s="3"/>
      <c r="PBF67" s="3"/>
      <c r="PBG67" s="3"/>
      <c r="PBH67" s="3"/>
      <c r="PBI67" s="3"/>
      <c r="PBJ67" s="3"/>
      <c r="PBK67" s="3"/>
      <c r="PBL67" s="3"/>
      <c r="PBM67" s="3"/>
      <c r="PBN67" s="3"/>
      <c r="PBO67" s="3"/>
      <c r="PBP67" s="3"/>
      <c r="PBQ67" s="3"/>
      <c r="PBR67" s="3"/>
      <c r="PBS67" s="3"/>
      <c r="PBT67" s="3"/>
      <c r="PBU67" s="3"/>
      <c r="PBV67" s="3"/>
      <c r="PBW67" s="3"/>
      <c r="PBX67" s="3"/>
      <c r="PBY67" s="3"/>
      <c r="PBZ67" s="3"/>
      <c r="PCA67" s="3"/>
      <c r="PCB67" s="3"/>
      <c r="PCC67" s="3"/>
      <c r="PCD67" s="3"/>
      <c r="PCE67" s="3"/>
      <c r="PCF67" s="3"/>
      <c r="PCG67" s="3"/>
      <c r="PCH67" s="3"/>
      <c r="PCI67" s="3"/>
      <c r="PCJ67" s="3"/>
      <c r="PCK67" s="3"/>
      <c r="PCL67" s="3"/>
      <c r="PCM67" s="3"/>
      <c r="PCN67" s="3"/>
      <c r="PCO67" s="3"/>
      <c r="PCP67" s="3"/>
      <c r="PCQ67" s="3"/>
      <c r="PCR67" s="3"/>
      <c r="PCS67" s="3"/>
      <c r="PCT67" s="3"/>
      <c r="PCU67" s="3"/>
      <c r="PCV67" s="3"/>
      <c r="PCW67" s="3"/>
      <c r="PCX67" s="3"/>
      <c r="PCY67" s="3"/>
      <c r="PCZ67" s="3"/>
      <c r="PDA67" s="3"/>
      <c r="PDB67" s="3"/>
      <c r="PDC67" s="3"/>
      <c r="PDD67" s="3"/>
      <c r="PDE67" s="3"/>
      <c r="PDF67" s="3"/>
      <c r="PDG67" s="3"/>
      <c r="PDH67" s="3"/>
      <c r="PDI67" s="3"/>
      <c r="PDJ67" s="3"/>
      <c r="PDK67" s="3"/>
      <c r="PDL67" s="3"/>
      <c r="PDM67" s="3"/>
      <c r="PDN67" s="3"/>
      <c r="PDO67" s="3"/>
      <c r="PDP67" s="3"/>
      <c r="PDQ67" s="3"/>
      <c r="PDR67" s="3"/>
      <c r="PDS67" s="3"/>
      <c r="PDT67" s="3"/>
      <c r="PDU67" s="3"/>
      <c r="PDV67" s="3"/>
      <c r="PDW67" s="3"/>
      <c r="PDX67" s="3"/>
      <c r="PDY67" s="3"/>
      <c r="PDZ67" s="3"/>
      <c r="PEA67" s="3"/>
      <c r="PEB67" s="3"/>
      <c r="PEC67" s="3"/>
      <c r="PED67" s="3"/>
      <c r="PEE67" s="3"/>
      <c r="PEF67" s="3"/>
      <c r="PEG67" s="3"/>
      <c r="PEH67" s="3"/>
      <c r="PEI67" s="3"/>
      <c r="PEJ67" s="3"/>
      <c r="PEK67" s="3"/>
      <c r="PEL67" s="3"/>
      <c r="PEM67" s="3"/>
      <c r="PEN67" s="3"/>
      <c r="PEO67" s="3"/>
      <c r="PEP67" s="3"/>
      <c r="PEQ67" s="3"/>
      <c r="PER67" s="3"/>
      <c r="PES67" s="3"/>
      <c r="PET67" s="3"/>
      <c r="PEU67" s="3"/>
      <c r="PEV67" s="3"/>
      <c r="PEW67" s="3"/>
      <c r="PEX67" s="3"/>
      <c r="PEY67" s="3"/>
      <c r="PEZ67" s="3"/>
      <c r="PFA67" s="3"/>
      <c r="PFB67" s="3"/>
      <c r="PFC67" s="3"/>
      <c r="PFD67" s="3"/>
      <c r="PFE67" s="3"/>
      <c r="PFF67" s="3"/>
      <c r="PFG67" s="3"/>
      <c r="PFH67" s="3"/>
      <c r="PFI67" s="3"/>
      <c r="PFJ67" s="3"/>
      <c r="PFK67" s="3"/>
      <c r="PFL67" s="3"/>
      <c r="PFM67" s="3"/>
      <c r="PFN67" s="3"/>
      <c r="PFO67" s="3"/>
      <c r="PFP67" s="3"/>
      <c r="PFQ67" s="3"/>
      <c r="PFR67" s="3"/>
      <c r="PFS67" s="3"/>
      <c r="PFT67" s="3"/>
      <c r="PFU67" s="3"/>
      <c r="PFV67" s="3"/>
      <c r="PFW67" s="3"/>
      <c r="PFX67" s="3"/>
      <c r="PFY67" s="3"/>
      <c r="PFZ67" s="3"/>
      <c r="PGA67" s="3"/>
      <c r="PGB67" s="3"/>
      <c r="PGC67" s="3"/>
      <c r="PGD67" s="3"/>
      <c r="PGE67" s="3"/>
      <c r="PGF67" s="3"/>
      <c r="PGG67" s="3"/>
      <c r="PGH67" s="3"/>
      <c r="PGI67" s="3"/>
      <c r="PGJ67" s="3"/>
      <c r="PGK67" s="3"/>
      <c r="PGL67" s="3"/>
      <c r="PGM67" s="3"/>
      <c r="PGN67" s="3"/>
      <c r="PGO67" s="3"/>
      <c r="PGP67" s="3"/>
      <c r="PGQ67" s="3"/>
      <c r="PGR67" s="3"/>
      <c r="PGS67" s="3"/>
      <c r="PGT67" s="3"/>
      <c r="PGU67" s="3"/>
      <c r="PGV67" s="3"/>
      <c r="PGW67" s="3"/>
      <c r="PGX67" s="3"/>
      <c r="PGY67" s="3"/>
      <c r="PGZ67" s="3"/>
      <c r="PHA67" s="3"/>
      <c r="PHB67" s="3"/>
      <c r="PHC67" s="3"/>
      <c r="PHD67" s="3"/>
      <c r="PHE67" s="3"/>
      <c r="PHF67" s="3"/>
      <c r="PHG67" s="3"/>
      <c r="PHH67" s="3"/>
      <c r="PHI67" s="3"/>
      <c r="PHJ67" s="3"/>
      <c r="PHK67" s="3"/>
      <c r="PHL67" s="3"/>
      <c r="PHM67" s="3"/>
      <c r="PHN67" s="3"/>
      <c r="PHO67" s="3"/>
      <c r="PHP67" s="3"/>
      <c r="PHQ67" s="3"/>
      <c r="PHR67" s="3"/>
      <c r="PHS67" s="3"/>
      <c r="PHT67" s="3"/>
      <c r="PHU67" s="3"/>
      <c r="PHV67" s="3"/>
      <c r="PHW67" s="3"/>
      <c r="PHX67" s="3"/>
      <c r="PHY67" s="3"/>
      <c r="PHZ67" s="3"/>
      <c r="PIA67" s="3"/>
      <c r="PIB67" s="3"/>
      <c r="PIC67" s="3"/>
      <c r="PID67" s="3"/>
      <c r="PIE67" s="3"/>
      <c r="PIF67" s="3"/>
      <c r="PIG67" s="3"/>
      <c r="PIH67" s="3"/>
      <c r="PII67" s="3"/>
      <c r="PIJ67" s="3"/>
      <c r="PIK67" s="3"/>
      <c r="PIL67" s="3"/>
      <c r="PIM67" s="3"/>
      <c r="PIN67" s="3"/>
      <c r="PIO67" s="3"/>
      <c r="PIP67" s="3"/>
      <c r="PIQ67" s="3"/>
      <c r="PIR67" s="3"/>
      <c r="PIS67" s="3"/>
      <c r="PIT67" s="3"/>
      <c r="PIU67" s="3"/>
      <c r="PIV67" s="3"/>
      <c r="PIW67" s="3"/>
      <c r="PIX67" s="3"/>
      <c r="PIY67" s="3"/>
      <c r="PIZ67" s="3"/>
      <c r="PJA67" s="3"/>
      <c r="PJB67" s="3"/>
      <c r="PJC67" s="3"/>
      <c r="PJD67" s="3"/>
      <c r="PJE67" s="3"/>
      <c r="PJF67" s="3"/>
      <c r="PJG67" s="3"/>
      <c r="PJH67" s="3"/>
      <c r="PJI67" s="3"/>
      <c r="PJJ67" s="3"/>
      <c r="PJK67" s="3"/>
      <c r="PJL67" s="3"/>
      <c r="PJM67" s="3"/>
      <c r="PJN67" s="3"/>
      <c r="PJO67" s="3"/>
      <c r="PJP67" s="3"/>
      <c r="PJQ67" s="3"/>
      <c r="PJR67" s="3"/>
      <c r="PJS67" s="3"/>
      <c r="PJT67" s="3"/>
      <c r="PJU67" s="3"/>
      <c r="PJV67" s="3"/>
      <c r="PJW67" s="3"/>
      <c r="PJX67" s="3"/>
      <c r="PJY67" s="3"/>
      <c r="PJZ67" s="3"/>
      <c r="PKA67" s="3"/>
      <c r="PKB67" s="3"/>
      <c r="PKC67" s="3"/>
      <c r="PKD67" s="3"/>
      <c r="PKE67" s="3"/>
      <c r="PKF67" s="3"/>
      <c r="PKG67" s="3"/>
      <c r="PKH67" s="3"/>
      <c r="PKI67" s="3"/>
      <c r="PKJ67" s="3"/>
      <c r="PKK67" s="3"/>
      <c r="PKL67" s="3"/>
      <c r="PKM67" s="3"/>
      <c r="PKN67" s="3"/>
      <c r="PKO67" s="3"/>
      <c r="PKP67" s="3"/>
      <c r="PKQ67" s="3"/>
      <c r="PKR67" s="3"/>
      <c r="PKS67" s="3"/>
      <c r="PKT67" s="3"/>
      <c r="PKU67" s="3"/>
      <c r="PKV67" s="3"/>
      <c r="PKW67" s="3"/>
      <c r="PKX67" s="3"/>
      <c r="PKY67" s="3"/>
      <c r="PKZ67" s="3"/>
      <c r="PLA67" s="3"/>
      <c r="PLB67" s="3"/>
      <c r="PLC67" s="3"/>
      <c r="PLD67" s="3"/>
      <c r="PLE67" s="3"/>
      <c r="PLF67" s="3"/>
      <c r="PLG67" s="3"/>
      <c r="PLH67" s="3"/>
      <c r="PLI67" s="3"/>
      <c r="PLJ67" s="3"/>
      <c r="PLK67" s="3"/>
      <c r="PLL67" s="3"/>
      <c r="PLM67" s="3"/>
      <c r="PLN67" s="3"/>
      <c r="PLO67" s="3"/>
      <c r="PLP67" s="3"/>
      <c r="PLQ67" s="3"/>
      <c r="PLR67" s="3"/>
      <c r="PLS67" s="3"/>
      <c r="PLT67" s="3"/>
      <c r="PLU67" s="3"/>
      <c r="PLV67" s="3"/>
      <c r="PLW67" s="3"/>
      <c r="PLX67" s="3"/>
      <c r="PLY67" s="3"/>
      <c r="PLZ67" s="3"/>
      <c r="PMA67" s="3"/>
      <c r="PMB67" s="3"/>
      <c r="PMC67" s="3"/>
      <c r="PMD67" s="3"/>
      <c r="PME67" s="3"/>
      <c r="PMF67" s="3"/>
      <c r="PMG67" s="3"/>
      <c r="PMH67" s="3"/>
      <c r="PMI67" s="3"/>
      <c r="PMJ67" s="3"/>
      <c r="PMK67" s="3"/>
      <c r="PML67" s="3"/>
      <c r="PMM67" s="3"/>
      <c r="PMN67" s="3"/>
      <c r="PMO67" s="3"/>
      <c r="PMP67" s="3"/>
      <c r="PMQ67" s="3"/>
      <c r="PMR67" s="3"/>
      <c r="PMS67" s="3"/>
      <c r="PMT67" s="3"/>
      <c r="PMU67" s="3"/>
      <c r="PMV67" s="3"/>
      <c r="PMW67" s="3"/>
      <c r="PMX67" s="3"/>
      <c r="PMY67" s="3"/>
      <c r="PMZ67" s="3"/>
      <c r="PNA67" s="3"/>
      <c r="PNB67" s="3"/>
      <c r="PNC67" s="3"/>
      <c r="PND67" s="3"/>
      <c r="PNE67" s="3"/>
      <c r="PNF67" s="3"/>
      <c r="PNG67" s="3"/>
      <c r="PNH67" s="3"/>
      <c r="PNI67" s="3"/>
      <c r="PNJ67" s="3"/>
      <c r="PNK67" s="3"/>
      <c r="PNL67" s="3"/>
      <c r="PNM67" s="3"/>
      <c r="PNN67" s="3"/>
      <c r="PNO67" s="3"/>
      <c r="PNP67" s="3"/>
      <c r="PNQ67" s="3"/>
      <c r="PNR67" s="3"/>
      <c r="PNS67" s="3"/>
      <c r="PNT67" s="3"/>
      <c r="PNU67" s="3"/>
      <c r="PNV67" s="3"/>
      <c r="PNW67" s="3"/>
      <c r="PNX67" s="3"/>
      <c r="PNY67" s="3"/>
      <c r="PNZ67" s="3"/>
      <c r="POA67" s="3"/>
      <c r="POB67" s="3"/>
      <c r="POC67" s="3"/>
      <c r="POD67" s="3"/>
      <c r="POE67" s="3"/>
      <c r="POF67" s="3"/>
      <c r="POG67" s="3"/>
      <c r="POH67" s="3"/>
      <c r="POI67" s="3"/>
      <c r="POJ67" s="3"/>
      <c r="POK67" s="3"/>
      <c r="POL67" s="3"/>
      <c r="POM67" s="3"/>
      <c r="PON67" s="3"/>
      <c r="POO67" s="3"/>
      <c r="POP67" s="3"/>
      <c r="POQ67" s="3"/>
      <c r="POR67" s="3"/>
      <c r="POS67" s="3"/>
      <c r="POT67" s="3"/>
      <c r="POU67" s="3"/>
      <c r="POV67" s="3"/>
      <c r="POW67" s="3"/>
      <c r="POX67" s="3"/>
      <c r="POY67" s="3"/>
      <c r="POZ67" s="3"/>
      <c r="PPA67" s="3"/>
      <c r="PPB67" s="3"/>
      <c r="PPC67" s="3"/>
      <c r="PPD67" s="3"/>
      <c r="PPE67" s="3"/>
      <c r="PPF67" s="3"/>
      <c r="PPG67" s="3"/>
      <c r="PPH67" s="3"/>
      <c r="PPI67" s="3"/>
      <c r="PPJ67" s="3"/>
      <c r="PPK67" s="3"/>
      <c r="PPL67" s="3"/>
      <c r="PPM67" s="3"/>
      <c r="PPN67" s="3"/>
      <c r="PPO67" s="3"/>
      <c r="PPP67" s="3"/>
      <c r="PPQ67" s="3"/>
      <c r="PPR67" s="3"/>
      <c r="PPS67" s="3"/>
      <c r="PPT67" s="3"/>
      <c r="PPU67" s="3"/>
      <c r="PPV67" s="3"/>
      <c r="PPW67" s="3"/>
      <c r="PPX67" s="3"/>
      <c r="PPY67" s="3"/>
      <c r="PPZ67" s="3"/>
      <c r="PQA67" s="3"/>
      <c r="PQB67" s="3"/>
      <c r="PQC67" s="3"/>
      <c r="PQD67" s="3"/>
      <c r="PQE67" s="3"/>
      <c r="PQF67" s="3"/>
      <c r="PQG67" s="3"/>
      <c r="PQH67" s="3"/>
      <c r="PQI67" s="3"/>
      <c r="PQJ67" s="3"/>
      <c r="PQK67" s="3"/>
      <c r="PQL67" s="3"/>
      <c r="PQM67" s="3"/>
      <c r="PQN67" s="3"/>
      <c r="PQO67" s="3"/>
      <c r="PQP67" s="3"/>
      <c r="PQQ67" s="3"/>
      <c r="PQR67" s="3"/>
      <c r="PQS67" s="3"/>
      <c r="PQT67" s="3"/>
      <c r="PQU67" s="3"/>
      <c r="PQV67" s="3"/>
      <c r="PQW67" s="3"/>
      <c r="PQX67" s="3"/>
      <c r="PQY67" s="3"/>
      <c r="PQZ67" s="3"/>
      <c r="PRA67" s="3"/>
      <c r="PRB67" s="3"/>
      <c r="PRC67" s="3"/>
      <c r="PRD67" s="3"/>
      <c r="PRE67" s="3"/>
      <c r="PRF67" s="3"/>
      <c r="PRG67" s="3"/>
      <c r="PRH67" s="3"/>
      <c r="PRI67" s="3"/>
      <c r="PRJ67" s="3"/>
      <c r="PRK67" s="3"/>
      <c r="PRL67" s="3"/>
      <c r="PRM67" s="3"/>
      <c r="PRN67" s="3"/>
      <c r="PRO67" s="3"/>
      <c r="PRP67" s="3"/>
      <c r="PRQ67" s="3"/>
      <c r="PRR67" s="3"/>
      <c r="PRS67" s="3"/>
      <c r="PRT67" s="3"/>
      <c r="PRU67" s="3"/>
      <c r="PRV67" s="3"/>
      <c r="PRW67" s="3"/>
      <c r="PRX67" s="3"/>
      <c r="PRY67" s="3"/>
      <c r="PRZ67" s="3"/>
      <c r="PSA67" s="3"/>
      <c r="PSB67" s="3"/>
      <c r="PSC67" s="3"/>
      <c r="PSD67" s="3"/>
      <c r="PSE67" s="3"/>
      <c r="PSF67" s="3"/>
      <c r="PSG67" s="3"/>
      <c r="PSH67" s="3"/>
      <c r="PSI67" s="3"/>
      <c r="PSJ67" s="3"/>
      <c r="PSK67" s="3"/>
      <c r="PSL67" s="3"/>
      <c r="PSM67" s="3"/>
      <c r="PSN67" s="3"/>
      <c r="PSO67" s="3"/>
      <c r="PSP67" s="3"/>
      <c r="PSQ67" s="3"/>
      <c r="PSR67" s="3"/>
      <c r="PSS67" s="3"/>
      <c r="PST67" s="3"/>
      <c r="PSU67" s="3"/>
      <c r="PSV67" s="3"/>
      <c r="PSW67" s="3"/>
      <c r="PSX67" s="3"/>
      <c r="PSY67" s="3"/>
      <c r="PSZ67" s="3"/>
      <c r="PTA67" s="3"/>
      <c r="PTB67" s="3"/>
      <c r="PTC67" s="3"/>
      <c r="PTD67" s="3"/>
      <c r="PTE67" s="3"/>
      <c r="PTF67" s="3"/>
      <c r="PTG67" s="3"/>
      <c r="PTH67" s="3"/>
      <c r="PTI67" s="3"/>
      <c r="PTJ67" s="3"/>
      <c r="PTK67" s="3"/>
      <c r="PTL67" s="3"/>
      <c r="PTM67" s="3"/>
      <c r="PTN67" s="3"/>
      <c r="PTO67" s="3"/>
      <c r="PTP67" s="3"/>
      <c r="PTQ67" s="3"/>
      <c r="PTR67" s="3"/>
      <c r="PTS67" s="3"/>
      <c r="PTT67" s="3"/>
      <c r="PTU67" s="3"/>
      <c r="PTV67" s="3"/>
      <c r="PTW67" s="3"/>
      <c r="PTX67" s="3"/>
      <c r="PTY67" s="3"/>
      <c r="PTZ67" s="3"/>
      <c r="PUA67" s="3"/>
      <c r="PUB67" s="3"/>
      <c r="PUC67" s="3"/>
      <c r="PUD67" s="3"/>
      <c r="PUE67" s="3"/>
      <c r="PUF67" s="3"/>
      <c r="PUG67" s="3"/>
      <c r="PUH67" s="3"/>
      <c r="PUI67" s="3"/>
      <c r="PUJ67" s="3"/>
      <c r="PUK67" s="3"/>
      <c r="PUL67" s="3"/>
      <c r="PUM67" s="3"/>
      <c r="PUN67" s="3"/>
      <c r="PUO67" s="3"/>
      <c r="PUP67" s="3"/>
      <c r="PUQ67" s="3"/>
      <c r="PUR67" s="3"/>
      <c r="PUS67" s="3"/>
      <c r="PUT67" s="3"/>
      <c r="PUU67" s="3"/>
      <c r="PUV67" s="3"/>
      <c r="PUW67" s="3"/>
      <c r="PUX67" s="3"/>
      <c r="PUY67" s="3"/>
      <c r="PUZ67" s="3"/>
      <c r="PVA67" s="3"/>
      <c r="PVB67" s="3"/>
      <c r="PVC67" s="3"/>
      <c r="PVD67" s="3"/>
      <c r="PVE67" s="3"/>
      <c r="PVF67" s="3"/>
      <c r="PVG67" s="3"/>
      <c r="PVH67" s="3"/>
      <c r="PVI67" s="3"/>
      <c r="PVJ67" s="3"/>
      <c r="PVK67" s="3"/>
      <c r="PVL67" s="3"/>
      <c r="PVM67" s="3"/>
      <c r="PVN67" s="3"/>
      <c r="PVO67" s="3"/>
      <c r="PVP67" s="3"/>
      <c r="PVQ67" s="3"/>
      <c r="PVR67" s="3"/>
      <c r="PVS67" s="3"/>
      <c r="PVT67" s="3"/>
      <c r="PVU67" s="3"/>
      <c r="PVV67" s="3"/>
      <c r="PVW67" s="3"/>
      <c r="PVX67" s="3"/>
      <c r="PVY67" s="3"/>
      <c r="PVZ67" s="3"/>
      <c r="PWA67" s="3"/>
      <c r="PWB67" s="3"/>
      <c r="PWC67" s="3"/>
      <c r="PWD67" s="3"/>
      <c r="PWE67" s="3"/>
      <c r="PWF67" s="3"/>
      <c r="PWG67" s="3"/>
      <c r="PWH67" s="3"/>
      <c r="PWI67" s="3"/>
      <c r="PWJ67" s="3"/>
      <c r="PWK67" s="3"/>
      <c r="PWL67" s="3"/>
      <c r="PWM67" s="3"/>
      <c r="PWN67" s="3"/>
      <c r="PWO67" s="3"/>
      <c r="PWP67" s="3"/>
      <c r="PWQ67" s="3"/>
      <c r="PWR67" s="3"/>
      <c r="PWS67" s="3"/>
      <c r="PWT67" s="3"/>
      <c r="PWU67" s="3"/>
      <c r="PWV67" s="3"/>
      <c r="PWW67" s="3"/>
      <c r="PWX67" s="3"/>
      <c r="PWY67" s="3"/>
      <c r="PWZ67" s="3"/>
      <c r="PXA67" s="3"/>
      <c r="PXB67" s="3"/>
      <c r="PXC67" s="3"/>
      <c r="PXD67" s="3"/>
      <c r="PXE67" s="3"/>
      <c r="PXF67" s="3"/>
      <c r="PXG67" s="3"/>
      <c r="PXH67" s="3"/>
      <c r="PXI67" s="3"/>
      <c r="PXJ67" s="3"/>
      <c r="PXK67" s="3"/>
      <c r="PXL67" s="3"/>
      <c r="PXM67" s="3"/>
      <c r="PXN67" s="3"/>
      <c r="PXO67" s="3"/>
      <c r="PXP67" s="3"/>
      <c r="PXQ67" s="3"/>
      <c r="PXR67" s="3"/>
      <c r="PXS67" s="3"/>
      <c r="PXT67" s="3"/>
      <c r="PXU67" s="3"/>
      <c r="PXV67" s="3"/>
      <c r="PXW67" s="3"/>
      <c r="PXX67" s="3"/>
      <c r="PXY67" s="3"/>
      <c r="PXZ67" s="3"/>
      <c r="PYA67" s="3"/>
      <c r="PYB67" s="3"/>
      <c r="PYC67" s="3"/>
      <c r="PYD67" s="3"/>
      <c r="PYE67" s="3"/>
      <c r="PYF67" s="3"/>
      <c r="PYG67" s="3"/>
      <c r="PYH67" s="3"/>
      <c r="PYI67" s="3"/>
      <c r="PYJ67" s="3"/>
      <c r="PYK67" s="3"/>
      <c r="PYL67" s="3"/>
      <c r="PYM67" s="3"/>
      <c r="PYN67" s="3"/>
      <c r="PYO67" s="3"/>
      <c r="PYP67" s="3"/>
      <c r="PYQ67" s="3"/>
      <c r="PYR67" s="3"/>
      <c r="PYS67" s="3"/>
      <c r="PYT67" s="3"/>
      <c r="PYU67" s="3"/>
      <c r="PYV67" s="3"/>
      <c r="PYW67" s="3"/>
      <c r="PYX67" s="3"/>
      <c r="PYY67" s="3"/>
      <c r="PYZ67" s="3"/>
      <c r="PZA67" s="3"/>
      <c r="PZB67" s="3"/>
      <c r="PZC67" s="3"/>
      <c r="PZD67" s="3"/>
      <c r="PZE67" s="3"/>
      <c r="PZF67" s="3"/>
      <c r="PZG67" s="3"/>
      <c r="PZH67" s="3"/>
      <c r="PZI67" s="3"/>
      <c r="PZJ67" s="3"/>
      <c r="PZK67" s="3"/>
      <c r="PZL67" s="3"/>
      <c r="PZM67" s="3"/>
      <c r="PZN67" s="3"/>
      <c r="PZO67" s="3"/>
      <c r="PZP67" s="3"/>
      <c r="PZQ67" s="3"/>
      <c r="PZR67" s="3"/>
      <c r="PZS67" s="3"/>
      <c r="PZT67" s="3"/>
      <c r="PZU67" s="3"/>
      <c r="PZV67" s="3"/>
      <c r="PZW67" s="3"/>
      <c r="PZX67" s="3"/>
      <c r="PZY67" s="3"/>
      <c r="PZZ67" s="3"/>
      <c r="QAA67" s="3"/>
      <c r="QAB67" s="3"/>
      <c r="QAC67" s="3"/>
      <c r="QAD67" s="3"/>
      <c r="QAE67" s="3"/>
      <c r="QAF67" s="3"/>
      <c r="QAG67" s="3"/>
      <c r="QAH67" s="3"/>
      <c r="QAI67" s="3"/>
      <c r="QAJ67" s="3"/>
      <c r="QAK67" s="3"/>
      <c r="QAL67" s="3"/>
      <c r="QAM67" s="3"/>
      <c r="QAN67" s="3"/>
      <c r="QAO67" s="3"/>
      <c r="QAP67" s="3"/>
      <c r="QAQ67" s="3"/>
      <c r="QAR67" s="3"/>
      <c r="QAS67" s="3"/>
      <c r="QAT67" s="3"/>
      <c r="QAU67" s="3"/>
      <c r="QAV67" s="3"/>
      <c r="QAW67" s="3"/>
      <c r="QAX67" s="3"/>
      <c r="QAY67" s="3"/>
      <c r="QAZ67" s="3"/>
      <c r="QBA67" s="3"/>
      <c r="QBB67" s="3"/>
      <c r="QBC67" s="3"/>
      <c r="QBD67" s="3"/>
      <c r="QBE67" s="3"/>
      <c r="QBF67" s="3"/>
      <c r="QBG67" s="3"/>
      <c r="QBH67" s="3"/>
      <c r="QBI67" s="3"/>
      <c r="QBJ67" s="3"/>
      <c r="QBK67" s="3"/>
      <c r="QBL67" s="3"/>
      <c r="QBM67" s="3"/>
      <c r="QBN67" s="3"/>
      <c r="QBO67" s="3"/>
      <c r="QBP67" s="3"/>
      <c r="QBQ67" s="3"/>
      <c r="QBR67" s="3"/>
      <c r="QBS67" s="3"/>
      <c r="QBT67" s="3"/>
      <c r="QBU67" s="3"/>
      <c r="QBV67" s="3"/>
      <c r="QBW67" s="3"/>
      <c r="QBX67" s="3"/>
      <c r="QBY67" s="3"/>
      <c r="QBZ67" s="3"/>
      <c r="QCA67" s="3"/>
      <c r="QCB67" s="3"/>
      <c r="QCC67" s="3"/>
      <c r="QCD67" s="3"/>
      <c r="QCE67" s="3"/>
      <c r="QCF67" s="3"/>
      <c r="QCG67" s="3"/>
      <c r="QCH67" s="3"/>
      <c r="QCI67" s="3"/>
      <c r="QCJ67" s="3"/>
      <c r="QCK67" s="3"/>
      <c r="QCL67" s="3"/>
      <c r="QCM67" s="3"/>
      <c r="QCN67" s="3"/>
      <c r="QCO67" s="3"/>
      <c r="QCP67" s="3"/>
      <c r="QCQ67" s="3"/>
      <c r="QCR67" s="3"/>
      <c r="QCS67" s="3"/>
      <c r="QCT67" s="3"/>
      <c r="QCU67" s="3"/>
      <c r="QCV67" s="3"/>
      <c r="QCW67" s="3"/>
      <c r="QCX67" s="3"/>
      <c r="QCY67" s="3"/>
      <c r="QCZ67" s="3"/>
      <c r="QDA67" s="3"/>
      <c r="QDB67" s="3"/>
      <c r="QDC67" s="3"/>
      <c r="QDD67" s="3"/>
      <c r="QDE67" s="3"/>
      <c r="QDF67" s="3"/>
      <c r="QDG67" s="3"/>
      <c r="QDH67" s="3"/>
      <c r="QDI67" s="3"/>
      <c r="QDJ67" s="3"/>
      <c r="QDK67" s="3"/>
      <c r="QDL67" s="3"/>
      <c r="QDM67" s="3"/>
      <c r="QDN67" s="3"/>
      <c r="QDO67" s="3"/>
      <c r="QDP67" s="3"/>
      <c r="QDQ67" s="3"/>
      <c r="QDR67" s="3"/>
      <c r="QDS67" s="3"/>
      <c r="QDT67" s="3"/>
      <c r="QDU67" s="3"/>
      <c r="QDV67" s="3"/>
      <c r="QDW67" s="3"/>
      <c r="QDX67" s="3"/>
      <c r="QDY67" s="3"/>
      <c r="QDZ67" s="3"/>
      <c r="QEA67" s="3"/>
      <c r="QEB67" s="3"/>
      <c r="QEC67" s="3"/>
      <c r="QED67" s="3"/>
      <c r="QEE67" s="3"/>
      <c r="QEF67" s="3"/>
      <c r="QEG67" s="3"/>
      <c r="QEH67" s="3"/>
      <c r="QEI67" s="3"/>
      <c r="QEJ67" s="3"/>
      <c r="QEK67" s="3"/>
      <c r="QEL67" s="3"/>
      <c r="QEM67" s="3"/>
      <c r="QEN67" s="3"/>
      <c r="QEO67" s="3"/>
      <c r="QEP67" s="3"/>
      <c r="QEQ67" s="3"/>
      <c r="QER67" s="3"/>
      <c r="QES67" s="3"/>
      <c r="QET67" s="3"/>
      <c r="QEU67" s="3"/>
      <c r="QEV67" s="3"/>
      <c r="QEW67" s="3"/>
      <c r="QEX67" s="3"/>
      <c r="QEY67" s="3"/>
      <c r="QEZ67" s="3"/>
      <c r="QFA67" s="3"/>
      <c r="QFB67" s="3"/>
      <c r="QFC67" s="3"/>
      <c r="QFD67" s="3"/>
      <c r="QFE67" s="3"/>
      <c r="QFF67" s="3"/>
      <c r="QFG67" s="3"/>
      <c r="QFH67" s="3"/>
      <c r="QFI67" s="3"/>
      <c r="QFJ67" s="3"/>
      <c r="QFK67" s="3"/>
      <c r="QFL67" s="3"/>
      <c r="QFM67" s="3"/>
      <c r="QFN67" s="3"/>
      <c r="QFO67" s="3"/>
      <c r="QFP67" s="3"/>
      <c r="QFQ67" s="3"/>
      <c r="QFR67" s="3"/>
      <c r="QFS67" s="3"/>
      <c r="QFT67" s="3"/>
      <c r="QFU67" s="3"/>
      <c r="QFV67" s="3"/>
      <c r="QFW67" s="3"/>
      <c r="QFX67" s="3"/>
      <c r="QFY67" s="3"/>
      <c r="QFZ67" s="3"/>
      <c r="QGA67" s="3"/>
      <c r="QGB67" s="3"/>
      <c r="QGC67" s="3"/>
      <c r="QGD67" s="3"/>
      <c r="QGE67" s="3"/>
      <c r="QGF67" s="3"/>
      <c r="QGG67" s="3"/>
      <c r="QGH67" s="3"/>
      <c r="QGI67" s="3"/>
      <c r="QGJ67" s="3"/>
      <c r="QGK67" s="3"/>
      <c r="QGL67" s="3"/>
      <c r="QGM67" s="3"/>
      <c r="QGN67" s="3"/>
      <c r="QGO67" s="3"/>
      <c r="QGP67" s="3"/>
      <c r="QGQ67" s="3"/>
      <c r="QGR67" s="3"/>
      <c r="QGS67" s="3"/>
      <c r="QGT67" s="3"/>
      <c r="QGU67" s="3"/>
      <c r="QGV67" s="3"/>
      <c r="QGW67" s="3"/>
      <c r="QGX67" s="3"/>
      <c r="QGY67" s="3"/>
      <c r="QGZ67" s="3"/>
      <c r="QHA67" s="3"/>
      <c r="QHB67" s="3"/>
      <c r="QHC67" s="3"/>
      <c r="QHD67" s="3"/>
      <c r="QHE67" s="3"/>
      <c r="QHF67" s="3"/>
      <c r="QHG67" s="3"/>
      <c r="QHH67" s="3"/>
      <c r="QHI67" s="3"/>
      <c r="QHJ67" s="3"/>
      <c r="QHK67" s="3"/>
      <c r="QHL67" s="3"/>
      <c r="QHM67" s="3"/>
      <c r="QHN67" s="3"/>
      <c r="QHO67" s="3"/>
      <c r="QHP67" s="3"/>
      <c r="QHQ67" s="3"/>
      <c r="QHR67" s="3"/>
      <c r="QHS67" s="3"/>
      <c r="QHT67" s="3"/>
      <c r="QHU67" s="3"/>
      <c r="QHV67" s="3"/>
      <c r="QHW67" s="3"/>
      <c r="QHX67" s="3"/>
      <c r="QHY67" s="3"/>
      <c r="QHZ67" s="3"/>
      <c r="QIA67" s="3"/>
      <c r="QIB67" s="3"/>
      <c r="QIC67" s="3"/>
      <c r="QID67" s="3"/>
      <c r="QIE67" s="3"/>
      <c r="QIF67" s="3"/>
      <c r="QIG67" s="3"/>
      <c r="QIH67" s="3"/>
      <c r="QII67" s="3"/>
      <c r="QIJ67" s="3"/>
      <c r="QIK67" s="3"/>
      <c r="QIL67" s="3"/>
      <c r="QIM67" s="3"/>
      <c r="QIN67" s="3"/>
      <c r="QIO67" s="3"/>
      <c r="QIP67" s="3"/>
      <c r="QIQ67" s="3"/>
      <c r="QIR67" s="3"/>
      <c r="QIS67" s="3"/>
      <c r="QIT67" s="3"/>
      <c r="QIU67" s="3"/>
      <c r="QIV67" s="3"/>
      <c r="QIW67" s="3"/>
      <c r="QIX67" s="3"/>
      <c r="QIY67" s="3"/>
      <c r="QIZ67" s="3"/>
      <c r="QJA67" s="3"/>
      <c r="QJB67" s="3"/>
      <c r="QJC67" s="3"/>
      <c r="QJD67" s="3"/>
      <c r="QJE67" s="3"/>
      <c r="QJF67" s="3"/>
      <c r="QJG67" s="3"/>
      <c r="QJH67" s="3"/>
      <c r="QJI67" s="3"/>
      <c r="QJJ67" s="3"/>
      <c r="QJK67" s="3"/>
      <c r="QJL67" s="3"/>
      <c r="QJM67" s="3"/>
      <c r="QJN67" s="3"/>
      <c r="QJO67" s="3"/>
      <c r="QJP67" s="3"/>
      <c r="QJQ67" s="3"/>
      <c r="QJR67" s="3"/>
      <c r="QJS67" s="3"/>
      <c r="QJT67" s="3"/>
      <c r="QJU67" s="3"/>
      <c r="QJV67" s="3"/>
      <c r="QJW67" s="3"/>
      <c r="QJX67" s="3"/>
      <c r="QJY67" s="3"/>
      <c r="QJZ67" s="3"/>
      <c r="QKA67" s="3"/>
      <c r="QKB67" s="3"/>
      <c r="QKC67" s="3"/>
      <c r="QKD67" s="3"/>
      <c r="QKE67" s="3"/>
      <c r="QKF67" s="3"/>
      <c r="QKG67" s="3"/>
      <c r="QKH67" s="3"/>
      <c r="QKI67" s="3"/>
      <c r="QKJ67" s="3"/>
      <c r="QKK67" s="3"/>
      <c r="QKL67" s="3"/>
      <c r="QKM67" s="3"/>
      <c r="QKN67" s="3"/>
      <c r="QKO67" s="3"/>
      <c r="QKP67" s="3"/>
      <c r="QKQ67" s="3"/>
      <c r="QKR67" s="3"/>
      <c r="QKS67" s="3"/>
      <c r="QKT67" s="3"/>
      <c r="QKU67" s="3"/>
      <c r="QKV67" s="3"/>
      <c r="QKW67" s="3"/>
      <c r="QKX67" s="3"/>
      <c r="QKY67" s="3"/>
      <c r="QKZ67" s="3"/>
      <c r="QLA67" s="3"/>
      <c r="QLB67" s="3"/>
      <c r="QLC67" s="3"/>
      <c r="QLD67" s="3"/>
      <c r="QLE67" s="3"/>
      <c r="QLF67" s="3"/>
      <c r="QLG67" s="3"/>
      <c r="QLH67" s="3"/>
      <c r="QLI67" s="3"/>
      <c r="QLJ67" s="3"/>
      <c r="QLK67" s="3"/>
      <c r="QLL67" s="3"/>
      <c r="QLM67" s="3"/>
      <c r="QLN67" s="3"/>
      <c r="QLO67" s="3"/>
      <c r="QLP67" s="3"/>
      <c r="QLQ67" s="3"/>
      <c r="QLR67" s="3"/>
      <c r="QLS67" s="3"/>
      <c r="QLT67" s="3"/>
      <c r="QLU67" s="3"/>
      <c r="QLV67" s="3"/>
      <c r="QLW67" s="3"/>
      <c r="QLX67" s="3"/>
      <c r="QLY67" s="3"/>
      <c r="QLZ67" s="3"/>
      <c r="QMA67" s="3"/>
      <c r="QMB67" s="3"/>
      <c r="QMC67" s="3"/>
      <c r="QMD67" s="3"/>
      <c r="QME67" s="3"/>
      <c r="QMF67" s="3"/>
      <c r="QMG67" s="3"/>
      <c r="QMH67" s="3"/>
      <c r="QMI67" s="3"/>
      <c r="QMJ67" s="3"/>
      <c r="QMK67" s="3"/>
      <c r="QML67" s="3"/>
      <c r="QMM67" s="3"/>
      <c r="QMN67" s="3"/>
      <c r="QMO67" s="3"/>
      <c r="QMP67" s="3"/>
      <c r="QMQ67" s="3"/>
      <c r="QMR67" s="3"/>
      <c r="QMS67" s="3"/>
      <c r="QMT67" s="3"/>
      <c r="QMU67" s="3"/>
      <c r="QMV67" s="3"/>
      <c r="QMW67" s="3"/>
      <c r="QMX67" s="3"/>
      <c r="QMY67" s="3"/>
      <c r="QMZ67" s="3"/>
      <c r="QNA67" s="3"/>
      <c r="QNB67" s="3"/>
      <c r="QNC67" s="3"/>
      <c r="QND67" s="3"/>
      <c r="QNE67" s="3"/>
      <c r="QNF67" s="3"/>
      <c r="QNG67" s="3"/>
      <c r="QNH67" s="3"/>
      <c r="QNI67" s="3"/>
      <c r="QNJ67" s="3"/>
      <c r="QNK67" s="3"/>
      <c r="QNL67" s="3"/>
      <c r="QNM67" s="3"/>
      <c r="QNN67" s="3"/>
      <c r="QNO67" s="3"/>
      <c r="QNP67" s="3"/>
      <c r="QNQ67" s="3"/>
      <c r="QNR67" s="3"/>
      <c r="QNS67" s="3"/>
      <c r="QNT67" s="3"/>
      <c r="QNU67" s="3"/>
      <c r="QNV67" s="3"/>
      <c r="QNW67" s="3"/>
      <c r="QNX67" s="3"/>
      <c r="QNY67" s="3"/>
      <c r="QNZ67" s="3"/>
      <c r="QOA67" s="3"/>
      <c r="QOB67" s="3"/>
      <c r="QOC67" s="3"/>
      <c r="QOD67" s="3"/>
      <c r="QOE67" s="3"/>
      <c r="QOF67" s="3"/>
      <c r="QOG67" s="3"/>
      <c r="QOH67" s="3"/>
      <c r="QOI67" s="3"/>
      <c r="QOJ67" s="3"/>
      <c r="QOK67" s="3"/>
      <c r="QOL67" s="3"/>
      <c r="QOM67" s="3"/>
      <c r="QON67" s="3"/>
      <c r="QOO67" s="3"/>
      <c r="QOP67" s="3"/>
      <c r="QOQ67" s="3"/>
      <c r="QOR67" s="3"/>
      <c r="QOS67" s="3"/>
      <c r="QOT67" s="3"/>
      <c r="QOU67" s="3"/>
      <c r="QOV67" s="3"/>
      <c r="QOW67" s="3"/>
      <c r="QOX67" s="3"/>
      <c r="QOY67" s="3"/>
      <c r="QOZ67" s="3"/>
      <c r="QPA67" s="3"/>
      <c r="QPB67" s="3"/>
      <c r="QPC67" s="3"/>
      <c r="QPD67" s="3"/>
      <c r="QPE67" s="3"/>
      <c r="QPF67" s="3"/>
      <c r="QPG67" s="3"/>
      <c r="QPH67" s="3"/>
      <c r="QPI67" s="3"/>
      <c r="QPJ67" s="3"/>
      <c r="QPK67" s="3"/>
      <c r="QPL67" s="3"/>
      <c r="QPM67" s="3"/>
      <c r="QPN67" s="3"/>
      <c r="QPO67" s="3"/>
      <c r="QPP67" s="3"/>
      <c r="QPQ67" s="3"/>
      <c r="QPR67" s="3"/>
      <c r="QPS67" s="3"/>
      <c r="QPT67" s="3"/>
      <c r="QPU67" s="3"/>
      <c r="QPV67" s="3"/>
      <c r="QPW67" s="3"/>
      <c r="QPX67" s="3"/>
      <c r="QPY67" s="3"/>
      <c r="QPZ67" s="3"/>
      <c r="QQA67" s="3"/>
      <c r="QQB67" s="3"/>
      <c r="QQC67" s="3"/>
      <c r="QQD67" s="3"/>
      <c r="QQE67" s="3"/>
      <c r="QQF67" s="3"/>
      <c r="QQG67" s="3"/>
      <c r="QQH67" s="3"/>
      <c r="QQI67" s="3"/>
      <c r="QQJ67" s="3"/>
      <c r="QQK67" s="3"/>
      <c r="QQL67" s="3"/>
      <c r="QQM67" s="3"/>
      <c r="QQN67" s="3"/>
      <c r="QQO67" s="3"/>
      <c r="QQP67" s="3"/>
      <c r="QQQ67" s="3"/>
      <c r="QQR67" s="3"/>
      <c r="QQS67" s="3"/>
      <c r="QQT67" s="3"/>
      <c r="QQU67" s="3"/>
      <c r="QQV67" s="3"/>
      <c r="QQW67" s="3"/>
      <c r="QQX67" s="3"/>
      <c r="QQY67" s="3"/>
      <c r="QQZ67" s="3"/>
      <c r="QRA67" s="3"/>
      <c r="QRB67" s="3"/>
      <c r="QRC67" s="3"/>
      <c r="QRD67" s="3"/>
      <c r="QRE67" s="3"/>
      <c r="QRF67" s="3"/>
      <c r="QRG67" s="3"/>
      <c r="QRH67" s="3"/>
      <c r="QRI67" s="3"/>
      <c r="QRJ67" s="3"/>
      <c r="QRK67" s="3"/>
      <c r="QRL67" s="3"/>
      <c r="QRM67" s="3"/>
      <c r="QRN67" s="3"/>
      <c r="QRO67" s="3"/>
      <c r="QRP67" s="3"/>
      <c r="QRQ67" s="3"/>
      <c r="QRR67" s="3"/>
      <c r="QRS67" s="3"/>
      <c r="QRT67" s="3"/>
      <c r="QRU67" s="3"/>
      <c r="QRV67" s="3"/>
      <c r="QRW67" s="3"/>
      <c r="QRX67" s="3"/>
      <c r="QRY67" s="3"/>
      <c r="QRZ67" s="3"/>
      <c r="QSA67" s="3"/>
      <c r="QSB67" s="3"/>
      <c r="QSC67" s="3"/>
      <c r="QSD67" s="3"/>
      <c r="QSE67" s="3"/>
      <c r="QSF67" s="3"/>
      <c r="QSG67" s="3"/>
      <c r="QSH67" s="3"/>
      <c r="QSI67" s="3"/>
      <c r="QSJ67" s="3"/>
      <c r="QSK67" s="3"/>
      <c r="QSL67" s="3"/>
      <c r="QSM67" s="3"/>
      <c r="QSN67" s="3"/>
      <c r="QSO67" s="3"/>
      <c r="QSP67" s="3"/>
      <c r="QSQ67" s="3"/>
      <c r="QSR67" s="3"/>
      <c r="QSS67" s="3"/>
      <c r="QST67" s="3"/>
      <c r="QSU67" s="3"/>
      <c r="QSV67" s="3"/>
      <c r="QSW67" s="3"/>
      <c r="QSX67" s="3"/>
      <c r="QSY67" s="3"/>
      <c r="QSZ67" s="3"/>
      <c r="QTA67" s="3"/>
      <c r="QTB67" s="3"/>
      <c r="QTC67" s="3"/>
      <c r="QTD67" s="3"/>
      <c r="QTE67" s="3"/>
      <c r="QTF67" s="3"/>
      <c r="QTG67" s="3"/>
      <c r="QTH67" s="3"/>
      <c r="QTI67" s="3"/>
      <c r="QTJ67" s="3"/>
      <c r="QTK67" s="3"/>
      <c r="QTL67" s="3"/>
      <c r="QTM67" s="3"/>
      <c r="QTN67" s="3"/>
      <c r="QTO67" s="3"/>
      <c r="QTP67" s="3"/>
      <c r="QTQ67" s="3"/>
      <c r="QTR67" s="3"/>
      <c r="QTS67" s="3"/>
      <c r="QTT67" s="3"/>
      <c r="QTU67" s="3"/>
      <c r="QTV67" s="3"/>
      <c r="QTW67" s="3"/>
      <c r="QTX67" s="3"/>
      <c r="QTY67" s="3"/>
      <c r="QTZ67" s="3"/>
      <c r="QUA67" s="3"/>
      <c r="QUB67" s="3"/>
      <c r="QUC67" s="3"/>
      <c r="QUD67" s="3"/>
      <c r="QUE67" s="3"/>
      <c r="QUF67" s="3"/>
      <c r="QUG67" s="3"/>
      <c r="QUH67" s="3"/>
      <c r="QUI67" s="3"/>
      <c r="QUJ67" s="3"/>
      <c r="QUK67" s="3"/>
      <c r="QUL67" s="3"/>
      <c r="QUM67" s="3"/>
      <c r="QUN67" s="3"/>
      <c r="QUO67" s="3"/>
      <c r="QUP67" s="3"/>
      <c r="QUQ67" s="3"/>
      <c r="QUR67" s="3"/>
      <c r="QUS67" s="3"/>
      <c r="QUT67" s="3"/>
      <c r="QUU67" s="3"/>
      <c r="QUV67" s="3"/>
      <c r="QUW67" s="3"/>
      <c r="QUX67" s="3"/>
      <c r="QUY67" s="3"/>
      <c r="QUZ67" s="3"/>
      <c r="QVA67" s="3"/>
      <c r="QVB67" s="3"/>
      <c r="QVC67" s="3"/>
      <c r="QVD67" s="3"/>
      <c r="QVE67" s="3"/>
      <c r="QVF67" s="3"/>
      <c r="QVG67" s="3"/>
      <c r="QVH67" s="3"/>
      <c r="QVI67" s="3"/>
      <c r="QVJ67" s="3"/>
      <c r="QVK67" s="3"/>
      <c r="QVL67" s="3"/>
      <c r="QVM67" s="3"/>
      <c r="QVN67" s="3"/>
      <c r="QVO67" s="3"/>
      <c r="QVP67" s="3"/>
      <c r="QVQ67" s="3"/>
      <c r="QVR67" s="3"/>
      <c r="QVS67" s="3"/>
      <c r="QVT67" s="3"/>
      <c r="QVU67" s="3"/>
      <c r="QVV67" s="3"/>
      <c r="QVW67" s="3"/>
      <c r="QVX67" s="3"/>
      <c r="QVY67" s="3"/>
      <c r="QVZ67" s="3"/>
      <c r="QWA67" s="3"/>
      <c r="QWB67" s="3"/>
      <c r="QWC67" s="3"/>
      <c r="QWD67" s="3"/>
      <c r="QWE67" s="3"/>
      <c r="QWF67" s="3"/>
      <c r="QWG67" s="3"/>
      <c r="QWH67" s="3"/>
      <c r="QWI67" s="3"/>
      <c r="QWJ67" s="3"/>
      <c r="QWK67" s="3"/>
      <c r="QWL67" s="3"/>
      <c r="QWM67" s="3"/>
      <c r="QWN67" s="3"/>
      <c r="QWO67" s="3"/>
      <c r="QWP67" s="3"/>
      <c r="QWQ67" s="3"/>
      <c r="QWR67" s="3"/>
      <c r="QWS67" s="3"/>
      <c r="QWT67" s="3"/>
      <c r="QWU67" s="3"/>
      <c r="QWV67" s="3"/>
      <c r="QWW67" s="3"/>
      <c r="QWX67" s="3"/>
      <c r="QWY67" s="3"/>
      <c r="QWZ67" s="3"/>
      <c r="QXA67" s="3"/>
      <c r="QXB67" s="3"/>
      <c r="QXC67" s="3"/>
      <c r="QXD67" s="3"/>
      <c r="QXE67" s="3"/>
      <c r="QXF67" s="3"/>
      <c r="QXG67" s="3"/>
      <c r="QXH67" s="3"/>
      <c r="QXI67" s="3"/>
      <c r="QXJ67" s="3"/>
      <c r="QXK67" s="3"/>
      <c r="QXL67" s="3"/>
      <c r="QXM67" s="3"/>
      <c r="QXN67" s="3"/>
      <c r="QXO67" s="3"/>
      <c r="QXP67" s="3"/>
      <c r="QXQ67" s="3"/>
      <c r="QXR67" s="3"/>
      <c r="QXS67" s="3"/>
      <c r="QXT67" s="3"/>
      <c r="QXU67" s="3"/>
      <c r="QXV67" s="3"/>
      <c r="QXW67" s="3"/>
      <c r="QXX67" s="3"/>
      <c r="QXY67" s="3"/>
      <c r="QXZ67" s="3"/>
      <c r="QYA67" s="3"/>
      <c r="QYB67" s="3"/>
      <c r="QYC67" s="3"/>
      <c r="QYD67" s="3"/>
      <c r="QYE67" s="3"/>
      <c r="QYF67" s="3"/>
      <c r="QYG67" s="3"/>
      <c r="QYH67" s="3"/>
      <c r="QYI67" s="3"/>
      <c r="QYJ67" s="3"/>
      <c r="QYK67" s="3"/>
      <c r="QYL67" s="3"/>
      <c r="QYM67" s="3"/>
      <c r="QYN67" s="3"/>
      <c r="QYO67" s="3"/>
      <c r="QYP67" s="3"/>
      <c r="QYQ67" s="3"/>
      <c r="QYR67" s="3"/>
      <c r="QYS67" s="3"/>
      <c r="QYT67" s="3"/>
      <c r="QYU67" s="3"/>
      <c r="QYV67" s="3"/>
      <c r="QYW67" s="3"/>
      <c r="QYX67" s="3"/>
      <c r="QYY67" s="3"/>
      <c r="QYZ67" s="3"/>
      <c r="QZA67" s="3"/>
      <c r="QZB67" s="3"/>
      <c r="QZC67" s="3"/>
      <c r="QZD67" s="3"/>
      <c r="QZE67" s="3"/>
      <c r="QZF67" s="3"/>
      <c r="QZG67" s="3"/>
      <c r="QZH67" s="3"/>
      <c r="QZI67" s="3"/>
      <c r="QZJ67" s="3"/>
      <c r="QZK67" s="3"/>
      <c r="QZL67" s="3"/>
      <c r="QZM67" s="3"/>
      <c r="QZN67" s="3"/>
      <c r="QZO67" s="3"/>
      <c r="QZP67" s="3"/>
      <c r="QZQ67" s="3"/>
      <c r="QZR67" s="3"/>
      <c r="QZS67" s="3"/>
      <c r="QZT67" s="3"/>
      <c r="QZU67" s="3"/>
      <c r="QZV67" s="3"/>
      <c r="QZW67" s="3"/>
      <c r="QZX67" s="3"/>
      <c r="QZY67" s="3"/>
      <c r="QZZ67" s="3"/>
      <c r="RAA67" s="3"/>
      <c r="RAB67" s="3"/>
      <c r="RAC67" s="3"/>
      <c r="RAD67" s="3"/>
      <c r="RAE67" s="3"/>
      <c r="RAF67" s="3"/>
      <c r="RAG67" s="3"/>
      <c r="RAH67" s="3"/>
      <c r="RAI67" s="3"/>
      <c r="RAJ67" s="3"/>
      <c r="RAK67" s="3"/>
      <c r="RAL67" s="3"/>
      <c r="RAM67" s="3"/>
      <c r="RAN67" s="3"/>
      <c r="RAO67" s="3"/>
      <c r="RAP67" s="3"/>
      <c r="RAQ67" s="3"/>
      <c r="RAR67" s="3"/>
      <c r="RAS67" s="3"/>
      <c r="RAT67" s="3"/>
      <c r="RAU67" s="3"/>
      <c r="RAV67" s="3"/>
      <c r="RAW67" s="3"/>
      <c r="RAX67" s="3"/>
      <c r="RAY67" s="3"/>
      <c r="RAZ67" s="3"/>
      <c r="RBA67" s="3"/>
      <c r="RBB67" s="3"/>
      <c r="RBC67" s="3"/>
      <c r="RBD67" s="3"/>
      <c r="RBE67" s="3"/>
      <c r="RBF67" s="3"/>
      <c r="RBG67" s="3"/>
      <c r="RBH67" s="3"/>
      <c r="RBI67" s="3"/>
      <c r="RBJ67" s="3"/>
      <c r="RBK67" s="3"/>
      <c r="RBL67" s="3"/>
      <c r="RBM67" s="3"/>
      <c r="RBN67" s="3"/>
      <c r="RBO67" s="3"/>
      <c r="RBP67" s="3"/>
      <c r="RBQ67" s="3"/>
      <c r="RBR67" s="3"/>
      <c r="RBS67" s="3"/>
      <c r="RBT67" s="3"/>
      <c r="RBU67" s="3"/>
      <c r="RBV67" s="3"/>
      <c r="RBW67" s="3"/>
      <c r="RBX67" s="3"/>
      <c r="RBY67" s="3"/>
      <c r="RBZ67" s="3"/>
      <c r="RCA67" s="3"/>
      <c r="RCB67" s="3"/>
      <c r="RCC67" s="3"/>
      <c r="RCD67" s="3"/>
      <c r="RCE67" s="3"/>
      <c r="RCF67" s="3"/>
      <c r="RCG67" s="3"/>
      <c r="RCH67" s="3"/>
      <c r="RCI67" s="3"/>
      <c r="RCJ67" s="3"/>
      <c r="RCK67" s="3"/>
      <c r="RCL67" s="3"/>
      <c r="RCM67" s="3"/>
      <c r="RCN67" s="3"/>
      <c r="RCO67" s="3"/>
      <c r="RCP67" s="3"/>
      <c r="RCQ67" s="3"/>
      <c r="RCR67" s="3"/>
      <c r="RCS67" s="3"/>
      <c r="RCT67" s="3"/>
      <c r="RCU67" s="3"/>
      <c r="RCV67" s="3"/>
      <c r="RCW67" s="3"/>
      <c r="RCX67" s="3"/>
      <c r="RCY67" s="3"/>
      <c r="RCZ67" s="3"/>
      <c r="RDA67" s="3"/>
      <c r="RDB67" s="3"/>
      <c r="RDC67" s="3"/>
      <c r="RDD67" s="3"/>
      <c r="RDE67" s="3"/>
      <c r="RDF67" s="3"/>
      <c r="RDG67" s="3"/>
      <c r="RDH67" s="3"/>
      <c r="RDI67" s="3"/>
      <c r="RDJ67" s="3"/>
      <c r="RDK67" s="3"/>
      <c r="RDL67" s="3"/>
      <c r="RDM67" s="3"/>
      <c r="RDN67" s="3"/>
      <c r="RDO67" s="3"/>
      <c r="RDP67" s="3"/>
      <c r="RDQ67" s="3"/>
      <c r="RDR67" s="3"/>
      <c r="RDS67" s="3"/>
      <c r="RDT67" s="3"/>
      <c r="RDU67" s="3"/>
      <c r="RDV67" s="3"/>
      <c r="RDW67" s="3"/>
      <c r="RDX67" s="3"/>
      <c r="RDY67" s="3"/>
      <c r="RDZ67" s="3"/>
      <c r="REA67" s="3"/>
      <c r="REB67" s="3"/>
      <c r="REC67" s="3"/>
      <c r="RED67" s="3"/>
      <c r="REE67" s="3"/>
      <c r="REF67" s="3"/>
      <c r="REG67" s="3"/>
      <c r="REH67" s="3"/>
      <c r="REI67" s="3"/>
      <c r="REJ67" s="3"/>
      <c r="REK67" s="3"/>
      <c r="REL67" s="3"/>
      <c r="REM67" s="3"/>
      <c r="REN67" s="3"/>
      <c r="REO67" s="3"/>
      <c r="REP67" s="3"/>
      <c r="REQ67" s="3"/>
      <c r="RER67" s="3"/>
      <c r="RES67" s="3"/>
      <c r="RET67" s="3"/>
      <c r="REU67" s="3"/>
      <c r="REV67" s="3"/>
      <c r="REW67" s="3"/>
      <c r="REX67" s="3"/>
      <c r="REY67" s="3"/>
      <c r="REZ67" s="3"/>
      <c r="RFA67" s="3"/>
      <c r="RFB67" s="3"/>
      <c r="RFC67" s="3"/>
      <c r="RFD67" s="3"/>
      <c r="RFE67" s="3"/>
      <c r="RFF67" s="3"/>
      <c r="RFG67" s="3"/>
      <c r="RFH67" s="3"/>
      <c r="RFI67" s="3"/>
      <c r="RFJ67" s="3"/>
      <c r="RFK67" s="3"/>
      <c r="RFL67" s="3"/>
      <c r="RFM67" s="3"/>
      <c r="RFN67" s="3"/>
      <c r="RFO67" s="3"/>
      <c r="RFP67" s="3"/>
      <c r="RFQ67" s="3"/>
      <c r="RFR67" s="3"/>
      <c r="RFS67" s="3"/>
      <c r="RFT67" s="3"/>
      <c r="RFU67" s="3"/>
      <c r="RFV67" s="3"/>
      <c r="RFW67" s="3"/>
      <c r="RFX67" s="3"/>
      <c r="RFY67" s="3"/>
      <c r="RFZ67" s="3"/>
      <c r="RGA67" s="3"/>
      <c r="RGB67" s="3"/>
      <c r="RGC67" s="3"/>
      <c r="RGD67" s="3"/>
      <c r="RGE67" s="3"/>
      <c r="RGF67" s="3"/>
      <c r="RGG67" s="3"/>
      <c r="RGH67" s="3"/>
      <c r="RGI67" s="3"/>
      <c r="RGJ67" s="3"/>
      <c r="RGK67" s="3"/>
      <c r="RGL67" s="3"/>
      <c r="RGM67" s="3"/>
      <c r="RGN67" s="3"/>
      <c r="RGO67" s="3"/>
      <c r="RGP67" s="3"/>
      <c r="RGQ67" s="3"/>
      <c r="RGR67" s="3"/>
      <c r="RGS67" s="3"/>
      <c r="RGT67" s="3"/>
      <c r="RGU67" s="3"/>
      <c r="RGV67" s="3"/>
      <c r="RGW67" s="3"/>
      <c r="RGX67" s="3"/>
      <c r="RGY67" s="3"/>
      <c r="RGZ67" s="3"/>
      <c r="RHA67" s="3"/>
      <c r="RHB67" s="3"/>
      <c r="RHC67" s="3"/>
      <c r="RHD67" s="3"/>
      <c r="RHE67" s="3"/>
      <c r="RHF67" s="3"/>
      <c r="RHG67" s="3"/>
      <c r="RHH67" s="3"/>
      <c r="RHI67" s="3"/>
      <c r="RHJ67" s="3"/>
      <c r="RHK67" s="3"/>
      <c r="RHL67" s="3"/>
      <c r="RHM67" s="3"/>
      <c r="RHN67" s="3"/>
      <c r="RHO67" s="3"/>
      <c r="RHP67" s="3"/>
      <c r="RHQ67" s="3"/>
      <c r="RHR67" s="3"/>
      <c r="RHS67" s="3"/>
      <c r="RHT67" s="3"/>
      <c r="RHU67" s="3"/>
      <c r="RHV67" s="3"/>
      <c r="RHW67" s="3"/>
      <c r="RHX67" s="3"/>
      <c r="RHY67" s="3"/>
      <c r="RHZ67" s="3"/>
      <c r="RIA67" s="3"/>
      <c r="RIB67" s="3"/>
      <c r="RIC67" s="3"/>
      <c r="RID67" s="3"/>
      <c r="RIE67" s="3"/>
      <c r="RIF67" s="3"/>
      <c r="RIG67" s="3"/>
      <c r="RIH67" s="3"/>
      <c r="RII67" s="3"/>
      <c r="RIJ67" s="3"/>
      <c r="RIK67" s="3"/>
      <c r="RIL67" s="3"/>
      <c r="RIM67" s="3"/>
      <c r="RIN67" s="3"/>
      <c r="RIO67" s="3"/>
      <c r="RIP67" s="3"/>
      <c r="RIQ67" s="3"/>
      <c r="RIR67" s="3"/>
      <c r="RIS67" s="3"/>
      <c r="RIT67" s="3"/>
      <c r="RIU67" s="3"/>
      <c r="RIV67" s="3"/>
      <c r="RIW67" s="3"/>
      <c r="RIX67" s="3"/>
      <c r="RIY67" s="3"/>
      <c r="RIZ67" s="3"/>
      <c r="RJA67" s="3"/>
      <c r="RJB67" s="3"/>
      <c r="RJC67" s="3"/>
      <c r="RJD67" s="3"/>
      <c r="RJE67" s="3"/>
      <c r="RJF67" s="3"/>
      <c r="RJG67" s="3"/>
      <c r="RJH67" s="3"/>
      <c r="RJI67" s="3"/>
      <c r="RJJ67" s="3"/>
      <c r="RJK67" s="3"/>
      <c r="RJL67" s="3"/>
      <c r="RJM67" s="3"/>
      <c r="RJN67" s="3"/>
      <c r="RJO67" s="3"/>
      <c r="RJP67" s="3"/>
      <c r="RJQ67" s="3"/>
      <c r="RJR67" s="3"/>
      <c r="RJS67" s="3"/>
      <c r="RJT67" s="3"/>
      <c r="RJU67" s="3"/>
      <c r="RJV67" s="3"/>
      <c r="RJW67" s="3"/>
      <c r="RJX67" s="3"/>
      <c r="RJY67" s="3"/>
      <c r="RJZ67" s="3"/>
      <c r="RKA67" s="3"/>
      <c r="RKB67" s="3"/>
      <c r="RKC67" s="3"/>
      <c r="RKD67" s="3"/>
      <c r="RKE67" s="3"/>
      <c r="RKF67" s="3"/>
      <c r="RKG67" s="3"/>
      <c r="RKH67" s="3"/>
      <c r="RKI67" s="3"/>
      <c r="RKJ67" s="3"/>
      <c r="RKK67" s="3"/>
      <c r="RKL67" s="3"/>
      <c r="RKM67" s="3"/>
      <c r="RKN67" s="3"/>
      <c r="RKO67" s="3"/>
      <c r="RKP67" s="3"/>
      <c r="RKQ67" s="3"/>
      <c r="RKR67" s="3"/>
      <c r="RKS67" s="3"/>
      <c r="RKT67" s="3"/>
      <c r="RKU67" s="3"/>
      <c r="RKV67" s="3"/>
      <c r="RKW67" s="3"/>
      <c r="RKX67" s="3"/>
      <c r="RKY67" s="3"/>
      <c r="RKZ67" s="3"/>
      <c r="RLA67" s="3"/>
      <c r="RLB67" s="3"/>
      <c r="RLC67" s="3"/>
      <c r="RLD67" s="3"/>
      <c r="RLE67" s="3"/>
      <c r="RLF67" s="3"/>
      <c r="RLG67" s="3"/>
      <c r="RLH67" s="3"/>
      <c r="RLI67" s="3"/>
      <c r="RLJ67" s="3"/>
      <c r="RLK67" s="3"/>
      <c r="RLL67" s="3"/>
      <c r="RLM67" s="3"/>
      <c r="RLN67" s="3"/>
      <c r="RLO67" s="3"/>
      <c r="RLP67" s="3"/>
      <c r="RLQ67" s="3"/>
      <c r="RLR67" s="3"/>
      <c r="RLS67" s="3"/>
      <c r="RLT67" s="3"/>
      <c r="RLU67" s="3"/>
      <c r="RLV67" s="3"/>
      <c r="RLW67" s="3"/>
      <c r="RLX67" s="3"/>
      <c r="RLY67" s="3"/>
      <c r="RLZ67" s="3"/>
      <c r="RMA67" s="3"/>
      <c r="RMB67" s="3"/>
      <c r="RMC67" s="3"/>
      <c r="RMD67" s="3"/>
      <c r="RME67" s="3"/>
      <c r="RMF67" s="3"/>
      <c r="RMG67" s="3"/>
      <c r="RMH67" s="3"/>
      <c r="RMI67" s="3"/>
      <c r="RMJ67" s="3"/>
      <c r="RMK67" s="3"/>
      <c r="RML67" s="3"/>
      <c r="RMM67" s="3"/>
      <c r="RMN67" s="3"/>
      <c r="RMO67" s="3"/>
      <c r="RMP67" s="3"/>
      <c r="RMQ67" s="3"/>
      <c r="RMR67" s="3"/>
      <c r="RMS67" s="3"/>
      <c r="RMT67" s="3"/>
      <c r="RMU67" s="3"/>
      <c r="RMV67" s="3"/>
      <c r="RMW67" s="3"/>
      <c r="RMX67" s="3"/>
      <c r="RMY67" s="3"/>
      <c r="RMZ67" s="3"/>
      <c r="RNA67" s="3"/>
      <c r="RNB67" s="3"/>
      <c r="RNC67" s="3"/>
      <c r="RND67" s="3"/>
      <c r="RNE67" s="3"/>
      <c r="RNF67" s="3"/>
      <c r="RNG67" s="3"/>
      <c r="RNH67" s="3"/>
      <c r="RNI67" s="3"/>
      <c r="RNJ67" s="3"/>
      <c r="RNK67" s="3"/>
      <c r="RNL67" s="3"/>
      <c r="RNM67" s="3"/>
      <c r="RNN67" s="3"/>
      <c r="RNO67" s="3"/>
      <c r="RNP67" s="3"/>
      <c r="RNQ67" s="3"/>
      <c r="RNR67" s="3"/>
      <c r="RNS67" s="3"/>
      <c r="RNT67" s="3"/>
      <c r="RNU67" s="3"/>
      <c r="RNV67" s="3"/>
      <c r="RNW67" s="3"/>
      <c r="RNX67" s="3"/>
      <c r="RNY67" s="3"/>
      <c r="RNZ67" s="3"/>
      <c r="ROA67" s="3"/>
      <c r="ROB67" s="3"/>
      <c r="ROC67" s="3"/>
      <c r="ROD67" s="3"/>
      <c r="ROE67" s="3"/>
      <c r="ROF67" s="3"/>
      <c r="ROG67" s="3"/>
      <c r="ROH67" s="3"/>
      <c r="ROI67" s="3"/>
      <c r="ROJ67" s="3"/>
      <c r="ROK67" s="3"/>
      <c r="ROL67" s="3"/>
      <c r="ROM67" s="3"/>
      <c r="RON67" s="3"/>
      <c r="ROO67" s="3"/>
      <c r="ROP67" s="3"/>
      <c r="ROQ67" s="3"/>
      <c r="ROR67" s="3"/>
      <c r="ROS67" s="3"/>
      <c r="ROT67" s="3"/>
      <c r="ROU67" s="3"/>
      <c r="ROV67" s="3"/>
      <c r="ROW67" s="3"/>
      <c r="ROX67" s="3"/>
      <c r="ROY67" s="3"/>
      <c r="ROZ67" s="3"/>
      <c r="RPA67" s="3"/>
      <c r="RPB67" s="3"/>
      <c r="RPC67" s="3"/>
      <c r="RPD67" s="3"/>
      <c r="RPE67" s="3"/>
      <c r="RPF67" s="3"/>
      <c r="RPG67" s="3"/>
      <c r="RPH67" s="3"/>
      <c r="RPI67" s="3"/>
      <c r="RPJ67" s="3"/>
      <c r="RPK67" s="3"/>
      <c r="RPL67" s="3"/>
      <c r="RPM67" s="3"/>
      <c r="RPN67" s="3"/>
      <c r="RPO67" s="3"/>
      <c r="RPP67" s="3"/>
      <c r="RPQ67" s="3"/>
      <c r="RPR67" s="3"/>
      <c r="RPS67" s="3"/>
      <c r="RPT67" s="3"/>
      <c r="RPU67" s="3"/>
      <c r="RPV67" s="3"/>
      <c r="RPW67" s="3"/>
      <c r="RPX67" s="3"/>
      <c r="RPY67" s="3"/>
      <c r="RPZ67" s="3"/>
      <c r="RQA67" s="3"/>
      <c r="RQB67" s="3"/>
      <c r="RQC67" s="3"/>
      <c r="RQD67" s="3"/>
      <c r="RQE67" s="3"/>
      <c r="RQF67" s="3"/>
      <c r="RQG67" s="3"/>
      <c r="RQH67" s="3"/>
      <c r="RQI67" s="3"/>
      <c r="RQJ67" s="3"/>
      <c r="RQK67" s="3"/>
      <c r="RQL67" s="3"/>
      <c r="RQM67" s="3"/>
      <c r="RQN67" s="3"/>
      <c r="RQO67" s="3"/>
      <c r="RQP67" s="3"/>
      <c r="RQQ67" s="3"/>
      <c r="RQR67" s="3"/>
      <c r="RQS67" s="3"/>
      <c r="RQT67" s="3"/>
      <c r="RQU67" s="3"/>
      <c r="RQV67" s="3"/>
      <c r="RQW67" s="3"/>
      <c r="RQX67" s="3"/>
      <c r="RQY67" s="3"/>
      <c r="RQZ67" s="3"/>
      <c r="RRA67" s="3"/>
      <c r="RRB67" s="3"/>
      <c r="RRC67" s="3"/>
      <c r="RRD67" s="3"/>
      <c r="RRE67" s="3"/>
      <c r="RRF67" s="3"/>
      <c r="RRG67" s="3"/>
      <c r="RRH67" s="3"/>
      <c r="RRI67" s="3"/>
      <c r="RRJ67" s="3"/>
      <c r="RRK67" s="3"/>
      <c r="RRL67" s="3"/>
      <c r="RRM67" s="3"/>
      <c r="RRN67" s="3"/>
      <c r="RRO67" s="3"/>
      <c r="RRP67" s="3"/>
      <c r="RRQ67" s="3"/>
      <c r="RRR67" s="3"/>
      <c r="RRS67" s="3"/>
      <c r="RRT67" s="3"/>
      <c r="RRU67" s="3"/>
      <c r="RRV67" s="3"/>
      <c r="RRW67" s="3"/>
      <c r="RRX67" s="3"/>
      <c r="RRY67" s="3"/>
      <c r="RRZ67" s="3"/>
      <c r="RSA67" s="3"/>
      <c r="RSB67" s="3"/>
      <c r="RSC67" s="3"/>
      <c r="RSD67" s="3"/>
      <c r="RSE67" s="3"/>
      <c r="RSF67" s="3"/>
      <c r="RSG67" s="3"/>
      <c r="RSH67" s="3"/>
      <c r="RSI67" s="3"/>
      <c r="RSJ67" s="3"/>
      <c r="RSK67" s="3"/>
      <c r="RSL67" s="3"/>
      <c r="RSM67" s="3"/>
      <c r="RSN67" s="3"/>
      <c r="RSO67" s="3"/>
      <c r="RSP67" s="3"/>
      <c r="RSQ67" s="3"/>
      <c r="RSR67" s="3"/>
      <c r="RSS67" s="3"/>
      <c r="RST67" s="3"/>
      <c r="RSU67" s="3"/>
      <c r="RSV67" s="3"/>
      <c r="RSW67" s="3"/>
      <c r="RSX67" s="3"/>
      <c r="RSY67" s="3"/>
      <c r="RSZ67" s="3"/>
      <c r="RTA67" s="3"/>
      <c r="RTB67" s="3"/>
      <c r="RTC67" s="3"/>
      <c r="RTD67" s="3"/>
      <c r="RTE67" s="3"/>
      <c r="RTF67" s="3"/>
      <c r="RTG67" s="3"/>
      <c r="RTH67" s="3"/>
      <c r="RTI67" s="3"/>
      <c r="RTJ67" s="3"/>
      <c r="RTK67" s="3"/>
      <c r="RTL67" s="3"/>
      <c r="RTM67" s="3"/>
      <c r="RTN67" s="3"/>
      <c r="RTO67" s="3"/>
      <c r="RTP67" s="3"/>
      <c r="RTQ67" s="3"/>
      <c r="RTR67" s="3"/>
      <c r="RTS67" s="3"/>
      <c r="RTT67" s="3"/>
      <c r="RTU67" s="3"/>
      <c r="RTV67" s="3"/>
      <c r="RTW67" s="3"/>
      <c r="RTX67" s="3"/>
      <c r="RTY67" s="3"/>
      <c r="RTZ67" s="3"/>
      <c r="RUA67" s="3"/>
      <c r="RUB67" s="3"/>
      <c r="RUC67" s="3"/>
      <c r="RUD67" s="3"/>
      <c r="RUE67" s="3"/>
      <c r="RUF67" s="3"/>
      <c r="RUG67" s="3"/>
      <c r="RUH67" s="3"/>
      <c r="RUI67" s="3"/>
      <c r="RUJ67" s="3"/>
      <c r="RUK67" s="3"/>
      <c r="RUL67" s="3"/>
      <c r="RUM67" s="3"/>
      <c r="RUN67" s="3"/>
      <c r="RUO67" s="3"/>
      <c r="RUP67" s="3"/>
      <c r="RUQ67" s="3"/>
      <c r="RUR67" s="3"/>
      <c r="RUS67" s="3"/>
      <c r="RUT67" s="3"/>
      <c r="RUU67" s="3"/>
      <c r="RUV67" s="3"/>
      <c r="RUW67" s="3"/>
      <c r="RUX67" s="3"/>
      <c r="RUY67" s="3"/>
      <c r="RUZ67" s="3"/>
      <c r="RVA67" s="3"/>
      <c r="RVB67" s="3"/>
      <c r="RVC67" s="3"/>
      <c r="RVD67" s="3"/>
      <c r="RVE67" s="3"/>
      <c r="RVF67" s="3"/>
      <c r="RVG67" s="3"/>
      <c r="RVH67" s="3"/>
      <c r="RVI67" s="3"/>
      <c r="RVJ67" s="3"/>
      <c r="RVK67" s="3"/>
      <c r="RVL67" s="3"/>
      <c r="RVM67" s="3"/>
      <c r="RVN67" s="3"/>
      <c r="RVO67" s="3"/>
      <c r="RVP67" s="3"/>
      <c r="RVQ67" s="3"/>
      <c r="RVR67" s="3"/>
      <c r="RVS67" s="3"/>
      <c r="RVT67" s="3"/>
      <c r="RVU67" s="3"/>
      <c r="RVV67" s="3"/>
      <c r="RVW67" s="3"/>
      <c r="RVX67" s="3"/>
      <c r="RVY67" s="3"/>
      <c r="RVZ67" s="3"/>
      <c r="RWA67" s="3"/>
      <c r="RWB67" s="3"/>
      <c r="RWC67" s="3"/>
      <c r="RWD67" s="3"/>
      <c r="RWE67" s="3"/>
      <c r="RWF67" s="3"/>
      <c r="RWG67" s="3"/>
      <c r="RWH67" s="3"/>
      <c r="RWI67" s="3"/>
      <c r="RWJ67" s="3"/>
      <c r="RWK67" s="3"/>
      <c r="RWL67" s="3"/>
      <c r="RWM67" s="3"/>
      <c r="RWN67" s="3"/>
      <c r="RWO67" s="3"/>
      <c r="RWP67" s="3"/>
      <c r="RWQ67" s="3"/>
      <c r="RWR67" s="3"/>
      <c r="RWS67" s="3"/>
      <c r="RWT67" s="3"/>
      <c r="RWU67" s="3"/>
      <c r="RWV67" s="3"/>
      <c r="RWW67" s="3"/>
      <c r="RWX67" s="3"/>
      <c r="RWY67" s="3"/>
      <c r="RWZ67" s="3"/>
      <c r="RXA67" s="3"/>
      <c r="RXB67" s="3"/>
      <c r="RXC67" s="3"/>
      <c r="RXD67" s="3"/>
      <c r="RXE67" s="3"/>
      <c r="RXF67" s="3"/>
      <c r="RXG67" s="3"/>
      <c r="RXH67" s="3"/>
      <c r="RXI67" s="3"/>
      <c r="RXJ67" s="3"/>
      <c r="RXK67" s="3"/>
      <c r="RXL67" s="3"/>
      <c r="RXM67" s="3"/>
      <c r="RXN67" s="3"/>
      <c r="RXO67" s="3"/>
      <c r="RXP67" s="3"/>
      <c r="RXQ67" s="3"/>
      <c r="RXR67" s="3"/>
      <c r="RXS67" s="3"/>
      <c r="RXT67" s="3"/>
      <c r="RXU67" s="3"/>
      <c r="RXV67" s="3"/>
      <c r="RXW67" s="3"/>
      <c r="RXX67" s="3"/>
      <c r="RXY67" s="3"/>
      <c r="RXZ67" s="3"/>
      <c r="RYA67" s="3"/>
      <c r="RYB67" s="3"/>
      <c r="RYC67" s="3"/>
      <c r="RYD67" s="3"/>
      <c r="RYE67" s="3"/>
      <c r="RYF67" s="3"/>
      <c r="RYG67" s="3"/>
      <c r="RYH67" s="3"/>
      <c r="RYI67" s="3"/>
      <c r="RYJ67" s="3"/>
      <c r="RYK67" s="3"/>
      <c r="RYL67" s="3"/>
      <c r="RYM67" s="3"/>
      <c r="RYN67" s="3"/>
      <c r="RYO67" s="3"/>
      <c r="RYP67" s="3"/>
      <c r="RYQ67" s="3"/>
      <c r="RYR67" s="3"/>
      <c r="RYS67" s="3"/>
      <c r="RYT67" s="3"/>
      <c r="RYU67" s="3"/>
      <c r="RYV67" s="3"/>
      <c r="RYW67" s="3"/>
      <c r="RYX67" s="3"/>
      <c r="RYY67" s="3"/>
      <c r="RYZ67" s="3"/>
      <c r="RZA67" s="3"/>
      <c r="RZB67" s="3"/>
      <c r="RZC67" s="3"/>
      <c r="RZD67" s="3"/>
      <c r="RZE67" s="3"/>
      <c r="RZF67" s="3"/>
      <c r="RZG67" s="3"/>
      <c r="RZH67" s="3"/>
      <c r="RZI67" s="3"/>
      <c r="RZJ67" s="3"/>
      <c r="RZK67" s="3"/>
      <c r="RZL67" s="3"/>
      <c r="RZM67" s="3"/>
      <c r="RZN67" s="3"/>
      <c r="RZO67" s="3"/>
      <c r="RZP67" s="3"/>
      <c r="RZQ67" s="3"/>
      <c r="RZR67" s="3"/>
      <c r="RZS67" s="3"/>
      <c r="RZT67" s="3"/>
      <c r="RZU67" s="3"/>
      <c r="RZV67" s="3"/>
      <c r="RZW67" s="3"/>
      <c r="RZX67" s="3"/>
      <c r="RZY67" s="3"/>
      <c r="RZZ67" s="3"/>
      <c r="SAA67" s="3"/>
      <c r="SAB67" s="3"/>
      <c r="SAC67" s="3"/>
      <c r="SAD67" s="3"/>
      <c r="SAE67" s="3"/>
      <c r="SAF67" s="3"/>
      <c r="SAG67" s="3"/>
      <c r="SAH67" s="3"/>
      <c r="SAI67" s="3"/>
      <c r="SAJ67" s="3"/>
      <c r="SAK67" s="3"/>
      <c r="SAL67" s="3"/>
      <c r="SAM67" s="3"/>
      <c r="SAN67" s="3"/>
      <c r="SAO67" s="3"/>
      <c r="SAP67" s="3"/>
      <c r="SAQ67" s="3"/>
      <c r="SAR67" s="3"/>
      <c r="SAS67" s="3"/>
      <c r="SAT67" s="3"/>
      <c r="SAU67" s="3"/>
      <c r="SAV67" s="3"/>
      <c r="SAW67" s="3"/>
      <c r="SAX67" s="3"/>
      <c r="SAY67" s="3"/>
      <c r="SAZ67" s="3"/>
      <c r="SBA67" s="3"/>
      <c r="SBB67" s="3"/>
      <c r="SBC67" s="3"/>
      <c r="SBD67" s="3"/>
      <c r="SBE67" s="3"/>
      <c r="SBF67" s="3"/>
      <c r="SBG67" s="3"/>
      <c r="SBH67" s="3"/>
      <c r="SBI67" s="3"/>
      <c r="SBJ67" s="3"/>
      <c r="SBK67" s="3"/>
      <c r="SBL67" s="3"/>
      <c r="SBM67" s="3"/>
      <c r="SBN67" s="3"/>
      <c r="SBO67" s="3"/>
      <c r="SBP67" s="3"/>
      <c r="SBQ67" s="3"/>
      <c r="SBR67" s="3"/>
      <c r="SBS67" s="3"/>
      <c r="SBT67" s="3"/>
      <c r="SBU67" s="3"/>
      <c r="SBV67" s="3"/>
      <c r="SBW67" s="3"/>
      <c r="SBX67" s="3"/>
      <c r="SBY67" s="3"/>
      <c r="SBZ67" s="3"/>
      <c r="SCA67" s="3"/>
      <c r="SCB67" s="3"/>
      <c r="SCC67" s="3"/>
      <c r="SCD67" s="3"/>
      <c r="SCE67" s="3"/>
      <c r="SCF67" s="3"/>
      <c r="SCG67" s="3"/>
      <c r="SCH67" s="3"/>
      <c r="SCI67" s="3"/>
      <c r="SCJ67" s="3"/>
      <c r="SCK67" s="3"/>
      <c r="SCL67" s="3"/>
      <c r="SCM67" s="3"/>
      <c r="SCN67" s="3"/>
      <c r="SCO67" s="3"/>
      <c r="SCP67" s="3"/>
      <c r="SCQ67" s="3"/>
      <c r="SCR67" s="3"/>
      <c r="SCS67" s="3"/>
      <c r="SCT67" s="3"/>
      <c r="SCU67" s="3"/>
      <c r="SCV67" s="3"/>
      <c r="SCW67" s="3"/>
      <c r="SCX67" s="3"/>
      <c r="SCY67" s="3"/>
      <c r="SCZ67" s="3"/>
      <c r="SDA67" s="3"/>
      <c r="SDB67" s="3"/>
      <c r="SDC67" s="3"/>
      <c r="SDD67" s="3"/>
      <c r="SDE67" s="3"/>
      <c r="SDF67" s="3"/>
      <c r="SDG67" s="3"/>
      <c r="SDH67" s="3"/>
      <c r="SDI67" s="3"/>
      <c r="SDJ67" s="3"/>
      <c r="SDK67" s="3"/>
      <c r="SDL67" s="3"/>
      <c r="SDM67" s="3"/>
      <c r="SDN67" s="3"/>
      <c r="SDO67" s="3"/>
      <c r="SDP67" s="3"/>
      <c r="SDQ67" s="3"/>
      <c r="SDR67" s="3"/>
      <c r="SDS67" s="3"/>
      <c r="SDT67" s="3"/>
      <c r="SDU67" s="3"/>
      <c r="SDV67" s="3"/>
      <c r="SDW67" s="3"/>
      <c r="SDX67" s="3"/>
      <c r="SDY67" s="3"/>
      <c r="SDZ67" s="3"/>
      <c r="SEA67" s="3"/>
      <c r="SEB67" s="3"/>
      <c r="SEC67" s="3"/>
      <c r="SED67" s="3"/>
      <c r="SEE67" s="3"/>
      <c r="SEF67" s="3"/>
      <c r="SEG67" s="3"/>
      <c r="SEH67" s="3"/>
      <c r="SEI67" s="3"/>
      <c r="SEJ67" s="3"/>
      <c r="SEK67" s="3"/>
      <c r="SEL67" s="3"/>
      <c r="SEM67" s="3"/>
      <c r="SEN67" s="3"/>
      <c r="SEO67" s="3"/>
      <c r="SEP67" s="3"/>
      <c r="SEQ67" s="3"/>
      <c r="SER67" s="3"/>
      <c r="SES67" s="3"/>
      <c r="SET67" s="3"/>
      <c r="SEU67" s="3"/>
      <c r="SEV67" s="3"/>
      <c r="SEW67" s="3"/>
      <c r="SEX67" s="3"/>
      <c r="SEY67" s="3"/>
      <c r="SEZ67" s="3"/>
      <c r="SFA67" s="3"/>
      <c r="SFB67" s="3"/>
      <c r="SFC67" s="3"/>
      <c r="SFD67" s="3"/>
      <c r="SFE67" s="3"/>
      <c r="SFF67" s="3"/>
      <c r="SFG67" s="3"/>
      <c r="SFH67" s="3"/>
      <c r="SFI67" s="3"/>
      <c r="SFJ67" s="3"/>
      <c r="SFK67" s="3"/>
      <c r="SFL67" s="3"/>
      <c r="SFM67" s="3"/>
      <c r="SFN67" s="3"/>
      <c r="SFO67" s="3"/>
      <c r="SFP67" s="3"/>
      <c r="SFQ67" s="3"/>
      <c r="SFR67" s="3"/>
      <c r="SFS67" s="3"/>
      <c r="SFT67" s="3"/>
      <c r="SFU67" s="3"/>
      <c r="SFV67" s="3"/>
      <c r="SFW67" s="3"/>
      <c r="SFX67" s="3"/>
      <c r="SFY67" s="3"/>
      <c r="SFZ67" s="3"/>
      <c r="SGA67" s="3"/>
      <c r="SGB67" s="3"/>
      <c r="SGC67" s="3"/>
      <c r="SGD67" s="3"/>
      <c r="SGE67" s="3"/>
      <c r="SGF67" s="3"/>
      <c r="SGG67" s="3"/>
      <c r="SGH67" s="3"/>
      <c r="SGI67" s="3"/>
      <c r="SGJ67" s="3"/>
      <c r="SGK67" s="3"/>
      <c r="SGL67" s="3"/>
      <c r="SGM67" s="3"/>
      <c r="SGN67" s="3"/>
      <c r="SGO67" s="3"/>
      <c r="SGP67" s="3"/>
      <c r="SGQ67" s="3"/>
      <c r="SGR67" s="3"/>
      <c r="SGS67" s="3"/>
      <c r="SGT67" s="3"/>
      <c r="SGU67" s="3"/>
      <c r="SGV67" s="3"/>
      <c r="SGW67" s="3"/>
      <c r="SGX67" s="3"/>
      <c r="SGY67" s="3"/>
      <c r="SGZ67" s="3"/>
      <c r="SHA67" s="3"/>
      <c r="SHB67" s="3"/>
      <c r="SHC67" s="3"/>
      <c r="SHD67" s="3"/>
      <c r="SHE67" s="3"/>
      <c r="SHF67" s="3"/>
      <c r="SHG67" s="3"/>
      <c r="SHH67" s="3"/>
      <c r="SHI67" s="3"/>
      <c r="SHJ67" s="3"/>
      <c r="SHK67" s="3"/>
      <c r="SHL67" s="3"/>
      <c r="SHM67" s="3"/>
      <c r="SHN67" s="3"/>
      <c r="SHO67" s="3"/>
      <c r="SHP67" s="3"/>
      <c r="SHQ67" s="3"/>
      <c r="SHR67" s="3"/>
      <c r="SHS67" s="3"/>
      <c r="SHT67" s="3"/>
      <c r="SHU67" s="3"/>
      <c r="SHV67" s="3"/>
      <c r="SHW67" s="3"/>
      <c r="SHX67" s="3"/>
      <c r="SHY67" s="3"/>
      <c r="SHZ67" s="3"/>
      <c r="SIA67" s="3"/>
      <c r="SIB67" s="3"/>
      <c r="SIC67" s="3"/>
      <c r="SID67" s="3"/>
      <c r="SIE67" s="3"/>
      <c r="SIF67" s="3"/>
      <c r="SIG67" s="3"/>
      <c r="SIH67" s="3"/>
      <c r="SII67" s="3"/>
      <c r="SIJ67" s="3"/>
      <c r="SIK67" s="3"/>
      <c r="SIL67" s="3"/>
      <c r="SIM67" s="3"/>
      <c r="SIN67" s="3"/>
      <c r="SIO67" s="3"/>
      <c r="SIP67" s="3"/>
      <c r="SIQ67" s="3"/>
      <c r="SIR67" s="3"/>
      <c r="SIS67" s="3"/>
      <c r="SIT67" s="3"/>
      <c r="SIU67" s="3"/>
      <c r="SIV67" s="3"/>
      <c r="SIW67" s="3"/>
      <c r="SIX67" s="3"/>
      <c r="SIY67" s="3"/>
      <c r="SIZ67" s="3"/>
      <c r="SJA67" s="3"/>
      <c r="SJB67" s="3"/>
      <c r="SJC67" s="3"/>
      <c r="SJD67" s="3"/>
      <c r="SJE67" s="3"/>
      <c r="SJF67" s="3"/>
      <c r="SJG67" s="3"/>
      <c r="SJH67" s="3"/>
      <c r="SJI67" s="3"/>
      <c r="SJJ67" s="3"/>
      <c r="SJK67" s="3"/>
      <c r="SJL67" s="3"/>
      <c r="SJM67" s="3"/>
      <c r="SJN67" s="3"/>
      <c r="SJO67" s="3"/>
      <c r="SJP67" s="3"/>
      <c r="SJQ67" s="3"/>
      <c r="SJR67" s="3"/>
      <c r="SJS67" s="3"/>
      <c r="SJT67" s="3"/>
      <c r="SJU67" s="3"/>
      <c r="SJV67" s="3"/>
      <c r="SJW67" s="3"/>
      <c r="SJX67" s="3"/>
      <c r="SJY67" s="3"/>
      <c r="SJZ67" s="3"/>
      <c r="SKA67" s="3"/>
      <c r="SKB67" s="3"/>
      <c r="SKC67" s="3"/>
      <c r="SKD67" s="3"/>
      <c r="SKE67" s="3"/>
      <c r="SKF67" s="3"/>
      <c r="SKG67" s="3"/>
      <c r="SKH67" s="3"/>
      <c r="SKI67" s="3"/>
      <c r="SKJ67" s="3"/>
      <c r="SKK67" s="3"/>
      <c r="SKL67" s="3"/>
      <c r="SKM67" s="3"/>
      <c r="SKN67" s="3"/>
      <c r="SKO67" s="3"/>
      <c r="SKP67" s="3"/>
      <c r="SKQ67" s="3"/>
      <c r="SKR67" s="3"/>
      <c r="SKS67" s="3"/>
      <c r="SKT67" s="3"/>
      <c r="SKU67" s="3"/>
      <c r="SKV67" s="3"/>
      <c r="SKW67" s="3"/>
      <c r="SKX67" s="3"/>
      <c r="SKY67" s="3"/>
      <c r="SKZ67" s="3"/>
      <c r="SLA67" s="3"/>
      <c r="SLB67" s="3"/>
      <c r="SLC67" s="3"/>
      <c r="SLD67" s="3"/>
      <c r="SLE67" s="3"/>
      <c r="SLF67" s="3"/>
      <c r="SLG67" s="3"/>
      <c r="SLH67" s="3"/>
      <c r="SLI67" s="3"/>
      <c r="SLJ67" s="3"/>
      <c r="SLK67" s="3"/>
      <c r="SLL67" s="3"/>
      <c r="SLM67" s="3"/>
      <c r="SLN67" s="3"/>
      <c r="SLO67" s="3"/>
      <c r="SLP67" s="3"/>
      <c r="SLQ67" s="3"/>
      <c r="SLR67" s="3"/>
      <c r="SLS67" s="3"/>
      <c r="SLT67" s="3"/>
      <c r="SLU67" s="3"/>
      <c r="SLV67" s="3"/>
      <c r="SLW67" s="3"/>
      <c r="SLX67" s="3"/>
      <c r="SLY67" s="3"/>
      <c r="SLZ67" s="3"/>
      <c r="SMA67" s="3"/>
      <c r="SMB67" s="3"/>
      <c r="SMC67" s="3"/>
      <c r="SMD67" s="3"/>
      <c r="SME67" s="3"/>
      <c r="SMF67" s="3"/>
      <c r="SMG67" s="3"/>
      <c r="SMH67" s="3"/>
      <c r="SMI67" s="3"/>
      <c r="SMJ67" s="3"/>
      <c r="SMK67" s="3"/>
      <c r="SML67" s="3"/>
      <c r="SMM67" s="3"/>
      <c r="SMN67" s="3"/>
      <c r="SMO67" s="3"/>
      <c r="SMP67" s="3"/>
      <c r="SMQ67" s="3"/>
      <c r="SMR67" s="3"/>
      <c r="SMS67" s="3"/>
      <c r="SMT67" s="3"/>
      <c r="SMU67" s="3"/>
      <c r="SMV67" s="3"/>
      <c r="SMW67" s="3"/>
      <c r="SMX67" s="3"/>
      <c r="SMY67" s="3"/>
      <c r="SMZ67" s="3"/>
      <c r="SNA67" s="3"/>
      <c r="SNB67" s="3"/>
      <c r="SNC67" s="3"/>
      <c r="SND67" s="3"/>
      <c r="SNE67" s="3"/>
      <c r="SNF67" s="3"/>
      <c r="SNG67" s="3"/>
      <c r="SNH67" s="3"/>
      <c r="SNI67" s="3"/>
      <c r="SNJ67" s="3"/>
      <c r="SNK67" s="3"/>
      <c r="SNL67" s="3"/>
      <c r="SNM67" s="3"/>
      <c r="SNN67" s="3"/>
      <c r="SNO67" s="3"/>
      <c r="SNP67" s="3"/>
      <c r="SNQ67" s="3"/>
      <c r="SNR67" s="3"/>
      <c r="SNS67" s="3"/>
      <c r="SNT67" s="3"/>
      <c r="SNU67" s="3"/>
      <c r="SNV67" s="3"/>
      <c r="SNW67" s="3"/>
      <c r="SNX67" s="3"/>
      <c r="SNY67" s="3"/>
      <c r="SNZ67" s="3"/>
      <c r="SOA67" s="3"/>
      <c r="SOB67" s="3"/>
      <c r="SOC67" s="3"/>
      <c r="SOD67" s="3"/>
      <c r="SOE67" s="3"/>
      <c r="SOF67" s="3"/>
      <c r="SOG67" s="3"/>
      <c r="SOH67" s="3"/>
      <c r="SOI67" s="3"/>
      <c r="SOJ67" s="3"/>
      <c r="SOK67" s="3"/>
      <c r="SOL67" s="3"/>
      <c r="SOM67" s="3"/>
      <c r="SON67" s="3"/>
      <c r="SOO67" s="3"/>
      <c r="SOP67" s="3"/>
      <c r="SOQ67" s="3"/>
      <c r="SOR67" s="3"/>
      <c r="SOS67" s="3"/>
      <c r="SOT67" s="3"/>
      <c r="SOU67" s="3"/>
      <c r="SOV67" s="3"/>
      <c r="SOW67" s="3"/>
      <c r="SOX67" s="3"/>
      <c r="SOY67" s="3"/>
      <c r="SOZ67" s="3"/>
      <c r="SPA67" s="3"/>
      <c r="SPB67" s="3"/>
      <c r="SPC67" s="3"/>
      <c r="SPD67" s="3"/>
      <c r="SPE67" s="3"/>
      <c r="SPF67" s="3"/>
      <c r="SPG67" s="3"/>
      <c r="SPH67" s="3"/>
      <c r="SPI67" s="3"/>
      <c r="SPJ67" s="3"/>
      <c r="SPK67" s="3"/>
      <c r="SPL67" s="3"/>
      <c r="SPM67" s="3"/>
      <c r="SPN67" s="3"/>
      <c r="SPO67" s="3"/>
      <c r="SPP67" s="3"/>
      <c r="SPQ67" s="3"/>
      <c r="SPR67" s="3"/>
      <c r="SPS67" s="3"/>
      <c r="SPT67" s="3"/>
      <c r="SPU67" s="3"/>
      <c r="SPV67" s="3"/>
      <c r="SPW67" s="3"/>
      <c r="SPX67" s="3"/>
      <c r="SPY67" s="3"/>
      <c r="SPZ67" s="3"/>
      <c r="SQA67" s="3"/>
      <c r="SQB67" s="3"/>
      <c r="SQC67" s="3"/>
      <c r="SQD67" s="3"/>
      <c r="SQE67" s="3"/>
      <c r="SQF67" s="3"/>
      <c r="SQG67" s="3"/>
      <c r="SQH67" s="3"/>
      <c r="SQI67" s="3"/>
      <c r="SQJ67" s="3"/>
      <c r="SQK67" s="3"/>
      <c r="SQL67" s="3"/>
      <c r="SQM67" s="3"/>
      <c r="SQN67" s="3"/>
      <c r="SQO67" s="3"/>
      <c r="SQP67" s="3"/>
      <c r="SQQ67" s="3"/>
      <c r="SQR67" s="3"/>
      <c r="SQS67" s="3"/>
      <c r="SQT67" s="3"/>
      <c r="SQU67" s="3"/>
      <c r="SQV67" s="3"/>
      <c r="SQW67" s="3"/>
      <c r="SQX67" s="3"/>
      <c r="SQY67" s="3"/>
      <c r="SQZ67" s="3"/>
      <c r="SRA67" s="3"/>
      <c r="SRB67" s="3"/>
      <c r="SRC67" s="3"/>
      <c r="SRD67" s="3"/>
      <c r="SRE67" s="3"/>
      <c r="SRF67" s="3"/>
      <c r="SRG67" s="3"/>
      <c r="SRH67" s="3"/>
      <c r="SRI67" s="3"/>
      <c r="SRJ67" s="3"/>
      <c r="SRK67" s="3"/>
      <c r="SRL67" s="3"/>
      <c r="SRM67" s="3"/>
      <c r="SRN67" s="3"/>
      <c r="SRO67" s="3"/>
      <c r="SRP67" s="3"/>
      <c r="SRQ67" s="3"/>
      <c r="SRR67" s="3"/>
      <c r="SRS67" s="3"/>
      <c r="SRT67" s="3"/>
      <c r="SRU67" s="3"/>
      <c r="SRV67" s="3"/>
      <c r="SRW67" s="3"/>
      <c r="SRX67" s="3"/>
      <c r="SRY67" s="3"/>
      <c r="SRZ67" s="3"/>
      <c r="SSA67" s="3"/>
      <c r="SSB67" s="3"/>
      <c r="SSC67" s="3"/>
      <c r="SSD67" s="3"/>
      <c r="SSE67" s="3"/>
      <c r="SSF67" s="3"/>
      <c r="SSG67" s="3"/>
      <c r="SSH67" s="3"/>
      <c r="SSI67" s="3"/>
      <c r="SSJ67" s="3"/>
      <c r="SSK67" s="3"/>
      <c r="SSL67" s="3"/>
      <c r="SSM67" s="3"/>
      <c r="SSN67" s="3"/>
      <c r="SSO67" s="3"/>
      <c r="SSP67" s="3"/>
      <c r="SSQ67" s="3"/>
      <c r="SSR67" s="3"/>
      <c r="SSS67" s="3"/>
      <c r="SST67" s="3"/>
      <c r="SSU67" s="3"/>
      <c r="SSV67" s="3"/>
      <c r="SSW67" s="3"/>
      <c r="SSX67" s="3"/>
      <c r="SSY67" s="3"/>
      <c r="SSZ67" s="3"/>
      <c r="STA67" s="3"/>
      <c r="STB67" s="3"/>
      <c r="STC67" s="3"/>
      <c r="STD67" s="3"/>
      <c r="STE67" s="3"/>
      <c r="STF67" s="3"/>
      <c r="STG67" s="3"/>
      <c r="STH67" s="3"/>
      <c r="STI67" s="3"/>
      <c r="STJ67" s="3"/>
      <c r="STK67" s="3"/>
      <c r="STL67" s="3"/>
      <c r="STM67" s="3"/>
      <c r="STN67" s="3"/>
      <c r="STO67" s="3"/>
      <c r="STP67" s="3"/>
      <c r="STQ67" s="3"/>
      <c r="STR67" s="3"/>
      <c r="STS67" s="3"/>
      <c r="STT67" s="3"/>
      <c r="STU67" s="3"/>
      <c r="STV67" s="3"/>
      <c r="STW67" s="3"/>
      <c r="STX67" s="3"/>
      <c r="STY67" s="3"/>
      <c r="STZ67" s="3"/>
      <c r="SUA67" s="3"/>
      <c r="SUB67" s="3"/>
      <c r="SUC67" s="3"/>
      <c r="SUD67" s="3"/>
      <c r="SUE67" s="3"/>
      <c r="SUF67" s="3"/>
      <c r="SUG67" s="3"/>
      <c r="SUH67" s="3"/>
      <c r="SUI67" s="3"/>
      <c r="SUJ67" s="3"/>
      <c r="SUK67" s="3"/>
      <c r="SUL67" s="3"/>
      <c r="SUM67" s="3"/>
      <c r="SUN67" s="3"/>
      <c r="SUO67" s="3"/>
      <c r="SUP67" s="3"/>
      <c r="SUQ67" s="3"/>
      <c r="SUR67" s="3"/>
      <c r="SUS67" s="3"/>
      <c r="SUT67" s="3"/>
      <c r="SUU67" s="3"/>
      <c r="SUV67" s="3"/>
      <c r="SUW67" s="3"/>
      <c r="SUX67" s="3"/>
      <c r="SUY67" s="3"/>
      <c r="SUZ67" s="3"/>
      <c r="SVA67" s="3"/>
      <c r="SVB67" s="3"/>
      <c r="SVC67" s="3"/>
      <c r="SVD67" s="3"/>
      <c r="SVE67" s="3"/>
      <c r="SVF67" s="3"/>
      <c r="SVG67" s="3"/>
      <c r="SVH67" s="3"/>
      <c r="SVI67" s="3"/>
      <c r="SVJ67" s="3"/>
      <c r="SVK67" s="3"/>
      <c r="SVL67" s="3"/>
      <c r="SVM67" s="3"/>
      <c r="SVN67" s="3"/>
      <c r="SVO67" s="3"/>
      <c r="SVP67" s="3"/>
      <c r="SVQ67" s="3"/>
      <c r="SVR67" s="3"/>
      <c r="SVS67" s="3"/>
      <c r="SVT67" s="3"/>
      <c r="SVU67" s="3"/>
      <c r="SVV67" s="3"/>
      <c r="SVW67" s="3"/>
      <c r="SVX67" s="3"/>
      <c r="SVY67" s="3"/>
      <c r="SVZ67" s="3"/>
      <c r="SWA67" s="3"/>
      <c r="SWB67" s="3"/>
      <c r="SWC67" s="3"/>
      <c r="SWD67" s="3"/>
      <c r="SWE67" s="3"/>
      <c r="SWF67" s="3"/>
      <c r="SWG67" s="3"/>
      <c r="SWH67" s="3"/>
      <c r="SWI67" s="3"/>
      <c r="SWJ67" s="3"/>
      <c r="SWK67" s="3"/>
      <c r="SWL67" s="3"/>
      <c r="SWM67" s="3"/>
      <c r="SWN67" s="3"/>
      <c r="SWO67" s="3"/>
      <c r="SWP67" s="3"/>
      <c r="SWQ67" s="3"/>
      <c r="SWR67" s="3"/>
      <c r="SWS67" s="3"/>
      <c r="SWT67" s="3"/>
      <c r="SWU67" s="3"/>
      <c r="SWV67" s="3"/>
      <c r="SWW67" s="3"/>
      <c r="SWX67" s="3"/>
      <c r="SWY67" s="3"/>
      <c r="SWZ67" s="3"/>
      <c r="SXA67" s="3"/>
      <c r="SXB67" s="3"/>
      <c r="SXC67" s="3"/>
      <c r="SXD67" s="3"/>
      <c r="SXE67" s="3"/>
      <c r="SXF67" s="3"/>
      <c r="SXG67" s="3"/>
      <c r="SXH67" s="3"/>
      <c r="SXI67" s="3"/>
      <c r="SXJ67" s="3"/>
      <c r="SXK67" s="3"/>
      <c r="SXL67" s="3"/>
      <c r="SXM67" s="3"/>
      <c r="SXN67" s="3"/>
      <c r="SXO67" s="3"/>
      <c r="SXP67" s="3"/>
      <c r="SXQ67" s="3"/>
      <c r="SXR67" s="3"/>
      <c r="SXS67" s="3"/>
      <c r="SXT67" s="3"/>
      <c r="SXU67" s="3"/>
      <c r="SXV67" s="3"/>
      <c r="SXW67" s="3"/>
      <c r="SXX67" s="3"/>
      <c r="SXY67" s="3"/>
      <c r="SXZ67" s="3"/>
      <c r="SYA67" s="3"/>
      <c r="SYB67" s="3"/>
      <c r="SYC67" s="3"/>
      <c r="SYD67" s="3"/>
      <c r="SYE67" s="3"/>
      <c r="SYF67" s="3"/>
      <c r="SYG67" s="3"/>
      <c r="SYH67" s="3"/>
      <c r="SYI67" s="3"/>
      <c r="SYJ67" s="3"/>
      <c r="SYK67" s="3"/>
      <c r="SYL67" s="3"/>
      <c r="SYM67" s="3"/>
      <c r="SYN67" s="3"/>
      <c r="SYO67" s="3"/>
      <c r="SYP67" s="3"/>
      <c r="SYQ67" s="3"/>
      <c r="SYR67" s="3"/>
      <c r="SYS67" s="3"/>
      <c r="SYT67" s="3"/>
      <c r="SYU67" s="3"/>
      <c r="SYV67" s="3"/>
      <c r="SYW67" s="3"/>
      <c r="SYX67" s="3"/>
      <c r="SYY67" s="3"/>
      <c r="SYZ67" s="3"/>
      <c r="SZA67" s="3"/>
      <c r="SZB67" s="3"/>
      <c r="SZC67" s="3"/>
      <c r="SZD67" s="3"/>
      <c r="SZE67" s="3"/>
      <c r="SZF67" s="3"/>
      <c r="SZG67" s="3"/>
      <c r="SZH67" s="3"/>
      <c r="SZI67" s="3"/>
      <c r="SZJ67" s="3"/>
      <c r="SZK67" s="3"/>
      <c r="SZL67" s="3"/>
      <c r="SZM67" s="3"/>
      <c r="SZN67" s="3"/>
      <c r="SZO67" s="3"/>
      <c r="SZP67" s="3"/>
      <c r="SZQ67" s="3"/>
      <c r="SZR67" s="3"/>
      <c r="SZS67" s="3"/>
      <c r="SZT67" s="3"/>
      <c r="SZU67" s="3"/>
      <c r="SZV67" s="3"/>
      <c r="SZW67" s="3"/>
      <c r="SZX67" s="3"/>
      <c r="SZY67" s="3"/>
      <c r="SZZ67" s="3"/>
      <c r="TAA67" s="3"/>
      <c r="TAB67" s="3"/>
      <c r="TAC67" s="3"/>
      <c r="TAD67" s="3"/>
      <c r="TAE67" s="3"/>
      <c r="TAF67" s="3"/>
      <c r="TAG67" s="3"/>
      <c r="TAH67" s="3"/>
      <c r="TAI67" s="3"/>
      <c r="TAJ67" s="3"/>
      <c r="TAK67" s="3"/>
      <c r="TAL67" s="3"/>
      <c r="TAM67" s="3"/>
      <c r="TAN67" s="3"/>
      <c r="TAO67" s="3"/>
      <c r="TAP67" s="3"/>
      <c r="TAQ67" s="3"/>
      <c r="TAR67" s="3"/>
      <c r="TAS67" s="3"/>
      <c r="TAT67" s="3"/>
      <c r="TAU67" s="3"/>
      <c r="TAV67" s="3"/>
      <c r="TAW67" s="3"/>
      <c r="TAX67" s="3"/>
      <c r="TAY67" s="3"/>
      <c r="TAZ67" s="3"/>
      <c r="TBA67" s="3"/>
      <c r="TBB67" s="3"/>
      <c r="TBC67" s="3"/>
      <c r="TBD67" s="3"/>
      <c r="TBE67" s="3"/>
      <c r="TBF67" s="3"/>
      <c r="TBG67" s="3"/>
      <c r="TBH67" s="3"/>
      <c r="TBI67" s="3"/>
      <c r="TBJ67" s="3"/>
      <c r="TBK67" s="3"/>
      <c r="TBL67" s="3"/>
      <c r="TBM67" s="3"/>
      <c r="TBN67" s="3"/>
      <c r="TBO67" s="3"/>
      <c r="TBP67" s="3"/>
      <c r="TBQ67" s="3"/>
      <c r="TBR67" s="3"/>
      <c r="TBS67" s="3"/>
      <c r="TBT67" s="3"/>
      <c r="TBU67" s="3"/>
      <c r="TBV67" s="3"/>
      <c r="TBW67" s="3"/>
      <c r="TBX67" s="3"/>
      <c r="TBY67" s="3"/>
      <c r="TBZ67" s="3"/>
      <c r="TCA67" s="3"/>
      <c r="TCB67" s="3"/>
      <c r="TCC67" s="3"/>
      <c r="TCD67" s="3"/>
      <c r="TCE67" s="3"/>
      <c r="TCF67" s="3"/>
      <c r="TCG67" s="3"/>
      <c r="TCH67" s="3"/>
      <c r="TCI67" s="3"/>
      <c r="TCJ67" s="3"/>
      <c r="TCK67" s="3"/>
      <c r="TCL67" s="3"/>
      <c r="TCM67" s="3"/>
      <c r="TCN67" s="3"/>
      <c r="TCO67" s="3"/>
      <c r="TCP67" s="3"/>
      <c r="TCQ67" s="3"/>
      <c r="TCR67" s="3"/>
      <c r="TCS67" s="3"/>
      <c r="TCT67" s="3"/>
      <c r="TCU67" s="3"/>
      <c r="TCV67" s="3"/>
      <c r="TCW67" s="3"/>
      <c r="TCX67" s="3"/>
      <c r="TCY67" s="3"/>
      <c r="TCZ67" s="3"/>
      <c r="TDA67" s="3"/>
      <c r="TDB67" s="3"/>
      <c r="TDC67" s="3"/>
      <c r="TDD67" s="3"/>
      <c r="TDE67" s="3"/>
      <c r="TDF67" s="3"/>
      <c r="TDG67" s="3"/>
      <c r="TDH67" s="3"/>
      <c r="TDI67" s="3"/>
      <c r="TDJ67" s="3"/>
      <c r="TDK67" s="3"/>
      <c r="TDL67" s="3"/>
      <c r="TDM67" s="3"/>
      <c r="TDN67" s="3"/>
      <c r="TDO67" s="3"/>
      <c r="TDP67" s="3"/>
      <c r="TDQ67" s="3"/>
      <c r="TDR67" s="3"/>
      <c r="TDS67" s="3"/>
      <c r="TDT67" s="3"/>
      <c r="TDU67" s="3"/>
      <c r="TDV67" s="3"/>
      <c r="TDW67" s="3"/>
      <c r="TDX67" s="3"/>
      <c r="TDY67" s="3"/>
      <c r="TDZ67" s="3"/>
      <c r="TEA67" s="3"/>
      <c r="TEB67" s="3"/>
      <c r="TEC67" s="3"/>
      <c r="TED67" s="3"/>
      <c r="TEE67" s="3"/>
      <c r="TEF67" s="3"/>
      <c r="TEG67" s="3"/>
      <c r="TEH67" s="3"/>
      <c r="TEI67" s="3"/>
      <c r="TEJ67" s="3"/>
      <c r="TEK67" s="3"/>
      <c r="TEL67" s="3"/>
      <c r="TEM67" s="3"/>
      <c r="TEN67" s="3"/>
      <c r="TEO67" s="3"/>
      <c r="TEP67" s="3"/>
      <c r="TEQ67" s="3"/>
      <c r="TER67" s="3"/>
      <c r="TES67" s="3"/>
      <c r="TET67" s="3"/>
      <c r="TEU67" s="3"/>
      <c r="TEV67" s="3"/>
      <c r="TEW67" s="3"/>
      <c r="TEX67" s="3"/>
      <c r="TEY67" s="3"/>
      <c r="TEZ67" s="3"/>
      <c r="TFA67" s="3"/>
      <c r="TFB67" s="3"/>
      <c r="TFC67" s="3"/>
      <c r="TFD67" s="3"/>
      <c r="TFE67" s="3"/>
      <c r="TFF67" s="3"/>
      <c r="TFG67" s="3"/>
      <c r="TFH67" s="3"/>
      <c r="TFI67" s="3"/>
      <c r="TFJ67" s="3"/>
      <c r="TFK67" s="3"/>
      <c r="TFL67" s="3"/>
      <c r="TFM67" s="3"/>
      <c r="TFN67" s="3"/>
      <c r="TFO67" s="3"/>
      <c r="TFP67" s="3"/>
      <c r="TFQ67" s="3"/>
      <c r="TFR67" s="3"/>
      <c r="TFS67" s="3"/>
      <c r="TFT67" s="3"/>
      <c r="TFU67" s="3"/>
      <c r="TFV67" s="3"/>
      <c r="TFW67" s="3"/>
      <c r="TFX67" s="3"/>
      <c r="TFY67" s="3"/>
      <c r="TFZ67" s="3"/>
      <c r="TGA67" s="3"/>
      <c r="TGB67" s="3"/>
      <c r="TGC67" s="3"/>
      <c r="TGD67" s="3"/>
      <c r="TGE67" s="3"/>
      <c r="TGF67" s="3"/>
      <c r="TGG67" s="3"/>
      <c r="TGH67" s="3"/>
      <c r="TGI67" s="3"/>
      <c r="TGJ67" s="3"/>
      <c r="TGK67" s="3"/>
      <c r="TGL67" s="3"/>
      <c r="TGM67" s="3"/>
      <c r="TGN67" s="3"/>
      <c r="TGO67" s="3"/>
      <c r="TGP67" s="3"/>
      <c r="TGQ67" s="3"/>
      <c r="TGR67" s="3"/>
      <c r="TGS67" s="3"/>
      <c r="TGT67" s="3"/>
      <c r="TGU67" s="3"/>
      <c r="TGV67" s="3"/>
      <c r="TGW67" s="3"/>
      <c r="TGX67" s="3"/>
      <c r="TGY67" s="3"/>
      <c r="TGZ67" s="3"/>
      <c r="THA67" s="3"/>
      <c r="THB67" s="3"/>
      <c r="THC67" s="3"/>
      <c r="THD67" s="3"/>
      <c r="THE67" s="3"/>
      <c r="THF67" s="3"/>
      <c r="THG67" s="3"/>
      <c r="THH67" s="3"/>
      <c r="THI67" s="3"/>
      <c r="THJ67" s="3"/>
      <c r="THK67" s="3"/>
      <c r="THL67" s="3"/>
      <c r="THM67" s="3"/>
      <c r="THN67" s="3"/>
      <c r="THO67" s="3"/>
      <c r="THP67" s="3"/>
      <c r="THQ67" s="3"/>
      <c r="THR67" s="3"/>
      <c r="THS67" s="3"/>
      <c r="THT67" s="3"/>
      <c r="THU67" s="3"/>
      <c r="THV67" s="3"/>
      <c r="THW67" s="3"/>
      <c r="THX67" s="3"/>
      <c r="THY67" s="3"/>
      <c r="THZ67" s="3"/>
      <c r="TIA67" s="3"/>
      <c r="TIB67" s="3"/>
      <c r="TIC67" s="3"/>
      <c r="TID67" s="3"/>
      <c r="TIE67" s="3"/>
      <c r="TIF67" s="3"/>
      <c r="TIG67" s="3"/>
      <c r="TIH67" s="3"/>
      <c r="TII67" s="3"/>
      <c r="TIJ67" s="3"/>
      <c r="TIK67" s="3"/>
      <c r="TIL67" s="3"/>
      <c r="TIM67" s="3"/>
      <c r="TIN67" s="3"/>
      <c r="TIO67" s="3"/>
      <c r="TIP67" s="3"/>
      <c r="TIQ67" s="3"/>
      <c r="TIR67" s="3"/>
      <c r="TIS67" s="3"/>
      <c r="TIT67" s="3"/>
      <c r="TIU67" s="3"/>
      <c r="TIV67" s="3"/>
      <c r="TIW67" s="3"/>
      <c r="TIX67" s="3"/>
      <c r="TIY67" s="3"/>
      <c r="TIZ67" s="3"/>
      <c r="TJA67" s="3"/>
      <c r="TJB67" s="3"/>
      <c r="TJC67" s="3"/>
      <c r="TJD67" s="3"/>
      <c r="TJE67" s="3"/>
      <c r="TJF67" s="3"/>
      <c r="TJG67" s="3"/>
      <c r="TJH67" s="3"/>
      <c r="TJI67" s="3"/>
      <c r="TJJ67" s="3"/>
      <c r="TJK67" s="3"/>
      <c r="TJL67" s="3"/>
      <c r="TJM67" s="3"/>
      <c r="TJN67" s="3"/>
      <c r="TJO67" s="3"/>
      <c r="TJP67" s="3"/>
      <c r="TJQ67" s="3"/>
      <c r="TJR67" s="3"/>
      <c r="TJS67" s="3"/>
      <c r="TJT67" s="3"/>
      <c r="TJU67" s="3"/>
      <c r="TJV67" s="3"/>
      <c r="TJW67" s="3"/>
      <c r="TJX67" s="3"/>
      <c r="TJY67" s="3"/>
      <c r="TJZ67" s="3"/>
      <c r="TKA67" s="3"/>
      <c r="TKB67" s="3"/>
      <c r="TKC67" s="3"/>
      <c r="TKD67" s="3"/>
      <c r="TKE67" s="3"/>
      <c r="TKF67" s="3"/>
      <c r="TKG67" s="3"/>
      <c r="TKH67" s="3"/>
      <c r="TKI67" s="3"/>
      <c r="TKJ67" s="3"/>
      <c r="TKK67" s="3"/>
      <c r="TKL67" s="3"/>
      <c r="TKM67" s="3"/>
      <c r="TKN67" s="3"/>
      <c r="TKO67" s="3"/>
      <c r="TKP67" s="3"/>
      <c r="TKQ67" s="3"/>
      <c r="TKR67" s="3"/>
      <c r="TKS67" s="3"/>
      <c r="TKT67" s="3"/>
      <c r="TKU67" s="3"/>
      <c r="TKV67" s="3"/>
      <c r="TKW67" s="3"/>
      <c r="TKX67" s="3"/>
      <c r="TKY67" s="3"/>
      <c r="TKZ67" s="3"/>
      <c r="TLA67" s="3"/>
      <c r="TLB67" s="3"/>
      <c r="TLC67" s="3"/>
      <c r="TLD67" s="3"/>
      <c r="TLE67" s="3"/>
      <c r="TLF67" s="3"/>
      <c r="TLG67" s="3"/>
      <c r="TLH67" s="3"/>
      <c r="TLI67" s="3"/>
      <c r="TLJ67" s="3"/>
      <c r="TLK67" s="3"/>
      <c r="TLL67" s="3"/>
      <c r="TLM67" s="3"/>
      <c r="TLN67" s="3"/>
      <c r="TLO67" s="3"/>
      <c r="TLP67" s="3"/>
      <c r="TLQ67" s="3"/>
      <c r="TLR67" s="3"/>
      <c r="TLS67" s="3"/>
      <c r="TLT67" s="3"/>
      <c r="TLU67" s="3"/>
      <c r="TLV67" s="3"/>
      <c r="TLW67" s="3"/>
      <c r="TLX67" s="3"/>
      <c r="TLY67" s="3"/>
      <c r="TLZ67" s="3"/>
      <c r="TMA67" s="3"/>
      <c r="TMB67" s="3"/>
      <c r="TMC67" s="3"/>
      <c r="TMD67" s="3"/>
      <c r="TME67" s="3"/>
      <c r="TMF67" s="3"/>
      <c r="TMG67" s="3"/>
      <c r="TMH67" s="3"/>
      <c r="TMI67" s="3"/>
      <c r="TMJ67" s="3"/>
      <c r="TMK67" s="3"/>
      <c r="TML67" s="3"/>
      <c r="TMM67" s="3"/>
      <c r="TMN67" s="3"/>
      <c r="TMO67" s="3"/>
      <c r="TMP67" s="3"/>
      <c r="TMQ67" s="3"/>
      <c r="TMR67" s="3"/>
      <c r="TMS67" s="3"/>
      <c r="TMT67" s="3"/>
      <c r="TMU67" s="3"/>
      <c r="TMV67" s="3"/>
      <c r="TMW67" s="3"/>
      <c r="TMX67" s="3"/>
      <c r="TMY67" s="3"/>
      <c r="TMZ67" s="3"/>
      <c r="TNA67" s="3"/>
      <c r="TNB67" s="3"/>
      <c r="TNC67" s="3"/>
      <c r="TND67" s="3"/>
      <c r="TNE67" s="3"/>
      <c r="TNF67" s="3"/>
      <c r="TNG67" s="3"/>
      <c r="TNH67" s="3"/>
      <c r="TNI67" s="3"/>
      <c r="TNJ67" s="3"/>
      <c r="TNK67" s="3"/>
      <c r="TNL67" s="3"/>
      <c r="TNM67" s="3"/>
      <c r="TNN67" s="3"/>
      <c r="TNO67" s="3"/>
      <c r="TNP67" s="3"/>
      <c r="TNQ67" s="3"/>
      <c r="TNR67" s="3"/>
      <c r="TNS67" s="3"/>
      <c r="TNT67" s="3"/>
      <c r="TNU67" s="3"/>
      <c r="TNV67" s="3"/>
      <c r="TNW67" s="3"/>
      <c r="TNX67" s="3"/>
      <c r="TNY67" s="3"/>
      <c r="TNZ67" s="3"/>
      <c r="TOA67" s="3"/>
      <c r="TOB67" s="3"/>
      <c r="TOC67" s="3"/>
      <c r="TOD67" s="3"/>
      <c r="TOE67" s="3"/>
      <c r="TOF67" s="3"/>
      <c r="TOG67" s="3"/>
      <c r="TOH67" s="3"/>
      <c r="TOI67" s="3"/>
      <c r="TOJ67" s="3"/>
      <c r="TOK67" s="3"/>
      <c r="TOL67" s="3"/>
      <c r="TOM67" s="3"/>
      <c r="TON67" s="3"/>
      <c r="TOO67" s="3"/>
      <c r="TOP67" s="3"/>
      <c r="TOQ67" s="3"/>
      <c r="TOR67" s="3"/>
      <c r="TOS67" s="3"/>
      <c r="TOT67" s="3"/>
      <c r="TOU67" s="3"/>
      <c r="TOV67" s="3"/>
      <c r="TOW67" s="3"/>
      <c r="TOX67" s="3"/>
      <c r="TOY67" s="3"/>
      <c r="TOZ67" s="3"/>
      <c r="TPA67" s="3"/>
      <c r="TPB67" s="3"/>
      <c r="TPC67" s="3"/>
      <c r="TPD67" s="3"/>
      <c r="TPE67" s="3"/>
      <c r="TPF67" s="3"/>
      <c r="TPG67" s="3"/>
      <c r="TPH67" s="3"/>
      <c r="TPI67" s="3"/>
      <c r="TPJ67" s="3"/>
      <c r="TPK67" s="3"/>
      <c r="TPL67" s="3"/>
      <c r="TPM67" s="3"/>
      <c r="TPN67" s="3"/>
      <c r="TPO67" s="3"/>
      <c r="TPP67" s="3"/>
      <c r="TPQ67" s="3"/>
      <c r="TPR67" s="3"/>
      <c r="TPS67" s="3"/>
      <c r="TPT67" s="3"/>
      <c r="TPU67" s="3"/>
      <c r="TPV67" s="3"/>
      <c r="TPW67" s="3"/>
      <c r="TPX67" s="3"/>
      <c r="TPY67" s="3"/>
      <c r="TPZ67" s="3"/>
      <c r="TQA67" s="3"/>
      <c r="TQB67" s="3"/>
      <c r="TQC67" s="3"/>
      <c r="TQD67" s="3"/>
      <c r="TQE67" s="3"/>
      <c r="TQF67" s="3"/>
      <c r="TQG67" s="3"/>
      <c r="TQH67" s="3"/>
      <c r="TQI67" s="3"/>
      <c r="TQJ67" s="3"/>
      <c r="TQK67" s="3"/>
      <c r="TQL67" s="3"/>
      <c r="TQM67" s="3"/>
      <c r="TQN67" s="3"/>
      <c r="TQO67" s="3"/>
      <c r="TQP67" s="3"/>
      <c r="TQQ67" s="3"/>
      <c r="TQR67" s="3"/>
      <c r="TQS67" s="3"/>
      <c r="TQT67" s="3"/>
      <c r="TQU67" s="3"/>
      <c r="TQV67" s="3"/>
      <c r="TQW67" s="3"/>
      <c r="TQX67" s="3"/>
      <c r="TQY67" s="3"/>
      <c r="TQZ67" s="3"/>
      <c r="TRA67" s="3"/>
      <c r="TRB67" s="3"/>
      <c r="TRC67" s="3"/>
      <c r="TRD67" s="3"/>
      <c r="TRE67" s="3"/>
      <c r="TRF67" s="3"/>
      <c r="TRG67" s="3"/>
      <c r="TRH67" s="3"/>
      <c r="TRI67" s="3"/>
      <c r="TRJ67" s="3"/>
      <c r="TRK67" s="3"/>
      <c r="TRL67" s="3"/>
      <c r="TRM67" s="3"/>
      <c r="TRN67" s="3"/>
      <c r="TRO67" s="3"/>
      <c r="TRP67" s="3"/>
      <c r="TRQ67" s="3"/>
      <c r="TRR67" s="3"/>
      <c r="TRS67" s="3"/>
      <c r="TRT67" s="3"/>
      <c r="TRU67" s="3"/>
      <c r="TRV67" s="3"/>
      <c r="TRW67" s="3"/>
      <c r="TRX67" s="3"/>
      <c r="TRY67" s="3"/>
      <c r="TRZ67" s="3"/>
      <c r="TSA67" s="3"/>
      <c r="TSB67" s="3"/>
      <c r="TSC67" s="3"/>
      <c r="TSD67" s="3"/>
      <c r="TSE67" s="3"/>
      <c r="TSF67" s="3"/>
      <c r="TSG67" s="3"/>
      <c r="TSH67" s="3"/>
      <c r="TSI67" s="3"/>
      <c r="TSJ67" s="3"/>
      <c r="TSK67" s="3"/>
      <c r="TSL67" s="3"/>
      <c r="TSM67" s="3"/>
      <c r="TSN67" s="3"/>
      <c r="TSO67" s="3"/>
      <c r="TSP67" s="3"/>
      <c r="TSQ67" s="3"/>
      <c r="TSR67" s="3"/>
      <c r="TSS67" s="3"/>
      <c r="TST67" s="3"/>
      <c r="TSU67" s="3"/>
      <c r="TSV67" s="3"/>
      <c r="TSW67" s="3"/>
      <c r="TSX67" s="3"/>
      <c r="TSY67" s="3"/>
      <c r="TSZ67" s="3"/>
      <c r="TTA67" s="3"/>
      <c r="TTB67" s="3"/>
      <c r="TTC67" s="3"/>
      <c r="TTD67" s="3"/>
      <c r="TTE67" s="3"/>
      <c r="TTF67" s="3"/>
      <c r="TTG67" s="3"/>
      <c r="TTH67" s="3"/>
      <c r="TTI67" s="3"/>
      <c r="TTJ67" s="3"/>
      <c r="TTK67" s="3"/>
      <c r="TTL67" s="3"/>
      <c r="TTM67" s="3"/>
      <c r="TTN67" s="3"/>
      <c r="TTO67" s="3"/>
      <c r="TTP67" s="3"/>
      <c r="TTQ67" s="3"/>
      <c r="TTR67" s="3"/>
      <c r="TTS67" s="3"/>
      <c r="TTT67" s="3"/>
      <c r="TTU67" s="3"/>
      <c r="TTV67" s="3"/>
      <c r="TTW67" s="3"/>
      <c r="TTX67" s="3"/>
      <c r="TTY67" s="3"/>
      <c r="TTZ67" s="3"/>
      <c r="TUA67" s="3"/>
      <c r="TUB67" s="3"/>
      <c r="TUC67" s="3"/>
      <c r="TUD67" s="3"/>
      <c r="TUE67" s="3"/>
      <c r="TUF67" s="3"/>
      <c r="TUG67" s="3"/>
      <c r="TUH67" s="3"/>
      <c r="TUI67" s="3"/>
      <c r="TUJ67" s="3"/>
      <c r="TUK67" s="3"/>
      <c r="TUL67" s="3"/>
      <c r="TUM67" s="3"/>
      <c r="TUN67" s="3"/>
      <c r="TUO67" s="3"/>
      <c r="TUP67" s="3"/>
      <c r="TUQ67" s="3"/>
      <c r="TUR67" s="3"/>
      <c r="TUS67" s="3"/>
      <c r="TUT67" s="3"/>
      <c r="TUU67" s="3"/>
      <c r="TUV67" s="3"/>
      <c r="TUW67" s="3"/>
      <c r="TUX67" s="3"/>
      <c r="TUY67" s="3"/>
      <c r="TUZ67" s="3"/>
      <c r="TVA67" s="3"/>
      <c r="TVB67" s="3"/>
      <c r="TVC67" s="3"/>
      <c r="TVD67" s="3"/>
      <c r="TVE67" s="3"/>
      <c r="TVF67" s="3"/>
      <c r="TVG67" s="3"/>
      <c r="TVH67" s="3"/>
      <c r="TVI67" s="3"/>
      <c r="TVJ67" s="3"/>
      <c r="TVK67" s="3"/>
      <c r="TVL67" s="3"/>
      <c r="TVM67" s="3"/>
      <c r="TVN67" s="3"/>
      <c r="TVO67" s="3"/>
      <c r="TVP67" s="3"/>
      <c r="TVQ67" s="3"/>
      <c r="TVR67" s="3"/>
      <c r="TVS67" s="3"/>
      <c r="TVT67" s="3"/>
      <c r="TVU67" s="3"/>
      <c r="TVV67" s="3"/>
      <c r="TVW67" s="3"/>
      <c r="TVX67" s="3"/>
      <c r="TVY67" s="3"/>
      <c r="TVZ67" s="3"/>
      <c r="TWA67" s="3"/>
      <c r="TWB67" s="3"/>
      <c r="TWC67" s="3"/>
      <c r="TWD67" s="3"/>
      <c r="TWE67" s="3"/>
      <c r="TWF67" s="3"/>
      <c r="TWG67" s="3"/>
      <c r="TWH67" s="3"/>
      <c r="TWI67" s="3"/>
      <c r="TWJ67" s="3"/>
      <c r="TWK67" s="3"/>
      <c r="TWL67" s="3"/>
      <c r="TWM67" s="3"/>
      <c r="TWN67" s="3"/>
      <c r="TWO67" s="3"/>
      <c r="TWP67" s="3"/>
      <c r="TWQ67" s="3"/>
      <c r="TWR67" s="3"/>
      <c r="TWS67" s="3"/>
      <c r="TWT67" s="3"/>
      <c r="TWU67" s="3"/>
      <c r="TWV67" s="3"/>
      <c r="TWW67" s="3"/>
      <c r="TWX67" s="3"/>
      <c r="TWY67" s="3"/>
      <c r="TWZ67" s="3"/>
      <c r="TXA67" s="3"/>
      <c r="TXB67" s="3"/>
      <c r="TXC67" s="3"/>
      <c r="TXD67" s="3"/>
      <c r="TXE67" s="3"/>
      <c r="TXF67" s="3"/>
      <c r="TXG67" s="3"/>
      <c r="TXH67" s="3"/>
      <c r="TXI67" s="3"/>
      <c r="TXJ67" s="3"/>
      <c r="TXK67" s="3"/>
      <c r="TXL67" s="3"/>
      <c r="TXM67" s="3"/>
      <c r="TXN67" s="3"/>
      <c r="TXO67" s="3"/>
      <c r="TXP67" s="3"/>
      <c r="TXQ67" s="3"/>
      <c r="TXR67" s="3"/>
      <c r="TXS67" s="3"/>
      <c r="TXT67" s="3"/>
      <c r="TXU67" s="3"/>
      <c r="TXV67" s="3"/>
      <c r="TXW67" s="3"/>
      <c r="TXX67" s="3"/>
      <c r="TXY67" s="3"/>
      <c r="TXZ67" s="3"/>
      <c r="TYA67" s="3"/>
      <c r="TYB67" s="3"/>
      <c r="TYC67" s="3"/>
      <c r="TYD67" s="3"/>
      <c r="TYE67" s="3"/>
      <c r="TYF67" s="3"/>
      <c r="TYG67" s="3"/>
      <c r="TYH67" s="3"/>
      <c r="TYI67" s="3"/>
      <c r="TYJ67" s="3"/>
      <c r="TYK67" s="3"/>
      <c r="TYL67" s="3"/>
      <c r="TYM67" s="3"/>
      <c r="TYN67" s="3"/>
      <c r="TYO67" s="3"/>
      <c r="TYP67" s="3"/>
      <c r="TYQ67" s="3"/>
      <c r="TYR67" s="3"/>
      <c r="TYS67" s="3"/>
      <c r="TYT67" s="3"/>
      <c r="TYU67" s="3"/>
      <c r="TYV67" s="3"/>
      <c r="TYW67" s="3"/>
      <c r="TYX67" s="3"/>
      <c r="TYY67" s="3"/>
      <c r="TYZ67" s="3"/>
      <c r="TZA67" s="3"/>
      <c r="TZB67" s="3"/>
      <c r="TZC67" s="3"/>
      <c r="TZD67" s="3"/>
      <c r="TZE67" s="3"/>
      <c r="TZF67" s="3"/>
      <c r="TZG67" s="3"/>
      <c r="TZH67" s="3"/>
      <c r="TZI67" s="3"/>
      <c r="TZJ67" s="3"/>
      <c r="TZK67" s="3"/>
      <c r="TZL67" s="3"/>
      <c r="TZM67" s="3"/>
      <c r="TZN67" s="3"/>
      <c r="TZO67" s="3"/>
      <c r="TZP67" s="3"/>
      <c r="TZQ67" s="3"/>
      <c r="TZR67" s="3"/>
      <c r="TZS67" s="3"/>
      <c r="TZT67" s="3"/>
      <c r="TZU67" s="3"/>
      <c r="TZV67" s="3"/>
      <c r="TZW67" s="3"/>
      <c r="TZX67" s="3"/>
      <c r="TZY67" s="3"/>
      <c r="TZZ67" s="3"/>
      <c r="UAA67" s="3"/>
      <c r="UAB67" s="3"/>
      <c r="UAC67" s="3"/>
      <c r="UAD67" s="3"/>
      <c r="UAE67" s="3"/>
      <c r="UAF67" s="3"/>
      <c r="UAG67" s="3"/>
      <c r="UAH67" s="3"/>
      <c r="UAI67" s="3"/>
      <c r="UAJ67" s="3"/>
      <c r="UAK67" s="3"/>
      <c r="UAL67" s="3"/>
      <c r="UAM67" s="3"/>
      <c r="UAN67" s="3"/>
      <c r="UAO67" s="3"/>
      <c r="UAP67" s="3"/>
      <c r="UAQ67" s="3"/>
      <c r="UAR67" s="3"/>
      <c r="UAS67" s="3"/>
      <c r="UAT67" s="3"/>
      <c r="UAU67" s="3"/>
      <c r="UAV67" s="3"/>
      <c r="UAW67" s="3"/>
      <c r="UAX67" s="3"/>
      <c r="UAY67" s="3"/>
      <c r="UAZ67" s="3"/>
      <c r="UBA67" s="3"/>
      <c r="UBB67" s="3"/>
      <c r="UBC67" s="3"/>
      <c r="UBD67" s="3"/>
      <c r="UBE67" s="3"/>
      <c r="UBF67" s="3"/>
      <c r="UBG67" s="3"/>
      <c r="UBH67" s="3"/>
      <c r="UBI67" s="3"/>
      <c r="UBJ67" s="3"/>
      <c r="UBK67" s="3"/>
      <c r="UBL67" s="3"/>
      <c r="UBM67" s="3"/>
      <c r="UBN67" s="3"/>
      <c r="UBO67" s="3"/>
      <c r="UBP67" s="3"/>
      <c r="UBQ67" s="3"/>
      <c r="UBR67" s="3"/>
      <c r="UBS67" s="3"/>
      <c r="UBT67" s="3"/>
      <c r="UBU67" s="3"/>
      <c r="UBV67" s="3"/>
      <c r="UBW67" s="3"/>
      <c r="UBX67" s="3"/>
      <c r="UBY67" s="3"/>
      <c r="UBZ67" s="3"/>
      <c r="UCA67" s="3"/>
      <c r="UCB67" s="3"/>
      <c r="UCC67" s="3"/>
      <c r="UCD67" s="3"/>
      <c r="UCE67" s="3"/>
      <c r="UCF67" s="3"/>
      <c r="UCG67" s="3"/>
      <c r="UCH67" s="3"/>
      <c r="UCI67" s="3"/>
      <c r="UCJ67" s="3"/>
      <c r="UCK67" s="3"/>
      <c r="UCL67" s="3"/>
      <c r="UCM67" s="3"/>
      <c r="UCN67" s="3"/>
      <c r="UCO67" s="3"/>
      <c r="UCP67" s="3"/>
      <c r="UCQ67" s="3"/>
      <c r="UCR67" s="3"/>
      <c r="UCS67" s="3"/>
      <c r="UCT67" s="3"/>
      <c r="UCU67" s="3"/>
      <c r="UCV67" s="3"/>
      <c r="UCW67" s="3"/>
      <c r="UCX67" s="3"/>
      <c r="UCY67" s="3"/>
      <c r="UCZ67" s="3"/>
      <c r="UDA67" s="3"/>
      <c r="UDB67" s="3"/>
      <c r="UDC67" s="3"/>
      <c r="UDD67" s="3"/>
      <c r="UDE67" s="3"/>
      <c r="UDF67" s="3"/>
      <c r="UDG67" s="3"/>
      <c r="UDH67" s="3"/>
      <c r="UDI67" s="3"/>
      <c r="UDJ67" s="3"/>
      <c r="UDK67" s="3"/>
      <c r="UDL67" s="3"/>
      <c r="UDM67" s="3"/>
      <c r="UDN67" s="3"/>
      <c r="UDO67" s="3"/>
      <c r="UDP67" s="3"/>
      <c r="UDQ67" s="3"/>
      <c r="UDR67" s="3"/>
      <c r="UDS67" s="3"/>
      <c r="UDT67" s="3"/>
      <c r="UDU67" s="3"/>
      <c r="UDV67" s="3"/>
      <c r="UDW67" s="3"/>
      <c r="UDX67" s="3"/>
      <c r="UDY67" s="3"/>
      <c r="UDZ67" s="3"/>
      <c r="UEA67" s="3"/>
      <c r="UEB67" s="3"/>
      <c r="UEC67" s="3"/>
      <c r="UED67" s="3"/>
      <c r="UEE67" s="3"/>
      <c r="UEF67" s="3"/>
      <c r="UEG67" s="3"/>
      <c r="UEH67" s="3"/>
      <c r="UEI67" s="3"/>
      <c r="UEJ67" s="3"/>
      <c r="UEK67" s="3"/>
      <c r="UEL67" s="3"/>
      <c r="UEM67" s="3"/>
      <c r="UEN67" s="3"/>
      <c r="UEO67" s="3"/>
      <c r="UEP67" s="3"/>
      <c r="UEQ67" s="3"/>
      <c r="UER67" s="3"/>
      <c r="UES67" s="3"/>
      <c r="UET67" s="3"/>
      <c r="UEU67" s="3"/>
      <c r="UEV67" s="3"/>
      <c r="UEW67" s="3"/>
      <c r="UEX67" s="3"/>
      <c r="UEY67" s="3"/>
      <c r="UEZ67" s="3"/>
      <c r="UFA67" s="3"/>
      <c r="UFB67" s="3"/>
      <c r="UFC67" s="3"/>
      <c r="UFD67" s="3"/>
      <c r="UFE67" s="3"/>
      <c r="UFF67" s="3"/>
      <c r="UFG67" s="3"/>
      <c r="UFH67" s="3"/>
      <c r="UFI67" s="3"/>
      <c r="UFJ67" s="3"/>
      <c r="UFK67" s="3"/>
      <c r="UFL67" s="3"/>
      <c r="UFM67" s="3"/>
      <c r="UFN67" s="3"/>
      <c r="UFO67" s="3"/>
      <c r="UFP67" s="3"/>
      <c r="UFQ67" s="3"/>
      <c r="UFR67" s="3"/>
      <c r="UFS67" s="3"/>
      <c r="UFT67" s="3"/>
      <c r="UFU67" s="3"/>
      <c r="UFV67" s="3"/>
      <c r="UFW67" s="3"/>
      <c r="UFX67" s="3"/>
      <c r="UFY67" s="3"/>
      <c r="UFZ67" s="3"/>
      <c r="UGA67" s="3"/>
      <c r="UGB67" s="3"/>
      <c r="UGC67" s="3"/>
      <c r="UGD67" s="3"/>
      <c r="UGE67" s="3"/>
      <c r="UGF67" s="3"/>
      <c r="UGG67" s="3"/>
      <c r="UGH67" s="3"/>
      <c r="UGI67" s="3"/>
      <c r="UGJ67" s="3"/>
      <c r="UGK67" s="3"/>
      <c r="UGL67" s="3"/>
      <c r="UGM67" s="3"/>
      <c r="UGN67" s="3"/>
      <c r="UGO67" s="3"/>
      <c r="UGP67" s="3"/>
      <c r="UGQ67" s="3"/>
      <c r="UGR67" s="3"/>
      <c r="UGS67" s="3"/>
      <c r="UGT67" s="3"/>
      <c r="UGU67" s="3"/>
      <c r="UGV67" s="3"/>
      <c r="UGW67" s="3"/>
      <c r="UGX67" s="3"/>
      <c r="UGY67" s="3"/>
      <c r="UGZ67" s="3"/>
      <c r="UHA67" s="3"/>
      <c r="UHB67" s="3"/>
      <c r="UHC67" s="3"/>
      <c r="UHD67" s="3"/>
      <c r="UHE67" s="3"/>
      <c r="UHF67" s="3"/>
      <c r="UHG67" s="3"/>
      <c r="UHH67" s="3"/>
      <c r="UHI67" s="3"/>
      <c r="UHJ67" s="3"/>
      <c r="UHK67" s="3"/>
      <c r="UHL67" s="3"/>
      <c r="UHM67" s="3"/>
      <c r="UHN67" s="3"/>
      <c r="UHO67" s="3"/>
      <c r="UHP67" s="3"/>
      <c r="UHQ67" s="3"/>
      <c r="UHR67" s="3"/>
      <c r="UHS67" s="3"/>
      <c r="UHT67" s="3"/>
      <c r="UHU67" s="3"/>
      <c r="UHV67" s="3"/>
      <c r="UHW67" s="3"/>
      <c r="UHX67" s="3"/>
      <c r="UHY67" s="3"/>
      <c r="UHZ67" s="3"/>
      <c r="UIA67" s="3"/>
      <c r="UIB67" s="3"/>
      <c r="UIC67" s="3"/>
      <c r="UID67" s="3"/>
      <c r="UIE67" s="3"/>
      <c r="UIF67" s="3"/>
      <c r="UIG67" s="3"/>
      <c r="UIH67" s="3"/>
      <c r="UII67" s="3"/>
      <c r="UIJ67" s="3"/>
      <c r="UIK67" s="3"/>
      <c r="UIL67" s="3"/>
      <c r="UIM67" s="3"/>
      <c r="UIN67" s="3"/>
      <c r="UIO67" s="3"/>
      <c r="UIP67" s="3"/>
      <c r="UIQ67" s="3"/>
      <c r="UIR67" s="3"/>
      <c r="UIS67" s="3"/>
      <c r="UIT67" s="3"/>
      <c r="UIU67" s="3"/>
      <c r="UIV67" s="3"/>
      <c r="UIW67" s="3"/>
      <c r="UIX67" s="3"/>
      <c r="UIY67" s="3"/>
      <c r="UIZ67" s="3"/>
      <c r="UJA67" s="3"/>
      <c r="UJB67" s="3"/>
      <c r="UJC67" s="3"/>
      <c r="UJD67" s="3"/>
      <c r="UJE67" s="3"/>
      <c r="UJF67" s="3"/>
      <c r="UJG67" s="3"/>
      <c r="UJH67" s="3"/>
      <c r="UJI67" s="3"/>
      <c r="UJJ67" s="3"/>
      <c r="UJK67" s="3"/>
      <c r="UJL67" s="3"/>
      <c r="UJM67" s="3"/>
      <c r="UJN67" s="3"/>
      <c r="UJO67" s="3"/>
      <c r="UJP67" s="3"/>
      <c r="UJQ67" s="3"/>
      <c r="UJR67" s="3"/>
      <c r="UJS67" s="3"/>
      <c r="UJT67" s="3"/>
      <c r="UJU67" s="3"/>
      <c r="UJV67" s="3"/>
      <c r="UJW67" s="3"/>
      <c r="UJX67" s="3"/>
      <c r="UJY67" s="3"/>
      <c r="UJZ67" s="3"/>
      <c r="UKA67" s="3"/>
      <c r="UKB67" s="3"/>
      <c r="UKC67" s="3"/>
      <c r="UKD67" s="3"/>
      <c r="UKE67" s="3"/>
      <c r="UKF67" s="3"/>
      <c r="UKG67" s="3"/>
      <c r="UKH67" s="3"/>
      <c r="UKI67" s="3"/>
      <c r="UKJ67" s="3"/>
      <c r="UKK67" s="3"/>
      <c r="UKL67" s="3"/>
      <c r="UKM67" s="3"/>
      <c r="UKN67" s="3"/>
      <c r="UKO67" s="3"/>
      <c r="UKP67" s="3"/>
      <c r="UKQ67" s="3"/>
      <c r="UKR67" s="3"/>
      <c r="UKS67" s="3"/>
      <c r="UKT67" s="3"/>
      <c r="UKU67" s="3"/>
      <c r="UKV67" s="3"/>
      <c r="UKW67" s="3"/>
      <c r="UKX67" s="3"/>
      <c r="UKY67" s="3"/>
      <c r="UKZ67" s="3"/>
      <c r="ULA67" s="3"/>
      <c r="ULB67" s="3"/>
      <c r="ULC67" s="3"/>
      <c r="ULD67" s="3"/>
      <c r="ULE67" s="3"/>
      <c r="ULF67" s="3"/>
      <c r="ULG67" s="3"/>
      <c r="ULH67" s="3"/>
      <c r="ULI67" s="3"/>
      <c r="ULJ67" s="3"/>
      <c r="ULK67" s="3"/>
      <c r="ULL67" s="3"/>
      <c r="ULM67" s="3"/>
      <c r="ULN67" s="3"/>
      <c r="ULO67" s="3"/>
      <c r="ULP67" s="3"/>
      <c r="ULQ67" s="3"/>
      <c r="ULR67" s="3"/>
      <c r="ULS67" s="3"/>
      <c r="ULT67" s="3"/>
      <c r="ULU67" s="3"/>
      <c r="ULV67" s="3"/>
      <c r="ULW67" s="3"/>
      <c r="ULX67" s="3"/>
      <c r="ULY67" s="3"/>
      <c r="ULZ67" s="3"/>
      <c r="UMA67" s="3"/>
      <c r="UMB67" s="3"/>
      <c r="UMC67" s="3"/>
      <c r="UMD67" s="3"/>
      <c r="UME67" s="3"/>
      <c r="UMF67" s="3"/>
      <c r="UMG67" s="3"/>
      <c r="UMH67" s="3"/>
      <c r="UMI67" s="3"/>
      <c r="UMJ67" s="3"/>
      <c r="UMK67" s="3"/>
      <c r="UML67" s="3"/>
      <c r="UMM67" s="3"/>
      <c r="UMN67" s="3"/>
      <c r="UMO67" s="3"/>
      <c r="UMP67" s="3"/>
      <c r="UMQ67" s="3"/>
      <c r="UMR67" s="3"/>
      <c r="UMS67" s="3"/>
      <c r="UMT67" s="3"/>
      <c r="UMU67" s="3"/>
      <c r="UMV67" s="3"/>
      <c r="UMW67" s="3"/>
      <c r="UMX67" s="3"/>
      <c r="UMY67" s="3"/>
      <c r="UMZ67" s="3"/>
      <c r="UNA67" s="3"/>
      <c r="UNB67" s="3"/>
      <c r="UNC67" s="3"/>
      <c r="UND67" s="3"/>
      <c r="UNE67" s="3"/>
      <c r="UNF67" s="3"/>
      <c r="UNG67" s="3"/>
      <c r="UNH67" s="3"/>
      <c r="UNI67" s="3"/>
      <c r="UNJ67" s="3"/>
      <c r="UNK67" s="3"/>
      <c r="UNL67" s="3"/>
      <c r="UNM67" s="3"/>
      <c r="UNN67" s="3"/>
      <c r="UNO67" s="3"/>
      <c r="UNP67" s="3"/>
      <c r="UNQ67" s="3"/>
      <c r="UNR67" s="3"/>
      <c r="UNS67" s="3"/>
      <c r="UNT67" s="3"/>
      <c r="UNU67" s="3"/>
      <c r="UNV67" s="3"/>
      <c r="UNW67" s="3"/>
      <c r="UNX67" s="3"/>
      <c r="UNY67" s="3"/>
      <c r="UNZ67" s="3"/>
      <c r="UOA67" s="3"/>
      <c r="UOB67" s="3"/>
      <c r="UOC67" s="3"/>
      <c r="UOD67" s="3"/>
      <c r="UOE67" s="3"/>
      <c r="UOF67" s="3"/>
      <c r="UOG67" s="3"/>
      <c r="UOH67" s="3"/>
      <c r="UOI67" s="3"/>
      <c r="UOJ67" s="3"/>
      <c r="UOK67" s="3"/>
      <c r="UOL67" s="3"/>
      <c r="UOM67" s="3"/>
      <c r="UON67" s="3"/>
      <c r="UOO67" s="3"/>
      <c r="UOP67" s="3"/>
      <c r="UOQ67" s="3"/>
      <c r="UOR67" s="3"/>
      <c r="UOS67" s="3"/>
      <c r="UOT67" s="3"/>
      <c r="UOU67" s="3"/>
      <c r="UOV67" s="3"/>
      <c r="UOW67" s="3"/>
      <c r="UOX67" s="3"/>
      <c r="UOY67" s="3"/>
      <c r="UOZ67" s="3"/>
      <c r="UPA67" s="3"/>
      <c r="UPB67" s="3"/>
      <c r="UPC67" s="3"/>
      <c r="UPD67" s="3"/>
      <c r="UPE67" s="3"/>
      <c r="UPF67" s="3"/>
      <c r="UPG67" s="3"/>
      <c r="UPH67" s="3"/>
      <c r="UPI67" s="3"/>
      <c r="UPJ67" s="3"/>
      <c r="UPK67" s="3"/>
      <c r="UPL67" s="3"/>
      <c r="UPM67" s="3"/>
      <c r="UPN67" s="3"/>
      <c r="UPO67" s="3"/>
      <c r="UPP67" s="3"/>
      <c r="UPQ67" s="3"/>
      <c r="UPR67" s="3"/>
      <c r="UPS67" s="3"/>
      <c r="UPT67" s="3"/>
      <c r="UPU67" s="3"/>
      <c r="UPV67" s="3"/>
      <c r="UPW67" s="3"/>
      <c r="UPX67" s="3"/>
      <c r="UPY67" s="3"/>
      <c r="UPZ67" s="3"/>
      <c r="UQA67" s="3"/>
      <c r="UQB67" s="3"/>
      <c r="UQC67" s="3"/>
      <c r="UQD67" s="3"/>
      <c r="UQE67" s="3"/>
      <c r="UQF67" s="3"/>
      <c r="UQG67" s="3"/>
      <c r="UQH67" s="3"/>
      <c r="UQI67" s="3"/>
      <c r="UQJ67" s="3"/>
      <c r="UQK67" s="3"/>
      <c r="UQL67" s="3"/>
      <c r="UQM67" s="3"/>
      <c r="UQN67" s="3"/>
      <c r="UQO67" s="3"/>
      <c r="UQP67" s="3"/>
      <c r="UQQ67" s="3"/>
      <c r="UQR67" s="3"/>
      <c r="UQS67" s="3"/>
      <c r="UQT67" s="3"/>
      <c r="UQU67" s="3"/>
      <c r="UQV67" s="3"/>
      <c r="UQW67" s="3"/>
      <c r="UQX67" s="3"/>
      <c r="UQY67" s="3"/>
      <c r="UQZ67" s="3"/>
      <c r="URA67" s="3"/>
      <c r="URB67" s="3"/>
      <c r="URC67" s="3"/>
      <c r="URD67" s="3"/>
      <c r="URE67" s="3"/>
      <c r="URF67" s="3"/>
      <c r="URG67" s="3"/>
      <c r="URH67" s="3"/>
      <c r="URI67" s="3"/>
      <c r="URJ67" s="3"/>
      <c r="URK67" s="3"/>
      <c r="URL67" s="3"/>
      <c r="URM67" s="3"/>
      <c r="URN67" s="3"/>
      <c r="URO67" s="3"/>
      <c r="URP67" s="3"/>
      <c r="URQ67" s="3"/>
      <c r="URR67" s="3"/>
      <c r="URS67" s="3"/>
      <c r="URT67" s="3"/>
      <c r="URU67" s="3"/>
      <c r="URV67" s="3"/>
      <c r="URW67" s="3"/>
      <c r="URX67" s="3"/>
      <c r="URY67" s="3"/>
      <c r="URZ67" s="3"/>
      <c r="USA67" s="3"/>
      <c r="USB67" s="3"/>
      <c r="USC67" s="3"/>
      <c r="USD67" s="3"/>
      <c r="USE67" s="3"/>
      <c r="USF67" s="3"/>
      <c r="USG67" s="3"/>
      <c r="USH67" s="3"/>
      <c r="USI67" s="3"/>
      <c r="USJ67" s="3"/>
      <c r="USK67" s="3"/>
      <c r="USL67" s="3"/>
      <c r="USM67" s="3"/>
      <c r="USN67" s="3"/>
      <c r="USO67" s="3"/>
      <c r="USP67" s="3"/>
      <c r="USQ67" s="3"/>
      <c r="USR67" s="3"/>
      <c r="USS67" s="3"/>
      <c r="UST67" s="3"/>
      <c r="USU67" s="3"/>
      <c r="USV67" s="3"/>
      <c r="USW67" s="3"/>
      <c r="USX67" s="3"/>
      <c r="USY67" s="3"/>
      <c r="USZ67" s="3"/>
      <c r="UTA67" s="3"/>
      <c r="UTB67" s="3"/>
      <c r="UTC67" s="3"/>
      <c r="UTD67" s="3"/>
      <c r="UTE67" s="3"/>
      <c r="UTF67" s="3"/>
      <c r="UTG67" s="3"/>
      <c r="UTH67" s="3"/>
      <c r="UTI67" s="3"/>
      <c r="UTJ67" s="3"/>
      <c r="UTK67" s="3"/>
      <c r="UTL67" s="3"/>
      <c r="UTM67" s="3"/>
      <c r="UTN67" s="3"/>
      <c r="UTO67" s="3"/>
      <c r="UTP67" s="3"/>
      <c r="UTQ67" s="3"/>
      <c r="UTR67" s="3"/>
      <c r="UTS67" s="3"/>
      <c r="UTT67" s="3"/>
      <c r="UTU67" s="3"/>
      <c r="UTV67" s="3"/>
      <c r="UTW67" s="3"/>
      <c r="UTX67" s="3"/>
      <c r="UTY67" s="3"/>
      <c r="UTZ67" s="3"/>
      <c r="UUA67" s="3"/>
      <c r="UUB67" s="3"/>
      <c r="UUC67" s="3"/>
      <c r="UUD67" s="3"/>
      <c r="UUE67" s="3"/>
      <c r="UUF67" s="3"/>
      <c r="UUG67" s="3"/>
      <c r="UUH67" s="3"/>
      <c r="UUI67" s="3"/>
      <c r="UUJ67" s="3"/>
      <c r="UUK67" s="3"/>
      <c r="UUL67" s="3"/>
      <c r="UUM67" s="3"/>
      <c r="UUN67" s="3"/>
      <c r="UUO67" s="3"/>
      <c r="UUP67" s="3"/>
      <c r="UUQ67" s="3"/>
      <c r="UUR67" s="3"/>
      <c r="UUS67" s="3"/>
      <c r="UUT67" s="3"/>
      <c r="UUU67" s="3"/>
      <c r="UUV67" s="3"/>
      <c r="UUW67" s="3"/>
      <c r="UUX67" s="3"/>
      <c r="UUY67" s="3"/>
      <c r="UUZ67" s="3"/>
      <c r="UVA67" s="3"/>
      <c r="UVB67" s="3"/>
      <c r="UVC67" s="3"/>
      <c r="UVD67" s="3"/>
      <c r="UVE67" s="3"/>
      <c r="UVF67" s="3"/>
      <c r="UVG67" s="3"/>
      <c r="UVH67" s="3"/>
      <c r="UVI67" s="3"/>
      <c r="UVJ67" s="3"/>
      <c r="UVK67" s="3"/>
      <c r="UVL67" s="3"/>
      <c r="UVM67" s="3"/>
      <c r="UVN67" s="3"/>
      <c r="UVO67" s="3"/>
      <c r="UVP67" s="3"/>
      <c r="UVQ67" s="3"/>
      <c r="UVR67" s="3"/>
      <c r="UVS67" s="3"/>
      <c r="UVT67" s="3"/>
      <c r="UVU67" s="3"/>
      <c r="UVV67" s="3"/>
      <c r="UVW67" s="3"/>
      <c r="UVX67" s="3"/>
      <c r="UVY67" s="3"/>
      <c r="UVZ67" s="3"/>
      <c r="UWA67" s="3"/>
      <c r="UWB67" s="3"/>
      <c r="UWC67" s="3"/>
      <c r="UWD67" s="3"/>
      <c r="UWE67" s="3"/>
      <c r="UWF67" s="3"/>
      <c r="UWG67" s="3"/>
      <c r="UWH67" s="3"/>
      <c r="UWI67" s="3"/>
      <c r="UWJ67" s="3"/>
      <c r="UWK67" s="3"/>
      <c r="UWL67" s="3"/>
      <c r="UWM67" s="3"/>
      <c r="UWN67" s="3"/>
      <c r="UWO67" s="3"/>
      <c r="UWP67" s="3"/>
      <c r="UWQ67" s="3"/>
      <c r="UWR67" s="3"/>
      <c r="UWS67" s="3"/>
      <c r="UWT67" s="3"/>
      <c r="UWU67" s="3"/>
      <c r="UWV67" s="3"/>
      <c r="UWW67" s="3"/>
      <c r="UWX67" s="3"/>
      <c r="UWY67" s="3"/>
      <c r="UWZ67" s="3"/>
      <c r="UXA67" s="3"/>
      <c r="UXB67" s="3"/>
      <c r="UXC67" s="3"/>
      <c r="UXD67" s="3"/>
      <c r="UXE67" s="3"/>
      <c r="UXF67" s="3"/>
      <c r="UXG67" s="3"/>
      <c r="UXH67" s="3"/>
      <c r="UXI67" s="3"/>
      <c r="UXJ67" s="3"/>
      <c r="UXK67" s="3"/>
      <c r="UXL67" s="3"/>
      <c r="UXM67" s="3"/>
      <c r="UXN67" s="3"/>
      <c r="UXO67" s="3"/>
      <c r="UXP67" s="3"/>
      <c r="UXQ67" s="3"/>
      <c r="UXR67" s="3"/>
      <c r="UXS67" s="3"/>
      <c r="UXT67" s="3"/>
      <c r="UXU67" s="3"/>
      <c r="UXV67" s="3"/>
      <c r="UXW67" s="3"/>
      <c r="UXX67" s="3"/>
      <c r="UXY67" s="3"/>
      <c r="UXZ67" s="3"/>
      <c r="UYA67" s="3"/>
      <c r="UYB67" s="3"/>
      <c r="UYC67" s="3"/>
      <c r="UYD67" s="3"/>
      <c r="UYE67" s="3"/>
      <c r="UYF67" s="3"/>
      <c r="UYG67" s="3"/>
      <c r="UYH67" s="3"/>
      <c r="UYI67" s="3"/>
      <c r="UYJ67" s="3"/>
      <c r="UYK67" s="3"/>
      <c r="UYL67" s="3"/>
      <c r="UYM67" s="3"/>
      <c r="UYN67" s="3"/>
      <c r="UYO67" s="3"/>
      <c r="UYP67" s="3"/>
      <c r="UYQ67" s="3"/>
      <c r="UYR67" s="3"/>
      <c r="UYS67" s="3"/>
      <c r="UYT67" s="3"/>
      <c r="UYU67" s="3"/>
      <c r="UYV67" s="3"/>
      <c r="UYW67" s="3"/>
      <c r="UYX67" s="3"/>
      <c r="UYY67" s="3"/>
      <c r="UYZ67" s="3"/>
      <c r="UZA67" s="3"/>
      <c r="UZB67" s="3"/>
      <c r="UZC67" s="3"/>
      <c r="UZD67" s="3"/>
      <c r="UZE67" s="3"/>
      <c r="UZF67" s="3"/>
      <c r="UZG67" s="3"/>
      <c r="UZH67" s="3"/>
      <c r="UZI67" s="3"/>
      <c r="UZJ67" s="3"/>
      <c r="UZK67" s="3"/>
      <c r="UZL67" s="3"/>
      <c r="UZM67" s="3"/>
      <c r="UZN67" s="3"/>
      <c r="UZO67" s="3"/>
      <c r="UZP67" s="3"/>
      <c r="UZQ67" s="3"/>
      <c r="UZR67" s="3"/>
      <c r="UZS67" s="3"/>
      <c r="UZT67" s="3"/>
      <c r="UZU67" s="3"/>
      <c r="UZV67" s="3"/>
      <c r="UZW67" s="3"/>
      <c r="UZX67" s="3"/>
      <c r="UZY67" s="3"/>
      <c r="UZZ67" s="3"/>
      <c r="VAA67" s="3"/>
      <c r="VAB67" s="3"/>
      <c r="VAC67" s="3"/>
      <c r="VAD67" s="3"/>
      <c r="VAE67" s="3"/>
      <c r="VAF67" s="3"/>
      <c r="VAG67" s="3"/>
      <c r="VAH67" s="3"/>
      <c r="VAI67" s="3"/>
      <c r="VAJ67" s="3"/>
      <c r="VAK67" s="3"/>
      <c r="VAL67" s="3"/>
      <c r="VAM67" s="3"/>
      <c r="VAN67" s="3"/>
      <c r="VAO67" s="3"/>
      <c r="VAP67" s="3"/>
      <c r="VAQ67" s="3"/>
      <c r="VAR67" s="3"/>
      <c r="VAS67" s="3"/>
      <c r="VAT67" s="3"/>
      <c r="VAU67" s="3"/>
      <c r="VAV67" s="3"/>
      <c r="VAW67" s="3"/>
      <c r="VAX67" s="3"/>
      <c r="VAY67" s="3"/>
      <c r="VAZ67" s="3"/>
      <c r="VBA67" s="3"/>
      <c r="VBB67" s="3"/>
      <c r="VBC67" s="3"/>
      <c r="VBD67" s="3"/>
      <c r="VBE67" s="3"/>
      <c r="VBF67" s="3"/>
      <c r="VBG67" s="3"/>
      <c r="VBH67" s="3"/>
      <c r="VBI67" s="3"/>
      <c r="VBJ67" s="3"/>
      <c r="VBK67" s="3"/>
      <c r="VBL67" s="3"/>
      <c r="VBM67" s="3"/>
      <c r="VBN67" s="3"/>
      <c r="VBO67" s="3"/>
      <c r="VBP67" s="3"/>
      <c r="VBQ67" s="3"/>
      <c r="VBR67" s="3"/>
      <c r="VBS67" s="3"/>
      <c r="VBT67" s="3"/>
      <c r="VBU67" s="3"/>
      <c r="VBV67" s="3"/>
      <c r="VBW67" s="3"/>
      <c r="VBX67" s="3"/>
      <c r="VBY67" s="3"/>
      <c r="VBZ67" s="3"/>
      <c r="VCA67" s="3"/>
      <c r="VCB67" s="3"/>
      <c r="VCC67" s="3"/>
      <c r="VCD67" s="3"/>
      <c r="VCE67" s="3"/>
      <c r="VCF67" s="3"/>
      <c r="VCG67" s="3"/>
      <c r="VCH67" s="3"/>
      <c r="VCI67" s="3"/>
      <c r="VCJ67" s="3"/>
      <c r="VCK67" s="3"/>
      <c r="VCL67" s="3"/>
      <c r="VCM67" s="3"/>
      <c r="VCN67" s="3"/>
      <c r="VCO67" s="3"/>
      <c r="VCP67" s="3"/>
      <c r="VCQ67" s="3"/>
      <c r="VCR67" s="3"/>
      <c r="VCS67" s="3"/>
      <c r="VCT67" s="3"/>
      <c r="VCU67" s="3"/>
      <c r="VCV67" s="3"/>
      <c r="VCW67" s="3"/>
      <c r="VCX67" s="3"/>
      <c r="VCY67" s="3"/>
      <c r="VCZ67" s="3"/>
      <c r="VDA67" s="3"/>
      <c r="VDB67" s="3"/>
      <c r="VDC67" s="3"/>
      <c r="VDD67" s="3"/>
      <c r="VDE67" s="3"/>
      <c r="VDF67" s="3"/>
      <c r="VDG67" s="3"/>
      <c r="VDH67" s="3"/>
      <c r="VDI67" s="3"/>
      <c r="VDJ67" s="3"/>
      <c r="VDK67" s="3"/>
      <c r="VDL67" s="3"/>
      <c r="VDM67" s="3"/>
      <c r="VDN67" s="3"/>
      <c r="VDO67" s="3"/>
      <c r="VDP67" s="3"/>
      <c r="VDQ67" s="3"/>
      <c r="VDR67" s="3"/>
      <c r="VDS67" s="3"/>
      <c r="VDT67" s="3"/>
      <c r="VDU67" s="3"/>
      <c r="VDV67" s="3"/>
      <c r="VDW67" s="3"/>
      <c r="VDX67" s="3"/>
      <c r="VDY67" s="3"/>
      <c r="VDZ67" s="3"/>
      <c r="VEA67" s="3"/>
      <c r="VEB67" s="3"/>
      <c r="VEC67" s="3"/>
      <c r="VED67" s="3"/>
      <c r="VEE67" s="3"/>
      <c r="VEF67" s="3"/>
      <c r="VEG67" s="3"/>
      <c r="VEH67" s="3"/>
      <c r="VEI67" s="3"/>
      <c r="VEJ67" s="3"/>
      <c r="VEK67" s="3"/>
      <c r="VEL67" s="3"/>
      <c r="VEM67" s="3"/>
      <c r="VEN67" s="3"/>
      <c r="VEO67" s="3"/>
      <c r="VEP67" s="3"/>
      <c r="VEQ67" s="3"/>
      <c r="VER67" s="3"/>
      <c r="VES67" s="3"/>
      <c r="VET67" s="3"/>
      <c r="VEU67" s="3"/>
      <c r="VEV67" s="3"/>
      <c r="VEW67" s="3"/>
      <c r="VEX67" s="3"/>
      <c r="VEY67" s="3"/>
      <c r="VEZ67" s="3"/>
      <c r="VFA67" s="3"/>
      <c r="VFB67" s="3"/>
      <c r="VFC67" s="3"/>
      <c r="VFD67" s="3"/>
      <c r="VFE67" s="3"/>
      <c r="VFF67" s="3"/>
      <c r="VFG67" s="3"/>
      <c r="VFH67" s="3"/>
      <c r="VFI67" s="3"/>
      <c r="VFJ67" s="3"/>
      <c r="VFK67" s="3"/>
      <c r="VFL67" s="3"/>
      <c r="VFM67" s="3"/>
      <c r="VFN67" s="3"/>
      <c r="VFO67" s="3"/>
      <c r="VFP67" s="3"/>
      <c r="VFQ67" s="3"/>
      <c r="VFR67" s="3"/>
      <c r="VFS67" s="3"/>
      <c r="VFT67" s="3"/>
      <c r="VFU67" s="3"/>
      <c r="VFV67" s="3"/>
      <c r="VFW67" s="3"/>
      <c r="VFX67" s="3"/>
      <c r="VFY67" s="3"/>
      <c r="VFZ67" s="3"/>
      <c r="VGA67" s="3"/>
      <c r="VGB67" s="3"/>
      <c r="VGC67" s="3"/>
      <c r="VGD67" s="3"/>
      <c r="VGE67" s="3"/>
      <c r="VGF67" s="3"/>
      <c r="VGG67" s="3"/>
      <c r="VGH67" s="3"/>
      <c r="VGI67" s="3"/>
      <c r="VGJ67" s="3"/>
      <c r="VGK67" s="3"/>
      <c r="VGL67" s="3"/>
      <c r="VGM67" s="3"/>
      <c r="VGN67" s="3"/>
      <c r="VGO67" s="3"/>
      <c r="VGP67" s="3"/>
      <c r="VGQ67" s="3"/>
      <c r="VGR67" s="3"/>
      <c r="VGS67" s="3"/>
      <c r="VGT67" s="3"/>
      <c r="VGU67" s="3"/>
      <c r="VGV67" s="3"/>
      <c r="VGW67" s="3"/>
      <c r="VGX67" s="3"/>
      <c r="VGY67" s="3"/>
      <c r="VGZ67" s="3"/>
      <c r="VHA67" s="3"/>
      <c r="VHB67" s="3"/>
      <c r="VHC67" s="3"/>
      <c r="VHD67" s="3"/>
      <c r="VHE67" s="3"/>
      <c r="VHF67" s="3"/>
      <c r="VHG67" s="3"/>
      <c r="VHH67" s="3"/>
      <c r="VHI67" s="3"/>
      <c r="VHJ67" s="3"/>
      <c r="VHK67" s="3"/>
      <c r="VHL67" s="3"/>
      <c r="VHM67" s="3"/>
      <c r="VHN67" s="3"/>
      <c r="VHO67" s="3"/>
      <c r="VHP67" s="3"/>
      <c r="VHQ67" s="3"/>
      <c r="VHR67" s="3"/>
      <c r="VHS67" s="3"/>
      <c r="VHT67" s="3"/>
      <c r="VHU67" s="3"/>
      <c r="VHV67" s="3"/>
      <c r="VHW67" s="3"/>
      <c r="VHX67" s="3"/>
      <c r="VHY67" s="3"/>
      <c r="VHZ67" s="3"/>
      <c r="VIA67" s="3"/>
      <c r="VIB67" s="3"/>
      <c r="VIC67" s="3"/>
      <c r="VID67" s="3"/>
      <c r="VIE67" s="3"/>
      <c r="VIF67" s="3"/>
      <c r="VIG67" s="3"/>
      <c r="VIH67" s="3"/>
      <c r="VII67" s="3"/>
      <c r="VIJ67" s="3"/>
      <c r="VIK67" s="3"/>
      <c r="VIL67" s="3"/>
      <c r="VIM67" s="3"/>
      <c r="VIN67" s="3"/>
      <c r="VIO67" s="3"/>
      <c r="VIP67" s="3"/>
      <c r="VIQ67" s="3"/>
      <c r="VIR67" s="3"/>
      <c r="VIS67" s="3"/>
      <c r="VIT67" s="3"/>
      <c r="VIU67" s="3"/>
      <c r="VIV67" s="3"/>
      <c r="VIW67" s="3"/>
      <c r="VIX67" s="3"/>
      <c r="VIY67" s="3"/>
      <c r="VIZ67" s="3"/>
      <c r="VJA67" s="3"/>
      <c r="VJB67" s="3"/>
      <c r="VJC67" s="3"/>
      <c r="VJD67" s="3"/>
      <c r="VJE67" s="3"/>
      <c r="VJF67" s="3"/>
      <c r="VJG67" s="3"/>
      <c r="VJH67" s="3"/>
      <c r="VJI67" s="3"/>
      <c r="VJJ67" s="3"/>
      <c r="VJK67" s="3"/>
      <c r="VJL67" s="3"/>
      <c r="VJM67" s="3"/>
      <c r="VJN67" s="3"/>
      <c r="VJO67" s="3"/>
      <c r="VJP67" s="3"/>
      <c r="VJQ67" s="3"/>
      <c r="VJR67" s="3"/>
      <c r="VJS67" s="3"/>
      <c r="VJT67" s="3"/>
      <c r="VJU67" s="3"/>
      <c r="VJV67" s="3"/>
      <c r="VJW67" s="3"/>
      <c r="VJX67" s="3"/>
      <c r="VJY67" s="3"/>
      <c r="VJZ67" s="3"/>
      <c r="VKA67" s="3"/>
      <c r="VKB67" s="3"/>
      <c r="VKC67" s="3"/>
      <c r="VKD67" s="3"/>
      <c r="VKE67" s="3"/>
      <c r="VKF67" s="3"/>
      <c r="VKG67" s="3"/>
      <c r="VKH67" s="3"/>
      <c r="VKI67" s="3"/>
      <c r="VKJ67" s="3"/>
      <c r="VKK67" s="3"/>
      <c r="VKL67" s="3"/>
      <c r="VKM67" s="3"/>
      <c r="VKN67" s="3"/>
      <c r="VKO67" s="3"/>
      <c r="VKP67" s="3"/>
      <c r="VKQ67" s="3"/>
      <c r="VKR67" s="3"/>
      <c r="VKS67" s="3"/>
      <c r="VKT67" s="3"/>
      <c r="VKU67" s="3"/>
      <c r="VKV67" s="3"/>
      <c r="VKW67" s="3"/>
      <c r="VKX67" s="3"/>
      <c r="VKY67" s="3"/>
      <c r="VKZ67" s="3"/>
      <c r="VLA67" s="3"/>
      <c r="VLB67" s="3"/>
      <c r="VLC67" s="3"/>
      <c r="VLD67" s="3"/>
      <c r="VLE67" s="3"/>
      <c r="VLF67" s="3"/>
      <c r="VLG67" s="3"/>
      <c r="VLH67" s="3"/>
      <c r="VLI67" s="3"/>
      <c r="VLJ67" s="3"/>
      <c r="VLK67" s="3"/>
      <c r="VLL67" s="3"/>
      <c r="VLM67" s="3"/>
      <c r="VLN67" s="3"/>
      <c r="VLO67" s="3"/>
      <c r="VLP67" s="3"/>
      <c r="VLQ67" s="3"/>
      <c r="VLR67" s="3"/>
      <c r="VLS67" s="3"/>
      <c r="VLT67" s="3"/>
      <c r="VLU67" s="3"/>
      <c r="VLV67" s="3"/>
      <c r="VLW67" s="3"/>
      <c r="VLX67" s="3"/>
      <c r="VLY67" s="3"/>
      <c r="VLZ67" s="3"/>
      <c r="VMA67" s="3"/>
      <c r="VMB67" s="3"/>
      <c r="VMC67" s="3"/>
      <c r="VMD67" s="3"/>
      <c r="VME67" s="3"/>
      <c r="VMF67" s="3"/>
      <c r="VMG67" s="3"/>
      <c r="VMH67" s="3"/>
      <c r="VMI67" s="3"/>
      <c r="VMJ67" s="3"/>
      <c r="VMK67" s="3"/>
      <c r="VML67" s="3"/>
      <c r="VMM67" s="3"/>
      <c r="VMN67" s="3"/>
      <c r="VMO67" s="3"/>
      <c r="VMP67" s="3"/>
      <c r="VMQ67" s="3"/>
      <c r="VMR67" s="3"/>
      <c r="VMS67" s="3"/>
      <c r="VMT67" s="3"/>
      <c r="VMU67" s="3"/>
      <c r="VMV67" s="3"/>
      <c r="VMW67" s="3"/>
      <c r="VMX67" s="3"/>
      <c r="VMY67" s="3"/>
      <c r="VMZ67" s="3"/>
      <c r="VNA67" s="3"/>
      <c r="VNB67" s="3"/>
      <c r="VNC67" s="3"/>
      <c r="VND67" s="3"/>
      <c r="VNE67" s="3"/>
      <c r="VNF67" s="3"/>
      <c r="VNG67" s="3"/>
      <c r="VNH67" s="3"/>
      <c r="VNI67" s="3"/>
      <c r="VNJ67" s="3"/>
      <c r="VNK67" s="3"/>
      <c r="VNL67" s="3"/>
      <c r="VNM67" s="3"/>
      <c r="VNN67" s="3"/>
      <c r="VNO67" s="3"/>
      <c r="VNP67" s="3"/>
      <c r="VNQ67" s="3"/>
      <c r="VNR67" s="3"/>
      <c r="VNS67" s="3"/>
      <c r="VNT67" s="3"/>
      <c r="VNU67" s="3"/>
      <c r="VNV67" s="3"/>
      <c r="VNW67" s="3"/>
      <c r="VNX67" s="3"/>
      <c r="VNY67" s="3"/>
      <c r="VNZ67" s="3"/>
      <c r="VOA67" s="3"/>
      <c r="VOB67" s="3"/>
      <c r="VOC67" s="3"/>
      <c r="VOD67" s="3"/>
      <c r="VOE67" s="3"/>
      <c r="VOF67" s="3"/>
      <c r="VOG67" s="3"/>
      <c r="VOH67" s="3"/>
      <c r="VOI67" s="3"/>
      <c r="VOJ67" s="3"/>
      <c r="VOK67" s="3"/>
      <c r="VOL67" s="3"/>
      <c r="VOM67" s="3"/>
      <c r="VON67" s="3"/>
      <c r="VOO67" s="3"/>
      <c r="VOP67" s="3"/>
      <c r="VOQ67" s="3"/>
      <c r="VOR67" s="3"/>
      <c r="VOS67" s="3"/>
      <c r="VOT67" s="3"/>
      <c r="VOU67" s="3"/>
      <c r="VOV67" s="3"/>
      <c r="VOW67" s="3"/>
      <c r="VOX67" s="3"/>
      <c r="VOY67" s="3"/>
      <c r="VOZ67" s="3"/>
      <c r="VPA67" s="3"/>
      <c r="VPB67" s="3"/>
      <c r="VPC67" s="3"/>
      <c r="VPD67" s="3"/>
      <c r="VPE67" s="3"/>
      <c r="VPF67" s="3"/>
      <c r="VPG67" s="3"/>
      <c r="VPH67" s="3"/>
      <c r="VPI67" s="3"/>
      <c r="VPJ67" s="3"/>
      <c r="VPK67" s="3"/>
      <c r="VPL67" s="3"/>
      <c r="VPM67" s="3"/>
      <c r="VPN67" s="3"/>
      <c r="VPO67" s="3"/>
      <c r="VPP67" s="3"/>
      <c r="VPQ67" s="3"/>
      <c r="VPR67" s="3"/>
      <c r="VPS67" s="3"/>
      <c r="VPT67" s="3"/>
      <c r="VPU67" s="3"/>
      <c r="VPV67" s="3"/>
      <c r="VPW67" s="3"/>
      <c r="VPX67" s="3"/>
      <c r="VPY67" s="3"/>
      <c r="VPZ67" s="3"/>
      <c r="VQA67" s="3"/>
      <c r="VQB67" s="3"/>
      <c r="VQC67" s="3"/>
      <c r="VQD67" s="3"/>
      <c r="VQE67" s="3"/>
      <c r="VQF67" s="3"/>
      <c r="VQG67" s="3"/>
      <c r="VQH67" s="3"/>
      <c r="VQI67" s="3"/>
      <c r="VQJ67" s="3"/>
      <c r="VQK67" s="3"/>
      <c r="VQL67" s="3"/>
      <c r="VQM67" s="3"/>
      <c r="VQN67" s="3"/>
      <c r="VQO67" s="3"/>
      <c r="VQP67" s="3"/>
      <c r="VQQ67" s="3"/>
      <c r="VQR67" s="3"/>
      <c r="VQS67" s="3"/>
      <c r="VQT67" s="3"/>
      <c r="VQU67" s="3"/>
      <c r="VQV67" s="3"/>
      <c r="VQW67" s="3"/>
      <c r="VQX67" s="3"/>
      <c r="VQY67" s="3"/>
      <c r="VQZ67" s="3"/>
      <c r="VRA67" s="3"/>
      <c r="VRB67" s="3"/>
      <c r="VRC67" s="3"/>
      <c r="VRD67" s="3"/>
      <c r="VRE67" s="3"/>
      <c r="VRF67" s="3"/>
      <c r="VRG67" s="3"/>
      <c r="VRH67" s="3"/>
      <c r="VRI67" s="3"/>
      <c r="VRJ67" s="3"/>
      <c r="VRK67" s="3"/>
      <c r="VRL67" s="3"/>
      <c r="VRM67" s="3"/>
      <c r="VRN67" s="3"/>
      <c r="VRO67" s="3"/>
      <c r="VRP67" s="3"/>
      <c r="VRQ67" s="3"/>
      <c r="VRR67" s="3"/>
      <c r="VRS67" s="3"/>
      <c r="VRT67" s="3"/>
      <c r="VRU67" s="3"/>
      <c r="VRV67" s="3"/>
      <c r="VRW67" s="3"/>
      <c r="VRX67" s="3"/>
      <c r="VRY67" s="3"/>
      <c r="VRZ67" s="3"/>
      <c r="VSA67" s="3"/>
      <c r="VSB67" s="3"/>
      <c r="VSC67" s="3"/>
      <c r="VSD67" s="3"/>
      <c r="VSE67" s="3"/>
      <c r="VSF67" s="3"/>
      <c r="VSG67" s="3"/>
      <c r="VSH67" s="3"/>
      <c r="VSI67" s="3"/>
      <c r="VSJ67" s="3"/>
      <c r="VSK67" s="3"/>
      <c r="VSL67" s="3"/>
      <c r="VSM67" s="3"/>
      <c r="VSN67" s="3"/>
      <c r="VSO67" s="3"/>
      <c r="VSP67" s="3"/>
      <c r="VSQ67" s="3"/>
      <c r="VSR67" s="3"/>
      <c r="VSS67" s="3"/>
      <c r="VST67" s="3"/>
      <c r="VSU67" s="3"/>
      <c r="VSV67" s="3"/>
      <c r="VSW67" s="3"/>
      <c r="VSX67" s="3"/>
      <c r="VSY67" s="3"/>
      <c r="VSZ67" s="3"/>
      <c r="VTA67" s="3"/>
      <c r="VTB67" s="3"/>
      <c r="VTC67" s="3"/>
      <c r="VTD67" s="3"/>
      <c r="VTE67" s="3"/>
      <c r="VTF67" s="3"/>
      <c r="VTG67" s="3"/>
      <c r="VTH67" s="3"/>
      <c r="VTI67" s="3"/>
      <c r="VTJ67" s="3"/>
      <c r="VTK67" s="3"/>
      <c r="VTL67" s="3"/>
      <c r="VTM67" s="3"/>
      <c r="VTN67" s="3"/>
      <c r="VTO67" s="3"/>
      <c r="VTP67" s="3"/>
      <c r="VTQ67" s="3"/>
      <c r="VTR67" s="3"/>
      <c r="VTS67" s="3"/>
      <c r="VTT67" s="3"/>
      <c r="VTU67" s="3"/>
      <c r="VTV67" s="3"/>
      <c r="VTW67" s="3"/>
      <c r="VTX67" s="3"/>
      <c r="VTY67" s="3"/>
      <c r="VTZ67" s="3"/>
      <c r="VUA67" s="3"/>
      <c r="VUB67" s="3"/>
      <c r="VUC67" s="3"/>
      <c r="VUD67" s="3"/>
      <c r="VUE67" s="3"/>
      <c r="VUF67" s="3"/>
      <c r="VUG67" s="3"/>
      <c r="VUH67" s="3"/>
      <c r="VUI67" s="3"/>
      <c r="VUJ67" s="3"/>
      <c r="VUK67" s="3"/>
      <c r="VUL67" s="3"/>
      <c r="VUM67" s="3"/>
      <c r="VUN67" s="3"/>
      <c r="VUO67" s="3"/>
      <c r="VUP67" s="3"/>
      <c r="VUQ67" s="3"/>
      <c r="VUR67" s="3"/>
      <c r="VUS67" s="3"/>
      <c r="VUT67" s="3"/>
      <c r="VUU67" s="3"/>
      <c r="VUV67" s="3"/>
      <c r="VUW67" s="3"/>
      <c r="VUX67" s="3"/>
      <c r="VUY67" s="3"/>
      <c r="VUZ67" s="3"/>
      <c r="VVA67" s="3"/>
      <c r="VVB67" s="3"/>
      <c r="VVC67" s="3"/>
      <c r="VVD67" s="3"/>
      <c r="VVE67" s="3"/>
      <c r="VVF67" s="3"/>
      <c r="VVG67" s="3"/>
      <c r="VVH67" s="3"/>
      <c r="VVI67" s="3"/>
      <c r="VVJ67" s="3"/>
      <c r="VVK67" s="3"/>
      <c r="VVL67" s="3"/>
      <c r="VVM67" s="3"/>
      <c r="VVN67" s="3"/>
      <c r="VVO67" s="3"/>
      <c r="VVP67" s="3"/>
      <c r="VVQ67" s="3"/>
      <c r="VVR67" s="3"/>
      <c r="VVS67" s="3"/>
      <c r="VVT67" s="3"/>
      <c r="VVU67" s="3"/>
      <c r="VVV67" s="3"/>
      <c r="VVW67" s="3"/>
      <c r="VVX67" s="3"/>
      <c r="VVY67" s="3"/>
      <c r="VVZ67" s="3"/>
      <c r="VWA67" s="3"/>
      <c r="VWB67" s="3"/>
      <c r="VWC67" s="3"/>
      <c r="VWD67" s="3"/>
      <c r="VWE67" s="3"/>
      <c r="VWF67" s="3"/>
      <c r="VWG67" s="3"/>
      <c r="VWH67" s="3"/>
      <c r="VWI67" s="3"/>
      <c r="VWJ67" s="3"/>
      <c r="VWK67" s="3"/>
      <c r="VWL67" s="3"/>
      <c r="VWM67" s="3"/>
      <c r="VWN67" s="3"/>
      <c r="VWO67" s="3"/>
      <c r="VWP67" s="3"/>
      <c r="VWQ67" s="3"/>
      <c r="VWR67" s="3"/>
      <c r="VWS67" s="3"/>
      <c r="VWT67" s="3"/>
      <c r="VWU67" s="3"/>
      <c r="VWV67" s="3"/>
      <c r="VWW67" s="3"/>
      <c r="VWX67" s="3"/>
      <c r="VWY67" s="3"/>
      <c r="VWZ67" s="3"/>
      <c r="VXA67" s="3"/>
      <c r="VXB67" s="3"/>
      <c r="VXC67" s="3"/>
      <c r="VXD67" s="3"/>
      <c r="VXE67" s="3"/>
      <c r="VXF67" s="3"/>
      <c r="VXG67" s="3"/>
      <c r="VXH67" s="3"/>
      <c r="VXI67" s="3"/>
      <c r="VXJ67" s="3"/>
      <c r="VXK67" s="3"/>
      <c r="VXL67" s="3"/>
      <c r="VXM67" s="3"/>
      <c r="VXN67" s="3"/>
      <c r="VXO67" s="3"/>
      <c r="VXP67" s="3"/>
      <c r="VXQ67" s="3"/>
      <c r="VXR67" s="3"/>
      <c r="VXS67" s="3"/>
      <c r="VXT67" s="3"/>
      <c r="VXU67" s="3"/>
      <c r="VXV67" s="3"/>
      <c r="VXW67" s="3"/>
      <c r="VXX67" s="3"/>
      <c r="VXY67" s="3"/>
      <c r="VXZ67" s="3"/>
      <c r="VYA67" s="3"/>
      <c r="VYB67" s="3"/>
      <c r="VYC67" s="3"/>
      <c r="VYD67" s="3"/>
      <c r="VYE67" s="3"/>
      <c r="VYF67" s="3"/>
      <c r="VYG67" s="3"/>
      <c r="VYH67" s="3"/>
      <c r="VYI67" s="3"/>
      <c r="VYJ67" s="3"/>
      <c r="VYK67" s="3"/>
      <c r="VYL67" s="3"/>
      <c r="VYM67" s="3"/>
      <c r="VYN67" s="3"/>
      <c r="VYO67" s="3"/>
      <c r="VYP67" s="3"/>
      <c r="VYQ67" s="3"/>
      <c r="VYR67" s="3"/>
      <c r="VYS67" s="3"/>
      <c r="VYT67" s="3"/>
      <c r="VYU67" s="3"/>
      <c r="VYV67" s="3"/>
      <c r="VYW67" s="3"/>
      <c r="VYX67" s="3"/>
      <c r="VYY67" s="3"/>
      <c r="VYZ67" s="3"/>
      <c r="VZA67" s="3"/>
      <c r="VZB67" s="3"/>
      <c r="VZC67" s="3"/>
      <c r="VZD67" s="3"/>
      <c r="VZE67" s="3"/>
      <c r="VZF67" s="3"/>
      <c r="VZG67" s="3"/>
      <c r="VZH67" s="3"/>
      <c r="VZI67" s="3"/>
      <c r="VZJ67" s="3"/>
      <c r="VZK67" s="3"/>
      <c r="VZL67" s="3"/>
      <c r="VZM67" s="3"/>
      <c r="VZN67" s="3"/>
      <c r="VZO67" s="3"/>
      <c r="VZP67" s="3"/>
      <c r="VZQ67" s="3"/>
      <c r="VZR67" s="3"/>
      <c r="VZS67" s="3"/>
      <c r="VZT67" s="3"/>
      <c r="VZU67" s="3"/>
      <c r="VZV67" s="3"/>
      <c r="VZW67" s="3"/>
      <c r="VZX67" s="3"/>
      <c r="VZY67" s="3"/>
      <c r="VZZ67" s="3"/>
      <c r="WAA67" s="3"/>
      <c r="WAB67" s="3"/>
      <c r="WAC67" s="3"/>
      <c r="WAD67" s="3"/>
      <c r="WAE67" s="3"/>
      <c r="WAF67" s="3"/>
      <c r="WAG67" s="3"/>
      <c r="WAH67" s="3"/>
      <c r="WAI67" s="3"/>
      <c r="WAJ67" s="3"/>
      <c r="WAK67" s="3"/>
      <c r="WAL67" s="3"/>
      <c r="WAM67" s="3"/>
      <c r="WAN67" s="3"/>
      <c r="WAO67" s="3"/>
      <c r="WAP67" s="3"/>
      <c r="WAQ67" s="3"/>
      <c r="WAR67" s="3"/>
      <c r="WAS67" s="3"/>
      <c r="WAT67" s="3"/>
      <c r="WAU67" s="3"/>
      <c r="WAV67" s="3"/>
      <c r="WAW67" s="3"/>
      <c r="WAX67" s="3"/>
      <c r="WAY67" s="3"/>
      <c r="WAZ67" s="3"/>
      <c r="WBA67" s="3"/>
      <c r="WBB67" s="3"/>
      <c r="WBC67" s="3"/>
      <c r="WBD67" s="3"/>
      <c r="WBE67" s="3"/>
      <c r="WBF67" s="3"/>
      <c r="WBG67" s="3"/>
      <c r="WBH67" s="3"/>
      <c r="WBI67" s="3"/>
      <c r="WBJ67" s="3"/>
      <c r="WBK67" s="3"/>
      <c r="WBL67" s="3"/>
      <c r="WBM67" s="3"/>
      <c r="WBN67" s="3"/>
      <c r="WBO67" s="3"/>
      <c r="WBP67" s="3"/>
      <c r="WBQ67" s="3"/>
      <c r="WBR67" s="3"/>
      <c r="WBS67" s="3"/>
      <c r="WBT67" s="3"/>
      <c r="WBU67" s="3"/>
      <c r="WBV67" s="3"/>
      <c r="WBW67" s="3"/>
      <c r="WBX67" s="3"/>
      <c r="WBY67" s="3"/>
      <c r="WBZ67" s="3"/>
      <c r="WCA67" s="3"/>
      <c r="WCB67" s="3"/>
      <c r="WCC67" s="3"/>
      <c r="WCD67" s="3"/>
      <c r="WCE67" s="3"/>
      <c r="WCF67" s="3"/>
      <c r="WCG67" s="3"/>
      <c r="WCH67" s="3"/>
      <c r="WCI67" s="3"/>
      <c r="WCJ67" s="3"/>
      <c r="WCK67" s="3"/>
      <c r="WCL67" s="3"/>
      <c r="WCM67" s="3"/>
      <c r="WCN67" s="3"/>
      <c r="WCO67" s="3"/>
      <c r="WCP67" s="3"/>
      <c r="WCQ67" s="3"/>
      <c r="WCR67" s="3"/>
      <c r="WCS67" s="3"/>
      <c r="WCT67" s="3"/>
      <c r="WCU67" s="3"/>
      <c r="WCV67" s="3"/>
      <c r="WCW67" s="3"/>
      <c r="WCX67" s="3"/>
      <c r="WCY67" s="3"/>
      <c r="WCZ67" s="3"/>
      <c r="WDA67" s="3"/>
      <c r="WDB67" s="3"/>
      <c r="WDC67" s="3"/>
      <c r="WDD67" s="3"/>
      <c r="WDE67" s="3"/>
      <c r="WDF67" s="3"/>
      <c r="WDG67" s="3"/>
      <c r="WDH67" s="3"/>
      <c r="WDI67" s="3"/>
      <c r="WDJ67" s="3"/>
      <c r="WDK67" s="3"/>
      <c r="WDL67" s="3"/>
      <c r="WDM67" s="3"/>
      <c r="WDN67" s="3"/>
      <c r="WDO67" s="3"/>
      <c r="WDP67" s="3"/>
      <c r="WDQ67" s="3"/>
      <c r="WDR67" s="3"/>
      <c r="WDS67" s="3"/>
      <c r="WDT67" s="3"/>
      <c r="WDU67" s="3"/>
      <c r="WDV67" s="3"/>
      <c r="WDW67" s="3"/>
      <c r="WDX67" s="3"/>
      <c r="WDY67" s="3"/>
      <c r="WDZ67" s="3"/>
      <c r="WEA67" s="3"/>
      <c r="WEB67" s="3"/>
      <c r="WEC67" s="3"/>
      <c r="WED67" s="3"/>
      <c r="WEE67" s="3"/>
      <c r="WEF67" s="3"/>
      <c r="WEG67" s="3"/>
      <c r="WEH67" s="3"/>
      <c r="WEI67" s="3"/>
      <c r="WEJ67" s="3"/>
      <c r="WEK67" s="3"/>
      <c r="WEL67" s="3"/>
      <c r="WEM67" s="3"/>
      <c r="WEN67" s="3"/>
      <c r="WEO67" s="3"/>
      <c r="WEP67" s="3"/>
      <c r="WEQ67" s="3"/>
      <c r="WER67" s="3"/>
      <c r="WES67" s="3"/>
      <c r="WET67" s="3"/>
      <c r="WEU67" s="3"/>
      <c r="WEV67" s="3"/>
      <c r="WEW67" s="3"/>
      <c r="WEX67" s="3"/>
      <c r="WEY67" s="3"/>
      <c r="WEZ67" s="3"/>
      <c r="WFA67" s="3"/>
      <c r="WFB67" s="3"/>
      <c r="WFC67" s="3"/>
      <c r="WFD67" s="3"/>
      <c r="WFE67" s="3"/>
      <c r="WFF67" s="3"/>
      <c r="WFG67" s="3"/>
      <c r="WFH67" s="3"/>
      <c r="WFI67" s="3"/>
      <c r="WFJ67" s="3"/>
      <c r="WFK67" s="3"/>
      <c r="WFL67" s="3"/>
      <c r="WFM67" s="3"/>
      <c r="WFN67" s="3"/>
      <c r="WFO67" s="3"/>
      <c r="WFP67" s="3"/>
      <c r="WFQ67" s="3"/>
      <c r="WFR67" s="3"/>
      <c r="WFS67" s="3"/>
      <c r="WFT67" s="3"/>
      <c r="WFU67" s="3"/>
      <c r="WFV67" s="3"/>
      <c r="WFW67" s="3"/>
      <c r="WFX67" s="3"/>
      <c r="WFY67" s="3"/>
      <c r="WFZ67" s="3"/>
      <c r="WGA67" s="3"/>
      <c r="WGB67" s="3"/>
      <c r="WGC67" s="3"/>
      <c r="WGD67" s="3"/>
      <c r="WGE67" s="3"/>
      <c r="WGF67" s="3"/>
      <c r="WGG67" s="3"/>
      <c r="WGH67" s="3"/>
      <c r="WGI67" s="3"/>
      <c r="WGJ67" s="3"/>
      <c r="WGK67" s="3"/>
      <c r="WGL67" s="3"/>
      <c r="WGM67" s="3"/>
      <c r="WGN67" s="3"/>
      <c r="WGO67" s="3"/>
      <c r="WGP67" s="3"/>
      <c r="WGQ67" s="3"/>
      <c r="WGR67" s="3"/>
      <c r="WGS67" s="3"/>
      <c r="WGT67" s="3"/>
      <c r="WGU67" s="3"/>
      <c r="WGV67" s="3"/>
      <c r="WGW67" s="3"/>
      <c r="WGX67" s="3"/>
      <c r="WGY67" s="3"/>
      <c r="WGZ67" s="3"/>
      <c r="WHA67" s="3"/>
      <c r="WHB67" s="3"/>
      <c r="WHC67" s="3"/>
      <c r="WHD67" s="3"/>
      <c r="WHE67" s="3"/>
      <c r="WHF67" s="3"/>
      <c r="WHG67" s="3"/>
      <c r="WHH67" s="3"/>
      <c r="WHI67" s="3"/>
      <c r="WHJ67" s="3"/>
      <c r="WHK67" s="3"/>
      <c r="WHL67" s="3"/>
      <c r="WHM67" s="3"/>
      <c r="WHN67" s="3"/>
      <c r="WHO67" s="3"/>
      <c r="WHP67" s="3"/>
      <c r="WHQ67" s="3"/>
      <c r="WHR67" s="3"/>
      <c r="WHS67" s="3"/>
      <c r="WHT67" s="3"/>
      <c r="WHU67" s="3"/>
      <c r="WHV67" s="3"/>
      <c r="WHW67" s="3"/>
      <c r="WHX67" s="3"/>
      <c r="WHY67" s="3"/>
      <c r="WHZ67" s="3"/>
      <c r="WIA67" s="3"/>
      <c r="WIB67" s="3"/>
      <c r="WIC67" s="3"/>
      <c r="WID67" s="3"/>
      <c r="WIE67" s="3"/>
      <c r="WIF67" s="3"/>
      <c r="WIG67" s="3"/>
      <c r="WIH67" s="3"/>
      <c r="WII67" s="3"/>
      <c r="WIJ67" s="3"/>
      <c r="WIK67" s="3"/>
      <c r="WIL67" s="3"/>
      <c r="WIM67" s="3"/>
      <c r="WIN67" s="3"/>
      <c r="WIO67" s="3"/>
      <c r="WIP67" s="3"/>
      <c r="WIQ67" s="3"/>
      <c r="WIR67" s="3"/>
      <c r="WIS67" s="3"/>
      <c r="WIT67" s="3"/>
      <c r="WIU67" s="3"/>
      <c r="WIV67" s="3"/>
      <c r="WIW67" s="3"/>
      <c r="WIX67" s="3"/>
      <c r="WIY67" s="3"/>
      <c r="WIZ67" s="3"/>
      <c r="WJA67" s="3"/>
      <c r="WJB67" s="3"/>
      <c r="WJC67" s="3"/>
      <c r="WJD67" s="3"/>
      <c r="WJE67" s="3"/>
      <c r="WJF67" s="3"/>
      <c r="WJG67" s="3"/>
      <c r="WJH67" s="3"/>
      <c r="WJI67" s="3"/>
      <c r="WJJ67" s="3"/>
      <c r="WJK67" s="3"/>
      <c r="WJL67" s="3"/>
      <c r="WJM67" s="3"/>
      <c r="WJN67" s="3"/>
      <c r="WJO67" s="3"/>
      <c r="WJP67" s="3"/>
      <c r="WJQ67" s="3"/>
      <c r="WJR67" s="3"/>
      <c r="WJS67" s="3"/>
      <c r="WJT67" s="3"/>
      <c r="WJU67" s="3"/>
      <c r="WJV67" s="3"/>
      <c r="WJW67" s="3"/>
      <c r="WJX67" s="3"/>
      <c r="WJY67" s="3"/>
      <c r="WJZ67" s="3"/>
      <c r="WKA67" s="3"/>
      <c r="WKB67" s="3"/>
      <c r="WKC67" s="3"/>
      <c r="WKD67" s="3"/>
      <c r="WKE67" s="3"/>
      <c r="WKF67" s="3"/>
      <c r="WKG67" s="3"/>
      <c r="WKH67" s="3"/>
      <c r="WKI67" s="3"/>
      <c r="WKJ67" s="3"/>
      <c r="WKK67" s="3"/>
      <c r="WKL67" s="3"/>
      <c r="WKM67" s="3"/>
      <c r="WKN67" s="3"/>
      <c r="WKO67" s="3"/>
      <c r="WKP67" s="3"/>
      <c r="WKQ67" s="3"/>
      <c r="WKR67" s="3"/>
      <c r="WKS67" s="3"/>
      <c r="WKT67" s="3"/>
      <c r="WKU67" s="3"/>
      <c r="WKV67" s="3"/>
      <c r="WKW67" s="3"/>
      <c r="WKX67" s="3"/>
      <c r="WKY67" s="3"/>
      <c r="WKZ67" s="3"/>
      <c r="WLA67" s="3"/>
      <c r="WLB67" s="3"/>
      <c r="WLC67" s="3"/>
      <c r="WLD67" s="3"/>
      <c r="WLE67" s="3"/>
      <c r="WLF67" s="3"/>
      <c r="WLG67" s="3"/>
      <c r="WLH67" s="3"/>
      <c r="WLI67" s="3"/>
      <c r="WLJ67" s="3"/>
      <c r="WLK67" s="3"/>
      <c r="WLL67" s="3"/>
      <c r="WLM67" s="3"/>
      <c r="WLN67" s="3"/>
      <c r="WLO67" s="3"/>
      <c r="WLP67" s="3"/>
      <c r="WLQ67" s="3"/>
      <c r="WLR67" s="3"/>
      <c r="WLS67" s="3"/>
      <c r="WLT67" s="3"/>
      <c r="WLU67" s="3"/>
      <c r="WLV67" s="3"/>
      <c r="WLW67" s="3"/>
      <c r="WLX67" s="3"/>
      <c r="WLY67" s="3"/>
      <c r="WLZ67" s="3"/>
      <c r="WMA67" s="3"/>
      <c r="WMB67" s="3"/>
      <c r="WMC67" s="3"/>
      <c r="WMD67" s="3"/>
      <c r="WME67" s="3"/>
      <c r="WMF67" s="3"/>
      <c r="WMG67" s="3"/>
      <c r="WMH67" s="3"/>
      <c r="WMI67" s="3"/>
      <c r="WMJ67" s="3"/>
      <c r="WMK67" s="3"/>
      <c r="WML67" s="3"/>
      <c r="WMM67" s="3"/>
      <c r="WMN67" s="3"/>
      <c r="WMO67" s="3"/>
      <c r="WMP67" s="3"/>
      <c r="WMQ67" s="3"/>
      <c r="WMR67" s="3"/>
      <c r="WMS67" s="3"/>
      <c r="WMT67" s="3"/>
      <c r="WMU67" s="3"/>
      <c r="WMV67" s="3"/>
      <c r="WMW67" s="3"/>
      <c r="WMX67" s="3"/>
      <c r="WMY67" s="3"/>
      <c r="WMZ67" s="3"/>
      <c r="WNA67" s="3"/>
      <c r="WNB67" s="3"/>
      <c r="WNC67" s="3"/>
      <c r="WND67" s="3"/>
      <c r="WNE67" s="3"/>
      <c r="WNF67" s="3"/>
      <c r="WNG67" s="3"/>
      <c r="WNH67" s="3"/>
      <c r="WNI67" s="3"/>
      <c r="WNJ67" s="3"/>
      <c r="WNK67" s="3"/>
      <c r="WNL67" s="3"/>
      <c r="WNM67" s="3"/>
      <c r="WNN67" s="3"/>
      <c r="WNO67" s="3"/>
      <c r="WNP67" s="3"/>
      <c r="WNQ67" s="3"/>
      <c r="WNR67" s="3"/>
      <c r="WNS67" s="3"/>
      <c r="WNT67" s="3"/>
      <c r="WNU67" s="3"/>
      <c r="WNV67" s="3"/>
      <c r="WNW67" s="3"/>
      <c r="WNX67" s="3"/>
      <c r="WNY67" s="3"/>
      <c r="WNZ67" s="3"/>
      <c r="WOA67" s="3"/>
      <c r="WOB67" s="3"/>
      <c r="WOC67" s="3"/>
      <c r="WOD67" s="3"/>
      <c r="WOE67" s="3"/>
      <c r="WOF67" s="3"/>
      <c r="WOG67" s="3"/>
      <c r="WOH67" s="3"/>
      <c r="WOI67" s="3"/>
      <c r="WOJ67" s="3"/>
      <c r="WOK67" s="3"/>
      <c r="WOL67" s="3"/>
      <c r="WOM67" s="3"/>
      <c r="WON67" s="3"/>
      <c r="WOO67" s="3"/>
      <c r="WOP67" s="3"/>
      <c r="WOQ67" s="3"/>
      <c r="WOR67" s="3"/>
      <c r="WOS67" s="3"/>
      <c r="WOT67" s="3"/>
      <c r="WOU67" s="3"/>
      <c r="WOV67" s="3"/>
      <c r="WOW67" s="3"/>
      <c r="WOX67" s="3"/>
      <c r="WOY67" s="3"/>
      <c r="WOZ67" s="3"/>
      <c r="WPA67" s="3"/>
      <c r="WPB67" s="3"/>
      <c r="WPC67" s="3"/>
      <c r="WPD67" s="3"/>
      <c r="WPE67" s="3"/>
      <c r="WPF67" s="3"/>
      <c r="WPG67" s="3"/>
      <c r="WPH67" s="3"/>
      <c r="WPI67" s="3"/>
      <c r="WPJ67" s="3"/>
      <c r="WPK67" s="3"/>
      <c r="WPL67" s="3"/>
      <c r="WPM67" s="3"/>
      <c r="WPN67" s="3"/>
      <c r="WPO67" s="3"/>
      <c r="WPP67" s="3"/>
      <c r="WPQ67" s="3"/>
      <c r="WPR67" s="3"/>
      <c r="WPS67" s="3"/>
      <c r="WPT67" s="3"/>
      <c r="WPU67" s="3"/>
      <c r="WPV67" s="3"/>
      <c r="WPW67" s="3"/>
      <c r="WPX67" s="3"/>
      <c r="WPY67" s="3"/>
      <c r="WPZ67" s="3"/>
      <c r="WQA67" s="3"/>
      <c r="WQB67" s="3"/>
      <c r="WQC67" s="3"/>
      <c r="WQD67" s="3"/>
      <c r="WQE67" s="3"/>
      <c r="WQF67" s="3"/>
      <c r="WQG67" s="3"/>
      <c r="WQH67" s="3"/>
      <c r="WQI67" s="3"/>
      <c r="WQJ67" s="3"/>
      <c r="WQK67" s="3"/>
      <c r="WQL67" s="3"/>
      <c r="WQM67" s="3"/>
      <c r="WQN67" s="3"/>
      <c r="WQO67" s="3"/>
      <c r="WQP67" s="3"/>
      <c r="WQQ67" s="3"/>
      <c r="WQR67" s="3"/>
      <c r="WQS67" s="3"/>
      <c r="WQT67" s="3"/>
      <c r="WQU67" s="3"/>
      <c r="WQV67" s="3"/>
      <c r="WQW67" s="3"/>
      <c r="WQX67" s="3"/>
      <c r="WQY67" s="3"/>
      <c r="WQZ67" s="3"/>
      <c r="WRA67" s="3"/>
      <c r="WRB67" s="3"/>
      <c r="WRC67" s="3"/>
      <c r="WRD67" s="3"/>
      <c r="WRE67" s="3"/>
      <c r="WRF67" s="3"/>
      <c r="WRG67" s="3"/>
      <c r="WRH67" s="3"/>
      <c r="WRI67" s="3"/>
      <c r="WRJ67" s="3"/>
      <c r="WRK67" s="3"/>
      <c r="WRL67" s="3"/>
      <c r="WRM67" s="3"/>
      <c r="WRN67" s="3"/>
      <c r="WRO67" s="3"/>
      <c r="WRP67" s="3"/>
      <c r="WRQ67" s="3"/>
      <c r="WRR67" s="3"/>
      <c r="WRS67" s="3"/>
      <c r="WRT67" s="3"/>
      <c r="WRU67" s="3"/>
      <c r="WRV67" s="3"/>
      <c r="WRW67" s="3"/>
      <c r="WRX67" s="3"/>
      <c r="WRY67" s="3"/>
      <c r="WRZ67" s="3"/>
      <c r="WSA67" s="3"/>
      <c r="WSB67" s="3"/>
      <c r="WSC67" s="3"/>
      <c r="WSD67" s="3"/>
      <c r="WSE67" s="3"/>
      <c r="WSF67" s="3"/>
      <c r="WSG67" s="3"/>
      <c r="WSH67" s="3"/>
      <c r="WSI67" s="3"/>
      <c r="WSJ67" s="3"/>
      <c r="WSK67" s="3"/>
      <c r="WSL67" s="3"/>
      <c r="WSM67" s="3"/>
      <c r="WSN67" s="3"/>
      <c r="WSO67" s="3"/>
      <c r="WSP67" s="3"/>
      <c r="WSQ67" s="3"/>
      <c r="WSR67" s="3"/>
      <c r="WSS67" s="3"/>
      <c r="WST67" s="3"/>
      <c r="WSU67" s="3"/>
      <c r="WSV67" s="3"/>
      <c r="WSW67" s="3"/>
      <c r="WSX67" s="3"/>
      <c r="WSY67" s="3"/>
      <c r="WSZ67" s="3"/>
      <c r="WTA67" s="3"/>
      <c r="WTB67" s="3"/>
      <c r="WTC67" s="3"/>
      <c r="WTD67" s="3"/>
      <c r="WTE67" s="3"/>
      <c r="WTF67" s="3"/>
      <c r="WTG67" s="3"/>
      <c r="WTH67" s="3"/>
      <c r="WTI67" s="3"/>
      <c r="WTJ67" s="3"/>
      <c r="WTK67" s="3"/>
      <c r="WTL67" s="3"/>
      <c r="WTM67" s="3"/>
      <c r="WTN67" s="3"/>
      <c r="WTO67" s="3"/>
      <c r="WTP67" s="3"/>
      <c r="WTQ67" s="3"/>
      <c r="WTR67" s="3"/>
      <c r="WTS67" s="3"/>
      <c r="WTT67" s="3"/>
      <c r="WTU67" s="3"/>
      <c r="WTV67" s="3"/>
      <c r="WTW67" s="3"/>
      <c r="WTX67" s="3"/>
      <c r="WTY67" s="3"/>
      <c r="WTZ67" s="3"/>
      <c r="WUA67" s="3"/>
      <c r="WUB67" s="3"/>
      <c r="WUC67" s="3"/>
      <c r="WUD67" s="3"/>
      <c r="WUE67" s="3"/>
      <c r="WUF67" s="3"/>
      <c r="WUG67" s="3"/>
      <c r="WUH67" s="3"/>
      <c r="WUI67" s="3"/>
      <c r="WUJ67" s="3"/>
      <c r="WUK67" s="3"/>
      <c r="WUL67" s="3"/>
      <c r="WUM67" s="3"/>
      <c r="WUN67" s="3"/>
      <c r="WUO67" s="3"/>
      <c r="WUP67" s="3"/>
      <c r="WUQ67" s="3"/>
      <c r="WUR67" s="3"/>
      <c r="WUS67" s="3"/>
      <c r="WUT67" s="3"/>
      <c r="WUU67" s="3"/>
      <c r="WUV67" s="3"/>
      <c r="WUW67" s="3"/>
      <c r="WUX67" s="3"/>
      <c r="WUY67" s="3"/>
      <c r="WUZ67" s="3"/>
      <c r="WVA67" s="3"/>
      <c r="WVB67" s="3"/>
      <c r="WVC67" s="3"/>
      <c r="WVD67" s="3"/>
      <c r="WVE67" s="3"/>
      <c r="WVF67" s="3"/>
      <c r="WVG67" s="3"/>
      <c r="WVH67" s="3"/>
      <c r="WVI67" s="3"/>
      <c r="WVJ67" s="3"/>
      <c r="WVK67" s="3"/>
      <c r="WVL67" s="3"/>
      <c r="WVM67" s="3"/>
      <c r="WVN67" s="3"/>
      <c r="WVO67" s="3"/>
      <c r="WVP67" s="3"/>
      <c r="WVQ67" s="3"/>
      <c r="WVR67" s="3"/>
      <c r="WVS67" s="3"/>
      <c r="WVT67" s="3"/>
      <c r="WVU67" s="3"/>
      <c r="WVV67" s="3"/>
      <c r="WVW67" s="3"/>
      <c r="WVX67" s="3"/>
      <c r="WVY67" s="3"/>
      <c r="WVZ67" s="3"/>
      <c r="WWA67" s="3"/>
      <c r="WWB67" s="3"/>
      <c r="WWC67" s="3"/>
      <c r="WWD67" s="3"/>
      <c r="WWE67" s="3"/>
      <c r="WWF67" s="3"/>
      <c r="WWG67" s="3"/>
      <c r="WWH67" s="3"/>
      <c r="WWI67" s="3"/>
      <c r="WWJ67" s="3"/>
      <c r="WWK67" s="3"/>
      <c r="WWL67" s="3"/>
      <c r="WWM67" s="3"/>
      <c r="WWN67" s="3"/>
      <c r="WWO67" s="3"/>
      <c r="WWP67" s="3"/>
      <c r="WWQ67" s="3"/>
      <c r="WWR67" s="3"/>
      <c r="WWS67" s="3"/>
      <c r="WWT67" s="3"/>
      <c r="WWU67" s="3"/>
      <c r="WWV67" s="3"/>
      <c r="WWW67" s="3"/>
      <c r="WWX67" s="3"/>
      <c r="WWY67" s="3"/>
      <c r="WWZ67" s="3"/>
      <c r="WXA67" s="3"/>
      <c r="WXB67" s="3"/>
      <c r="WXC67" s="3"/>
      <c r="WXD67" s="3"/>
      <c r="WXE67" s="3"/>
      <c r="WXF67" s="3"/>
      <c r="WXG67" s="3"/>
      <c r="WXH67" s="3"/>
      <c r="WXI67" s="3"/>
      <c r="WXJ67" s="3"/>
      <c r="WXK67" s="3"/>
      <c r="WXL67" s="3"/>
      <c r="WXM67" s="3"/>
      <c r="WXN67" s="3"/>
      <c r="WXO67" s="3"/>
      <c r="WXP67" s="3"/>
      <c r="WXQ67" s="3"/>
      <c r="WXR67" s="3"/>
      <c r="WXS67" s="3"/>
      <c r="WXT67" s="3"/>
      <c r="WXU67" s="3"/>
      <c r="WXV67" s="3"/>
      <c r="WXW67" s="3"/>
      <c r="WXX67" s="3"/>
      <c r="WXY67" s="3"/>
      <c r="WXZ67" s="3"/>
      <c r="WYA67" s="3"/>
      <c r="WYB67" s="3"/>
      <c r="WYC67" s="3"/>
      <c r="WYD67" s="3"/>
      <c r="WYE67" s="3"/>
      <c r="WYF67" s="3"/>
      <c r="WYG67" s="3"/>
      <c r="WYH67" s="3"/>
      <c r="WYI67" s="3"/>
      <c r="WYJ67" s="3"/>
      <c r="WYK67" s="3"/>
      <c r="WYL67" s="3"/>
      <c r="WYM67" s="3"/>
      <c r="WYN67" s="3"/>
      <c r="WYO67" s="3"/>
      <c r="WYP67" s="3"/>
      <c r="WYQ67" s="3"/>
      <c r="WYR67" s="3"/>
      <c r="WYS67" s="3"/>
      <c r="WYT67" s="3"/>
      <c r="WYU67" s="3"/>
      <c r="WYV67" s="3"/>
      <c r="WYW67" s="3"/>
      <c r="WYX67" s="3"/>
      <c r="WYY67" s="3"/>
      <c r="WYZ67" s="3"/>
      <c r="WZA67" s="3"/>
      <c r="WZB67" s="3"/>
      <c r="WZC67" s="3"/>
      <c r="WZD67" s="3"/>
      <c r="WZE67" s="3"/>
      <c r="WZF67" s="3"/>
      <c r="WZG67" s="3"/>
      <c r="WZH67" s="3"/>
      <c r="WZI67" s="3"/>
      <c r="WZJ67" s="3"/>
      <c r="WZK67" s="3"/>
      <c r="WZL67" s="3"/>
      <c r="WZM67" s="3"/>
      <c r="WZN67" s="3"/>
      <c r="WZO67" s="3"/>
      <c r="WZP67" s="3"/>
      <c r="WZQ67" s="3"/>
      <c r="WZR67" s="3"/>
      <c r="WZS67" s="3"/>
      <c r="WZT67" s="3"/>
      <c r="WZU67" s="3"/>
      <c r="WZV67" s="3"/>
      <c r="WZW67" s="3"/>
      <c r="WZX67" s="3"/>
      <c r="WZY67" s="3"/>
      <c r="WZZ67" s="3"/>
      <c r="XAA67" s="3"/>
      <c r="XAB67" s="3"/>
      <c r="XAC67" s="3"/>
      <c r="XAD67" s="3"/>
      <c r="XAE67" s="3"/>
      <c r="XAF67" s="3"/>
      <c r="XAG67" s="3"/>
      <c r="XAH67" s="3"/>
      <c r="XAI67" s="3"/>
      <c r="XAJ67" s="3"/>
      <c r="XAK67" s="3"/>
      <c r="XAL67" s="3"/>
      <c r="XAM67" s="3"/>
      <c r="XAN67" s="3"/>
      <c r="XAO67" s="3"/>
      <c r="XAP67" s="3"/>
      <c r="XAQ67" s="3"/>
      <c r="XAR67" s="3"/>
      <c r="XAS67" s="3"/>
      <c r="XAT67" s="3"/>
      <c r="XAU67" s="3"/>
      <c r="XAV67" s="3"/>
      <c r="XAW67" s="3"/>
      <c r="XAX67" s="3"/>
      <c r="XAY67" s="3"/>
      <c r="XAZ67" s="3"/>
      <c r="XBA67" s="3"/>
      <c r="XBB67" s="3"/>
      <c r="XBC67" s="3"/>
      <c r="XBD67" s="3"/>
      <c r="XBE67" s="3"/>
      <c r="XBF67" s="3"/>
      <c r="XBG67" s="3"/>
      <c r="XBH67" s="3"/>
      <c r="XBI67" s="3"/>
      <c r="XBJ67" s="3"/>
      <c r="XBK67" s="3"/>
      <c r="XBL67" s="3"/>
      <c r="XBM67" s="3"/>
      <c r="XBN67" s="3"/>
      <c r="XBO67" s="3"/>
      <c r="XBP67" s="3"/>
      <c r="XBQ67" s="3"/>
      <c r="XBR67" s="3"/>
      <c r="XBS67" s="3"/>
      <c r="XBT67" s="3"/>
      <c r="XBU67" s="3"/>
      <c r="XBV67" s="3"/>
      <c r="XBW67" s="3"/>
      <c r="XBX67" s="3"/>
      <c r="XBY67" s="3"/>
      <c r="XBZ67" s="3"/>
      <c r="XCA67" s="3"/>
      <c r="XCB67" s="3"/>
      <c r="XCC67" s="3"/>
      <c r="XCD67" s="3"/>
      <c r="XCE67" s="3"/>
      <c r="XCF67" s="3"/>
      <c r="XCG67" s="3"/>
      <c r="XCH67" s="3"/>
      <c r="XCI67" s="3"/>
      <c r="XCJ67" s="3"/>
      <c r="XCK67" s="3"/>
      <c r="XCL67" s="3"/>
      <c r="XCM67" s="3"/>
      <c r="XCN67" s="3"/>
      <c r="XCO67" s="3"/>
      <c r="XCP67" s="3"/>
      <c r="XCQ67" s="3"/>
      <c r="XCR67" s="3"/>
      <c r="XCS67" s="3"/>
      <c r="XCT67" s="3"/>
      <c r="XCU67" s="3"/>
      <c r="XCV67" s="3"/>
      <c r="XCW67" s="3"/>
      <c r="XCX67" s="3"/>
      <c r="XCY67" s="3"/>
      <c r="XCZ67" s="3"/>
      <c r="XDA67" s="3"/>
      <c r="XDB67" s="3"/>
      <c r="XDC67" s="3"/>
      <c r="XDD67" s="3"/>
      <c r="XDE67" s="3"/>
      <c r="XDF67" s="3"/>
      <c r="XDG67" s="3"/>
      <c r="XDH67" s="3"/>
      <c r="XDI67" s="3"/>
      <c r="XDJ67" s="3"/>
      <c r="XDK67" s="3"/>
      <c r="XDL67" s="3"/>
      <c r="XDM67" s="3"/>
      <c r="XDN67" s="3"/>
      <c r="XDO67" s="3"/>
      <c r="XDP67" s="3"/>
      <c r="XDQ67" s="3"/>
      <c r="XDR67" s="3"/>
      <c r="XDS67" s="3"/>
      <c r="XDT67" s="3"/>
      <c r="XDU67" s="3"/>
      <c r="XDV67" s="3"/>
      <c r="XDW67" s="3"/>
      <c r="XDX67" s="3"/>
      <c r="XDY67" s="3"/>
      <c r="XDZ67" s="3"/>
      <c r="XEA67" s="3"/>
      <c r="XEB67" s="3"/>
      <c r="XEC67" s="3"/>
      <c r="XED67" s="3"/>
      <c r="XEE67" s="3"/>
      <c r="XEF67" s="3"/>
      <c r="XEG67" s="3"/>
      <c r="XEH67" s="3"/>
      <c r="XEI67" s="3"/>
      <c r="XEJ67" s="3"/>
      <c r="XEK67" s="3"/>
      <c r="XEL67" s="3"/>
      <c r="XEM67" s="3"/>
      <c r="XEN67" s="3"/>
      <c r="XEO67" s="3"/>
      <c r="XEP67" s="3"/>
      <c r="XEQ67" s="3"/>
      <c r="XER67" s="3"/>
      <c r="XES67" s="3"/>
      <c r="XET67" s="3"/>
      <c r="XEU67" s="3"/>
      <c r="XEV67" s="3"/>
      <c r="XEW67" s="3"/>
      <c r="XEX67" s="3"/>
      <c r="XEY67" s="3"/>
      <c r="XEZ67" s="3"/>
      <c r="XFA67" s="3"/>
      <c r="XFB67" s="3"/>
      <c r="XFC67" s="3"/>
      <c r="XFD67" s="3"/>
    </row>
    <row r="68" spans="1:16384" x14ac:dyDescent="0.25">
      <c r="G68" s="36"/>
      <c r="H68" s="36"/>
      <c r="I68" s="36"/>
      <c r="J68" s="36"/>
      <c r="K68" s="36"/>
    </row>
    <row r="69" spans="1:16384" x14ac:dyDescent="0.25">
      <c r="C69" t="s">
        <v>214</v>
      </c>
      <c r="D69" s="85" t="s">
        <v>213</v>
      </c>
      <c r="G69" s="36"/>
      <c r="H69" s="36"/>
      <c r="I69" s="36"/>
      <c r="J69" s="36"/>
      <c r="K69" s="36"/>
    </row>
    <row r="70" spans="1:16384" s="2" customFormat="1" x14ac:dyDescent="0.25">
      <c r="A70"/>
      <c r="B70"/>
      <c r="C70"/>
      <c r="D70" s="2" t="s">
        <v>200</v>
      </c>
      <c r="E70"/>
      <c r="F70"/>
      <c r="G70" s="130">
        <v>1828</v>
      </c>
      <c r="H70" s="130">
        <v>2047</v>
      </c>
      <c r="I70" s="130">
        <v>1732</v>
      </c>
      <c r="J70" s="130">
        <v>2477</v>
      </c>
      <c r="K70" s="130">
        <v>2817</v>
      </c>
      <c r="L70" s="3">
        <f>K73</f>
        <v>3305</v>
      </c>
      <c r="M70" s="3">
        <f t="shared" ref="M70:U70" si="76">L73</f>
        <v>6485.4108672683715</v>
      </c>
      <c r="N70" s="3">
        <f t="shared" si="76"/>
        <v>10644.627410969937</v>
      </c>
      <c r="O70" s="3">
        <f t="shared" si="76"/>
        <v>15601.902028619284</v>
      </c>
      <c r="P70" s="3">
        <f t="shared" si="76"/>
        <v>21348.424613182389</v>
      </c>
      <c r="Q70" s="3">
        <f t="shared" si="76"/>
        <v>27902.989336526298</v>
      </c>
      <c r="R70" s="3">
        <f t="shared" si="76"/>
        <v>35291.097048349315</v>
      </c>
      <c r="S70" s="3">
        <f t="shared" si="76"/>
        <v>43545.089832769103</v>
      </c>
      <c r="T70" s="3">
        <f t="shared" si="76"/>
        <v>52704.997908582409</v>
      </c>
      <c r="U70" s="3">
        <f t="shared" si="76"/>
        <v>62819.672411904015</v>
      </c>
    </row>
    <row r="71" spans="1:16384" x14ac:dyDescent="0.25">
      <c r="D71" t="s">
        <v>201</v>
      </c>
      <c r="G71" s="36">
        <v>783</v>
      </c>
      <c r="H71" s="36">
        <v>190</v>
      </c>
      <c r="I71" s="35">
        <v>1166</v>
      </c>
      <c r="J71" s="35">
        <v>1115</v>
      </c>
      <c r="K71" s="35">
        <v>1223</v>
      </c>
      <c r="L71">
        <f t="shared" ref="L71:U71" si="77">$K71/$K$92*L$101</f>
        <v>3180.4108672683715</v>
      </c>
      <c r="M71">
        <f t="shared" si="77"/>
        <v>4159.2165437015656</v>
      </c>
      <c r="N71">
        <f t="shared" si="77"/>
        <v>4957.2746176493474</v>
      </c>
      <c r="O71">
        <f t="shared" si="77"/>
        <v>5746.5225845631048</v>
      </c>
      <c r="P71">
        <f t="shared" si="77"/>
        <v>6554.5647233439067</v>
      </c>
      <c r="Q71">
        <f t="shared" si="77"/>
        <v>7388.1077118230205</v>
      </c>
      <c r="R71">
        <f t="shared" si="77"/>
        <v>8253.9927844197882</v>
      </c>
      <c r="S71">
        <f t="shared" si="77"/>
        <v>9159.9080758133041</v>
      </c>
      <c r="T71">
        <f t="shared" si="77"/>
        <v>10114.674503321607</v>
      </c>
      <c r="U71">
        <f t="shared" si="77"/>
        <v>11128.495421507681</v>
      </c>
    </row>
    <row r="72" spans="1:16384" x14ac:dyDescent="0.25">
      <c r="D72" t="s">
        <v>202</v>
      </c>
      <c r="G72" s="36">
        <v>-564</v>
      </c>
      <c r="H72" s="36">
        <v>-505</v>
      </c>
      <c r="I72" s="36">
        <v>-421</v>
      </c>
      <c r="J72" s="36">
        <v>-775</v>
      </c>
      <c r="K72" s="36">
        <v>-735</v>
      </c>
    </row>
    <row r="73" spans="1:16384" s="2" customFormat="1" x14ac:dyDescent="0.25">
      <c r="A73"/>
      <c r="B73"/>
      <c r="C73"/>
      <c r="D73" s="2" t="s">
        <v>203</v>
      </c>
      <c r="E73"/>
      <c r="F73"/>
      <c r="G73" s="130">
        <v>2047</v>
      </c>
      <c r="H73" s="130">
        <v>1732</v>
      </c>
      <c r="I73" s="130">
        <v>2477</v>
      </c>
      <c r="J73" s="130">
        <v>2817</v>
      </c>
      <c r="K73" s="130">
        <v>3305</v>
      </c>
      <c r="L73" s="3">
        <f>L70+L71+L72</f>
        <v>6485.4108672683715</v>
      </c>
      <c r="M73" s="3">
        <f t="shared" ref="M73:U73" si="78">M70+M71+M72</f>
        <v>10644.627410969937</v>
      </c>
      <c r="N73" s="3">
        <f t="shared" si="78"/>
        <v>15601.902028619284</v>
      </c>
      <c r="O73" s="3">
        <f t="shared" si="78"/>
        <v>21348.424613182389</v>
      </c>
      <c r="P73" s="3">
        <f t="shared" si="78"/>
        <v>27902.989336526298</v>
      </c>
      <c r="Q73" s="3">
        <f t="shared" si="78"/>
        <v>35291.097048349315</v>
      </c>
      <c r="R73" s="3">
        <f t="shared" si="78"/>
        <v>43545.089832769103</v>
      </c>
      <c r="S73" s="3">
        <f t="shared" si="78"/>
        <v>52704.997908582409</v>
      </c>
      <c r="T73" s="3">
        <f t="shared" si="78"/>
        <v>62819.672411904015</v>
      </c>
      <c r="U73" s="3">
        <f t="shared" si="78"/>
        <v>73948.167833411702</v>
      </c>
    </row>
    <row r="74" spans="1:16384" x14ac:dyDescent="0.25">
      <c r="D74" t="s">
        <v>206</v>
      </c>
      <c r="G74" s="36">
        <v>441</v>
      </c>
      <c r="H74" s="36">
        <v>507</v>
      </c>
      <c r="I74" s="36">
        <v>608</v>
      </c>
      <c r="J74" s="36">
        <v>707</v>
      </c>
      <c r="K74" s="36">
        <v>761</v>
      </c>
      <c r="L74" s="1">
        <f>K74+K75+K76</f>
        <v>897</v>
      </c>
      <c r="M74" s="1">
        <f t="shared" ref="M74:U74" si="79">L74+L75+L76</f>
        <v>1350.2568093385214</v>
      </c>
      <c r="N74" s="1">
        <f t="shared" si="79"/>
        <v>2316.8446597367956</v>
      </c>
      <c r="O74" s="1">
        <f t="shared" si="79"/>
        <v>3884.3796425807768</v>
      </c>
      <c r="P74" s="1">
        <f t="shared" si="79"/>
        <v>6089.9638660228502</v>
      </c>
      <c r="Q74" s="1">
        <f t="shared" si="79"/>
        <v>8962.0574016020037</v>
      </c>
      <c r="R74" s="1">
        <f t="shared" si="79"/>
        <v>12527.300912699135</v>
      </c>
      <c r="S74" s="1">
        <f t="shared" si="79"/>
        <v>16812.120516053521</v>
      </c>
      <c r="T74" s="1">
        <f t="shared" si="79"/>
        <v>21844.055888411949</v>
      </c>
      <c r="U74" s="1">
        <f t="shared" si="79"/>
        <v>27652.997795905125</v>
      </c>
    </row>
    <row r="75" spans="1:16384" x14ac:dyDescent="0.25">
      <c r="D75" t="s">
        <v>208</v>
      </c>
      <c r="G75" s="36">
        <v>251</v>
      </c>
      <c r="H75" s="36">
        <v>235</v>
      </c>
      <c r="I75" s="36">
        <v>271</v>
      </c>
      <c r="J75" s="36">
        <v>337</v>
      </c>
      <c r="K75" s="36">
        <v>387</v>
      </c>
      <c r="L75">
        <f>K75/J77*K77</f>
        <v>453.25680933852141</v>
      </c>
      <c r="M75">
        <f t="shared" ref="M75:U75" si="80">L75/K77*L77</f>
        <v>966.58785039827421</v>
      </c>
      <c r="N75">
        <f t="shared" si="80"/>
        <v>1567.5349828439812</v>
      </c>
      <c r="O75">
        <f t="shared" si="80"/>
        <v>2205.5842234420729</v>
      </c>
      <c r="P75">
        <f t="shared" si="80"/>
        <v>2872.0935355791544</v>
      </c>
      <c r="Q75">
        <f t="shared" si="80"/>
        <v>3565.2435110971305</v>
      </c>
      <c r="R75">
        <f t="shared" si="80"/>
        <v>4284.8196033543873</v>
      </c>
      <c r="S75">
        <f t="shared" si="80"/>
        <v>5031.935372358429</v>
      </c>
      <c r="T75">
        <f t="shared" si="80"/>
        <v>5808.9419074931739</v>
      </c>
      <c r="U75">
        <f t="shared" si="80"/>
        <v>6619.4081110853931</v>
      </c>
    </row>
    <row r="76" spans="1:16384" x14ac:dyDescent="0.25">
      <c r="D76" t="s">
        <v>207</v>
      </c>
      <c r="G76" s="36">
        <v>-185</v>
      </c>
      <c r="H76" s="36">
        <v>-134</v>
      </c>
      <c r="I76" s="36">
        <v>-172</v>
      </c>
      <c r="J76" s="36">
        <v>-283</v>
      </c>
      <c r="K76" s="36">
        <v>-251</v>
      </c>
    </row>
    <row r="77" spans="1:16384" s="2" customFormat="1" x14ac:dyDescent="0.25">
      <c r="D77" s="2" t="s">
        <v>209</v>
      </c>
      <c r="G77" s="3">
        <f t="shared" ref="G77" si="81">G73-G74-G75-G76</f>
        <v>1540</v>
      </c>
      <c r="H77" s="3">
        <f t="shared" ref="H77" si="82">H73-H74-H75-H76</f>
        <v>1124</v>
      </c>
      <c r="I77" s="3">
        <f t="shared" ref="I77" si="83">I73-I74-I75-I76</f>
        <v>1770</v>
      </c>
      <c r="J77" s="3">
        <f t="shared" ref="J77" si="84">J73-J74-J75-J76</f>
        <v>2056</v>
      </c>
      <c r="K77" s="3">
        <f t="shared" ref="K77:L77" si="85">K73-K74-K75-K76</f>
        <v>2408</v>
      </c>
      <c r="L77" s="3">
        <f t="shared" si="85"/>
        <v>5135.1540579298498</v>
      </c>
      <c r="M77" s="3">
        <f t="shared" ref="M77" si="86">M73-M74-M75-M76</f>
        <v>8327.7827512331405</v>
      </c>
      <c r="N77" s="3">
        <f t="shared" ref="N77" si="87">N73-N74-N75-N76</f>
        <v>11717.522386038507</v>
      </c>
      <c r="O77" s="3">
        <f t="shared" ref="O77" si="88">O73-O74-O75-O76</f>
        <v>15258.460747159539</v>
      </c>
      <c r="P77" s="3">
        <f t="shared" ref="P77" si="89">P73-P74-P75-P76</f>
        <v>18940.931934924291</v>
      </c>
      <c r="Q77" s="3">
        <f t="shared" ref="Q77" si="90">Q73-Q74-Q75-Q76</f>
        <v>22763.79613565018</v>
      </c>
      <c r="R77" s="3">
        <f t="shared" ref="R77" si="91">R73-R74-R75-R76</f>
        <v>26732.969316715582</v>
      </c>
      <c r="S77" s="3">
        <f t="shared" ref="S77" si="92">S73-S74-S75-S76</f>
        <v>30860.942020170456</v>
      </c>
      <c r="T77" s="3">
        <f t="shared" ref="T77" si="93">T73-T74-T75-T76</f>
        <v>35166.674615998891</v>
      </c>
      <c r="U77" s="3">
        <f t="shared" ref="U77" si="94">U73-U74-U75-U76</f>
        <v>39675.761926421183</v>
      </c>
    </row>
    <row r="78" spans="1:16384" x14ac:dyDescent="0.25">
      <c r="G78" s="36"/>
      <c r="H78" s="36"/>
      <c r="I78" s="36"/>
      <c r="J78" s="36"/>
      <c r="K78" s="36"/>
    </row>
    <row r="79" spans="1:16384" x14ac:dyDescent="0.25">
      <c r="C79" t="s">
        <v>214</v>
      </c>
      <c r="D79" s="85" t="s">
        <v>216</v>
      </c>
      <c r="G79" s="36"/>
      <c r="H79" s="36"/>
      <c r="I79" s="36"/>
      <c r="J79" s="36"/>
      <c r="K79" s="36"/>
    </row>
    <row r="80" spans="1:16384" x14ac:dyDescent="0.25">
      <c r="D80" s="2" t="s">
        <v>200</v>
      </c>
      <c r="G80" s="130">
        <v>9070</v>
      </c>
      <c r="H80" s="130">
        <v>9366</v>
      </c>
      <c r="I80" s="130">
        <v>9674</v>
      </c>
      <c r="J80" s="130">
        <f>12323+216</f>
        <v>12539</v>
      </c>
      <c r="K80" s="130">
        <f>15769+830</f>
        <v>16599</v>
      </c>
      <c r="L80" s="3">
        <f>K83</f>
        <v>17798</v>
      </c>
      <c r="M80" s="3">
        <f t="shared" ref="M80:U80" si="95">L83</f>
        <v>20915.998879685019</v>
      </c>
      <c r="N80" s="3">
        <f t="shared" si="95"/>
        <v>24993.595474859325</v>
      </c>
      <c r="O80" s="3">
        <f t="shared" si="95"/>
        <v>29853.589151524546</v>
      </c>
      <c r="P80" s="3">
        <f t="shared" si="95"/>
        <v>35487.342691092133</v>
      </c>
      <c r="Q80" s="3">
        <f t="shared" si="95"/>
        <v>41913.281450936243</v>
      </c>
      <c r="R80" s="3">
        <f t="shared" si="95"/>
        <v>49156.405855250065</v>
      </c>
      <c r="S80" s="3">
        <f t="shared" si="95"/>
        <v>57248.423311112143</v>
      </c>
      <c r="T80" s="3">
        <f t="shared" si="95"/>
        <v>66228.578489280699</v>
      </c>
      <c r="U80" s="3">
        <f t="shared" si="95"/>
        <v>76144.763877246849</v>
      </c>
    </row>
    <row r="81" spans="3:21" x14ac:dyDescent="0.25">
      <c r="D81" t="s">
        <v>201</v>
      </c>
      <c r="G81" s="35">
        <v>1005</v>
      </c>
      <c r="H81" s="36">
        <v>308</v>
      </c>
      <c r="I81" s="35">
        <f>2649+216</f>
        <v>2865</v>
      </c>
      <c r="J81" s="35">
        <f>3446+614</f>
        <v>4060</v>
      </c>
      <c r="K81" s="36">
        <f>597+602</f>
        <v>1199</v>
      </c>
      <c r="L81">
        <f t="shared" ref="L81:U81" si="96">$K81/$K$92*L$101</f>
        <v>3117.998879685018</v>
      </c>
      <c r="M81">
        <f t="shared" si="96"/>
        <v>4077.5965951743065</v>
      </c>
      <c r="N81">
        <f t="shared" si="96"/>
        <v>4859.9936766652227</v>
      </c>
      <c r="O81">
        <f t="shared" si="96"/>
        <v>5633.7535395675895</v>
      </c>
      <c r="P81">
        <f t="shared" si="96"/>
        <v>6425.9387598441072</v>
      </c>
      <c r="Q81">
        <f t="shared" si="96"/>
        <v>7243.1244043138186</v>
      </c>
      <c r="R81">
        <f t="shared" si="96"/>
        <v>8092.0174558620811</v>
      </c>
      <c r="S81">
        <f t="shared" si="96"/>
        <v>8980.1551781685612</v>
      </c>
      <c r="T81">
        <f t="shared" si="96"/>
        <v>9916.1853879661521</v>
      </c>
      <c r="U81">
        <f t="shared" si="96"/>
        <v>10910.111210456016</v>
      </c>
    </row>
    <row r="82" spans="3:21" x14ac:dyDescent="0.25">
      <c r="D82" t="s">
        <v>202</v>
      </c>
      <c r="G82" s="36">
        <v>0</v>
      </c>
      <c r="H82" s="36">
        <v>0</v>
      </c>
      <c r="I82" s="36">
        <v>0</v>
      </c>
      <c r="J82" s="36">
        <v>0</v>
      </c>
      <c r="K82" s="36">
        <v>0</v>
      </c>
      <c r="L82">
        <f>K82</f>
        <v>0</v>
      </c>
      <c r="M82">
        <f t="shared" ref="M82:U82" si="97">L82</f>
        <v>0</v>
      </c>
      <c r="N82">
        <f t="shared" si="97"/>
        <v>0</v>
      </c>
      <c r="O82">
        <f t="shared" si="97"/>
        <v>0</v>
      </c>
      <c r="P82">
        <f t="shared" si="97"/>
        <v>0</v>
      </c>
      <c r="Q82">
        <f t="shared" si="97"/>
        <v>0</v>
      </c>
      <c r="R82">
        <f t="shared" si="97"/>
        <v>0</v>
      </c>
      <c r="S82">
        <f t="shared" si="97"/>
        <v>0</v>
      </c>
      <c r="T82">
        <f t="shared" si="97"/>
        <v>0</v>
      </c>
      <c r="U82">
        <f t="shared" si="97"/>
        <v>0</v>
      </c>
    </row>
    <row r="83" spans="3:21" x14ac:dyDescent="0.25">
      <c r="D83" s="2" t="s">
        <v>203</v>
      </c>
      <c r="G83" s="130">
        <v>10075</v>
      </c>
      <c r="H83" s="130">
        <v>9674</v>
      </c>
      <c r="I83" s="130">
        <f>12323+216</f>
        <v>12539</v>
      </c>
      <c r="J83" s="130">
        <f>15769+830</f>
        <v>16599</v>
      </c>
      <c r="K83" s="130">
        <f>16366+1432</f>
        <v>17798</v>
      </c>
      <c r="L83" s="3">
        <f>L80+L81+L82</f>
        <v>20915.998879685019</v>
      </c>
      <c r="M83" s="3">
        <f t="shared" ref="M83:U83" si="98">M80+M81+M82</f>
        <v>24993.595474859325</v>
      </c>
      <c r="N83" s="3">
        <f t="shared" si="98"/>
        <v>29853.589151524546</v>
      </c>
      <c r="O83" s="3">
        <f t="shared" si="98"/>
        <v>35487.342691092133</v>
      </c>
      <c r="P83" s="3">
        <f t="shared" si="98"/>
        <v>41913.281450936243</v>
      </c>
      <c r="Q83" s="3">
        <f t="shared" si="98"/>
        <v>49156.405855250065</v>
      </c>
      <c r="R83" s="3">
        <f t="shared" si="98"/>
        <v>57248.423311112143</v>
      </c>
      <c r="S83" s="3">
        <f t="shared" si="98"/>
        <v>66228.578489280699</v>
      </c>
      <c r="T83" s="3">
        <f t="shared" si="98"/>
        <v>76144.763877246849</v>
      </c>
      <c r="U83" s="3">
        <f t="shared" si="98"/>
        <v>87054.875087702865</v>
      </c>
    </row>
    <row r="84" spans="3:21" x14ac:dyDescent="0.25">
      <c r="D84" t="s">
        <v>206</v>
      </c>
      <c r="G84" s="35">
        <v>4559</v>
      </c>
      <c r="H84" s="35">
        <v>6008</v>
      </c>
      <c r="I84" s="35">
        <v>7432</v>
      </c>
      <c r="J84" s="35">
        <f>9021+19</f>
        <v>9040</v>
      </c>
      <c r="K84" s="35">
        <f>11012+108</f>
        <v>11120</v>
      </c>
      <c r="L84" s="1">
        <f>K84+K85+K86</f>
        <v>13288</v>
      </c>
      <c r="M84" s="1">
        <f t="shared" ref="M84:U84" si="99">L84+L85+L86</f>
        <v>15072.573827340755</v>
      </c>
      <c r="N84" s="1">
        <f t="shared" si="99"/>
        <v>17384.774140077086</v>
      </c>
      <c r="O84" s="1">
        <f t="shared" si="99"/>
        <v>20395.528776654544</v>
      </c>
      <c r="P84" s="1">
        <f t="shared" si="99"/>
        <v>24138.013699581752</v>
      </c>
      <c r="Q84" s="1">
        <f t="shared" si="99"/>
        <v>28628.859703158043</v>
      </c>
      <c r="R84" s="1">
        <f t="shared" si="99"/>
        <v>33885.407677091818</v>
      </c>
      <c r="S84" s="1">
        <f t="shared" si="99"/>
        <v>39928.029332548489</v>
      </c>
      <c r="T84" s="1">
        <f t="shared" si="99"/>
        <v>46781.581832188203</v>
      </c>
      <c r="U84" s="1">
        <f t="shared" si="99"/>
        <v>54476.615369800274</v>
      </c>
    </row>
    <row r="85" spans="3:21" x14ac:dyDescent="0.25">
      <c r="D85" t="s">
        <v>208</v>
      </c>
      <c r="G85" s="35">
        <v>1449</v>
      </c>
      <c r="H85" s="35">
        <v>1424</v>
      </c>
      <c r="I85" s="35">
        <f>1589+19</f>
        <v>1608</v>
      </c>
      <c r="J85" s="35">
        <f>1991+89</f>
        <v>2080</v>
      </c>
      <c r="K85" s="35">
        <f>1981+187</f>
        <v>2168</v>
      </c>
      <c r="L85">
        <f>K85/J87*K87</f>
        <v>1784.5738273407555</v>
      </c>
      <c r="M85">
        <f t="shared" ref="M85:U85" si="100">L85/K87*L87</f>
        <v>2312.2003127363323</v>
      </c>
      <c r="N85">
        <f t="shared" si="100"/>
        <v>3010.7546365774574</v>
      </c>
      <c r="O85">
        <f t="shared" si="100"/>
        <v>3742.4849229272063</v>
      </c>
      <c r="P85">
        <f t="shared" si="100"/>
        <v>4490.8460035762928</v>
      </c>
      <c r="Q85">
        <f t="shared" si="100"/>
        <v>5256.5479739337716</v>
      </c>
      <c r="R85">
        <f t="shared" si="100"/>
        <v>6042.6216554566681</v>
      </c>
      <c r="S85">
        <f t="shared" si="100"/>
        <v>6853.5524996397171</v>
      </c>
      <c r="T85">
        <f t="shared" si="100"/>
        <v>7695.0335376120674</v>
      </c>
      <c r="U85">
        <f t="shared" si="100"/>
        <v>8573.9269874327765</v>
      </c>
    </row>
    <row r="86" spans="3:21" x14ac:dyDescent="0.25">
      <c r="D86" t="s">
        <v>207</v>
      </c>
      <c r="G86" s="35">
        <v>0</v>
      </c>
      <c r="H86" s="35">
        <v>0</v>
      </c>
      <c r="I86" s="35">
        <v>0</v>
      </c>
      <c r="J86" s="35">
        <v>0</v>
      </c>
      <c r="K86" s="35">
        <v>0</v>
      </c>
      <c r="L86" s="1">
        <v>0</v>
      </c>
      <c r="M86" s="1">
        <f>L86</f>
        <v>0</v>
      </c>
      <c r="N86" s="1">
        <f t="shared" ref="N86:U86" si="101">M86</f>
        <v>0</v>
      </c>
      <c r="O86" s="1">
        <f t="shared" si="101"/>
        <v>0</v>
      </c>
      <c r="P86" s="1">
        <f t="shared" si="101"/>
        <v>0</v>
      </c>
      <c r="Q86" s="1">
        <f t="shared" si="101"/>
        <v>0</v>
      </c>
      <c r="R86" s="1">
        <f t="shared" si="101"/>
        <v>0</v>
      </c>
      <c r="S86" s="1">
        <f t="shared" si="101"/>
        <v>0</v>
      </c>
      <c r="T86" s="1">
        <f t="shared" si="101"/>
        <v>0</v>
      </c>
      <c r="U86" s="1">
        <f t="shared" si="101"/>
        <v>0</v>
      </c>
    </row>
    <row r="87" spans="3:21" x14ac:dyDescent="0.25">
      <c r="D87" s="2" t="s">
        <v>209</v>
      </c>
      <c r="G87" s="130">
        <f t="shared" ref="G87" si="102">G83-G84-G85-G86</f>
        <v>4067</v>
      </c>
      <c r="H87" s="130">
        <f>H83-H84-H85-H86</f>
        <v>2242</v>
      </c>
      <c r="I87" s="130">
        <f>I83-I84-I85-I86</f>
        <v>3499</v>
      </c>
      <c r="J87" s="130">
        <f>J83-J84-J85-J86</f>
        <v>5479</v>
      </c>
      <c r="K87" s="130">
        <f>K83-K84-K85-K86</f>
        <v>4510</v>
      </c>
      <c r="L87" s="3">
        <f t="shared" ref="L87" si="103">L83-L84-L85-L86</f>
        <v>5843.4250523442643</v>
      </c>
      <c r="M87" s="3">
        <f t="shared" ref="M87" si="104">M83-M84-M85-M86</f>
        <v>7608.8213347822375</v>
      </c>
      <c r="N87" s="3">
        <f t="shared" ref="N87" si="105">N83-N84-N85-N86</f>
        <v>9458.0603748700014</v>
      </c>
      <c r="O87" s="3">
        <f t="shared" ref="O87" si="106">O83-O84-O85-O86</f>
        <v>11349.328991510383</v>
      </c>
      <c r="P87" s="3">
        <f t="shared" ref="P87" si="107">P83-P84-P85-P86</f>
        <v>13284.421747778199</v>
      </c>
      <c r="Q87" s="3">
        <f t="shared" ref="Q87" si="108">Q83-Q84-Q85-Q86</f>
        <v>15270.99817815825</v>
      </c>
      <c r="R87" s="3">
        <f t="shared" ref="R87" si="109">R83-R84-R85-R86</f>
        <v>17320.393978563658</v>
      </c>
      <c r="S87" s="3">
        <f t="shared" ref="S87" si="110">S83-S84-S85-S86</f>
        <v>19446.996657092492</v>
      </c>
      <c r="T87" s="3">
        <f t="shared" ref="T87" si="111">T83-T84-T85-T86</f>
        <v>21668.148507446578</v>
      </c>
      <c r="U87" s="3">
        <f t="shared" ref="U87" si="112">U83-U84-U85-U86</f>
        <v>24004.332730469814</v>
      </c>
    </row>
    <row r="88" spans="3:21" x14ac:dyDescent="0.25">
      <c r="C88" t="s">
        <v>214</v>
      </c>
      <c r="D88" s="2" t="s">
        <v>225</v>
      </c>
      <c r="E88" s="2"/>
      <c r="F88" s="2"/>
      <c r="G88" s="3">
        <f>G95</f>
        <v>35057</v>
      </c>
      <c r="H88" s="3">
        <f t="shared" ref="H88:U88" si="113">H95</f>
        <v>30129</v>
      </c>
      <c r="I88" s="3">
        <f t="shared" si="113"/>
        <v>27704</v>
      </c>
      <c r="J88" s="3">
        <f t="shared" si="113"/>
        <v>28069</v>
      </c>
      <c r="K88" s="3">
        <f t="shared" si="113"/>
        <v>30003</v>
      </c>
      <c r="L88" s="3">
        <f t="shared" si="113"/>
        <v>31423.483329762588</v>
      </c>
      <c r="M88" s="3">
        <f t="shared" si="113"/>
        <v>50512.040894697515</v>
      </c>
      <c r="N88" s="3">
        <f t="shared" si="113"/>
        <v>71984.466188141872</v>
      </c>
      <c r="O88" s="3">
        <f t="shared" si="113"/>
        <v>93706.386863804975</v>
      </c>
      <c r="P88" s="3">
        <f t="shared" si="113"/>
        <v>115640.85458944114</v>
      </c>
      <c r="Q88" s="3">
        <f t="shared" si="113"/>
        <v>137932.85699445478</v>
      </c>
      <c r="R88" s="3">
        <f t="shared" si="113"/>
        <v>160720.77129000745</v>
      </c>
      <c r="S88" s="3">
        <f t="shared" si="113"/>
        <v>184156.087634728</v>
      </c>
      <c r="T88" s="3">
        <f t="shared" si="113"/>
        <v>208409.68663301159</v>
      </c>
      <c r="U88" s="3">
        <f t="shared" si="113"/>
        <v>233676.50877003965</v>
      </c>
    </row>
    <row r="91" spans="3:21" x14ac:dyDescent="0.25">
      <c r="D91" s="132" t="s">
        <v>217</v>
      </c>
      <c r="E91" s="132"/>
      <c r="F91" s="132"/>
      <c r="G91" s="133">
        <f>G8+G14+G20+G30+G40+G50+G60+G70+G80</f>
        <v>263293</v>
      </c>
      <c r="H91" s="133">
        <f>H8+H14+H20+H30+H40+H50+H60+H70+H80</f>
        <v>291133</v>
      </c>
      <c r="I91" s="133">
        <f t="shared" ref="I91:U91" si="114">I8+I14+I20+I30+I40+I50+I60+I70+I80</f>
        <v>308736</v>
      </c>
      <c r="J91" s="133">
        <f t="shared" si="114"/>
        <v>319213</v>
      </c>
      <c r="K91" s="133">
        <f t="shared" si="114"/>
        <v>383800</v>
      </c>
      <c r="L91" s="133">
        <f t="shared" si="114"/>
        <v>416853</v>
      </c>
      <c r="M91" s="133">
        <f t="shared" si="114"/>
        <v>514046.66816365934</v>
      </c>
      <c r="N91" s="133">
        <f t="shared" si="114"/>
        <v>641152.73383892188</v>
      </c>
      <c r="O91" s="133">
        <f t="shared" si="114"/>
        <v>792647.53255899088</v>
      </c>
      <c r="P91" s="133">
        <f t="shared" si="114"/>
        <v>968261.8265884642</v>
      </c>
      <c r="Q91" s="133">
        <f t="shared" si="114"/>
        <v>1168569.9676636714</v>
      </c>
      <c r="R91" s="133">
        <f t="shared" si="114"/>
        <v>1394351.2642535204</v>
      </c>
      <c r="S91" s="133">
        <f t="shared" si="114"/>
        <v>1646594.0936220321</v>
      </c>
      <c r="T91" s="133">
        <f t="shared" si="114"/>
        <v>1926521.7831833747</v>
      </c>
      <c r="U91" s="133">
        <f t="shared" si="114"/>
        <v>2235627.2284504599</v>
      </c>
    </row>
    <row r="92" spans="3:21" x14ac:dyDescent="0.25">
      <c r="D92" s="132" t="s">
        <v>218</v>
      </c>
      <c r="E92" s="132"/>
      <c r="F92" s="132"/>
      <c r="G92" s="133">
        <f t="shared" ref="G92:U92" si="115">G9+G15+G21+G31+G41+G51+G61+G71+G81</f>
        <v>33982</v>
      </c>
      <c r="H92" s="133">
        <f t="shared" si="115"/>
        <v>23916</v>
      </c>
      <c r="I92" s="133">
        <f t="shared" si="115"/>
        <v>17263</v>
      </c>
      <c r="J92" s="133">
        <f t="shared" si="115"/>
        <v>69822</v>
      </c>
      <c r="K92" s="133">
        <f t="shared" si="115"/>
        <v>37375</v>
      </c>
      <c r="L92" s="133">
        <f t="shared" si="115"/>
        <v>97193.668163659328</v>
      </c>
      <c r="M92" s="133">
        <f t="shared" si="115"/>
        <v>127106.06567526249</v>
      </c>
      <c r="N92" s="133">
        <f t="shared" si="115"/>
        <v>151494.79872006897</v>
      </c>
      <c r="O92" s="133">
        <f t="shared" si="115"/>
        <v>175614.29402947347</v>
      </c>
      <c r="P92" s="133">
        <f t="shared" si="115"/>
        <v>200308.1410752073</v>
      </c>
      <c r="Q92" s="133">
        <f t="shared" si="115"/>
        <v>225781.29658984902</v>
      </c>
      <c r="R92" s="133">
        <f t="shared" si="115"/>
        <v>252242.82936851148</v>
      </c>
      <c r="S92" s="133">
        <f t="shared" si="115"/>
        <v>279927.68956134276</v>
      </c>
      <c r="T92" s="133">
        <f t="shared" si="115"/>
        <v>309105.44526708504</v>
      </c>
      <c r="U92" s="133">
        <f t="shared" si="115"/>
        <v>340087.91200232989</v>
      </c>
    </row>
    <row r="93" spans="3:21" x14ac:dyDescent="0.25">
      <c r="D93" s="132" t="s">
        <v>219</v>
      </c>
      <c r="E93" s="132"/>
      <c r="F93" s="132"/>
      <c r="G93" s="133">
        <f>G10+G16+G22+G32+G42+G52+G62+G72+G82</f>
        <v>-5433</v>
      </c>
      <c r="H93" s="133">
        <f t="shared" ref="H93:U93" si="116">H10+H16+H22+H32+H42+H52+H62+H72+H82</f>
        <v>-6313</v>
      </c>
      <c r="I93" s="133">
        <f t="shared" si="116"/>
        <v>-6786</v>
      </c>
      <c r="J93" s="133">
        <f t="shared" si="116"/>
        <v>-5235</v>
      </c>
      <c r="K93" s="133">
        <f t="shared" si="116"/>
        <v>-4322</v>
      </c>
      <c r="L93" s="133">
        <f t="shared" si="116"/>
        <v>0</v>
      </c>
      <c r="M93" s="133">
        <f t="shared" si="116"/>
        <v>0</v>
      </c>
      <c r="N93" s="133">
        <f t="shared" si="116"/>
        <v>0</v>
      </c>
      <c r="O93" s="133">
        <f t="shared" si="116"/>
        <v>0</v>
      </c>
      <c r="P93" s="133">
        <f t="shared" si="116"/>
        <v>0</v>
      </c>
      <c r="Q93" s="133">
        <f t="shared" si="116"/>
        <v>0</v>
      </c>
      <c r="R93" s="133">
        <f t="shared" si="116"/>
        <v>0</v>
      </c>
      <c r="S93" s="133">
        <f t="shared" si="116"/>
        <v>0</v>
      </c>
      <c r="T93" s="133">
        <f t="shared" si="116"/>
        <v>0</v>
      </c>
      <c r="U93" s="133">
        <f t="shared" si="116"/>
        <v>0</v>
      </c>
    </row>
    <row r="94" spans="3:21" x14ac:dyDescent="0.25">
      <c r="D94" s="132" t="s">
        <v>220</v>
      </c>
      <c r="E94" s="132"/>
      <c r="F94" s="132"/>
      <c r="G94" s="133">
        <f>G24+G34+G44+G54+G64+G74+G84</f>
        <v>109215</v>
      </c>
      <c r="H94" s="133">
        <f t="shared" ref="H94:U94" si="117">H24+H34+H44+H54+H64+H74+H84</f>
        <v>140157</v>
      </c>
      <c r="I94" s="133">
        <f t="shared" si="117"/>
        <v>164983</v>
      </c>
      <c r="J94" s="133">
        <f t="shared" si="117"/>
        <v>187719</v>
      </c>
      <c r="K94" s="133">
        <f t="shared" si="117"/>
        <v>211655</v>
      </c>
      <c r="L94" s="133">
        <f t="shared" si="117"/>
        <v>238029</v>
      </c>
      <c r="M94" s="133">
        <f t="shared" si="117"/>
        <v>269452.48332976259</v>
      </c>
      <c r="N94" s="133">
        <f t="shared" si="117"/>
        <v>319964.52422446007</v>
      </c>
      <c r="O94" s="133">
        <f t="shared" si="117"/>
        <v>391948.99041260191</v>
      </c>
      <c r="P94" s="133">
        <f t="shared" si="117"/>
        <v>485655.37727640686</v>
      </c>
      <c r="Q94" s="133">
        <f t="shared" si="117"/>
        <v>601296.23186584807</v>
      </c>
      <c r="R94" s="133">
        <f t="shared" si="117"/>
        <v>739229.08886030258</v>
      </c>
      <c r="S94" s="133">
        <f t="shared" si="117"/>
        <v>899949.86015031009</v>
      </c>
      <c r="T94" s="133">
        <f t="shared" si="117"/>
        <v>1084105.9477850383</v>
      </c>
      <c r="U94" s="133">
        <f t="shared" si="117"/>
        <v>1292515.6344180498</v>
      </c>
    </row>
    <row r="95" spans="3:21" x14ac:dyDescent="0.25">
      <c r="D95" s="132" t="s">
        <v>221</v>
      </c>
      <c r="E95" s="132"/>
      <c r="F95" s="132"/>
      <c r="G95" s="133">
        <f t="shared" ref="G95:U97" si="118">G25+G35+G45+G55+G65+G75+G85</f>
        <v>35057</v>
      </c>
      <c r="H95" s="133">
        <f t="shared" si="118"/>
        <v>30129</v>
      </c>
      <c r="I95" s="133">
        <f t="shared" si="118"/>
        <v>27704</v>
      </c>
      <c r="J95" s="133">
        <f t="shared" si="118"/>
        <v>28069</v>
      </c>
      <c r="K95" s="133">
        <f t="shared" si="118"/>
        <v>30003</v>
      </c>
      <c r="L95" s="133">
        <f>L25+L35+L45+L55+L65+L75+L85</f>
        <v>31423.483329762588</v>
      </c>
      <c r="M95" s="133">
        <f t="shared" si="118"/>
        <v>50512.040894697515</v>
      </c>
      <c r="N95" s="133">
        <f t="shared" si="118"/>
        <v>71984.466188141872</v>
      </c>
      <c r="O95" s="133">
        <f t="shared" si="118"/>
        <v>93706.386863804975</v>
      </c>
      <c r="P95" s="133">
        <f t="shared" si="118"/>
        <v>115640.85458944114</v>
      </c>
      <c r="Q95" s="133">
        <f t="shared" si="118"/>
        <v>137932.85699445478</v>
      </c>
      <c r="R95" s="133">
        <f t="shared" si="118"/>
        <v>160720.77129000745</v>
      </c>
      <c r="S95" s="133">
        <f t="shared" si="118"/>
        <v>184156.087634728</v>
      </c>
      <c r="T95" s="133">
        <f t="shared" si="118"/>
        <v>208409.68663301159</v>
      </c>
      <c r="U95" s="133">
        <f t="shared" si="118"/>
        <v>233676.50877003965</v>
      </c>
    </row>
    <row r="96" spans="3:21" x14ac:dyDescent="0.25">
      <c r="D96" s="132" t="s">
        <v>222</v>
      </c>
      <c r="E96" s="132"/>
      <c r="F96" s="132"/>
      <c r="G96" s="133">
        <f t="shared" si="118"/>
        <v>-4115</v>
      </c>
      <c r="H96" s="133">
        <f t="shared" si="118"/>
        <v>-5303</v>
      </c>
      <c r="I96" s="133">
        <f t="shared" si="118"/>
        <v>-4968</v>
      </c>
      <c r="J96" s="133">
        <f t="shared" si="118"/>
        <v>-4133</v>
      </c>
      <c r="K96" s="133">
        <f t="shared" si="118"/>
        <v>-3629</v>
      </c>
      <c r="L96" s="133">
        <f t="shared" si="118"/>
        <v>0</v>
      </c>
      <c r="M96" s="133">
        <f t="shared" si="118"/>
        <v>0</v>
      </c>
      <c r="N96" s="133">
        <f t="shared" si="118"/>
        <v>0</v>
      </c>
      <c r="O96" s="133">
        <f t="shared" si="118"/>
        <v>0</v>
      </c>
      <c r="P96" s="133">
        <f t="shared" si="118"/>
        <v>0</v>
      </c>
      <c r="Q96" s="133">
        <f t="shared" si="118"/>
        <v>0</v>
      </c>
      <c r="R96" s="133">
        <f t="shared" si="118"/>
        <v>0</v>
      </c>
      <c r="S96" s="133">
        <f t="shared" si="118"/>
        <v>0</v>
      </c>
      <c r="T96" s="133">
        <f t="shared" si="118"/>
        <v>0</v>
      </c>
      <c r="U96" s="133">
        <f t="shared" si="118"/>
        <v>0</v>
      </c>
    </row>
    <row r="97" spans="4:21" x14ac:dyDescent="0.25">
      <c r="D97" s="132" t="s">
        <v>223</v>
      </c>
      <c r="E97" s="132"/>
      <c r="F97" s="132"/>
      <c r="G97" s="133">
        <f t="shared" si="118"/>
        <v>111711</v>
      </c>
      <c r="H97" s="133">
        <f t="shared" si="118"/>
        <v>103720</v>
      </c>
      <c r="I97" s="133">
        <f t="shared" si="118"/>
        <v>91112</v>
      </c>
      <c r="J97" s="133">
        <f t="shared" si="118"/>
        <v>110391</v>
      </c>
      <c r="K97" s="133">
        <f t="shared" si="118"/>
        <v>116051</v>
      </c>
      <c r="L97" s="133">
        <f t="shared" si="118"/>
        <v>179418.32331193768</v>
      </c>
      <c r="M97" s="133">
        <f t="shared" si="118"/>
        <v>252869.98007420317</v>
      </c>
      <c r="N97" s="133">
        <f t="shared" si="118"/>
        <v>328634.99637824146</v>
      </c>
      <c r="O97" s="133">
        <f t="shared" si="118"/>
        <v>406201.29531158262</v>
      </c>
      <c r="P97" s="133">
        <f t="shared" si="118"/>
        <v>485916.48220260645</v>
      </c>
      <c r="Q97" s="133">
        <f t="shared" si="118"/>
        <v>568183.06445889652</v>
      </c>
      <c r="R97" s="133">
        <f t="shared" si="118"/>
        <v>653469.07238792907</v>
      </c>
      <c r="S97" s="133">
        <f t="shared" si="118"/>
        <v>742320.18775522127</v>
      </c>
      <c r="T97" s="133">
        <f t="shared" si="118"/>
        <v>835374.11544810969</v>
      </c>
      <c r="U97" s="133">
        <f t="shared" si="118"/>
        <v>933377.72655491089</v>
      </c>
    </row>
    <row r="98" spans="4:21" x14ac:dyDescent="0.25">
      <c r="D98" s="134" t="s">
        <v>227</v>
      </c>
      <c r="E98" s="132"/>
      <c r="F98" s="132"/>
      <c r="G98" s="135">
        <f>(G97*10^6)/'Revenue Build Up'!G18</f>
        <v>71458.590402207643</v>
      </c>
      <c r="H98" s="135">
        <f>(H97*10^6)/'Revenue Build Up'!H18</f>
        <v>71145.328669880051</v>
      </c>
      <c r="I98" s="135">
        <f>(I97*10^6)/'Revenue Build Up'!I18</f>
        <v>55130.750375305644</v>
      </c>
      <c r="J98" s="135">
        <f>(J97*10^6)/'Revenue Build Up'!J18</f>
        <v>56145.367324394101</v>
      </c>
      <c r="K98" s="135">
        <f>(K97*10^6)/'Revenue Build Up'!K18</f>
        <v>54348.218044764188</v>
      </c>
      <c r="L98" s="135">
        <f>AVERAGE(G98:K98)</f>
        <v>61645.650963310327</v>
      </c>
      <c r="M98" s="135">
        <f>L98</f>
        <v>61645.650963310327</v>
      </c>
      <c r="N98" s="135">
        <f t="shared" ref="N98:U98" si="119">M98</f>
        <v>61645.650963310327</v>
      </c>
      <c r="O98" s="135">
        <f t="shared" si="119"/>
        <v>61645.650963310327</v>
      </c>
      <c r="P98" s="135">
        <f t="shared" si="119"/>
        <v>61645.650963310327</v>
      </c>
      <c r="Q98" s="135">
        <f t="shared" si="119"/>
        <v>61645.650963310327</v>
      </c>
      <c r="R98" s="135">
        <f t="shared" si="119"/>
        <v>61645.650963310327</v>
      </c>
      <c r="S98" s="135">
        <f t="shared" si="119"/>
        <v>61645.650963310327</v>
      </c>
      <c r="T98" s="135">
        <f t="shared" si="119"/>
        <v>61645.650963310327</v>
      </c>
      <c r="U98" s="135">
        <f t="shared" si="119"/>
        <v>61645.650963310327</v>
      </c>
    </row>
    <row r="99" spans="4:21" x14ac:dyDescent="0.25">
      <c r="D99" s="132" t="s">
        <v>224</v>
      </c>
      <c r="E99" s="132"/>
      <c r="F99" s="132"/>
      <c r="G99" s="136">
        <f>(G98*'Revenue Build Up'!G11)/10^6</f>
        <v>0</v>
      </c>
      <c r="H99" s="136">
        <f>(H98*'Revenue Build Up'!H11)/10^6</f>
        <v>0</v>
      </c>
      <c r="I99" s="136">
        <f>(I98*'Revenue Build Up'!I11)/10^6</f>
        <v>13782.687593826411</v>
      </c>
      <c r="J99" s="132">
        <f>(J98*'Revenue Build Up'!J11)/10^6</f>
        <v>0</v>
      </c>
      <c r="K99" s="136">
        <f>(K98*'Revenue Build Up'!K11)/10^6</f>
        <v>5434.8218044764189</v>
      </c>
      <c r="L99" s="136">
        <f>(L98*'Revenue Build Up'!L11)/10^6</f>
        <v>4124.5338705864333</v>
      </c>
      <c r="M99" s="136">
        <f>(M98*'Revenue Build Up'!M11)/10^6</f>
        <v>14948.373817254624</v>
      </c>
      <c r="N99" s="136">
        <f>(N98*'Revenue Build Up'!N11)/10^6</f>
        <v>17864.681568616765</v>
      </c>
      <c r="O99" s="136">
        <f>(O98*'Revenue Build Up'!O11)/10^6</f>
        <v>20262.256202358134</v>
      </c>
      <c r="P99" s="136">
        <f>(P98*'Revenue Build Up'!P11)/10^6</f>
        <v>23021.635522455806</v>
      </c>
      <c r="Q99" s="136">
        <f>(Q98*'Revenue Build Up'!Q11)/10^6</f>
        <v>26202.788632083913</v>
      </c>
      <c r="R99" s="136">
        <f>(R98*'Revenue Build Up'!R11)/10^6</f>
        <v>29876.407115193721</v>
      </c>
      <c r="S99" s="136">
        <f>(S98*'Revenue Build Up'!S11)/10^6</f>
        <v>34125.950963304422</v>
      </c>
      <c r="T99" s="136">
        <f>(T98*'Revenue Build Up'!T11)/10^6</f>
        <v>39050.107670763144</v>
      </c>
      <c r="U99" s="136">
        <f>(U98*'Revenue Build Up'!U11)/10^6</f>
        <v>44765.752268979937</v>
      </c>
    </row>
    <row r="100" spans="4:21" x14ac:dyDescent="0.25">
      <c r="D100" s="132" t="s">
        <v>226</v>
      </c>
      <c r="E100" s="132"/>
      <c r="F100" s="132"/>
      <c r="G100" s="133">
        <f t="shared" ref="G100:U100" si="120">G88</f>
        <v>35057</v>
      </c>
      <c r="H100" s="133">
        <f t="shared" si="120"/>
        <v>30129</v>
      </c>
      <c r="I100" s="133">
        <f t="shared" si="120"/>
        <v>27704</v>
      </c>
      <c r="J100" s="133">
        <f t="shared" si="120"/>
        <v>28069</v>
      </c>
      <c r="K100" s="133">
        <f t="shared" si="120"/>
        <v>30003</v>
      </c>
      <c r="L100" s="133">
        <f t="shared" si="120"/>
        <v>31423.483329762588</v>
      </c>
      <c r="M100" s="133">
        <f t="shared" si="120"/>
        <v>50512.040894697515</v>
      </c>
      <c r="N100" s="133">
        <f t="shared" si="120"/>
        <v>71984.466188141872</v>
      </c>
      <c r="O100" s="133">
        <f t="shared" si="120"/>
        <v>93706.386863804975</v>
      </c>
      <c r="P100" s="133">
        <f t="shared" si="120"/>
        <v>115640.85458944114</v>
      </c>
      <c r="Q100" s="133">
        <f t="shared" si="120"/>
        <v>137932.85699445478</v>
      </c>
      <c r="R100" s="133">
        <f t="shared" si="120"/>
        <v>160720.77129000745</v>
      </c>
      <c r="S100" s="133">
        <f t="shared" si="120"/>
        <v>184156.087634728</v>
      </c>
      <c r="T100" s="133">
        <f t="shared" si="120"/>
        <v>208409.68663301159</v>
      </c>
      <c r="U100" s="133">
        <f t="shared" si="120"/>
        <v>233676.50877003965</v>
      </c>
    </row>
    <row r="101" spans="4:21" x14ac:dyDescent="0.25">
      <c r="D101" s="132" t="s">
        <v>228</v>
      </c>
      <c r="E101" s="132"/>
      <c r="F101" s="132"/>
      <c r="G101" s="133">
        <f>SUM(G98:G100)</f>
        <v>106515.59040220764</v>
      </c>
      <c r="H101" s="133">
        <f t="shared" ref="H101:U101" si="121">SUM(H98:H100)</f>
        <v>101274.32866988005</v>
      </c>
      <c r="I101" s="133">
        <f t="shared" si="121"/>
        <v>96617.43796913205</v>
      </c>
      <c r="J101" s="133">
        <f t="shared" si="121"/>
        <v>84214.367324394101</v>
      </c>
      <c r="K101" s="133">
        <f t="shared" si="121"/>
        <v>89786.039849240609</v>
      </c>
      <c r="L101" s="133">
        <f t="shared" si="121"/>
        <v>97193.668163659342</v>
      </c>
      <c r="M101" s="133">
        <f t="shared" si="121"/>
        <v>127106.06567526248</v>
      </c>
      <c r="N101" s="133">
        <f t="shared" si="121"/>
        <v>151494.79872006897</v>
      </c>
      <c r="O101" s="133">
        <f t="shared" si="121"/>
        <v>175614.29402947344</v>
      </c>
      <c r="P101" s="133">
        <f t="shared" si="121"/>
        <v>200308.14107520727</v>
      </c>
      <c r="Q101" s="133">
        <f t="shared" si="121"/>
        <v>225781.29658984902</v>
      </c>
      <c r="R101" s="133">
        <f t="shared" si="121"/>
        <v>252242.82936851151</v>
      </c>
      <c r="S101" s="133">
        <f t="shared" si="121"/>
        <v>279927.68956134276</v>
      </c>
      <c r="T101" s="133">
        <f t="shared" si="121"/>
        <v>309105.44526708504</v>
      </c>
      <c r="U101" s="133">
        <f t="shared" si="121"/>
        <v>340087.91200232995</v>
      </c>
    </row>
    <row r="104" spans="4:21" x14ac:dyDescent="0.25">
      <c r="D104" s="68"/>
      <c r="E104" s="68"/>
      <c r="F104" s="68"/>
      <c r="G104" s="68"/>
      <c r="H104" s="68"/>
      <c r="I104" s="68"/>
      <c r="J104" s="68"/>
      <c r="K104" s="68"/>
      <c r="L104" s="68"/>
      <c r="M104" s="68"/>
      <c r="N104" s="68"/>
      <c r="O104" s="68"/>
      <c r="P104" s="68"/>
      <c r="Q104" s="68"/>
      <c r="R104" s="68"/>
      <c r="S104" s="68"/>
      <c r="T104" s="68"/>
      <c r="U104" s="68"/>
    </row>
  </sheetData>
  <mergeCells count="1">
    <mergeCell ref="D3:U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U22"/>
  <sheetViews>
    <sheetView showGridLines="0" workbookViewId="0">
      <selection activeCell="D19" sqref="D19"/>
    </sheetView>
  </sheetViews>
  <sheetFormatPr defaultRowHeight="15" x14ac:dyDescent="0.25"/>
  <cols>
    <col min="1" max="1" width="1" customWidth="1"/>
    <col min="2" max="2" width="0.7109375" customWidth="1"/>
    <col min="3" max="3" width="0.5703125" customWidth="1"/>
    <col min="4" max="4" width="18.85546875" customWidth="1"/>
    <col min="7" max="18" width="12.140625" bestFit="1" customWidth="1"/>
    <col min="19" max="21" width="13.28515625" bestFit="1" customWidth="1"/>
  </cols>
  <sheetData>
    <row r="3" spans="1:21" ht="18.75" x14ac:dyDescent="0.3">
      <c r="D3" s="201" t="s">
        <v>235</v>
      </c>
      <c r="E3" s="201"/>
      <c r="F3" s="201"/>
      <c r="G3" s="201"/>
      <c r="H3" s="201"/>
      <c r="I3" s="201"/>
      <c r="J3" s="201"/>
      <c r="K3" s="201"/>
      <c r="L3" s="201"/>
      <c r="M3" s="201"/>
      <c r="N3" s="201"/>
      <c r="O3" s="201"/>
      <c r="P3" s="201"/>
      <c r="Q3" s="201"/>
      <c r="R3" s="201"/>
      <c r="S3" s="201"/>
      <c r="T3" s="201"/>
      <c r="U3" s="201"/>
    </row>
    <row r="4" spans="1:21" x14ac:dyDescent="0.25">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1:21" x14ac:dyDescent="0.25">
      <c r="G5" s="66" t="s">
        <v>187</v>
      </c>
      <c r="H5" s="66" t="str">
        <f>G5</f>
        <v>Aduited</v>
      </c>
      <c r="I5" s="66" t="str">
        <f t="shared" ref="I5:K5" si="1">H5</f>
        <v>Aduited</v>
      </c>
      <c r="J5" s="66" t="str">
        <f t="shared" si="1"/>
        <v>Aduited</v>
      </c>
      <c r="K5" s="66" t="str">
        <f t="shared" si="1"/>
        <v>Aduited</v>
      </c>
      <c r="L5" s="67" t="s">
        <v>186</v>
      </c>
      <c r="M5" s="67" t="str">
        <f>L5</f>
        <v>Projected</v>
      </c>
      <c r="N5" s="67" t="str">
        <f t="shared" ref="N5:U5"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7" spans="1:21" x14ac:dyDescent="0.25">
      <c r="D7" t="s">
        <v>418</v>
      </c>
      <c r="G7" s="16">
        <f>'cost build up'!G10</f>
        <v>756600</v>
      </c>
      <c r="H7" s="16">
        <f>'cost build up'!H10</f>
        <v>703720</v>
      </c>
      <c r="I7" s="16">
        <f>'cost build up'!I10</f>
        <v>883298</v>
      </c>
      <c r="J7" s="16">
        <f>'cost build up'!J10</f>
        <v>1184099</v>
      </c>
      <c r="K7" s="16">
        <f>'cost build up'!K10</f>
        <v>1418582</v>
      </c>
      <c r="L7" s="16">
        <f>'cost build up'!L10</f>
        <v>1739932.2916607843</v>
      </c>
      <c r="M7" s="16">
        <f>'cost build up'!M10</f>
        <v>2074612.0045164351</v>
      </c>
      <c r="N7" s="16">
        <f>'cost build up'!N10</f>
        <v>2493093.0441195928</v>
      </c>
      <c r="O7" s="16">
        <f>'cost build up'!O10</f>
        <v>3002687.6476078797</v>
      </c>
      <c r="P7" s="16">
        <f>'cost build up'!P10</f>
        <v>3624514.3394547957</v>
      </c>
      <c r="Q7" s="16">
        <f>'cost build up'!Q10</f>
        <v>4384856.7902768031</v>
      </c>
      <c r="R7" s="16">
        <f>'cost build up'!R10</f>
        <v>5316488.4157547094</v>
      </c>
      <c r="S7" s="16">
        <f>'cost build up'!S10</f>
        <v>6460351.4372370392</v>
      </c>
      <c r="T7" s="16">
        <f>'cost build up'!T10</f>
        <v>7867689.0030510891</v>
      </c>
      <c r="U7" s="16">
        <f>'cost build up'!U10</f>
        <v>9602757.390331611</v>
      </c>
    </row>
    <row r="8" spans="1:21" x14ac:dyDescent="0.25">
      <c r="A8" s="2"/>
      <c r="B8" s="2"/>
      <c r="C8" s="2"/>
      <c r="D8" t="s">
        <v>179</v>
      </c>
      <c r="G8" s="16">
        <f>'cost build up'!G13</f>
        <v>531633</v>
      </c>
      <c r="H8" s="16">
        <f>'cost build up'!H13</f>
        <v>508241</v>
      </c>
      <c r="I8" s="16">
        <f>'cost build up'!I13</f>
        <v>660440</v>
      </c>
      <c r="J8" s="16">
        <f>'cost build up'!J13</f>
        <v>854864</v>
      </c>
      <c r="K8" s="16">
        <f>'cost build up'!K13</f>
        <v>997409</v>
      </c>
      <c r="L8" s="16">
        <f>'cost build up'!L13</f>
        <v>1251928.216419186</v>
      </c>
      <c r="M8" s="16">
        <f>'cost build up'!M13</f>
        <v>1492739.2973993113</v>
      </c>
      <c r="N8" s="16">
        <f>'cost build up'!N13</f>
        <v>1793847.6934137053</v>
      </c>
      <c r="O8" s="16">
        <f>'cost build up'!O13</f>
        <v>2160514.7563216412</v>
      </c>
      <c r="P8" s="16">
        <f>'cost build up'!P13</f>
        <v>2607935.8341284576</v>
      </c>
      <c r="Q8" s="16">
        <f>'cost build up'!Q13</f>
        <v>3155022.7368129264</v>
      </c>
      <c r="R8" s="16">
        <f>'cost build up'!R13</f>
        <v>3825356.8209806397</v>
      </c>
      <c r="S8" s="16">
        <f>'cost build up'!S13</f>
        <v>4648397.1192587651</v>
      </c>
      <c r="T8" s="16">
        <f>'cost build up'!T13</f>
        <v>5661014.4590907432</v>
      </c>
      <c r="U8" s="16">
        <f>'cost build up'!U13</f>
        <v>6909442.9651103923</v>
      </c>
    </row>
    <row r="9" spans="1:21" x14ac:dyDescent="0.25">
      <c r="D9" s="10" t="s">
        <v>229</v>
      </c>
      <c r="E9" s="10"/>
      <c r="F9" s="10"/>
      <c r="G9" s="19">
        <f>G7-G8</f>
        <v>224967</v>
      </c>
      <c r="H9" s="19">
        <f t="shared" ref="H9:U9" si="3">H7-H8</f>
        <v>195479</v>
      </c>
      <c r="I9" s="19">
        <f t="shared" si="3"/>
        <v>222858</v>
      </c>
      <c r="J9" s="19">
        <f t="shared" si="3"/>
        <v>329235</v>
      </c>
      <c r="K9" s="19">
        <f t="shared" si="3"/>
        <v>421173</v>
      </c>
      <c r="L9" s="19">
        <f t="shared" si="3"/>
        <v>488004.0752415983</v>
      </c>
      <c r="M9" s="19">
        <f t="shared" si="3"/>
        <v>581872.70711712376</v>
      </c>
      <c r="N9" s="19">
        <f t="shared" si="3"/>
        <v>699245.35070588742</v>
      </c>
      <c r="O9" s="19">
        <f t="shared" si="3"/>
        <v>842172.89128623856</v>
      </c>
      <c r="P9" s="19">
        <f t="shared" si="3"/>
        <v>1016578.5053263381</v>
      </c>
      <c r="Q9" s="19">
        <f t="shared" si="3"/>
        <v>1229834.0534638767</v>
      </c>
      <c r="R9" s="19">
        <f t="shared" si="3"/>
        <v>1491131.5947740697</v>
      </c>
      <c r="S9" s="19">
        <f t="shared" si="3"/>
        <v>1811954.3179782741</v>
      </c>
      <c r="T9" s="19">
        <f t="shared" si="3"/>
        <v>2206674.5439603459</v>
      </c>
      <c r="U9" s="19">
        <f t="shared" si="3"/>
        <v>2693314.4252212187</v>
      </c>
    </row>
    <row r="10" spans="1:21" x14ac:dyDescent="0.25">
      <c r="A10" s="2"/>
      <c r="B10" s="2"/>
      <c r="C10" s="2"/>
      <c r="D10" t="s">
        <v>230</v>
      </c>
      <c r="G10" s="16">
        <f>-SUM('Income  statement'!G16:G18)</f>
        <v>-151841</v>
      </c>
      <c r="H10" s="16">
        <f>-SUM('Income  statement'!H16:H18)</f>
        <v>-141963</v>
      </c>
      <c r="I10" s="16">
        <f>-SUM('Income  statement'!I16:I18)</f>
        <v>-165796</v>
      </c>
      <c r="J10" s="16">
        <f>-SUM('Income  statement'!J16:J18)</f>
        <v>-198291</v>
      </c>
      <c r="K10" s="16">
        <f>-SUM('Income  statement'!K16:K18)</f>
        <v>-235910</v>
      </c>
      <c r="L10" s="16">
        <f>-'cost build up'!L16*'Income Statement'!L7</f>
        <v>-326675.77265649085</v>
      </c>
      <c r="M10" s="16">
        <f>-'cost build up'!M16*'Income Statement'!M7</f>
        <v>-389512.55907259556</v>
      </c>
      <c r="N10" s="16">
        <f>-'cost build up'!N16*'Income Statement'!N7</f>
        <v>-468083.21243058582</v>
      </c>
      <c r="O10" s="16">
        <f>-'cost build up'!O16*'Income Statement'!O7</f>
        <v>-563760.61989867454</v>
      </c>
      <c r="P10" s="16">
        <f>-'cost build up'!P16*'Income Statement'!P7</f>
        <v>-680509.82674489368</v>
      </c>
      <c r="Q10" s="16">
        <f>-'cost build up'!Q16*'Income Statement'!Q7</f>
        <v>-823265.64477084833</v>
      </c>
      <c r="R10" s="16">
        <f>-'cost build up'!R16*'Income Statement'!R7</f>
        <v>-998181.34841223562</v>
      </c>
      <c r="S10" s="16">
        <f>-'cost build up'!S16*'Income Statement'!S7</f>
        <v>-1212943.9217301053</v>
      </c>
      <c r="T10" s="16">
        <f>-'cost build up'!T16*'Income Statement'!T7</f>
        <v>-1477174.3684574203</v>
      </c>
      <c r="U10" s="16">
        <f>-'cost build up'!U16*'Income Statement'!U7</f>
        <v>-1802936.9333246397</v>
      </c>
    </row>
    <row r="11" spans="1:21" x14ac:dyDescent="0.25">
      <c r="D11" s="10" t="s">
        <v>27</v>
      </c>
      <c r="E11" s="10"/>
      <c r="F11" s="10"/>
      <c r="G11" s="19">
        <f>SUM(G9:G10)</f>
        <v>73126</v>
      </c>
      <c r="H11" s="19">
        <f t="shared" ref="H11:U11" si="4">SUM(H9:H10)</f>
        <v>53516</v>
      </c>
      <c r="I11" s="19">
        <f t="shared" si="4"/>
        <v>57062</v>
      </c>
      <c r="J11" s="19">
        <f t="shared" si="4"/>
        <v>130944</v>
      </c>
      <c r="K11" s="19">
        <f t="shared" si="4"/>
        <v>185263</v>
      </c>
      <c r="L11" s="19">
        <f t="shared" si="4"/>
        <v>161328.30258510745</v>
      </c>
      <c r="M11" s="19">
        <f t="shared" si="4"/>
        <v>192360.14804452821</v>
      </c>
      <c r="N11" s="19">
        <f t="shared" si="4"/>
        <v>231162.13827530161</v>
      </c>
      <c r="O11" s="19">
        <f t="shared" si="4"/>
        <v>278412.27138756402</v>
      </c>
      <c r="P11" s="19">
        <f t="shared" si="4"/>
        <v>336068.67858144443</v>
      </c>
      <c r="Q11" s="19">
        <f t="shared" si="4"/>
        <v>406568.40869302838</v>
      </c>
      <c r="R11" s="19">
        <f t="shared" si="4"/>
        <v>492950.24636183411</v>
      </c>
      <c r="S11" s="19">
        <f t="shared" si="4"/>
        <v>599010.39624816878</v>
      </c>
      <c r="T11" s="19">
        <f t="shared" si="4"/>
        <v>729500.17550292565</v>
      </c>
      <c r="U11" s="19">
        <f t="shared" si="4"/>
        <v>890377.49189657904</v>
      </c>
    </row>
    <row r="12" spans="1:21" x14ac:dyDescent="0.25">
      <c r="D12" t="s">
        <v>231</v>
      </c>
      <c r="G12" s="16">
        <f>'Income  statement'!G21</f>
        <v>-35284</v>
      </c>
      <c r="H12" s="16">
        <f>'Income  statement'!H21</f>
        <v>-30341</v>
      </c>
      <c r="I12" s="16">
        <f>'Income  statement'!I21</f>
        <v>-27890</v>
      </c>
      <c r="J12" s="16">
        <f>'Income  statement'!J21</f>
        <v>-48460</v>
      </c>
      <c r="K12" s="16">
        <f>'Income  statement'!K21</f>
        <v>-52558</v>
      </c>
      <c r="L12" s="16">
        <f>-FAS!L88</f>
        <v>-31423.483329762588</v>
      </c>
      <c r="M12" s="16">
        <f>-FAS!M88</f>
        <v>-50512.040894697515</v>
      </c>
      <c r="N12" s="16">
        <f>-FAS!N88</f>
        <v>-71984.466188141872</v>
      </c>
      <c r="O12" s="16">
        <f>-FAS!O88</f>
        <v>-93706.386863804975</v>
      </c>
      <c r="P12" s="16">
        <f>-FAS!P88</f>
        <v>-115640.85458944114</v>
      </c>
      <c r="Q12" s="16">
        <f>-FAS!Q88</f>
        <v>-137932.85699445478</v>
      </c>
      <c r="R12" s="16">
        <f>-FAS!R88</f>
        <v>-160720.77129000745</v>
      </c>
      <c r="S12" s="16">
        <f>-FAS!S88</f>
        <v>-184156.087634728</v>
      </c>
      <c r="T12" s="16">
        <f>-FAS!T88</f>
        <v>-208409.68663301159</v>
      </c>
      <c r="U12" s="16">
        <f>-FAS!U88</f>
        <v>-233676.50877003965</v>
      </c>
    </row>
    <row r="13" spans="1:21" x14ac:dyDescent="0.25">
      <c r="A13" s="2"/>
      <c r="B13" s="2"/>
      <c r="C13" s="2"/>
      <c r="D13" s="10" t="s">
        <v>29</v>
      </c>
      <c r="E13" s="10"/>
      <c r="F13" s="10"/>
      <c r="G13" s="19">
        <f>SUM(G11:G12)</f>
        <v>37842</v>
      </c>
      <c r="H13" s="19">
        <f t="shared" ref="H13:U13" si="5">SUM(H11:H12)</f>
        <v>23175</v>
      </c>
      <c r="I13" s="19">
        <f t="shared" si="5"/>
        <v>29172</v>
      </c>
      <c r="J13" s="19">
        <f t="shared" si="5"/>
        <v>82484</v>
      </c>
      <c r="K13" s="19">
        <f t="shared" si="5"/>
        <v>132705</v>
      </c>
      <c r="L13" s="19">
        <f t="shared" si="5"/>
        <v>129904.81925534486</v>
      </c>
      <c r="M13" s="19">
        <f t="shared" si="5"/>
        <v>141848.1071498307</v>
      </c>
      <c r="N13" s="19">
        <f t="shared" si="5"/>
        <v>159177.67208715974</v>
      </c>
      <c r="O13" s="19">
        <f t="shared" si="5"/>
        <v>184705.88452375904</v>
      </c>
      <c r="P13" s="19">
        <f t="shared" si="5"/>
        <v>220427.82399200328</v>
      </c>
      <c r="Q13" s="19">
        <f t="shared" si="5"/>
        <v>268635.55169857363</v>
      </c>
      <c r="R13" s="19">
        <f t="shared" si="5"/>
        <v>332229.47507182666</v>
      </c>
      <c r="S13" s="19">
        <f t="shared" si="5"/>
        <v>414854.30861344078</v>
      </c>
      <c r="T13" s="19">
        <f t="shared" si="5"/>
        <v>521090.48886991409</v>
      </c>
      <c r="U13" s="19">
        <f t="shared" si="5"/>
        <v>656700.98312653939</v>
      </c>
    </row>
    <row r="14" spans="1:21" x14ac:dyDescent="0.25">
      <c r="D14" t="s">
        <v>232</v>
      </c>
      <c r="G14" s="16">
        <f>-'cost build up'!G18</f>
        <v>-1342</v>
      </c>
      <c r="H14" s="16">
        <f>-'cost build up'!H18</f>
        <v>-1018</v>
      </c>
      <c r="I14" s="16">
        <f>-'cost build up'!I18</f>
        <v>-1266</v>
      </c>
      <c r="J14" s="16">
        <f>-'cost build up'!J18</f>
        <v>-2523</v>
      </c>
      <c r="K14" s="16">
        <f>-'cost build up'!K18</f>
        <v>-1936</v>
      </c>
      <c r="L14" s="16">
        <f>-'cost build up'!L18</f>
        <v>-1617</v>
      </c>
      <c r="M14" s="16">
        <f>-'cost build up'!M18</f>
        <v>-1617</v>
      </c>
      <c r="N14" s="16">
        <f>-'cost build up'!N18</f>
        <v>-1617</v>
      </c>
      <c r="O14" s="16">
        <f>-'cost build up'!O18</f>
        <v>-1617</v>
      </c>
      <c r="P14" s="16">
        <f>-'cost build up'!P18</f>
        <v>-1617</v>
      </c>
      <c r="Q14" s="16">
        <f>-'cost build up'!Q18</f>
        <v>-1617</v>
      </c>
      <c r="R14" s="16">
        <f>-'cost build up'!R18</f>
        <v>-1617</v>
      </c>
      <c r="S14" s="16">
        <f>-'cost build up'!S18</f>
        <v>-1617</v>
      </c>
      <c r="T14" s="16">
        <f>-'cost build up'!T18</f>
        <v>-1617</v>
      </c>
      <c r="U14" s="16">
        <f>-'cost build up'!U18</f>
        <v>-1617</v>
      </c>
    </row>
    <row r="15" spans="1:21" x14ac:dyDescent="0.25">
      <c r="D15" t="s">
        <v>23</v>
      </c>
      <c r="G15" s="16">
        <f>'Income  statement'!G10</f>
        <v>33344</v>
      </c>
      <c r="H15" s="16">
        <f>'Income  statement'!H10</f>
        <v>29363</v>
      </c>
      <c r="I15" s="16">
        <f>'Income  statement'!I10</f>
        <v>17447</v>
      </c>
      <c r="J15" s="16">
        <f>'Income  statement'!J10</f>
        <v>22647</v>
      </c>
      <c r="K15" s="16">
        <f>'Income  statement'!K10</f>
        <v>40935</v>
      </c>
      <c r="L15" s="16">
        <f>L7*'Revenue Build Up'!L59</f>
        <v>53426.559728629756</v>
      </c>
      <c r="M15" s="16">
        <f>M7*'Revenue Build Up'!M59</f>
        <v>63703.273227507161</v>
      </c>
      <c r="N15" s="16">
        <f>N7*'Revenue Build Up'!N59</f>
        <v>76553.199839488268</v>
      </c>
      <c r="O15" s="16">
        <f>O7*'Revenue Build Up'!O59</f>
        <v>92200.86995351722</v>
      </c>
      <c r="P15" s="16">
        <f>P7*'Revenue Build Up'!P59</f>
        <v>111294.7513947914</v>
      </c>
      <c r="Q15" s="16">
        <f>Q7*'Revenue Build Up'!Q59</f>
        <v>134641.91355607304</v>
      </c>
      <c r="R15" s="16">
        <f>R7*'Revenue Build Up'!R59</f>
        <v>163248.70068349974</v>
      </c>
      <c r="S15" s="16">
        <f>S7*'Revenue Build Up'!S59</f>
        <v>198372.28930329822</v>
      </c>
      <c r="T15" s="16">
        <f>T7*'Revenue Build Up'!T59</f>
        <v>241586.15738234849</v>
      </c>
      <c r="U15" s="16">
        <f>U7*'Revenue Build Up'!U59</f>
        <v>294863.36550739466</v>
      </c>
    </row>
    <row r="16" spans="1:21" x14ac:dyDescent="0.25">
      <c r="D16" s="10" t="s">
        <v>31</v>
      </c>
      <c r="E16" s="10"/>
      <c r="F16" s="10"/>
      <c r="G16" s="19">
        <f>SUM(G13:G15)</f>
        <v>69844</v>
      </c>
      <c r="H16" s="19">
        <f t="shared" ref="H16:U16" si="6">SUM(H13:H15)</f>
        <v>51520</v>
      </c>
      <c r="I16" s="19">
        <f t="shared" si="6"/>
        <v>45353</v>
      </c>
      <c r="J16" s="19">
        <f t="shared" si="6"/>
        <v>102608</v>
      </c>
      <c r="K16" s="19">
        <f t="shared" si="6"/>
        <v>171704</v>
      </c>
      <c r="L16" s="19">
        <f t="shared" si="6"/>
        <v>181714.37898397463</v>
      </c>
      <c r="M16" s="19">
        <f t="shared" si="6"/>
        <v>203934.38037733786</v>
      </c>
      <c r="N16" s="19">
        <f t="shared" si="6"/>
        <v>234113.87192664802</v>
      </c>
      <c r="O16" s="19">
        <f t="shared" si="6"/>
        <v>275289.75447727623</v>
      </c>
      <c r="P16" s="19">
        <f t="shared" si="6"/>
        <v>330105.57538679469</v>
      </c>
      <c r="Q16" s="19">
        <f t="shared" si="6"/>
        <v>401660.46525464667</v>
      </c>
      <c r="R16" s="19">
        <f t="shared" si="6"/>
        <v>493861.1757553264</v>
      </c>
      <c r="S16" s="19">
        <f t="shared" si="6"/>
        <v>611609.59791673906</v>
      </c>
      <c r="T16" s="19">
        <f t="shared" si="6"/>
        <v>761059.64625226264</v>
      </c>
      <c r="U16" s="19">
        <f t="shared" si="6"/>
        <v>949947.34863393405</v>
      </c>
    </row>
    <row r="17" spans="4:21" x14ac:dyDescent="0.25">
      <c r="D17" t="s">
        <v>32</v>
      </c>
      <c r="G17" s="16">
        <f>'Income  statement'!G25</f>
        <v>-14252</v>
      </c>
      <c r="H17" s="16">
        <f>'Income  statement'!H25</f>
        <v>-9319</v>
      </c>
      <c r="I17" s="16">
        <f>'Income  statement'!I25</f>
        <v>-8177</v>
      </c>
      <c r="J17" s="16">
        <f>'Income  statement'!J25</f>
        <v>-21745</v>
      </c>
      <c r="K17" s="16">
        <f>'Income  statement'!K25</f>
        <v>-39363</v>
      </c>
      <c r="L17" s="16">
        <f>-L16*'cost build up'!L20</f>
        <v>-36575.65063379499</v>
      </c>
      <c r="M17" s="16">
        <f>-M16*'cost build up'!M20</f>
        <v>-41048.114577431312</v>
      </c>
      <c r="N17" s="16">
        <f>-N16*'cost build up'!N20</f>
        <v>-47122.672602971405</v>
      </c>
      <c r="O17" s="16">
        <f>-O16*'cost build up'!O20</f>
        <v>-55410.595128039</v>
      </c>
      <c r="P17" s="16">
        <f>-P16*'cost build up'!P20</f>
        <v>-66443.977989656327</v>
      </c>
      <c r="Q17" s="16">
        <f>-Q16*'cost build up'!Q20</f>
        <v>-80846.617272137315</v>
      </c>
      <c r="R17" s="16">
        <f>-R16*'cost build up'!R20</f>
        <v>-99404.867831703319</v>
      </c>
      <c r="S17" s="16">
        <f>-S16*'cost build up'!S20</f>
        <v>-123105.38716174623</v>
      </c>
      <c r="T17" s="16">
        <f>-T16*'cost build up'!T20</f>
        <v>-153186.84128600103</v>
      </c>
      <c r="U17" s="16">
        <f>-U16*'cost build up'!U20</f>
        <v>-191206.34557598096</v>
      </c>
    </row>
    <row r="18" spans="4:21" x14ac:dyDescent="0.25">
      <c r="D18" s="10" t="s">
        <v>233</v>
      </c>
      <c r="E18" s="10"/>
      <c r="F18" s="10"/>
      <c r="G18" s="19">
        <f>SUM(G16:G17)</f>
        <v>55592</v>
      </c>
      <c r="H18" s="19">
        <f t="shared" ref="H18:U18" si="7">SUM(H16:H17)</f>
        <v>42201</v>
      </c>
      <c r="I18" s="19">
        <f t="shared" si="7"/>
        <v>37176</v>
      </c>
      <c r="J18" s="19">
        <f t="shared" si="7"/>
        <v>80863</v>
      </c>
      <c r="K18" s="19">
        <f t="shared" si="7"/>
        <v>132341</v>
      </c>
      <c r="L18" s="19">
        <f t="shared" si="7"/>
        <v>145138.72835017965</v>
      </c>
      <c r="M18" s="19">
        <f t="shared" si="7"/>
        <v>162886.26579990654</v>
      </c>
      <c r="N18" s="19">
        <f t="shared" si="7"/>
        <v>186991.19932367661</v>
      </c>
      <c r="O18" s="19">
        <f t="shared" si="7"/>
        <v>219879.15934923722</v>
      </c>
      <c r="P18" s="19">
        <f t="shared" si="7"/>
        <v>263661.59739713836</v>
      </c>
      <c r="Q18" s="19">
        <f t="shared" si="7"/>
        <v>320813.84798250935</v>
      </c>
      <c r="R18" s="19">
        <f t="shared" si="7"/>
        <v>394456.30792362307</v>
      </c>
      <c r="S18" s="19">
        <f t="shared" si="7"/>
        <v>488504.21075499285</v>
      </c>
      <c r="T18" s="19">
        <f t="shared" si="7"/>
        <v>607872.80496626161</v>
      </c>
      <c r="U18" s="19">
        <f t="shared" si="7"/>
        <v>758741.00305795309</v>
      </c>
    </row>
    <row r="19" spans="4:21" x14ac:dyDescent="0.25">
      <c r="D19" s="10" t="s">
        <v>34</v>
      </c>
      <c r="E19" s="10"/>
      <c r="F19" s="10"/>
      <c r="G19" s="19">
        <f>'Income  statement'!G27</f>
        <v>-24166</v>
      </c>
      <c r="H19" s="19">
        <f>'Income  statement'!H27</f>
        <v>-18125</v>
      </c>
      <c r="I19" s="19">
        <f>'Income  statement'!I27</f>
        <v>-13594</v>
      </c>
      <c r="J19" s="19">
        <f>'Income  statement'!J27</f>
        <v>-18125</v>
      </c>
      <c r="K19" s="19">
        <f>'Income  statement'!K27</f>
        <v>-27187</v>
      </c>
      <c r="L19" s="19">
        <f>K19/K18*L18</f>
        <v>-29816.055550859779</v>
      </c>
      <c r="M19" s="19">
        <f t="shared" ref="M19:U19" si="8">L19/L18*M18</f>
        <v>-33461.957430441507</v>
      </c>
      <c r="N19" s="19">
        <f t="shared" si="8"/>
        <v>-38413.868234430724</v>
      </c>
      <c r="O19" s="19">
        <f t="shared" si="8"/>
        <v>-45170.088674165316</v>
      </c>
      <c r="P19" s="19">
        <f t="shared" si="8"/>
        <v>-54164.377240885296</v>
      </c>
      <c r="Q19" s="19">
        <f t="shared" si="8"/>
        <v>-65905.245427346643</v>
      </c>
      <c r="R19" s="19">
        <f t="shared" si="8"/>
        <v>-81033.720793401444</v>
      </c>
      <c r="S19" s="19">
        <f t="shared" si="8"/>
        <v>-100354.11533686455</v>
      </c>
      <c r="T19" s="19">
        <f t="shared" si="8"/>
        <v>-124876.17555117277</v>
      </c>
      <c r="U19" s="19">
        <f t="shared" si="8"/>
        <v>-155869.2442261776</v>
      </c>
    </row>
    <row r="20" spans="4:21" x14ac:dyDescent="0.25">
      <c r="D20" s="2" t="s">
        <v>234</v>
      </c>
      <c r="G20" s="88">
        <f>G18-'Income  statement'!G26</f>
        <v>0</v>
      </c>
      <c r="H20" s="88">
        <f>H18-'Income  statement'!H26</f>
        <v>0</v>
      </c>
      <c r="I20" s="88">
        <f>I18-'Income  statement'!I26</f>
        <v>0</v>
      </c>
      <c r="J20" s="88">
        <f>J18-'Income  statement'!J26</f>
        <v>0</v>
      </c>
      <c r="K20" s="88">
        <f>K18-'Income  statement'!K26</f>
        <v>0</v>
      </c>
      <c r="L20" s="88"/>
      <c r="M20" s="88"/>
      <c r="N20" s="88"/>
      <c r="O20" s="88"/>
      <c r="P20" s="88"/>
      <c r="Q20" s="88"/>
      <c r="R20" s="88"/>
      <c r="S20" s="88"/>
      <c r="T20" s="88"/>
      <c r="U20" s="88"/>
    </row>
    <row r="21" spans="4:21" x14ac:dyDescent="0.25">
      <c r="D21" s="2" t="s">
        <v>341</v>
      </c>
      <c r="E21" s="2"/>
      <c r="F21" s="2"/>
      <c r="G21" s="166">
        <f>G19/G18</f>
        <v>-0.43470283494027917</v>
      </c>
      <c r="H21" s="166">
        <f t="shared" ref="H21:U21" si="9">H19/H18</f>
        <v>-0.4294921921281486</v>
      </c>
      <c r="I21" s="166">
        <f t="shared" si="9"/>
        <v>-0.36566602108887453</v>
      </c>
      <c r="J21" s="166">
        <f t="shared" si="9"/>
        <v>-0.22414454076648158</v>
      </c>
      <c r="K21" s="166">
        <f t="shared" si="9"/>
        <v>-0.20543142336841946</v>
      </c>
      <c r="L21" s="166">
        <f t="shared" si="9"/>
        <v>-0.20543142336841946</v>
      </c>
      <c r="M21" s="166">
        <f t="shared" si="9"/>
        <v>-0.20543142336841949</v>
      </c>
      <c r="N21" s="166">
        <f t="shared" si="9"/>
        <v>-0.20543142336841946</v>
      </c>
      <c r="O21" s="166">
        <f t="shared" si="9"/>
        <v>-0.20543142336841946</v>
      </c>
      <c r="P21" s="166">
        <f t="shared" si="9"/>
        <v>-0.20543142336841946</v>
      </c>
      <c r="Q21" s="166">
        <f t="shared" si="9"/>
        <v>-0.20543142336841946</v>
      </c>
      <c r="R21" s="166">
        <f t="shared" si="9"/>
        <v>-0.20543142336841946</v>
      </c>
      <c r="S21" s="166">
        <f t="shared" si="9"/>
        <v>-0.20543142336841946</v>
      </c>
      <c r="T21" s="166">
        <f t="shared" si="9"/>
        <v>-0.20543142336841946</v>
      </c>
      <c r="U21" s="166">
        <f t="shared" si="9"/>
        <v>-0.20543142336841946</v>
      </c>
    </row>
    <row r="22" spans="4:21" s="68" customFormat="1" x14ac:dyDescent="0.25"/>
  </sheetData>
  <mergeCells count="1">
    <mergeCell ref="D3:U3"/>
  </mergeCells>
  <pageMargins left="0.7" right="0.7" top="0.75" bottom="0.75" header="0.3" footer="0.3"/>
  <ignoredErrors>
    <ignoredError sqref="G12:U12"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70"/>
  <sheetViews>
    <sheetView showGridLines="0" workbookViewId="0">
      <pane ySplit="6" topLeftCell="A8" activePane="bottomLeft" state="frozen"/>
      <selection pane="bottomLeft" activeCell="G73" sqref="G73"/>
    </sheetView>
  </sheetViews>
  <sheetFormatPr defaultRowHeight="15" x14ac:dyDescent="0.25"/>
  <cols>
    <col min="1" max="3" width="1.28515625" customWidth="1"/>
    <col min="4" max="4" width="34" customWidth="1"/>
    <col min="5" max="5" width="2" customWidth="1"/>
    <col min="6" max="6" width="1.42578125" customWidth="1"/>
  </cols>
  <sheetData>
    <row r="1" spans="1:12" x14ac:dyDescent="0.25">
      <c r="A1" s="199" t="s">
        <v>340</v>
      </c>
      <c r="B1" s="199"/>
      <c r="C1" s="199"/>
      <c r="D1" s="199"/>
      <c r="E1" s="199"/>
      <c r="F1" s="199"/>
      <c r="G1" s="199"/>
      <c r="H1" s="199"/>
      <c r="I1" s="199"/>
      <c r="J1" s="199"/>
      <c r="K1" s="199"/>
      <c r="L1" s="199"/>
    </row>
    <row r="2" spans="1:12" x14ac:dyDescent="0.25">
      <c r="A2" s="199"/>
      <c r="B2" s="199"/>
      <c r="C2" s="199"/>
      <c r="D2" s="199"/>
      <c r="E2" s="199"/>
      <c r="F2" s="199"/>
      <c r="G2" s="199"/>
      <c r="H2" s="199"/>
      <c r="I2" s="199"/>
      <c r="J2" s="199"/>
      <c r="K2" s="199"/>
      <c r="L2" s="199"/>
    </row>
    <row r="3" spans="1:12" x14ac:dyDescent="0.25">
      <c r="A3" s="199"/>
      <c r="B3" s="199"/>
      <c r="C3" s="199"/>
      <c r="D3" s="199"/>
      <c r="E3" s="199"/>
      <c r="F3" s="199"/>
      <c r="G3" s="199"/>
      <c r="H3" s="199"/>
      <c r="I3" s="199"/>
      <c r="J3" s="199"/>
      <c r="K3" s="199"/>
      <c r="L3" s="199"/>
    </row>
    <row r="6" spans="1:12" x14ac:dyDescent="0.25">
      <c r="D6" s="164" t="s">
        <v>92</v>
      </c>
      <c r="E6" s="164"/>
      <c r="F6" s="164"/>
      <c r="G6" s="164">
        <v>2020</v>
      </c>
      <c r="H6" s="164">
        <f>G6+1</f>
        <v>2021</v>
      </c>
      <c r="I6" s="164">
        <f t="shared" ref="I6:K6" si="0">H6+1</f>
        <v>2022</v>
      </c>
      <c r="J6" s="164">
        <f t="shared" si="0"/>
        <v>2023</v>
      </c>
      <c r="K6" s="164">
        <f t="shared" si="0"/>
        <v>2024</v>
      </c>
    </row>
    <row r="7" spans="1:12" x14ac:dyDescent="0.25">
      <c r="A7" s="20"/>
      <c r="B7" s="10" t="s">
        <v>98</v>
      </c>
      <c r="C7" s="20"/>
      <c r="D7" s="21"/>
      <c r="E7" s="20"/>
      <c r="F7" s="20"/>
      <c r="G7" s="20"/>
      <c r="H7" s="20"/>
      <c r="I7" s="20"/>
      <c r="J7" s="20"/>
      <c r="K7" s="20"/>
    </row>
    <row r="8" spans="1:12" x14ac:dyDescent="0.25">
      <c r="C8" s="2"/>
      <c r="D8" s="2" t="s">
        <v>58</v>
      </c>
    </row>
    <row r="9" spans="1:12" x14ac:dyDescent="0.25">
      <c r="D9" t="s">
        <v>59</v>
      </c>
      <c r="G9" s="1">
        <f>'Historical data'!H50</f>
        <v>32139</v>
      </c>
      <c r="H9" s="1">
        <f>'Historical data'!I50</f>
        <v>30490</v>
      </c>
      <c r="I9" s="1">
        <f>'Historical data'!J50</f>
        <v>35323</v>
      </c>
      <c r="J9" s="1">
        <f>'Historical data'!K50</f>
        <v>54435</v>
      </c>
      <c r="K9" s="1">
        <f>'Historical data'!L50</f>
        <v>53181</v>
      </c>
    </row>
    <row r="10" spans="1:12" x14ac:dyDescent="0.25">
      <c r="D10" t="s">
        <v>52</v>
      </c>
      <c r="G10" s="1">
        <f>'Historical data'!H51</f>
        <v>0</v>
      </c>
      <c r="H10" s="1">
        <f>'Historical data'!I51</f>
        <v>0</v>
      </c>
      <c r="I10" s="1">
        <f>'Historical data'!J51</f>
        <v>0</v>
      </c>
      <c r="J10" s="1">
        <f>'Historical data'!K51</f>
        <v>0</v>
      </c>
      <c r="K10" s="1">
        <f>'Historical data'!L51</f>
        <v>0</v>
      </c>
    </row>
    <row r="11" spans="1:12" x14ac:dyDescent="0.25">
      <c r="D11" t="s">
        <v>53</v>
      </c>
      <c r="G11" s="1">
        <f>'Historical data'!H52</f>
        <v>12188</v>
      </c>
      <c r="H11" s="1">
        <f>'Historical data'!I52</f>
        <v>84157</v>
      </c>
      <c r="I11" s="1">
        <f>'Historical data'!J52</f>
        <v>41001</v>
      </c>
      <c r="J11" s="1">
        <f>'Historical data'!K52</f>
        <v>0</v>
      </c>
      <c r="K11" s="1">
        <f>'Historical data'!L52</f>
        <v>39122</v>
      </c>
    </row>
    <row r="12" spans="1:12" x14ac:dyDescent="0.25">
      <c r="D12" t="s">
        <v>60</v>
      </c>
      <c r="G12" s="1">
        <f>'Historical data'!H53</f>
        <v>21298</v>
      </c>
      <c r="H12" s="1">
        <f>'Historical data'!I53</f>
        <v>12799</v>
      </c>
      <c r="I12" s="1">
        <f>'Historical data'!J53</f>
        <v>20345</v>
      </c>
      <c r="J12" s="1">
        <f>'Historical data'!K53</f>
        <v>32848</v>
      </c>
      <c r="K12" s="1">
        <f>'Historical data'!L53</f>
        <v>45968</v>
      </c>
    </row>
    <row r="13" spans="1:12" x14ac:dyDescent="0.25">
      <c r="D13" t="s">
        <v>61</v>
      </c>
      <c r="G13" s="1">
        <f>'Historical data'!H54</f>
        <v>290</v>
      </c>
      <c r="H13" s="1">
        <f>'Historical data'!I54</f>
        <v>408</v>
      </c>
      <c r="I13" s="1">
        <f>'Historical data'!J54</f>
        <v>351</v>
      </c>
      <c r="J13" s="1">
        <f>'Historical data'!K54</f>
        <v>17852</v>
      </c>
      <c r="K13" s="1">
        <f>'Historical data'!L54</f>
        <v>26595</v>
      </c>
    </row>
    <row r="14" spans="1:12" x14ac:dyDescent="0.25">
      <c r="D14" t="s">
        <v>96</v>
      </c>
      <c r="G14" s="1">
        <f>'Historical data'!H55</f>
        <v>0</v>
      </c>
      <c r="H14" s="1">
        <f>'Historical data'!I55</f>
        <v>30063</v>
      </c>
      <c r="I14" s="1">
        <f>'Historical data'!J55</f>
        <v>30071</v>
      </c>
      <c r="J14" s="1">
        <f>'Historical data'!K55</f>
        <v>9633</v>
      </c>
      <c r="K14" s="1">
        <f>'Historical data'!L55</f>
        <v>1679</v>
      </c>
    </row>
    <row r="15" spans="1:12" x14ac:dyDescent="0.25">
      <c r="D15" t="s">
        <v>54</v>
      </c>
      <c r="G15" s="1">
        <f>'Historical data'!H56</f>
        <v>170</v>
      </c>
      <c r="H15" s="1">
        <f>'Historical data'!I56</f>
        <v>230</v>
      </c>
      <c r="I15" s="1">
        <f>'Historical data'!J56</f>
        <v>305</v>
      </c>
      <c r="J15" s="1">
        <f>'Historical data'!K56</f>
        <v>297</v>
      </c>
      <c r="K15" s="1">
        <f>'Historical data'!L56</f>
        <v>327</v>
      </c>
    </row>
    <row r="16" spans="1:12" x14ac:dyDescent="0.25">
      <c r="D16" t="s">
        <v>55</v>
      </c>
      <c r="G16" s="1">
        <f>'Historical data'!H57</f>
        <v>5075</v>
      </c>
      <c r="H16" s="1">
        <f>'Historical data'!I57</f>
        <v>13242</v>
      </c>
      <c r="I16" s="1">
        <f>'Historical data'!J57</f>
        <v>25930</v>
      </c>
      <c r="J16" s="1">
        <f>'Historical data'!K57</f>
        <v>26025</v>
      </c>
      <c r="K16" s="1">
        <f>'Historical data'!L57</f>
        <v>34186</v>
      </c>
    </row>
    <row r="17" spans="1:11" x14ac:dyDescent="0.25">
      <c r="D17" t="s">
        <v>62</v>
      </c>
      <c r="G17" s="1">
        <f>'Historical data'!H58</f>
        <v>5272</v>
      </c>
      <c r="H17" s="1">
        <f>'Historical data'!I58</f>
        <v>0</v>
      </c>
      <c r="I17" s="1">
        <f>'Historical data'!J58</f>
        <v>0</v>
      </c>
      <c r="J17" s="1">
        <f>'Historical data'!K58</f>
        <v>0</v>
      </c>
      <c r="K17" s="1">
        <f>'Historical data'!L58</f>
        <v>0</v>
      </c>
    </row>
    <row r="18" spans="1:11" x14ac:dyDescent="0.25">
      <c r="D18" t="s">
        <v>63</v>
      </c>
      <c r="G18" s="1">
        <f>'Historical data'!H59</f>
        <v>7974</v>
      </c>
      <c r="H18" s="1">
        <f>'Historical data'!I59</f>
        <v>9581</v>
      </c>
      <c r="I18" s="1">
        <f>'Historical data'!J59</f>
        <v>14608</v>
      </c>
      <c r="J18" s="1">
        <f>'Historical data'!K59</f>
        <v>15602</v>
      </c>
      <c r="K18" s="1">
        <f>'Historical data'!L59</f>
        <v>25077</v>
      </c>
    </row>
    <row r="19" spans="1:11" x14ac:dyDescent="0.25">
      <c r="D19" t="s">
        <v>97</v>
      </c>
      <c r="G19" s="1">
        <f>'Historical data'!H60</f>
        <v>0</v>
      </c>
      <c r="H19" s="1">
        <f>'Historical data'!I60</f>
        <v>0</v>
      </c>
      <c r="I19" s="1">
        <f>'Historical data'!J60</f>
        <v>0</v>
      </c>
      <c r="J19" s="1">
        <f>'Historical data'!K60</f>
        <v>0</v>
      </c>
      <c r="K19" s="1">
        <f>'Historical data'!L60</f>
        <v>203</v>
      </c>
    </row>
    <row r="20" spans="1:11" x14ac:dyDescent="0.25">
      <c r="D20" s="10" t="s">
        <v>64</v>
      </c>
      <c r="E20" s="10"/>
      <c r="F20" s="10"/>
      <c r="G20" s="22">
        <f>SUM(G9:G19)</f>
        <v>84406</v>
      </c>
      <c r="H20" s="22">
        <f t="shared" ref="H20:K20" si="1">SUM(H9:H19)</f>
        <v>180970</v>
      </c>
      <c r="I20" s="22">
        <f t="shared" si="1"/>
        <v>167934</v>
      </c>
      <c r="J20" s="22">
        <f t="shared" si="1"/>
        <v>156692</v>
      </c>
      <c r="K20" s="22">
        <f t="shared" si="1"/>
        <v>226338</v>
      </c>
    </row>
    <row r="21" spans="1:11" x14ac:dyDescent="0.25">
      <c r="D21" s="2" t="s">
        <v>47</v>
      </c>
    </row>
    <row r="22" spans="1:11" x14ac:dyDescent="0.25">
      <c r="D22" t="s">
        <v>48</v>
      </c>
      <c r="G22" s="1">
        <f>'Historical data'!H36</f>
        <v>147905</v>
      </c>
      <c r="H22" s="1">
        <f>'Historical data'!I36</f>
        <v>141785</v>
      </c>
      <c r="I22" s="1">
        <f>'Historical data'!J36</f>
        <v>128261</v>
      </c>
      <c r="J22" s="1">
        <f>'Historical data'!K36</f>
        <v>268028</v>
      </c>
      <c r="K22" s="1">
        <f>'Historical data'!L36</f>
        <v>267982</v>
      </c>
    </row>
    <row r="23" spans="1:11" x14ac:dyDescent="0.25">
      <c r="D23" t="s">
        <v>49</v>
      </c>
      <c r="G23" s="1">
        <f>'Historical data'!H37</f>
        <v>13443</v>
      </c>
      <c r="H23" s="1">
        <f>'Historical data'!I37</f>
        <v>11993</v>
      </c>
      <c r="I23" s="1">
        <f>'Historical data'!J37</f>
        <v>26462</v>
      </c>
      <c r="J23" s="1">
        <f>'Historical data'!K37</f>
        <v>5907</v>
      </c>
      <c r="K23" s="1">
        <f>'Historical data'!L37</f>
        <v>6129</v>
      </c>
    </row>
    <row r="24" spans="1:11" x14ac:dyDescent="0.25">
      <c r="D24" t="s">
        <v>50</v>
      </c>
      <c r="G24" s="1">
        <f>'Historical data'!H38</f>
        <v>4067</v>
      </c>
      <c r="H24" s="1">
        <f>'Historical data'!I38</f>
        <v>2242</v>
      </c>
      <c r="I24" s="1">
        <f>'Historical data'!J38</f>
        <v>3499</v>
      </c>
      <c r="J24" s="1">
        <f>'Historical data'!K38</f>
        <v>40541</v>
      </c>
      <c r="K24" s="1">
        <f>'Historical data'!L38</f>
        <v>75043</v>
      </c>
    </row>
    <row r="25" spans="1:11" x14ac:dyDescent="0.25">
      <c r="D25" t="s">
        <v>93</v>
      </c>
      <c r="G25" s="1">
        <f>'Historical data'!H39</f>
        <v>0</v>
      </c>
      <c r="H25" s="1">
        <f>'Historical data'!I39</f>
        <v>2975</v>
      </c>
      <c r="I25" s="1">
        <f>'Historical data'!J39</f>
        <v>2903</v>
      </c>
      <c r="J25" s="1">
        <f>'Historical data'!K39</f>
        <v>5479</v>
      </c>
      <c r="K25" s="1">
        <f>'Historical data'!L39</f>
        <v>4537</v>
      </c>
    </row>
    <row r="26" spans="1:11" x14ac:dyDescent="0.25">
      <c r="D26" t="s">
        <v>51</v>
      </c>
      <c r="G26" s="1">
        <f>'Historical data'!H40</f>
        <v>6181</v>
      </c>
      <c r="H26" s="1">
        <f>'Historical data'!I40</f>
        <v>5860</v>
      </c>
      <c r="I26" s="1">
        <f>'Historical data'!J40</f>
        <v>5712</v>
      </c>
      <c r="J26" s="1">
        <f>'Historical data'!K40</f>
        <v>889</v>
      </c>
      <c r="K26" s="1">
        <f>'Historical data'!L40</f>
        <v>2305</v>
      </c>
    </row>
    <row r="27" spans="1:11" x14ac:dyDescent="0.25">
      <c r="D27" t="s">
        <v>53</v>
      </c>
      <c r="G27" s="1">
        <f>'Historical data'!H42</f>
        <v>362692</v>
      </c>
      <c r="H27" s="1">
        <f>'Historical data'!I42</f>
        <v>345291</v>
      </c>
      <c r="I27" s="1">
        <f>'Historical data'!J42</f>
        <v>379346</v>
      </c>
      <c r="J27" s="1">
        <f>'Historical data'!K42</f>
        <v>491843</v>
      </c>
      <c r="K27" s="1">
        <f>'Historical data'!L42</f>
        <v>533838</v>
      </c>
    </row>
    <row r="28" spans="1:11" x14ac:dyDescent="0.25">
      <c r="D28" t="s">
        <v>54</v>
      </c>
      <c r="G28" s="1">
        <f>'Historical data'!H43</f>
        <v>2</v>
      </c>
      <c r="H28" s="1">
        <f>'Historical data'!I43</f>
        <v>2</v>
      </c>
      <c r="I28" s="1">
        <f>'Historical data'!J43</f>
        <v>2</v>
      </c>
      <c r="J28" s="1">
        <f>'Historical data'!K43</f>
        <v>2</v>
      </c>
      <c r="K28" s="1">
        <f>'Historical data'!L43</f>
        <v>1</v>
      </c>
    </row>
    <row r="29" spans="1:11" ht="15.75" x14ac:dyDescent="0.25">
      <c r="A29" s="9"/>
      <c r="B29" s="9"/>
      <c r="C29" s="9"/>
      <c r="D29" t="s">
        <v>55</v>
      </c>
      <c r="G29" s="1">
        <f>'Historical data'!H44</f>
        <v>365</v>
      </c>
      <c r="H29" s="1">
        <f>'Historical data'!I44</f>
        <v>369</v>
      </c>
      <c r="I29" s="1">
        <f>'Historical data'!J44</f>
        <v>375</v>
      </c>
      <c r="J29" s="1">
        <f>'Historical data'!K44</f>
        <v>2398</v>
      </c>
      <c r="K29" s="1">
        <f>'Historical data'!L44</f>
        <v>2981</v>
      </c>
    </row>
    <row r="30" spans="1:11" x14ac:dyDescent="0.25">
      <c r="C30" s="2"/>
      <c r="D30" t="s">
        <v>95</v>
      </c>
      <c r="G30" s="1">
        <f>'Historical data'!H45</f>
        <v>0</v>
      </c>
      <c r="H30" s="1">
        <f>'Historical data'!I45</f>
        <v>5407</v>
      </c>
      <c r="I30" s="1">
        <f>'Historical data'!J45</f>
        <v>5446</v>
      </c>
      <c r="J30" s="1">
        <f>'Historical data'!K45</f>
        <v>6055</v>
      </c>
      <c r="K30" s="1">
        <f>'Historical data'!L45</f>
        <v>5838</v>
      </c>
    </row>
    <row r="31" spans="1:11" x14ac:dyDescent="0.25">
      <c r="D31" t="s">
        <v>94</v>
      </c>
      <c r="G31" s="1">
        <f>'Historical data'!H46</f>
        <v>0</v>
      </c>
      <c r="H31" s="1">
        <f>'Historical data'!I46</f>
        <v>0</v>
      </c>
      <c r="I31" s="1">
        <f>'Historical data'!J46</f>
        <v>1411</v>
      </c>
      <c r="J31" s="1">
        <f>'Historical data'!K46</f>
        <v>2794</v>
      </c>
      <c r="K31" s="1">
        <f>'Historical data'!L46</f>
        <v>467</v>
      </c>
    </row>
    <row r="32" spans="1:11" x14ac:dyDescent="0.25">
      <c r="D32" t="s">
        <v>56</v>
      </c>
      <c r="G32" s="1">
        <f>'Historical data'!H47</f>
        <v>17216</v>
      </c>
      <c r="H32" s="1">
        <f>'Historical data'!I47</f>
        <v>16867</v>
      </c>
      <c r="I32" s="1">
        <f>'Historical data'!J47</f>
        <v>25204</v>
      </c>
      <c r="J32" s="1">
        <f>'Historical data'!K47</f>
        <v>23226</v>
      </c>
      <c r="K32" s="1">
        <f>'Historical data'!L47</f>
        <v>28049</v>
      </c>
    </row>
    <row r="33" spans="2:11" x14ac:dyDescent="0.25">
      <c r="D33" s="10" t="s">
        <v>57</v>
      </c>
      <c r="E33" s="10"/>
      <c r="F33" s="10"/>
      <c r="G33" s="22">
        <f>SUM(G22:G32)</f>
        <v>551871</v>
      </c>
      <c r="H33" s="22">
        <f>SUM(H22:H32)</f>
        <v>532791</v>
      </c>
      <c r="I33" s="22">
        <f>SUM(I22:I32)</f>
        <v>578621</v>
      </c>
      <c r="J33" s="22">
        <f>SUM(J22:J32)</f>
        <v>847162</v>
      </c>
      <c r="K33" s="22">
        <f>SUM(K22:K32)</f>
        <v>927170</v>
      </c>
    </row>
    <row r="34" spans="2:11" x14ac:dyDescent="0.25">
      <c r="D34" s="10" t="s">
        <v>65</v>
      </c>
      <c r="E34" s="10"/>
      <c r="F34" s="10"/>
      <c r="G34" s="22">
        <f>G33+G20</f>
        <v>636277</v>
      </c>
      <c r="H34" s="22">
        <f>H33+H20</f>
        <v>713761</v>
      </c>
      <c r="I34" s="22">
        <f>I33+I20</f>
        <v>746555</v>
      </c>
      <c r="J34" s="22">
        <f>J33+J20</f>
        <v>1003854</v>
      </c>
      <c r="K34" s="22">
        <f>K33+K20</f>
        <v>1153508</v>
      </c>
    </row>
    <row r="36" spans="2:11" x14ac:dyDescent="0.25">
      <c r="B36" s="2" t="s">
        <v>73</v>
      </c>
    </row>
    <row r="37" spans="2:11" x14ac:dyDescent="0.25">
      <c r="C37" s="2" t="s">
        <v>99</v>
      </c>
    </row>
    <row r="38" spans="2:11" x14ac:dyDescent="0.25">
      <c r="D38" t="s">
        <v>100</v>
      </c>
      <c r="G38" s="1">
        <f>'Historical data'!H83+'Historical data'!H84</f>
        <v>74988</v>
      </c>
      <c r="H38" s="1">
        <f>'Historical data'!I83+'Historical data'!I84</f>
        <v>101681</v>
      </c>
      <c r="I38" s="1">
        <f>'Historical data'!J83+'Historical data'!J84</f>
        <v>97652</v>
      </c>
      <c r="J38" s="1">
        <f>'Historical data'!K83+'Historical data'!K84</f>
        <v>136755</v>
      </c>
      <c r="K38" s="1">
        <f>'Historical data'!L83+'Historical data'!L84</f>
        <v>169884</v>
      </c>
    </row>
    <row r="39" spans="2:11" x14ac:dyDescent="0.25">
      <c r="D39" t="s">
        <v>76</v>
      </c>
      <c r="G39" s="1">
        <f>'Historical data'!H81</f>
        <v>1063</v>
      </c>
      <c r="H39" s="1">
        <f>'Historical data'!I81</f>
        <v>4888</v>
      </c>
      <c r="I39" s="1">
        <f>'Historical data'!J81</f>
        <v>3819</v>
      </c>
      <c r="J39" s="1">
        <f>'Historical data'!K81</f>
        <v>12158</v>
      </c>
      <c r="K39" s="1">
        <f>'Historical data'!L81</f>
        <v>331</v>
      </c>
    </row>
    <row r="40" spans="2:11" x14ac:dyDescent="0.25">
      <c r="D40" t="s">
        <v>77</v>
      </c>
      <c r="G40">
        <f>'Historical data'!H85</f>
        <v>103</v>
      </c>
      <c r="H40">
        <f>'Historical data'!I85</f>
        <v>74</v>
      </c>
      <c r="I40">
        <f>'Historical data'!J85</f>
        <v>80</v>
      </c>
      <c r="J40">
        <f>'Historical data'!K85</f>
        <v>68</v>
      </c>
      <c r="K40">
        <f>'Historical data'!L85</f>
        <v>178</v>
      </c>
    </row>
    <row r="41" spans="2:11" x14ac:dyDescent="0.25">
      <c r="D41" t="s">
        <v>86</v>
      </c>
      <c r="G41" s="1">
        <f>'Historical data'!H86</f>
        <v>9040</v>
      </c>
      <c r="H41" s="1">
        <f>'Historical data'!I86</f>
        <v>12720</v>
      </c>
      <c r="I41" s="1">
        <f>'Historical data'!J86</f>
        <v>20272</v>
      </c>
      <c r="J41" s="1">
        <f>'Historical data'!K86</f>
        <v>22900</v>
      </c>
      <c r="K41" s="1">
        <f>'Historical data'!L86</f>
        <v>22237</v>
      </c>
    </row>
    <row r="42" spans="2:11" x14ac:dyDescent="0.25">
      <c r="D42" t="s">
        <v>78</v>
      </c>
      <c r="G42" s="1">
        <f>'Historical data'!H87</f>
        <v>6807</v>
      </c>
      <c r="H42" s="1">
        <f>'Historical data'!I87</f>
        <v>7428</v>
      </c>
      <c r="I42" s="1">
        <f>'Historical data'!J87</f>
        <v>8613</v>
      </c>
      <c r="J42" s="1">
        <f>'Historical data'!K87</f>
        <v>10830</v>
      </c>
      <c r="K42" s="1">
        <f>'Historical data'!L87</f>
        <v>13119</v>
      </c>
    </row>
    <row r="43" spans="2:11" x14ac:dyDescent="0.25">
      <c r="D43" t="s">
        <v>87</v>
      </c>
      <c r="G43" s="1">
        <f>'Historical data'!H88</f>
        <v>6962</v>
      </c>
      <c r="H43" s="1">
        <f>'Historical data'!I88</f>
        <v>8547</v>
      </c>
      <c r="I43" s="1">
        <f>'Historical data'!J88</f>
        <v>11113</v>
      </c>
      <c r="J43" s="1">
        <f>'Historical data'!K88</f>
        <v>11584</v>
      </c>
      <c r="K43" s="1">
        <f>'Historical data'!L88</f>
        <v>12030</v>
      </c>
    </row>
    <row r="44" spans="2:11" x14ac:dyDescent="0.25">
      <c r="D44" t="s">
        <v>88</v>
      </c>
      <c r="G44" s="1">
        <f>'Historical data'!H89</f>
        <v>14091</v>
      </c>
      <c r="H44" s="1">
        <f>'Historical data'!I89</f>
        <v>26801</v>
      </c>
      <c r="I44" s="1">
        <f>'Historical data'!J89</f>
        <v>28686</v>
      </c>
      <c r="J44" s="1">
        <f>'Historical data'!K89</f>
        <v>33372</v>
      </c>
      <c r="K44" s="1">
        <f>'Historical data'!L89</f>
        <v>41739</v>
      </c>
    </row>
    <row r="45" spans="2:11" x14ac:dyDescent="0.25">
      <c r="D45" s="10" t="s">
        <v>109</v>
      </c>
      <c r="E45" s="10"/>
      <c r="F45" s="10"/>
      <c r="G45" s="22">
        <f>SUM(G38:G44)</f>
        <v>113054</v>
      </c>
      <c r="H45" s="22">
        <f t="shared" ref="H45:K45" si="2">SUM(H38:H44)</f>
        <v>162139</v>
      </c>
      <c r="I45" s="22">
        <f t="shared" si="2"/>
        <v>170235</v>
      </c>
      <c r="J45" s="22">
        <f t="shared" si="2"/>
        <v>227667</v>
      </c>
      <c r="K45" s="22">
        <f t="shared" si="2"/>
        <v>259518</v>
      </c>
    </row>
    <row r="46" spans="2:11" x14ac:dyDescent="0.25">
      <c r="C46" s="2" t="s">
        <v>101</v>
      </c>
    </row>
    <row r="47" spans="2:11" x14ac:dyDescent="0.25">
      <c r="C47" s="2"/>
      <c r="D47" t="s">
        <v>76</v>
      </c>
      <c r="G47">
        <f>'Historical data'!H73</f>
        <v>54</v>
      </c>
      <c r="H47">
        <f>'Historical data'!I73</f>
        <v>28</v>
      </c>
      <c r="I47">
        <f>'Historical data'!J73</f>
        <v>0</v>
      </c>
      <c r="J47">
        <f>'Historical data'!K73</f>
        <v>0</v>
      </c>
      <c r="K47">
        <f>'Historical data'!L73</f>
        <v>0</v>
      </c>
    </row>
    <row r="48" spans="2:11" x14ac:dyDescent="0.25">
      <c r="C48" s="2"/>
      <c r="D48" t="s">
        <v>77</v>
      </c>
      <c r="G48">
        <f>'Historical data'!H74</f>
        <v>598</v>
      </c>
      <c r="H48">
        <f>'Historical data'!I74</f>
        <v>392</v>
      </c>
      <c r="I48">
        <f>'Historical data'!J74</f>
        <v>329</v>
      </c>
      <c r="J48">
        <f>'Historical data'!K74</f>
        <v>250</v>
      </c>
      <c r="K48">
        <f>'Historical data'!L74</f>
        <v>677</v>
      </c>
    </row>
    <row r="49" spans="3:11" x14ac:dyDescent="0.25">
      <c r="C49" s="2"/>
      <c r="D49" t="s">
        <v>78</v>
      </c>
      <c r="G49">
        <f>'Historical data'!H75</f>
        <v>516</v>
      </c>
      <c r="H49">
        <f>'Historical data'!I75</f>
        <v>447</v>
      </c>
      <c r="I49">
        <f>'Historical data'!J75</f>
        <v>844</v>
      </c>
      <c r="J49">
        <f>'Historical data'!K75</f>
        <v>875</v>
      </c>
      <c r="K49">
        <f>'Historical data'!L75</f>
        <v>1448</v>
      </c>
    </row>
    <row r="50" spans="3:11" x14ac:dyDescent="0.25">
      <c r="C50" s="2"/>
      <c r="D50" t="s">
        <v>79</v>
      </c>
      <c r="G50" s="1">
        <f>'Historical data'!H76</f>
        <v>6575</v>
      </c>
      <c r="H50" s="1">
        <f>'Historical data'!I76</f>
        <v>4454</v>
      </c>
      <c r="I50" s="1">
        <f>'Historical data'!J76</f>
        <v>0</v>
      </c>
      <c r="J50" s="1">
        <f>'Historical data'!K76</f>
        <v>3210</v>
      </c>
      <c r="K50" s="1">
        <f>'Historical data'!L76</f>
        <v>3888</v>
      </c>
    </row>
    <row r="51" spans="3:11" x14ac:dyDescent="0.25">
      <c r="C51" s="2"/>
      <c r="D51" t="s">
        <v>80</v>
      </c>
      <c r="G51" s="1">
        <f>'Historical data'!H77</f>
        <v>21158</v>
      </c>
      <c r="H51" s="1">
        <f>'Historical data'!I77</f>
        <v>21295</v>
      </c>
      <c r="I51" s="1">
        <f>'Historical data'!J77</f>
        <v>21812</v>
      </c>
      <c r="J51" s="1">
        <f>'Historical data'!K77</f>
        <v>25850</v>
      </c>
      <c r="K51" s="1">
        <f>'Historical data'!L77</f>
        <v>31617</v>
      </c>
    </row>
    <row r="52" spans="3:11" x14ac:dyDescent="0.25">
      <c r="C52" s="2"/>
      <c r="D52" s="10" t="s">
        <v>81</v>
      </c>
      <c r="E52" s="10"/>
      <c r="F52" s="10"/>
      <c r="G52" s="10">
        <f>SUM(G47:G51)</f>
        <v>28901</v>
      </c>
      <c r="H52" s="10">
        <f t="shared" ref="H52:K52" si="3">SUM(H47:H51)</f>
        <v>26616</v>
      </c>
      <c r="I52" s="10">
        <f t="shared" si="3"/>
        <v>22985</v>
      </c>
      <c r="J52" s="10">
        <f t="shared" si="3"/>
        <v>30185</v>
      </c>
      <c r="K52" s="10">
        <f t="shared" si="3"/>
        <v>37630</v>
      </c>
    </row>
    <row r="53" spans="3:11" x14ac:dyDescent="0.25">
      <c r="D53" s="10" t="s">
        <v>102</v>
      </c>
      <c r="E53" s="10"/>
      <c r="F53" s="10"/>
      <c r="G53" s="22">
        <f>G52+G45</f>
        <v>141955</v>
      </c>
      <c r="H53" s="22">
        <f t="shared" ref="H53:K53" si="4">H52+H45</f>
        <v>188755</v>
      </c>
      <c r="I53" s="22">
        <f t="shared" si="4"/>
        <v>193220</v>
      </c>
      <c r="J53" s="22">
        <f t="shared" si="4"/>
        <v>257852</v>
      </c>
      <c r="K53" s="22">
        <f t="shared" si="4"/>
        <v>297148</v>
      </c>
    </row>
    <row r="54" spans="3:11" x14ac:dyDescent="0.25">
      <c r="C54" s="2" t="s">
        <v>103</v>
      </c>
      <c r="D54" s="12"/>
    </row>
    <row r="55" spans="3:11" x14ac:dyDescent="0.25">
      <c r="D55" s="12" t="s">
        <v>104</v>
      </c>
      <c r="G55" s="1">
        <f>'Historical data'!H65</f>
        <v>1510</v>
      </c>
      <c r="H55" s="1">
        <f>'Historical data'!I65</f>
        <v>1510</v>
      </c>
      <c r="I55" s="1">
        <f>'Historical data'!J65</f>
        <v>1510</v>
      </c>
      <c r="J55" s="1">
        <f>'Historical data'!K65</f>
        <v>1572</v>
      </c>
      <c r="K55" s="1">
        <f>'Historical data'!L65</f>
        <v>1572</v>
      </c>
    </row>
    <row r="56" spans="3:11" x14ac:dyDescent="0.25">
      <c r="D56" s="13" t="s">
        <v>105</v>
      </c>
      <c r="G56" s="1">
        <f>'Historical data'!H66</f>
        <v>492620</v>
      </c>
      <c r="H56" s="1">
        <f>'Historical data'!I66</f>
        <v>523496</v>
      </c>
      <c r="I56" s="1">
        <f>'Historical data'!J66</f>
        <v>551825</v>
      </c>
      <c r="J56" s="1">
        <f>'Historical data'!K66</f>
        <v>744430</v>
      </c>
      <c r="K56" s="1">
        <f>'Historical data'!L66</f>
        <v>854788</v>
      </c>
    </row>
    <row r="57" spans="3:11" x14ac:dyDescent="0.25">
      <c r="D57" s="10" t="s">
        <v>106</v>
      </c>
      <c r="E57" s="10"/>
      <c r="F57" s="10"/>
      <c r="G57" s="22">
        <f>'Historical data'!H67</f>
        <v>494130</v>
      </c>
      <c r="H57" s="22">
        <f>'Historical data'!I67</f>
        <v>525006</v>
      </c>
      <c r="I57" s="22">
        <f>'Historical data'!J67</f>
        <v>553335</v>
      </c>
      <c r="J57" s="22">
        <f>'Historical data'!K67</f>
        <v>746002</v>
      </c>
      <c r="K57" s="22">
        <f>'Historical data'!L67</f>
        <v>856360</v>
      </c>
    </row>
    <row r="58" spans="3:11" x14ac:dyDescent="0.25">
      <c r="D58" s="13" t="s">
        <v>107</v>
      </c>
      <c r="G58" s="1">
        <f>'Historical data'!H68</f>
        <v>192</v>
      </c>
      <c r="H58" s="1">
        <f>'Historical data'!I68</f>
        <v>0</v>
      </c>
      <c r="I58" s="1">
        <f>'Historical data'!J68</f>
        <v>0</v>
      </c>
      <c r="J58" s="1">
        <f>'Historical data'!K68</f>
        <v>0</v>
      </c>
      <c r="K58" s="1">
        <f>'Historical data'!L68</f>
        <v>0</v>
      </c>
    </row>
    <row r="59" spans="3:11" x14ac:dyDescent="0.25">
      <c r="D59" s="10" t="s">
        <v>108</v>
      </c>
      <c r="E59" s="10"/>
      <c r="F59" s="10"/>
      <c r="G59" s="22">
        <f>'Historical data'!H69</f>
        <v>494322</v>
      </c>
      <c r="H59" s="22">
        <f>'Historical data'!I69</f>
        <v>525006</v>
      </c>
      <c r="I59" s="22">
        <f>'Historical data'!J69</f>
        <v>553335</v>
      </c>
      <c r="J59" s="22">
        <f>'Historical data'!K69</f>
        <v>746002</v>
      </c>
      <c r="K59" s="22">
        <f>'Historical data'!L69</f>
        <v>856360</v>
      </c>
    </row>
    <row r="60" spans="3:11" x14ac:dyDescent="0.25">
      <c r="D60" s="32" t="s">
        <v>118</v>
      </c>
      <c r="E60" s="10"/>
      <c r="F60" s="10"/>
      <c r="G60" s="22">
        <f>G59+G53</f>
        <v>636277</v>
      </c>
      <c r="H60" s="22">
        <f t="shared" ref="H60:K60" si="5">H59+H53</f>
        <v>713761</v>
      </c>
      <c r="I60" s="22">
        <f t="shared" si="5"/>
        <v>746555</v>
      </c>
      <c r="J60" s="22">
        <f t="shared" si="5"/>
        <v>1003854</v>
      </c>
      <c r="K60" s="22">
        <f t="shared" si="5"/>
        <v>1153508</v>
      </c>
    </row>
    <row r="63" spans="3:11" x14ac:dyDescent="0.25">
      <c r="D63" s="202" t="s">
        <v>110</v>
      </c>
      <c r="E63" s="202"/>
      <c r="F63" s="202"/>
      <c r="G63" s="202"/>
      <c r="H63" s="202"/>
      <c r="I63" s="202"/>
      <c r="J63" s="202"/>
      <c r="K63" s="202"/>
    </row>
    <row r="64" spans="3:11" x14ac:dyDescent="0.25">
      <c r="D64" s="137" t="s">
        <v>111</v>
      </c>
      <c r="E64" s="138"/>
      <c r="F64" s="138"/>
      <c r="G64" s="138"/>
      <c r="H64" s="138"/>
      <c r="I64" s="138"/>
      <c r="J64" s="138"/>
      <c r="K64" s="138"/>
    </row>
    <row r="65" spans="4:11" x14ac:dyDescent="0.25">
      <c r="D65" s="138" t="s">
        <v>112</v>
      </c>
      <c r="E65" s="138"/>
      <c r="F65" s="138"/>
      <c r="G65" s="139">
        <f>(G12+G13+G14+G11)/G45</f>
        <v>0.29875988465688963</v>
      </c>
      <c r="H65" s="139">
        <f>(H12+H13+H14+H11)/H45</f>
        <v>0.78591208777653743</v>
      </c>
      <c r="I65" s="139">
        <f>(I12+I13+I14+I11)/I45</f>
        <v>0.53906658442740918</v>
      </c>
      <c r="J65" s="139">
        <f>(J12+J13+J14+J11)/J45</f>
        <v>0.26500546851322326</v>
      </c>
      <c r="K65" s="139">
        <f>(K12+K13+K14+K11)/K45</f>
        <v>0.43682519131620928</v>
      </c>
    </row>
    <row r="66" spans="4:11" x14ac:dyDescent="0.25">
      <c r="D66" s="138" t="s">
        <v>117</v>
      </c>
      <c r="E66" s="138"/>
      <c r="F66" s="138"/>
      <c r="G66" s="139">
        <f>G20/G45</f>
        <v>0.74659897040352396</v>
      </c>
      <c r="H66" s="139">
        <f>H20/H45</f>
        <v>1.116141088818853</v>
      </c>
      <c r="I66" s="139">
        <f>I20/I45</f>
        <v>0.986483390607102</v>
      </c>
      <c r="J66" s="139">
        <f>J20/J45</f>
        <v>0.68825082247317348</v>
      </c>
      <c r="K66" s="139">
        <f>K20/K45</f>
        <v>0.87214759669849495</v>
      </c>
    </row>
    <row r="67" spans="4:11" x14ac:dyDescent="0.25">
      <c r="D67" s="137" t="s">
        <v>113</v>
      </c>
      <c r="E67" s="138"/>
      <c r="F67" s="138"/>
      <c r="G67" s="139"/>
      <c r="H67" s="139"/>
      <c r="I67" s="139"/>
      <c r="J67" s="139"/>
      <c r="K67" s="139"/>
    </row>
    <row r="68" spans="4:11" x14ac:dyDescent="0.25">
      <c r="D68" s="138" t="s">
        <v>114</v>
      </c>
      <c r="E68" s="138"/>
      <c r="F68" s="138"/>
      <c r="G68" s="139">
        <f>'Income  statement'!G38</f>
        <v>1.2871711151840299</v>
      </c>
      <c r="H68" s="139">
        <f>'Income  statement'!H38</f>
        <v>1.3595292244279114</v>
      </c>
      <c r="I68" s="139">
        <f>'Income  statement'!I38</f>
        <v>1.3491917193020504</v>
      </c>
      <c r="J68" s="139">
        <f>'Income  statement'!J38</f>
        <v>1.3456451859378393</v>
      </c>
      <c r="K68" s="139">
        <f>'Income  statement'!K38</f>
        <v>1.3469895838198889</v>
      </c>
    </row>
    <row r="69" spans="4:11" x14ac:dyDescent="0.25">
      <c r="D69" s="138" t="s">
        <v>115</v>
      </c>
      <c r="E69" s="138"/>
      <c r="F69" s="138"/>
      <c r="G69" s="139">
        <f>(G51+G47+G48+G49)/G59</f>
        <v>4.5164892519450883E-2</v>
      </c>
      <c r="H69" s="139">
        <f t="shared" ref="H69:K69" si="6">(H51+H47+H48+H49)/H59</f>
        <v>4.2212850900751608E-2</v>
      </c>
      <c r="I69" s="139">
        <f t="shared" si="6"/>
        <v>4.153903150894124E-2</v>
      </c>
      <c r="J69" s="139">
        <f t="shared" si="6"/>
        <v>3.6159420484127389E-2</v>
      </c>
      <c r="K69" s="139">
        <f t="shared" si="6"/>
        <v>3.940165351020599E-2</v>
      </c>
    </row>
    <row r="70" spans="4:11" x14ac:dyDescent="0.25">
      <c r="D70" s="138" t="s">
        <v>116</v>
      </c>
      <c r="E70" s="138"/>
      <c r="F70" s="138"/>
      <c r="G70" s="139">
        <f>-'Income  statement'!G22/'Income  statement'!G23</f>
        <v>53.044709388971683</v>
      </c>
      <c r="H70" s="139">
        <f>-'Income  statement'!H22/'Income  statement'!H23</f>
        <v>51.609037328094303</v>
      </c>
      <c r="I70" s="139">
        <f>-'Income  statement'!I22/'Income  statement'!I23</f>
        <v>36.82385466034755</v>
      </c>
      <c r="J70" s="139">
        <f>-'Income  statement'!J22/'Income  statement'!J23</f>
        <v>41.669044787950853</v>
      </c>
      <c r="K70" s="139">
        <f>-'Income  statement'!K22/'Income  statement'!K23</f>
        <v>89.690082644628106</v>
      </c>
    </row>
  </sheetData>
  <mergeCells count="2">
    <mergeCell ref="A1:L3"/>
    <mergeCell ref="D63:K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3:U54"/>
  <sheetViews>
    <sheetView showGridLines="0" topLeftCell="E1" workbookViewId="0">
      <selection activeCell="G5" sqref="G5:U5"/>
    </sheetView>
  </sheetViews>
  <sheetFormatPr defaultRowHeight="15" x14ac:dyDescent="0.25"/>
  <cols>
    <col min="1" max="1" width="1" customWidth="1"/>
    <col min="2" max="2" width="0.7109375" customWidth="1"/>
    <col min="3" max="3" width="0.5703125" customWidth="1"/>
    <col min="4" max="4" width="30.7109375" customWidth="1"/>
    <col min="5" max="5" width="3.85546875" customWidth="1"/>
    <col min="6" max="6" width="3.7109375" customWidth="1"/>
    <col min="7" max="11" width="9.7109375" bestFit="1" customWidth="1"/>
    <col min="12" max="12" width="11" bestFit="1" customWidth="1"/>
    <col min="13" max="14" width="9.7109375" bestFit="1" customWidth="1"/>
    <col min="15" max="21" width="10.7109375" bestFit="1" customWidth="1"/>
  </cols>
  <sheetData>
    <row r="3" spans="1:21" ht="18.75" x14ac:dyDescent="0.3">
      <c r="D3" s="201" t="s">
        <v>92</v>
      </c>
      <c r="E3" s="201"/>
      <c r="F3" s="201"/>
      <c r="G3" s="201"/>
      <c r="H3" s="201"/>
      <c r="I3" s="201"/>
      <c r="J3" s="201"/>
      <c r="K3" s="201"/>
      <c r="L3" s="201"/>
      <c r="M3" s="201"/>
      <c r="N3" s="201"/>
      <c r="O3" s="201"/>
      <c r="P3" s="201"/>
      <c r="Q3" s="201"/>
      <c r="R3" s="201"/>
      <c r="S3" s="201"/>
      <c r="T3" s="201"/>
      <c r="U3" s="201"/>
    </row>
    <row r="4" spans="1:21" x14ac:dyDescent="0.25">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1:21" x14ac:dyDescent="0.25">
      <c r="D5" t="s">
        <v>239</v>
      </c>
      <c r="G5" s="66" t="s">
        <v>187</v>
      </c>
      <c r="H5" s="66" t="str">
        <f>G5</f>
        <v>Aduited</v>
      </c>
      <c r="I5" s="66" t="str">
        <f t="shared" ref="I5:K5" si="1">H5</f>
        <v>Aduited</v>
      </c>
      <c r="J5" s="66" t="str">
        <f t="shared" si="1"/>
        <v>Aduited</v>
      </c>
      <c r="K5" s="66" t="str">
        <f t="shared" si="1"/>
        <v>Aduited</v>
      </c>
      <c r="L5" s="67" t="s">
        <v>186</v>
      </c>
      <c r="M5" s="67" t="str">
        <f>L5</f>
        <v>Projected</v>
      </c>
      <c r="N5" s="67" t="str">
        <f t="shared" ref="N5:U5"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7" spans="1:21" x14ac:dyDescent="0.25">
      <c r="D7" s="2" t="s">
        <v>240</v>
      </c>
    </row>
    <row r="8" spans="1:21" x14ac:dyDescent="0.25">
      <c r="A8" s="2"/>
      <c r="B8" s="2"/>
      <c r="C8" s="2"/>
      <c r="D8" s="12" t="s">
        <v>104</v>
      </c>
      <c r="G8" s="96">
        <f>'Historical Balance sheet'!G55</f>
        <v>1510</v>
      </c>
      <c r="H8" s="96">
        <f>'Historical Balance sheet'!H55</f>
        <v>1510</v>
      </c>
      <c r="I8" s="96">
        <f>'Historical Balance sheet'!I55</f>
        <v>1510</v>
      </c>
      <c r="J8" s="96">
        <f>'Historical Balance sheet'!J55</f>
        <v>1572</v>
      </c>
      <c r="K8" s="96">
        <f>'Historical Balance sheet'!K55</f>
        <v>1572</v>
      </c>
      <c r="L8" s="96">
        <f>K8</f>
        <v>1572</v>
      </c>
      <c r="M8" s="96">
        <f t="shared" ref="M8:U8" si="3">L8</f>
        <v>1572</v>
      </c>
      <c r="N8" s="96">
        <f t="shared" si="3"/>
        <v>1572</v>
      </c>
      <c r="O8" s="96">
        <f t="shared" si="3"/>
        <v>1572</v>
      </c>
      <c r="P8" s="96">
        <f t="shared" si="3"/>
        <v>1572</v>
      </c>
      <c r="Q8" s="96">
        <f t="shared" si="3"/>
        <v>1572</v>
      </c>
      <c r="R8" s="96">
        <f t="shared" si="3"/>
        <v>1572</v>
      </c>
      <c r="S8" s="96">
        <f t="shared" si="3"/>
        <v>1572</v>
      </c>
      <c r="T8" s="96">
        <f t="shared" si="3"/>
        <v>1572</v>
      </c>
      <c r="U8" s="96">
        <f t="shared" si="3"/>
        <v>1572</v>
      </c>
    </row>
    <row r="9" spans="1:21" x14ac:dyDescent="0.25">
      <c r="D9" s="13" t="s">
        <v>105</v>
      </c>
      <c r="G9" s="96">
        <f>'Historical Balance sheet'!G56</f>
        <v>492620</v>
      </c>
      <c r="H9" s="96">
        <f>'Historical Balance sheet'!H56</f>
        <v>523496</v>
      </c>
      <c r="I9" s="96">
        <f>'Historical Balance sheet'!I56</f>
        <v>551825</v>
      </c>
      <c r="J9" s="96">
        <f>'Historical Balance sheet'!J56</f>
        <v>744430</v>
      </c>
      <c r="K9" s="96">
        <f>'Historical Balance sheet'!K56</f>
        <v>854788</v>
      </c>
      <c r="L9" s="96">
        <f>K9+'Income Statement'!L18+'Income Statement'!L19</f>
        <v>970110.67279931984</v>
      </c>
      <c r="M9" s="96">
        <f>L9+'Income Statement'!M18+'Income Statement'!M19</f>
        <v>1099534.9811687849</v>
      </c>
      <c r="N9" s="96">
        <f>M9+'Income Statement'!N18+'Income Statement'!N19</f>
        <v>1248112.3122580308</v>
      </c>
      <c r="O9" s="96">
        <f>N9+'Income Statement'!O18+'Income Statement'!O19</f>
        <v>1422821.3829331025</v>
      </c>
      <c r="P9" s="96">
        <f>O9+'Income Statement'!P18+'Income Statement'!P19</f>
        <v>1632318.6030893556</v>
      </c>
      <c r="Q9" s="96">
        <f>P9+'Income Statement'!Q18+'Income Statement'!Q19</f>
        <v>1887227.2056445184</v>
      </c>
      <c r="R9" s="96">
        <f>Q9+'Income Statement'!R18+'Income Statement'!R19</f>
        <v>2200649.7927747401</v>
      </c>
      <c r="S9" s="96">
        <f>R9+'Income Statement'!S18+'Income Statement'!S19</f>
        <v>2588799.8881928683</v>
      </c>
      <c r="T9" s="96">
        <f>S9+'Income Statement'!T18+'Income Statement'!T19</f>
        <v>3071796.5176079571</v>
      </c>
      <c r="U9" s="96">
        <f>T9+'Income Statement'!U18+'Income Statement'!U19</f>
        <v>3674668.2764397324</v>
      </c>
    </row>
    <row r="10" spans="1:21" x14ac:dyDescent="0.25">
      <c r="A10" s="2"/>
      <c r="B10" s="2"/>
      <c r="C10" s="2"/>
      <c r="D10" s="13" t="s">
        <v>107</v>
      </c>
      <c r="G10" s="96">
        <f>'Historical Balance sheet'!G58</f>
        <v>192</v>
      </c>
      <c r="H10" s="96">
        <f>'Historical Balance sheet'!H58</f>
        <v>0</v>
      </c>
      <c r="I10" s="96">
        <f>'Historical Balance sheet'!I58</f>
        <v>0</v>
      </c>
      <c r="J10" s="96">
        <f>'Historical Balance sheet'!J58</f>
        <v>0</v>
      </c>
      <c r="K10" s="96">
        <f>'Historical Balance sheet'!K58</f>
        <v>0</v>
      </c>
      <c r="L10" s="96">
        <f>K10</f>
        <v>0</v>
      </c>
      <c r="M10" s="96">
        <f t="shared" ref="M10:U10" si="4">L10</f>
        <v>0</v>
      </c>
      <c r="N10" s="96">
        <f t="shared" si="4"/>
        <v>0</v>
      </c>
      <c r="O10" s="96">
        <f t="shared" si="4"/>
        <v>0</v>
      </c>
      <c r="P10" s="96">
        <f t="shared" si="4"/>
        <v>0</v>
      </c>
      <c r="Q10" s="96">
        <f t="shared" si="4"/>
        <v>0</v>
      </c>
      <c r="R10" s="96">
        <f t="shared" si="4"/>
        <v>0</v>
      </c>
      <c r="S10" s="96">
        <f t="shared" si="4"/>
        <v>0</v>
      </c>
      <c r="T10" s="96">
        <f t="shared" si="4"/>
        <v>0</v>
      </c>
      <c r="U10" s="96">
        <f t="shared" si="4"/>
        <v>0</v>
      </c>
    </row>
    <row r="11" spans="1:21" s="2" customFormat="1" x14ac:dyDescent="0.25">
      <c r="D11" s="32" t="s">
        <v>108</v>
      </c>
      <c r="E11" s="10"/>
      <c r="F11" s="10"/>
      <c r="G11" s="152">
        <f>SUM(G8:G10)</f>
        <v>494322</v>
      </c>
      <c r="H11" s="152">
        <f t="shared" ref="H11:L11" si="5">SUM(H8:H10)</f>
        <v>525006</v>
      </c>
      <c r="I11" s="152">
        <f t="shared" si="5"/>
        <v>553335</v>
      </c>
      <c r="J11" s="152">
        <f t="shared" si="5"/>
        <v>746002</v>
      </c>
      <c r="K11" s="152">
        <f t="shared" si="5"/>
        <v>856360</v>
      </c>
      <c r="L11" s="152">
        <f t="shared" si="5"/>
        <v>971682.67279931984</v>
      </c>
      <c r="M11" s="152">
        <f t="shared" ref="M11" si="6">SUM(M8:M10)</f>
        <v>1101106.9811687849</v>
      </c>
      <c r="N11" s="152">
        <f t="shared" ref="N11" si="7">SUM(N8:N10)</f>
        <v>1249684.3122580308</v>
      </c>
      <c r="O11" s="152">
        <f t="shared" ref="O11" si="8">SUM(O8:O10)</f>
        <v>1424393.3829331025</v>
      </c>
      <c r="P11" s="152">
        <f t="shared" ref="P11" si="9">SUM(P8:P10)</f>
        <v>1633890.6030893556</v>
      </c>
      <c r="Q11" s="152">
        <f t="shared" ref="Q11" si="10">SUM(Q8:Q10)</f>
        <v>1888799.2056445184</v>
      </c>
      <c r="R11" s="152">
        <f t="shared" ref="R11" si="11">SUM(R8:R10)</f>
        <v>2202221.7927747401</v>
      </c>
      <c r="S11" s="152">
        <f t="shared" ref="S11" si="12">SUM(S8:S10)</f>
        <v>2590371.8881928683</v>
      </c>
      <c r="T11" s="152">
        <f t="shared" ref="T11" si="13">SUM(T8:T10)</f>
        <v>3073368.5176079571</v>
      </c>
      <c r="U11" s="152">
        <f t="shared" ref="U11" si="14">SUM(U8:U10)</f>
        <v>3676240.2764397324</v>
      </c>
    </row>
    <row r="12" spans="1:21" x14ac:dyDescent="0.25">
      <c r="G12" s="96"/>
      <c r="H12" s="96"/>
      <c r="I12" s="96"/>
      <c r="J12" s="96"/>
      <c r="K12" s="96"/>
      <c r="L12" s="96"/>
      <c r="M12" s="96"/>
      <c r="N12" s="96"/>
      <c r="O12" s="96"/>
      <c r="P12" s="96"/>
      <c r="Q12" s="96"/>
      <c r="R12" s="96"/>
      <c r="S12" s="96"/>
      <c r="T12" s="96"/>
      <c r="U12" s="96"/>
    </row>
    <row r="13" spans="1:21" x14ac:dyDescent="0.25">
      <c r="A13" s="2"/>
      <c r="B13" s="2"/>
      <c r="C13" s="2"/>
      <c r="D13" s="2" t="s">
        <v>241</v>
      </c>
      <c r="G13" s="96"/>
      <c r="H13" s="96"/>
      <c r="I13" s="96"/>
      <c r="J13" s="96"/>
      <c r="K13" s="96"/>
      <c r="L13" s="96"/>
      <c r="M13" s="96"/>
      <c r="N13" s="96"/>
      <c r="O13" s="96"/>
      <c r="P13" s="96"/>
      <c r="Q13" s="96"/>
      <c r="R13" s="96"/>
      <c r="S13" s="96"/>
      <c r="T13" s="96"/>
      <c r="U13" s="96"/>
    </row>
    <row r="14" spans="1:21" x14ac:dyDescent="0.25">
      <c r="D14" t="s">
        <v>76</v>
      </c>
      <c r="G14" s="96">
        <f>'Historical Balance sheet'!G47</f>
        <v>54</v>
      </c>
      <c r="H14" s="96">
        <f>'Historical Balance sheet'!H47</f>
        <v>28</v>
      </c>
      <c r="I14" s="96">
        <f>'Historical Balance sheet'!I47</f>
        <v>0</v>
      </c>
      <c r="J14" s="96">
        <f>'Historical Balance sheet'!J47</f>
        <v>0</v>
      </c>
      <c r="K14" s="96">
        <f>'Historical Balance sheet'!K47</f>
        <v>0</v>
      </c>
      <c r="L14" s="96">
        <f>K14</f>
        <v>0</v>
      </c>
      <c r="M14" s="96">
        <f t="shared" ref="M14:U14" si="15">L14</f>
        <v>0</v>
      </c>
      <c r="N14" s="96">
        <f t="shared" si="15"/>
        <v>0</v>
      </c>
      <c r="O14" s="96">
        <f t="shared" si="15"/>
        <v>0</v>
      </c>
      <c r="P14" s="96">
        <f t="shared" si="15"/>
        <v>0</v>
      </c>
      <c r="Q14" s="96">
        <f t="shared" si="15"/>
        <v>0</v>
      </c>
      <c r="R14" s="96">
        <f t="shared" si="15"/>
        <v>0</v>
      </c>
      <c r="S14" s="96">
        <f t="shared" si="15"/>
        <v>0</v>
      </c>
      <c r="T14" s="96">
        <f t="shared" si="15"/>
        <v>0</v>
      </c>
      <c r="U14" s="96">
        <f t="shared" si="15"/>
        <v>0</v>
      </c>
    </row>
    <row r="15" spans="1:21" x14ac:dyDescent="0.25">
      <c r="D15" t="s">
        <v>78</v>
      </c>
      <c r="G15" s="96">
        <f>'Historical Balance sheet'!G49</f>
        <v>516</v>
      </c>
      <c r="H15" s="96">
        <f>'Historical Balance sheet'!H49</f>
        <v>447</v>
      </c>
      <c r="I15" s="96">
        <f>'Historical Balance sheet'!I49</f>
        <v>844</v>
      </c>
      <c r="J15" s="96">
        <f>'Historical Balance sheet'!J49</f>
        <v>875</v>
      </c>
      <c r="K15" s="96">
        <f>'Historical Balance sheet'!K49</f>
        <v>1448</v>
      </c>
      <c r="L15" s="96">
        <f>'Income Statement'!L7*'Balance Sheet '!L16</f>
        <v>1403.2206784962355</v>
      </c>
      <c r="M15" s="96">
        <f>'Income Statement'!M7*'Balance Sheet '!M16</f>
        <v>1673.1331894618002</v>
      </c>
      <c r="N15" s="96">
        <f>'Income Statement'!N7*'Balance Sheet '!N16</f>
        <v>2010.6297984644666</v>
      </c>
      <c r="O15" s="96">
        <f>'Income Statement'!O7*'Balance Sheet '!O16</f>
        <v>2421.6076788636565</v>
      </c>
      <c r="P15" s="96">
        <f>'Income Statement'!P7*'Balance Sheet '!P16</f>
        <v>2923.0984992953131</v>
      </c>
      <c r="Q15" s="96">
        <f>'Income Statement'!Q7*'Balance Sheet '!Q16</f>
        <v>3536.2995157058731</v>
      </c>
      <c r="R15" s="96">
        <f>'Income Statement'!R7*'Balance Sheet '!R16</f>
        <v>4287.6418339542688</v>
      </c>
      <c r="S15" s="96">
        <f>'Income Statement'!S7*'Balance Sheet '!S16</f>
        <v>5210.1445386883197</v>
      </c>
      <c r="T15" s="96">
        <f>'Income Statement'!T7*'Balance Sheet '!T16</f>
        <v>6345.1342066425013</v>
      </c>
      <c r="U15" s="96">
        <f>'Income Statement'!U7*'Balance Sheet '!U16</f>
        <v>7744.432243299555</v>
      </c>
    </row>
    <row r="16" spans="1:21" x14ac:dyDescent="0.25">
      <c r="D16" s="140" t="s">
        <v>244</v>
      </c>
      <c r="E16" s="141"/>
      <c r="F16" s="141"/>
      <c r="G16" s="155">
        <f>G15/'Income Statement'!G7</f>
        <v>6.8199841395717687E-4</v>
      </c>
      <c r="H16" s="155">
        <f>H15/'Income Statement'!H7</f>
        <v>6.3519581651793331E-4</v>
      </c>
      <c r="I16" s="155">
        <f>I15/'Income Statement'!I7</f>
        <v>9.555099185099479E-4</v>
      </c>
      <c r="J16" s="155">
        <f>J15/'Income Statement'!J7</f>
        <v>7.3895848235662725E-4</v>
      </c>
      <c r="K16" s="155">
        <f>K15/'Income Statement'!K7</f>
        <v>1.0207376098103598E-3</v>
      </c>
      <c r="L16" s="155">
        <f>AVERAGE(G16:K16)</f>
        <v>8.0648004823040908E-4</v>
      </c>
      <c r="M16" s="155">
        <f>L16</f>
        <v>8.0648004823040908E-4</v>
      </c>
      <c r="N16" s="155">
        <f t="shared" ref="N16:U16" si="16">M16</f>
        <v>8.0648004823040908E-4</v>
      </c>
      <c r="O16" s="155">
        <f t="shared" si="16"/>
        <v>8.0648004823040908E-4</v>
      </c>
      <c r="P16" s="155">
        <f t="shared" si="16"/>
        <v>8.0648004823040908E-4</v>
      </c>
      <c r="Q16" s="155">
        <f t="shared" si="16"/>
        <v>8.0648004823040908E-4</v>
      </c>
      <c r="R16" s="155">
        <f t="shared" si="16"/>
        <v>8.0648004823040908E-4</v>
      </c>
      <c r="S16" s="155">
        <f t="shared" si="16"/>
        <v>8.0648004823040908E-4</v>
      </c>
      <c r="T16" s="155">
        <f t="shared" si="16"/>
        <v>8.0648004823040908E-4</v>
      </c>
      <c r="U16" s="155">
        <f t="shared" si="16"/>
        <v>8.0648004823040908E-4</v>
      </c>
    </row>
    <row r="17" spans="1:21" x14ac:dyDescent="0.25">
      <c r="D17" t="s">
        <v>79</v>
      </c>
      <c r="G17" s="96">
        <f>'Historical Balance sheet'!G50</f>
        <v>6575</v>
      </c>
      <c r="H17" s="96">
        <f>'Historical Balance sheet'!H50</f>
        <v>4454</v>
      </c>
      <c r="I17" s="96">
        <f>'Historical Balance sheet'!I50</f>
        <v>0</v>
      </c>
      <c r="J17" s="96">
        <f>'Historical Balance sheet'!J50</f>
        <v>3210</v>
      </c>
      <c r="K17" s="96">
        <f>'Historical Balance sheet'!K50</f>
        <v>3888</v>
      </c>
      <c r="L17" s="96">
        <f>K17</f>
        <v>3888</v>
      </c>
      <c r="M17" s="96">
        <f t="shared" ref="M17:U17" si="17">L17</f>
        <v>3888</v>
      </c>
      <c r="N17" s="96">
        <f t="shared" si="17"/>
        <v>3888</v>
      </c>
      <c r="O17" s="96">
        <f t="shared" si="17"/>
        <v>3888</v>
      </c>
      <c r="P17" s="96">
        <f t="shared" si="17"/>
        <v>3888</v>
      </c>
      <c r="Q17" s="96">
        <f t="shared" si="17"/>
        <v>3888</v>
      </c>
      <c r="R17" s="96">
        <f t="shared" si="17"/>
        <v>3888</v>
      </c>
      <c r="S17" s="96">
        <f t="shared" si="17"/>
        <v>3888</v>
      </c>
      <c r="T17" s="96">
        <f t="shared" si="17"/>
        <v>3888</v>
      </c>
      <c r="U17" s="96">
        <f t="shared" si="17"/>
        <v>3888</v>
      </c>
    </row>
    <row r="18" spans="1:21" x14ac:dyDescent="0.25">
      <c r="D18" t="s">
        <v>80</v>
      </c>
      <c r="G18" s="96">
        <f>'Historical Balance sheet'!G51+'Historical Balance sheet'!G48</f>
        <v>21756</v>
      </c>
      <c r="H18" s="96">
        <f>'Historical Balance sheet'!H51+'Historical Balance sheet'!H48</f>
        <v>21687</v>
      </c>
      <c r="I18" s="96">
        <f>'Historical Balance sheet'!I51+'Historical Balance sheet'!I48</f>
        <v>22141</v>
      </c>
      <c r="J18" s="96">
        <f>'Historical Balance sheet'!J51+'Historical Balance sheet'!J48</f>
        <v>26100</v>
      </c>
      <c r="K18" s="96">
        <f>'Historical Balance sheet'!K51+'Historical Balance sheet'!K48</f>
        <v>32294</v>
      </c>
      <c r="L18" s="96">
        <f>'Income Statement'!L7*'Balance Sheet '!L19</f>
        <v>45045.440859960108</v>
      </c>
      <c r="M18" s="96">
        <f>'Income Statement'!M7*'Balance Sheet '!M19</f>
        <v>53710.028145754804</v>
      </c>
      <c r="N18" s="96">
        <f>'Income Statement'!N7*'Balance Sheet '!N19</f>
        <v>64544.164054839806</v>
      </c>
      <c r="O18" s="96">
        <f>'Income Statement'!O7*'Balance Sheet '!O19</f>
        <v>77737.156497135205</v>
      </c>
      <c r="P18" s="96">
        <f>'Income Statement'!P7*'Balance Sheet '!P19</f>
        <v>93835.747003779936</v>
      </c>
      <c r="Q18" s="96">
        <f>'Income Statement'!Q7*'Balance Sheet '!Q19</f>
        <v>113520.39856520816</v>
      </c>
      <c r="R18" s="96">
        <f>'Income Statement'!R7*'Balance Sheet '!R19</f>
        <v>137639.58842671523</v>
      </c>
      <c r="S18" s="96">
        <f>'Income Statement'!S7*'Balance Sheet '!S19</f>
        <v>167253.27761050273</v>
      </c>
      <c r="T18" s="96">
        <f>'Income Statement'!T7*'Balance Sheet '!T19</f>
        <v>203688.10981329301</v>
      </c>
      <c r="U18" s="96">
        <f>'Income Statement'!U7*'Balance Sheet '!U19</f>
        <v>248607.62811973784</v>
      </c>
    </row>
    <row r="19" spans="1:21" x14ac:dyDescent="0.25">
      <c r="D19" s="140" t="s">
        <v>244</v>
      </c>
      <c r="E19" s="141"/>
      <c r="F19" s="141"/>
      <c r="G19" s="155">
        <f>G18/'Income Statement'!G7</f>
        <v>2.8754956383822364E-2</v>
      </c>
      <c r="H19" s="155">
        <f>H18/'Income Statement'!H7</f>
        <v>3.0817654749047917E-2</v>
      </c>
      <c r="I19" s="155">
        <f>I18/'Income Statement'!I7</f>
        <v>2.5066285670294737E-2</v>
      </c>
      <c r="J19" s="155">
        <f>J18/'Income Statement'!J7</f>
        <v>2.2042075873723397E-2</v>
      </c>
      <c r="K19" s="155">
        <f>K18/'Income Statement'!K7</f>
        <v>2.2764986444209781E-2</v>
      </c>
      <c r="L19" s="155">
        <f>AVERAGE(G19:K19)</f>
        <v>2.5889191824219636E-2</v>
      </c>
      <c r="M19" s="155">
        <f>L19</f>
        <v>2.5889191824219636E-2</v>
      </c>
      <c r="N19" s="155">
        <f t="shared" ref="N19:U19" si="18">M19</f>
        <v>2.5889191824219636E-2</v>
      </c>
      <c r="O19" s="155">
        <f t="shared" si="18"/>
        <v>2.5889191824219636E-2</v>
      </c>
      <c r="P19" s="155">
        <f t="shared" si="18"/>
        <v>2.5889191824219636E-2</v>
      </c>
      <c r="Q19" s="155">
        <f t="shared" si="18"/>
        <v>2.5889191824219636E-2</v>
      </c>
      <c r="R19" s="155">
        <f t="shared" si="18"/>
        <v>2.5889191824219636E-2</v>
      </c>
      <c r="S19" s="155">
        <f t="shared" si="18"/>
        <v>2.5889191824219636E-2</v>
      </c>
      <c r="T19" s="155">
        <f t="shared" si="18"/>
        <v>2.5889191824219636E-2</v>
      </c>
      <c r="U19" s="155">
        <f t="shared" si="18"/>
        <v>2.5889191824219636E-2</v>
      </c>
    </row>
    <row r="20" spans="1:21" s="2" customFormat="1" x14ac:dyDescent="0.25">
      <c r="D20" s="142" t="s">
        <v>245</v>
      </c>
      <c r="E20" s="142"/>
      <c r="F20" s="142"/>
      <c r="G20" s="153">
        <f>SUM(G14:G15,G17:G18)</f>
        <v>28901</v>
      </c>
      <c r="H20" s="153">
        <f t="shared" ref="H20:U20" si="19">SUM(H14:H15,H17:H18)</f>
        <v>26616</v>
      </c>
      <c r="I20" s="153">
        <f t="shared" si="19"/>
        <v>22985</v>
      </c>
      <c r="J20" s="153">
        <f t="shared" si="19"/>
        <v>30185</v>
      </c>
      <c r="K20" s="153">
        <f t="shared" si="19"/>
        <v>37630</v>
      </c>
      <c r="L20" s="153">
        <f t="shared" si="19"/>
        <v>50336.661538456341</v>
      </c>
      <c r="M20" s="153">
        <f t="shared" si="19"/>
        <v>59271.161335216602</v>
      </c>
      <c r="N20" s="153">
        <f t="shared" si="19"/>
        <v>70442.793853304276</v>
      </c>
      <c r="O20" s="153">
        <f t="shared" si="19"/>
        <v>84046.764175998862</v>
      </c>
      <c r="P20" s="153">
        <f t="shared" si="19"/>
        <v>100646.84550307525</v>
      </c>
      <c r="Q20" s="153">
        <f t="shared" si="19"/>
        <v>120944.69808091404</v>
      </c>
      <c r="R20" s="153">
        <f t="shared" si="19"/>
        <v>145815.23026066949</v>
      </c>
      <c r="S20" s="153">
        <f t="shared" si="19"/>
        <v>176351.42214919106</v>
      </c>
      <c r="T20" s="153">
        <f t="shared" si="19"/>
        <v>213921.24401993552</v>
      </c>
      <c r="U20" s="153">
        <f t="shared" si="19"/>
        <v>260240.0603630374</v>
      </c>
    </row>
    <row r="21" spans="1:21" x14ac:dyDescent="0.25">
      <c r="G21" s="96"/>
      <c r="H21" s="96"/>
      <c r="I21" s="96"/>
      <c r="J21" s="96"/>
      <c r="K21" s="96"/>
      <c r="L21" s="96"/>
      <c r="M21" s="96"/>
      <c r="N21" s="96"/>
      <c r="O21" s="96"/>
      <c r="P21" s="96"/>
      <c r="Q21" s="96"/>
      <c r="R21" s="96"/>
      <c r="S21" s="96"/>
      <c r="T21" s="96"/>
      <c r="U21" s="96"/>
    </row>
    <row r="22" spans="1:21" x14ac:dyDescent="0.25">
      <c r="D22" s="2" t="s">
        <v>99</v>
      </c>
      <c r="G22" s="96"/>
      <c r="H22" s="96"/>
      <c r="I22" s="96"/>
      <c r="J22" s="96"/>
      <c r="K22" s="96"/>
      <c r="L22" s="96"/>
      <c r="M22" s="96"/>
      <c r="N22" s="96"/>
      <c r="O22" s="96"/>
      <c r="P22" s="96"/>
      <c r="Q22" s="96"/>
      <c r="R22" s="96"/>
      <c r="S22" s="96"/>
      <c r="T22" s="96"/>
      <c r="U22" s="96"/>
    </row>
    <row r="23" spans="1:21" x14ac:dyDescent="0.25">
      <c r="D23" t="s">
        <v>100</v>
      </c>
      <c r="G23" s="96">
        <f>'Historical Balance sheet'!G38</f>
        <v>74988</v>
      </c>
      <c r="H23" s="96">
        <f>'Historical Balance sheet'!H38</f>
        <v>101681</v>
      </c>
      <c r="I23" s="96">
        <f>'Historical Balance sheet'!I38</f>
        <v>97652</v>
      </c>
      <c r="J23" s="96">
        <f>'Historical Balance sheet'!J38</f>
        <v>136755</v>
      </c>
      <c r="K23" s="96">
        <f>'Historical Balance sheet'!K38</f>
        <v>169884</v>
      </c>
      <c r="L23" s="96">
        <f>'Working Capital Build Up'!L10</f>
        <v>205134.41213520602</v>
      </c>
      <c r="M23" s="96">
        <f>'Working Capital Build Up'!M10</f>
        <v>244592.45684146995</v>
      </c>
      <c r="N23" s="96">
        <f>'Working Capital Build Up'!N10</f>
        <v>293930.50433915947</v>
      </c>
      <c r="O23" s="96">
        <f>'Working Capital Build Up'!O10</f>
        <v>354010.6522362153</v>
      </c>
      <c r="P23" s="96">
        <f>'Working Capital Build Up'!P10</f>
        <v>427322.73081154964</v>
      </c>
      <c r="Q23" s="96">
        <f>'Working Capital Build Up'!Q10</f>
        <v>516965.53037240898</v>
      </c>
      <c r="R23" s="96">
        <f>'Working Capital Build Up'!R10</f>
        <v>626802.9687227027</v>
      </c>
      <c r="S23" s="96">
        <f>'Working Capital Build Up'!S10</f>
        <v>761662.04892921273</v>
      </c>
      <c r="T23" s="96">
        <f>'Working Capital Build Up'!T10</f>
        <v>927584.23200651829</v>
      </c>
      <c r="U23" s="96">
        <f>'Working Capital Build Up'!U10</f>
        <v>1132145.1998930548</v>
      </c>
    </row>
    <row r="24" spans="1:21" x14ac:dyDescent="0.25">
      <c r="D24" t="s">
        <v>196</v>
      </c>
      <c r="G24" s="96">
        <f>'Historical Balance sheet'!G39</f>
        <v>1063</v>
      </c>
      <c r="H24" s="96">
        <f>'Historical Balance sheet'!H39</f>
        <v>4888</v>
      </c>
      <c r="I24" s="96">
        <f>'Historical Balance sheet'!I39</f>
        <v>3819</v>
      </c>
      <c r="J24" s="96">
        <f>'Historical Balance sheet'!J39</f>
        <v>12158</v>
      </c>
      <c r="K24" s="96">
        <f>'Historical Balance sheet'!K39</f>
        <v>331</v>
      </c>
      <c r="L24" s="96">
        <f>MAX(G24:K24)</f>
        <v>12158</v>
      </c>
      <c r="M24" s="96">
        <f t="shared" ref="M24:U24" si="20">L24</f>
        <v>12158</v>
      </c>
      <c r="N24" s="96">
        <f t="shared" si="20"/>
        <v>12158</v>
      </c>
      <c r="O24" s="96">
        <f t="shared" si="20"/>
        <v>12158</v>
      </c>
      <c r="P24" s="96">
        <f t="shared" si="20"/>
        <v>12158</v>
      </c>
      <c r="Q24" s="96">
        <f t="shared" si="20"/>
        <v>12158</v>
      </c>
      <c r="R24" s="96">
        <f t="shared" si="20"/>
        <v>12158</v>
      </c>
      <c r="S24" s="96">
        <f t="shared" si="20"/>
        <v>12158</v>
      </c>
      <c r="T24" s="96">
        <f t="shared" si="20"/>
        <v>12158</v>
      </c>
      <c r="U24" s="96">
        <f t="shared" si="20"/>
        <v>12158</v>
      </c>
    </row>
    <row r="25" spans="1:21" x14ac:dyDescent="0.25">
      <c r="D25" t="s">
        <v>242</v>
      </c>
      <c r="G25" s="96">
        <f>SUM('Historical Balance sheet'!G40:G44)</f>
        <v>37003</v>
      </c>
      <c r="H25" s="96">
        <f>SUM('Historical Balance sheet'!H40:H44)</f>
        <v>55570</v>
      </c>
      <c r="I25" s="96">
        <f>SUM('Historical Balance sheet'!I40:I44)</f>
        <v>68764</v>
      </c>
      <c r="J25" s="96">
        <f>SUM('Historical Balance sheet'!J40:J44)</f>
        <v>78754</v>
      </c>
      <c r="K25" s="96">
        <f>SUM('Historical Balance sheet'!K40:K44)</f>
        <v>89303</v>
      </c>
      <c r="L25" s="96">
        <f>'Income Statement'!L7*'Balance Sheet '!L26</f>
        <v>116639.53190858047</v>
      </c>
      <c r="M25" s="96">
        <f>'Income Statement'!M7*'Balance Sheet '!M26</f>
        <v>139075.39635794942</v>
      </c>
      <c r="N25" s="96">
        <f>'Income Statement'!N7*'Balance Sheet '!N26</f>
        <v>167129.03545981203</v>
      </c>
      <c r="O25" s="96">
        <f>'Income Statement'!O7*'Balance Sheet '!O26</f>
        <v>201290.6383560244</v>
      </c>
      <c r="P25" s="96">
        <f>'Income Statement'!P7*'Balance Sheet '!P26</f>
        <v>242975.92381966455</v>
      </c>
      <c r="Q25" s="96">
        <f>'Income Statement'!Q7*'Balance Sheet '!Q26</f>
        <v>293946.86560812348</v>
      </c>
      <c r="R25" s="96">
        <f>'Income Statement'!R7*'Balance Sheet '!R26</f>
        <v>356400.48936566117</v>
      </c>
      <c r="S25" s="96">
        <f>'Income Statement'!S7*'Balance Sheet '!S26</f>
        <v>433081.43151076208</v>
      </c>
      <c r="T25" s="96">
        <f>'Income Statement'!T7*'Balance Sheet '!T26</f>
        <v>527424.86987365829</v>
      </c>
      <c r="U25" s="96">
        <f>'Income Statement'!U7*'Balance Sheet '!U26</f>
        <v>643738.34108845133</v>
      </c>
    </row>
    <row r="26" spans="1:21" s="2" customFormat="1" x14ac:dyDescent="0.25">
      <c r="A26"/>
      <c r="B26"/>
      <c r="C26"/>
      <c r="D26" s="140" t="s">
        <v>254</v>
      </c>
      <c r="E26" s="141"/>
      <c r="F26" s="141"/>
      <c r="G26" s="155">
        <f>G25/'Income Statement'!G$7</f>
        <v>4.8906952154374836E-2</v>
      </c>
      <c r="H26" s="155">
        <f>H25/'Income Statement'!H$7</f>
        <v>7.8966066048996766E-2</v>
      </c>
      <c r="I26" s="155">
        <f>I25/'Income Statement'!I$7</f>
        <v>7.7849151701917127E-2</v>
      </c>
      <c r="J26" s="155">
        <f>J25/'Income Statement'!J$7</f>
        <v>6.6509641508015804E-2</v>
      </c>
      <c r="K26" s="155">
        <f>K25/'Income Statement'!K$7</f>
        <v>6.2952300254761451E-2</v>
      </c>
      <c r="L26" s="155">
        <f>AVERAGE(G26:K26)</f>
        <v>6.7036822333613202E-2</v>
      </c>
      <c r="M26" s="155">
        <f>L26</f>
        <v>6.7036822333613202E-2</v>
      </c>
      <c r="N26" s="155">
        <f t="shared" ref="N26:U26" si="21">M26</f>
        <v>6.7036822333613202E-2</v>
      </c>
      <c r="O26" s="155">
        <f t="shared" si="21"/>
        <v>6.7036822333613202E-2</v>
      </c>
      <c r="P26" s="155">
        <f t="shared" si="21"/>
        <v>6.7036822333613202E-2</v>
      </c>
      <c r="Q26" s="155">
        <f t="shared" si="21"/>
        <v>6.7036822333613202E-2</v>
      </c>
      <c r="R26" s="155">
        <f t="shared" si="21"/>
        <v>6.7036822333613202E-2</v>
      </c>
      <c r="S26" s="155">
        <f t="shared" si="21"/>
        <v>6.7036822333613202E-2</v>
      </c>
      <c r="T26" s="155">
        <f t="shared" si="21"/>
        <v>6.7036822333613202E-2</v>
      </c>
      <c r="U26" s="155">
        <f t="shared" si="21"/>
        <v>6.7036822333613202E-2</v>
      </c>
    </row>
    <row r="27" spans="1:21" x14ac:dyDescent="0.25">
      <c r="A27" s="2"/>
      <c r="B27" s="2"/>
      <c r="C27" s="2"/>
      <c r="D27" s="142" t="s">
        <v>246</v>
      </c>
      <c r="E27" s="142"/>
      <c r="F27" s="142"/>
      <c r="G27" s="153">
        <f t="shared" ref="G27:U27" si="22">SUM(G23:G25)</f>
        <v>113054</v>
      </c>
      <c r="H27" s="153">
        <f t="shared" si="22"/>
        <v>162139</v>
      </c>
      <c r="I27" s="153">
        <f t="shared" si="22"/>
        <v>170235</v>
      </c>
      <c r="J27" s="153">
        <f t="shared" si="22"/>
        <v>227667</v>
      </c>
      <c r="K27" s="153">
        <f t="shared" si="22"/>
        <v>259518</v>
      </c>
      <c r="L27" s="153">
        <f t="shared" si="22"/>
        <v>333931.9440437865</v>
      </c>
      <c r="M27" s="153">
        <f t="shared" si="22"/>
        <v>395825.85319941933</v>
      </c>
      <c r="N27" s="153">
        <f t="shared" si="22"/>
        <v>473217.5397989715</v>
      </c>
      <c r="O27" s="153">
        <f t="shared" si="22"/>
        <v>567459.2905922397</v>
      </c>
      <c r="P27" s="153">
        <f t="shared" si="22"/>
        <v>682456.65463121422</v>
      </c>
      <c r="Q27" s="153">
        <f t="shared" si="22"/>
        <v>823070.3959805324</v>
      </c>
      <c r="R27" s="153">
        <f t="shared" si="22"/>
        <v>995361.45808836387</v>
      </c>
      <c r="S27" s="153">
        <f t="shared" si="22"/>
        <v>1206901.4804399749</v>
      </c>
      <c r="T27" s="153">
        <f t="shared" si="22"/>
        <v>1467167.1018801765</v>
      </c>
      <c r="U27" s="153">
        <f t="shared" si="22"/>
        <v>1788041.540981506</v>
      </c>
    </row>
    <row r="28" spans="1:21" s="2" customFormat="1" x14ac:dyDescent="0.25">
      <c r="A28"/>
      <c r="B28"/>
      <c r="C28"/>
      <c r="D28"/>
      <c r="E28"/>
      <c r="F28"/>
      <c r="G28" s="96"/>
      <c r="H28" s="96"/>
      <c r="I28" s="96"/>
      <c r="J28" s="96"/>
      <c r="K28" s="96"/>
      <c r="L28" s="96"/>
      <c r="M28" s="96"/>
      <c r="N28" s="96"/>
      <c r="O28" s="96"/>
      <c r="P28" s="96"/>
      <c r="Q28" s="96"/>
      <c r="R28" s="96"/>
      <c r="S28" s="96"/>
      <c r="T28" s="96"/>
      <c r="U28" s="96"/>
    </row>
    <row r="29" spans="1:21" x14ac:dyDescent="0.25">
      <c r="A29" s="2"/>
      <c r="B29" s="2"/>
      <c r="C29" s="2"/>
      <c r="D29" s="5" t="s">
        <v>243</v>
      </c>
      <c r="E29" s="5"/>
      <c r="F29" s="5"/>
      <c r="G29" s="97">
        <f t="shared" ref="G29:U29" si="23">G27+G20+G11</f>
        <v>636277</v>
      </c>
      <c r="H29" s="97">
        <f t="shared" si="23"/>
        <v>713761</v>
      </c>
      <c r="I29" s="97">
        <f t="shared" si="23"/>
        <v>746555</v>
      </c>
      <c r="J29" s="97">
        <f t="shared" si="23"/>
        <v>1003854</v>
      </c>
      <c r="K29" s="97">
        <f t="shared" si="23"/>
        <v>1153508</v>
      </c>
      <c r="L29" s="97">
        <f t="shared" si="23"/>
        <v>1355951.2783815628</v>
      </c>
      <c r="M29" s="97">
        <f t="shared" si="23"/>
        <v>1556203.9957034208</v>
      </c>
      <c r="N29" s="97">
        <f t="shared" si="23"/>
        <v>1793344.6459103064</v>
      </c>
      <c r="O29" s="97">
        <f t="shared" si="23"/>
        <v>2075899.4377013412</v>
      </c>
      <c r="P29" s="97">
        <f t="shared" si="23"/>
        <v>2416994.1032236451</v>
      </c>
      <c r="Q29" s="97">
        <f t="shared" si="23"/>
        <v>2832814.2997059645</v>
      </c>
      <c r="R29" s="97">
        <f t="shared" si="23"/>
        <v>3343398.4811237734</v>
      </c>
      <c r="S29" s="97">
        <f t="shared" si="23"/>
        <v>3973624.7907820344</v>
      </c>
      <c r="T29" s="97">
        <f t="shared" si="23"/>
        <v>4754456.863508069</v>
      </c>
      <c r="U29" s="97">
        <f t="shared" si="23"/>
        <v>5724521.8777842764</v>
      </c>
    </row>
    <row r="30" spans="1:21" x14ac:dyDescent="0.25">
      <c r="G30" s="96"/>
      <c r="H30" s="96"/>
      <c r="I30" s="96"/>
      <c r="J30" s="96"/>
      <c r="K30" s="96"/>
      <c r="L30" s="96"/>
      <c r="M30" s="96"/>
      <c r="N30" s="96"/>
      <c r="O30" s="96"/>
      <c r="P30" s="96"/>
      <c r="Q30" s="96"/>
      <c r="R30" s="96"/>
      <c r="S30" s="96"/>
      <c r="T30" s="96"/>
      <c r="U30" s="96"/>
    </row>
    <row r="31" spans="1:21" x14ac:dyDescent="0.25">
      <c r="D31" s="2" t="s">
        <v>247</v>
      </c>
      <c r="G31" s="96"/>
      <c r="H31" s="96"/>
      <c r="I31" s="96"/>
      <c r="J31" s="96"/>
      <c r="K31" s="96"/>
      <c r="L31" s="96"/>
      <c r="M31" s="96"/>
      <c r="N31" s="96"/>
      <c r="O31" s="96"/>
      <c r="P31" s="96"/>
      <c r="Q31" s="96"/>
      <c r="R31" s="96"/>
      <c r="S31" s="96"/>
      <c r="T31" s="96"/>
      <c r="U31" s="96"/>
    </row>
    <row r="32" spans="1:21" x14ac:dyDescent="0.25">
      <c r="D32" t="s">
        <v>48</v>
      </c>
      <c r="G32" s="96">
        <f>SUM('Historical Balance sheet'!G22:G26)</f>
        <v>171596</v>
      </c>
      <c r="H32" s="96">
        <f>SUM('Historical Balance sheet'!H22:H26)</f>
        <v>164855</v>
      </c>
      <c r="I32" s="96">
        <f>SUM('Historical Balance sheet'!I22:I26)</f>
        <v>166837</v>
      </c>
      <c r="J32" s="96">
        <f>SUM('Historical Balance sheet'!J22:J26)</f>
        <v>320844</v>
      </c>
      <c r="K32" s="96">
        <f>SUM('Historical Balance sheet'!K22:K26)</f>
        <v>355996</v>
      </c>
      <c r="L32" s="96">
        <f>FAS!L97</f>
        <v>179418.32331193768</v>
      </c>
      <c r="M32" s="96">
        <f>FAS!M97</f>
        <v>252869.98007420317</v>
      </c>
      <c r="N32" s="96">
        <f>FAS!N97</f>
        <v>328634.99637824146</v>
      </c>
      <c r="O32" s="96">
        <f>FAS!O97</f>
        <v>406201.29531158262</v>
      </c>
      <c r="P32" s="96">
        <f>FAS!P97</f>
        <v>485916.48220260645</v>
      </c>
      <c r="Q32" s="96">
        <f>FAS!Q97</f>
        <v>568183.06445889652</v>
      </c>
      <c r="R32" s="96">
        <f>FAS!R97</f>
        <v>653469.07238792907</v>
      </c>
      <c r="S32" s="96">
        <f>FAS!S97</f>
        <v>742320.18775522127</v>
      </c>
      <c r="T32" s="96">
        <f>FAS!T97</f>
        <v>835374.11544810969</v>
      </c>
      <c r="U32" s="96">
        <f>FAS!U97</f>
        <v>933377.72655491089</v>
      </c>
    </row>
    <row r="33" spans="1:21" x14ac:dyDescent="0.25">
      <c r="D33" s="49" t="s">
        <v>248</v>
      </c>
      <c r="G33" s="96">
        <f>'Historical Balance sheet'!G27</f>
        <v>362692</v>
      </c>
      <c r="H33" s="96">
        <f>'Historical Balance sheet'!H27</f>
        <v>345291</v>
      </c>
      <c r="I33" s="96">
        <f>'Historical Balance sheet'!I27</f>
        <v>379346</v>
      </c>
      <c r="J33" s="96">
        <f>'Historical Balance sheet'!J27</f>
        <v>491843</v>
      </c>
      <c r="K33" s="96">
        <f>'Historical Balance sheet'!K27</f>
        <v>533838</v>
      </c>
      <c r="L33" s="96">
        <f>'Income Statement'!L7*'Balance Sheet '!L34</f>
        <v>654767.91240521148</v>
      </c>
      <c r="M33" s="96">
        <f>'Income Statement'!M7*'Balance Sheet '!M34</f>
        <v>780713.92648930033</v>
      </c>
      <c r="N33" s="96">
        <f>'Income Statement'!N7*'Balance Sheet '!N34</f>
        <v>938195.8917332344</v>
      </c>
      <c r="O33" s="96">
        <f>'Income Statement'!O7*'Balance Sheet '!O34</f>
        <v>1129965.5348958997</v>
      </c>
      <c r="P33" s="96">
        <f>'Income Statement'!P7*'Balance Sheet '!P34</f>
        <v>1363970.1377473203</v>
      </c>
      <c r="Q33" s="96">
        <f>'Income Statement'!Q7*'Balance Sheet '!Q34</f>
        <v>1650100.7197382937</v>
      </c>
      <c r="R33" s="96">
        <f>'Income Statement'!R7*'Balance Sheet '!R34</f>
        <v>2000690.5084723074</v>
      </c>
      <c r="S33" s="96">
        <f>'Income Statement'!S7*'Balance Sheet '!S34</f>
        <v>2431146.800503423</v>
      </c>
      <c r="T33" s="96">
        <f>'Income Statement'!T7*'Balance Sheet '!T34</f>
        <v>2960753.3170523713</v>
      </c>
      <c r="U33" s="96">
        <f>'Income Statement'!U7*'Balance Sheet '!U34</f>
        <v>3613690.8544869781</v>
      </c>
    </row>
    <row r="34" spans="1:21" x14ac:dyDescent="0.25">
      <c r="D34" s="140" t="s">
        <v>244</v>
      </c>
      <c r="E34" s="141"/>
      <c r="F34" s="141"/>
      <c r="G34" s="155">
        <f>G33/'cost build up'!G10</f>
        <v>0.47937086968014803</v>
      </c>
      <c r="H34" s="155">
        <f>H33/'cost build up'!H10</f>
        <v>0.49066532143466152</v>
      </c>
      <c r="I34" s="155">
        <f>I33/'cost build up'!I10</f>
        <v>0.42946548050601269</v>
      </c>
      <c r="J34" s="155">
        <f>J33/'cost build up'!J10</f>
        <v>0.41537320781454928</v>
      </c>
      <c r="K34" s="155">
        <f>K33/'cost build up'!K10</f>
        <v>0.3763180415372534</v>
      </c>
      <c r="L34" s="155">
        <f>MIN(G34:K34)</f>
        <v>0.3763180415372534</v>
      </c>
      <c r="M34" s="155">
        <f>L34</f>
        <v>0.3763180415372534</v>
      </c>
      <c r="N34" s="155">
        <f t="shared" ref="N34:U34" si="24">M34</f>
        <v>0.3763180415372534</v>
      </c>
      <c r="O34" s="155">
        <f t="shared" si="24"/>
        <v>0.3763180415372534</v>
      </c>
      <c r="P34" s="155">
        <f t="shared" si="24"/>
        <v>0.3763180415372534</v>
      </c>
      <c r="Q34" s="155">
        <f t="shared" si="24"/>
        <v>0.3763180415372534</v>
      </c>
      <c r="R34" s="155">
        <f t="shared" si="24"/>
        <v>0.3763180415372534</v>
      </c>
      <c r="S34" s="155">
        <f t="shared" si="24"/>
        <v>0.3763180415372534</v>
      </c>
      <c r="T34" s="155">
        <f t="shared" si="24"/>
        <v>0.3763180415372534</v>
      </c>
      <c r="U34" s="155">
        <f t="shared" si="24"/>
        <v>0.3763180415372534</v>
      </c>
    </row>
    <row r="35" spans="1:21" x14ac:dyDescent="0.25">
      <c r="D35" s="49" t="s">
        <v>249</v>
      </c>
      <c r="G35" s="96">
        <f>SUM('Historical Balance sheet'!G28:G32)</f>
        <v>17583</v>
      </c>
      <c r="H35" s="96">
        <f>SUM('Historical Balance sheet'!H28:H32)</f>
        <v>22645</v>
      </c>
      <c r="I35" s="96">
        <f>SUM('Historical Balance sheet'!I28:I32)</f>
        <v>32438</v>
      </c>
      <c r="J35" s="96">
        <f>SUM('Historical Balance sheet'!J28:J32)</f>
        <v>34475</v>
      </c>
      <c r="K35" s="96">
        <f>SUM('Historical Balance sheet'!K28:K32)</f>
        <v>37336</v>
      </c>
      <c r="L35" s="96">
        <f>'Income Statement'!L7*'Balance Sheet '!L36</f>
        <v>40435.143383916955</v>
      </c>
      <c r="M35" s="96">
        <f>'Income Statement'!M7*'Balance Sheet '!M36</f>
        <v>48212.930049448158</v>
      </c>
      <c r="N35" s="96">
        <f>'Income Statement'!N7*'Balance Sheet '!N36</f>
        <v>57938.217016593706</v>
      </c>
      <c r="O35" s="96">
        <f>'Income Statement'!O7*'Balance Sheet '!O36</f>
        <v>69780.936965225148</v>
      </c>
      <c r="P35" s="96">
        <f>'Income Statement'!P7*'Balance Sheet '!P36</f>
        <v>84231.873685743674</v>
      </c>
      <c r="Q35" s="96">
        <f>'Income Statement'!Q7*'Balance Sheet '!Q36</f>
        <v>101901.84634342721</v>
      </c>
      <c r="R35" s="96">
        <f>'Income Statement'!R7*'Balance Sheet '!R36</f>
        <v>123552.49248508466</v>
      </c>
      <c r="S35" s="96">
        <f>'Income Statement'!S7*'Balance Sheet '!S36</f>
        <v>150135.28855529852</v>
      </c>
      <c r="T35" s="96">
        <f>'Income Statement'!T7*'Balance Sheet '!T36</f>
        <v>182841.0993135703</v>
      </c>
      <c r="U35" s="96">
        <f>'Income Statement'!U7*'Balance Sheet '!U36</f>
        <v>223163.20802828536</v>
      </c>
    </row>
    <row r="36" spans="1:21" s="2" customFormat="1" x14ac:dyDescent="0.25">
      <c r="A36"/>
      <c r="B36"/>
      <c r="C36"/>
      <c r="D36" s="140" t="s">
        <v>244</v>
      </c>
      <c r="E36" s="141"/>
      <c r="F36" s="141"/>
      <c r="G36" s="155">
        <f>G35/'Income Statement'!G7</f>
        <v>2.3239492466296589E-2</v>
      </c>
      <c r="H36" s="155">
        <f>H35/'Income Statement'!H7</f>
        <v>3.2178991644404027E-2</v>
      </c>
      <c r="I36" s="155">
        <f>I35/'Income Statement'!I7</f>
        <v>3.6723733100267407E-2</v>
      </c>
      <c r="J36" s="155">
        <f>J35/'Income Statement'!J7</f>
        <v>2.9114964204851115E-2</v>
      </c>
      <c r="K36" s="155">
        <f>K35/'Income Statement'!K7</f>
        <v>2.6319239917043921E-2</v>
      </c>
      <c r="L36" s="155">
        <f>MIN(G36:K36)</f>
        <v>2.3239492466296589E-2</v>
      </c>
      <c r="M36" s="155">
        <f>L36</f>
        <v>2.3239492466296589E-2</v>
      </c>
      <c r="N36" s="155">
        <f t="shared" ref="N36:U36" si="25">M36</f>
        <v>2.3239492466296589E-2</v>
      </c>
      <c r="O36" s="155">
        <f t="shared" si="25"/>
        <v>2.3239492466296589E-2</v>
      </c>
      <c r="P36" s="155">
        <f t="shared" si="25"/>
        <v>2.3239492466296589E-2</v>
      </c>
      <c r="Q36" s="155">
        <f t="shared" si="25"/>
        <v>2.3239492466296589E-2</v>
      </c>
      <c r="R36" s="155">
        <f t="shared" si="25"/>
        <v>2.3239492466296589E-2</v>
      </c>
      <c r="S36" s="155">
        <f t="shared" si="25"/>
        <v>2.3239492466296589E-2</v>
      </c>
      <c r="T36" s="155">
        <f t="shared" si="25"/>
        <v>2.3239492466296589E-2</v>
      </c>
      <c r="U36" s="155">
        <f t="shared" si="25"/>
        <v>2.3239492466296589E-2</v>
      </c>
    </row>
    <row r="37" spans="1:21" x14ac:dyDescent="0.25">
      <c r="C37" s="2"/>
      <c r="D37" s="142" t="s">
        <v>252</v>
      </c>
      <c r="E37" s="142"/>
      <c r="F37" s="142"/>
      <c r="G37" s="153">
        <f>SUM(G32:G33,G35)</f>
        <v>551871</v>
      </c>
      <c r="H37" s="153">
        <f t="shared" ref="H37:U37" si="26">SUM(H32:H33,H35)</f>
        <v>532791</v>
      </c>
      <c r="I37" s="153">
        <f t="shared" si="26"/>
        <v>578621</v>
      </c>
      <c r="J37" s="153">
        <f t="shared" si="26"/>
        <v>847162</v>
      </c>
      <c r="K37" s="153">
        <f t="shared" si="26"/>
        <v>927170</v>
      </c>
      <c r="L37" s="153">
        <f>SUM(L32:L33,L35)</f>
        <v>874621.37910106615</v>
      </c>
      <c r="M37" s="153">
        <f t="shared" si="26"/>
        <v>1081796.8366129515</v>
      </c>
      <c r="N37" s="153">
        <f t="shared" si="26"/>
        <v>1324769.1051280696</v>
      </c>
      <c r="O37" s="153">
        <f t="shared" si="26"/>
        <v>1605947.7671727077</v>
      </c>
      <c r="P37" s="153">
        <f t="shared" si="26"/>
        <v>1934118.4936356705</v>
      </c>
      <c r="Q37" s="153">
        <f t="shared" si="26"/>
        <v>2320185.6305406177</v>
      </c>
      <c r="R37" s="153">
        <f t="shared" si="26"/>
        <v>2777712.0733453212</v>
      </c>
      <c r="S37" s="153">
        <f t="shared" si="26"/>
        <v>3323602.2768139425</v>
      </c>
      <c r="T37" s="153">
        <f t="shared" si="26"/>
        <v>3978968.5318140513</v>
      </c>
      <c r="U37" s="153">
        <f t="shared" si="26"/>
        <v>4770231.789070175</v>
      </c>
    </row>
    <row r="38" spans="1:21" x14ac:dyDescent="0.25">
      <c r="G38" s="96"/>
      <c r="H38" s="96"/>
      <c r="I38" s="96"/>
      <c r="J38" s="96"/>
      <c r="K38" s="96"/>
      <c r="L38" s="96"/>
      <c r="M38" s="96"/>
      <c r="N38" s="96"/>
      <c r="O38" s="96"/>
      <c r="P38" s="96"/>
      <c r="Q38" s="96"/>
      <c r="R38" s="96"/>
      <c r="S38" s="96"/>
      <c r="T38" s="96"/>
      <c r="U38" s="96"/>
    </row>
    <row r="39" spans="1:21" x14ac:dyDescent="0.25">
      <c r="D39" s="2" t="s">
        <v>250</v>
      </c>
      <c r="G39" s="96"/>
      <c r="H39" s="96"/>
      <c r="I39" s="96"/>
      <c r="J39" s="96"/>
      <c r="K39" s="96"/>
      <c r="L39" s="96"/>
      <c r="M39" s="96"/>
      <c r="N39" s="96"/>
      <c r="O39" s="96"/>
      <c r="P39" s="96"/>
      <c r="Q39" s="96"/>
      <c r="R39" s="96"/>
      <c r="S39" s="96"/>
      <c r="T39" s="96"/>
      <c r="U39" s="96"/>
    </row>
    <row r="40" spans="1:21" x14ac:dyDescent="0.25">
      <c r="D40" t="s">
        <v>59</v>
      </c>
      <c r="G40" s="96">
        <f>'Historical Balance sheet'!G9</f>
        <v>32139</v>
      </c>
      <c r="H40" s="96">
        <f>'Historical Balance sheet'!H9</f>
        <v>30490</v>
      </c>
      <c r="I40" s="96">
        <f>'Historical Balance sheet'!I9</f>
        <v>35323</v>
      </c>
      <c r="J40" s="96">
        <f>'Historical Balance sheet'!J9</f>
        <v>54435</v>
      </c>
      <c r="K40" s="96">
        <f>'Historical Balance sheet'!K9</f>
        <v>53181</v>
      </c>
      <c r="L40" s="96">
        <f>'Working Capital Build Up'!L8</f>
        <v>72843.335288590635</v>
      </c>
      <c r="M40" s="96">
        <f>'Working Capital Build Up'!M8</f>
        <v>86854.907264511159</v>
      </c>
      <c r="N40" s="96">
        <f>'Working Capital Build Up'!N8</f>
        <v>104374.87331481872</v>
      </c>
      <c r="O40" s="96">
        <f>'Working Capital Build Up'!O8</f>
        <v>125709.36474363272</v>
      </c>
      <c r="P40" s="96">
        <f>'Working Capital Build Up'!P8</f>
        <v>151742.52156398495</v>
      </c>
      <c r="Q40" s="96">
        <f>'Working Capital Build Up'!Q8</f>
        <v>183574.72580827182</v>
      </c>
      <c r="R40" s="96">
        <f>'Working Capital Build Up'!R8</f>
        <v>222578.05667660449</v>
      </c>
      <c r="S40" s="96">
        <f>'Working Capital Build Up'!S8</f>
        <v>270466.58544143656</v>
      </c>
      <c r="T40" s="96">
        <f>'Working Capital Build Up'!T8</f>
        <v>329385.63801731006</v>
      </c>
      <c r="U40" s="96">
        <f>'Working Capital Build Up'!U8</f>
        <v>402025.34295816749</v>
      </c>
    </row>
    <row r="41" spans="1:21" x14ac:dyDescent="0.25">
      <c r="D41" t="s">
        <v>60</v>
      </c>
      <c r="G41" s="96">
        <f>'Historical Balance sheet'!G12</f>
        <v>21298</v>
      </c>
      <c r="H41" s="96">
        <f>'Historical Balance sheet'!H12</f>
        <v>12799</v>
      </c>
      <c r="I41" s="96">
        <f>'Historical Balance sheet'!I12</f>
        <v>20345</v>
      </c>
      <c r="J41" s="96">
        <f>'Historical Balance sheet'!J12</f>
        <v>32848</v>
      </c>
      <c r="K41" s="96">
        <f>'Historical Balance sheet'!K12</f>
        <v>45968</v>
      </c>
      <c r="L41" s="96">
        <f>'Working Capital Build Up'!L9</f>
        <v>45069.59078836994</v>
      </c>
      <c r="M41" s="96">
        <f>'Working Capital Build Up'!M9</f>
        <v>53738.823364756921</v>
      </c>
      <c r="N41" s="96">
        <f>'Working Capital Build Up'!N9</f>
        <v>64578.76771086888</v>
      </c>
      <c r="O41" s="96">
        <f>'Working Capital Build Up'!O9</f>
        <v>77778.833229082971</v>
      </c>
      <c r="P41" s="96">
        <f>'Working Capital Build Up'!P9</f>
        <v>93886.05457163055</v>
      </c>
      <c r="Q41" s="96">
        <f>'Working Capital Build Up'!Q9</f>
        <v>113581.25954128182</v>
      </c>
      <c r="R41" s="96">
        <f>'Working Capital Build Up'!R9</f>
        <v>137713.38027209192</v>
      </c>
      <c r="S41" s="96">
        <f>'Working Capital Build Up'!S9</f>
        <v>167342.9460564873</v>
      </c>
      <c r="T41" s="96">
        <f>'Working Capital Build Up'!T9</f>
        <v>203797.31183631718</v>
      </c>
      <c r="U41" s="96">
        <f>'Working Capital Build Up'!U9</f>
        <v>248740.91256110655</v>
      </c>
    </row>
    <row r="42" spans="1:21" x14ac:dyDescent="0.25">
      <c r="D42" t="s">
        <v>61</v>
      </c>
      <c r="G42" s="96">
        <f>'Historical Balance sheet'!G13+'Historical Balance sheet'!G14</f>
        <v>290</v>
      </c>
      <c r="H42" s="96">
        <f>'Historical Balance sheet'!H13+'Historical Balance sheet'!H14</f>
        <v>30471</v>
      </c>
      <c r="I42" s="96">
        <f>'Historical Balance sheet'!I13+'Historical Balance sheet'!I14</f>
        <v>30422</v>
      </c>
      <c r="J42" s="96">
        <f>'Historical Balance sheet'!J13+'Historical Balance sheet'!J14</f>
        <v>27485</v>
      </c>
      <c r="K42" s="96">
        <f>'Historical Balance sheet'!K13+'Historical Balance sheet'!K14</f>
        <v>28274</v>
      </c>
      <c r="L42" s="96">
        <f>L29-L37-L40-L41-L43-L45</f>
        <v>261311.77864051185</v>
      </c>
      <c r="M42" s="96">
        <f t="shared" ref="M42:U42" si="27">M29-M37-M40-M41-M43-M45</f>
        <v>219593.28116575538</v>
      </c>
      <c r="N42" s="96">
        <f t="shared" si="27"/>
        <v>170253.30509646243</v>
      </c>
      <c r="O42" s="96">
        <f t="shared" si="27"/>
        <v>118648.24280916684</v>
      </c>
      <c r="P42" s="96">
        <f t="shared" si="27"/>
        <v>66922.518887580605</v>
      </c>
      <c r="Q42" s="96">
        <f t="shared" si="27"/>
        <v>17624.801391143032</v>
      </c>
      <c r="R42" s="96">
        <f t="shared" si="27"/>
        <v>-26176.715796800127</v>
      </c>
      <c r="S42" s="96">
        <f t="shared" si="27"/>
        <v>-60764.997712042998</v>
      </c>
      <c r="T42" s="96">
        <f t="shared" si="27"/>
        <v>-81616.313880838978</v>
      </c>
      <c r="U42" s="96">
        <f t="shared" si="27"/>
        <v>-83204.990332468878</v>
      </c>
    </row>
    <row r="43" spans="1:21" x14ac:dyDescent="0.25">
      <c r="D43" t="s">
        <v>53</v>
      </c>
      <c r="G43" s="96">
        <f>'Historical Balance sheet'!G11</f>
        <v>12188</v>
      </c>
      <c r="H43" s="96">
        <f>'Historical Balance sheet'!H11</f>
        <v>84157</v>
      </c>
      <c r="I43" s="96">
        <f>'Historical Balance sheet'!I11</f>
        <v>41001</v>
      </c>
      <c r="J43" s="96">
        <f>'Historical Balance sheet'!J11</f>
        <v>0</v>
      </c>
      <c r="K43" s="96">
        <f>'Historical Balance sheet'!K11</f>
        <v>39122</v>
      </c>
      <c r="L43" s="96">
        <f>K43</f>
        <v>39122</v>
      </c>
      <c r="M43" s="96">
        <f t="shared" ref="M43:U43" si="28">L43</f>
        <v>39122</v>
      </c>
      <c r="N43" s="96">
        <f t="shared" si="28"/>
        <v>39122</v>
      </c>
      <c r="O43" s="96">
        <f t="shared" si="28"/>
        <v>39122</v>
      </c>
      <c r="P43" s="96">
        <f t="shared" si="28"/>
        <v>39122</v>
      </c>
      <c r="Q43" s="96">
        <f t="shared" si="28"/>
        <v>39122</v>
      </c>
      <c r="R43" s="96">
        <f t="shared" si="28"/>
        <v>39122</v>
      </c>
      <c r="S43" s="96">
        <f t="shared" si="28"/>
        <v>39122</v>
      </c>
      <c r="T43" s="96">
        <f t="shared" si="28"/>
        <v>39122</v>
      </c>
      <c r="U43" s="96">
        <f t="shared" si="28"/>
        <v>39122</v>
      </c>
    </row>
    <row r="44" spans="1:21" x14ac:dyDescent="0.25">
      <c r="D44" s="140" t="s">
        <v>244</v>
      </c>
      <c r="E44" s="141"/>
      <c r="F44" s="141"/>
      <c r="G44" s="155">
        <f>G43/'Income Statement'!G$7</f>
        <v>1.6108908273856727E-2</v>
      </c>
      <c r="H44" s="155">
        <f>H43/'Income Statement'!H$7</f>
        <v>0.11958875689194566</v>
      </c>
      <c r="I44" s="155">
        <f>I43/'Income Statement'!I$7</f>
        <v>4.6418083138419879E-2</v>
      </c>
      <c r="J44" s="155">
        <f>J43/'Income Statement'!J$7</f>
        <v>0</v>
      </c>
      <c r="K44" s="155">
        <f>K43/'Income Statement'!K$7</f>
        <v>2.7578243626381838E-2</v>
      </c>
      <c r="L44" s="155">
        <f>AVERAGE(G44:K44)</f>
        <v>4.1938798386120822E-2</v>
      </c>
      <c r="M44" s="155">
        <f>L44</f>
        <v>4.1938798386120822E-2</v>
      </c>
      <c r="N44" s="155">
        <f t="shared" ref="N44:U46" si="29">M44</f>
        <v>4.1938798386120822E-2</v>
      </c>
      <c r="O44" s="155">
        <f t="shared" si="29"/>
        <v>4.1938798386120822E-2</v>
      </c>
      <c r="P44" s="155">
        <f t="shared" si="29"/>
        <v>4.1938798386120822E-2</v>
      </c>
      <c r="Q44" s="155">
        <f t="shared" si="29"/>
        <v>4.1938798386120822E-2</v>
      </c>
      <c r="R44" s="155">
        <f t="shared" si="29"/>
        <v>4.1938798386120822E-2</v>
      </c>
      <c r="S44" s="155">
        <f t="shared" si="29"/>
        <v>4.1938798386120822E-2</v>
      </c>
      <c r="T44" s="155">
        <f t="shared" si="29"/>
        <v>4.1938798386120822E-2</v>
      </c>
      <c r="U44" s="155">
        <f t="shared" si="29"/>
        <v>4.1938798386120822E-2</v>
      </c>
    </row>
    <row r="45" spans="1:21" x14ac:dyDescent="0.25">
      <c r="D45" t="s">
        <v>249</v>
      </c>
      <c r="G45" s="96">
        <f>SUM('Historical Balance sheet'!G15:G19)</f>
        <v>18491</v>
      </c>
      <c r="H45" s="96">
        <f>SUM('Historical Balance sheet'!H15:H19)</f>
        <v>23053</v>
      </c>
      <c r="I45" s="96">
        <f>SUM('Historical Balance sheet'!I15:I19)</f>
        <v>40843</v>
      </c>
      <c r="J45" s="96">
        <f>SUM('Historical Balance sheet'!J15:J19)</f>
        <v>41924</v>
      </c>
      <c r="K45" s="96">
        <f>SUM('Historical Balance sheet'!K15:K19)</f>
        <v>59793</v>
      </c>
      <c r="L45" s="96">
        <f>'Income Statement'!L7*'Balance Sheet '!L46</f>
        <v>62983.194563024197</v>
      </c>
      <c r="M45" s="96">
        <f>'Income Statement'!M7*'Balance Sheet '!M46</f>
        <v>75098.147295445873</v>
      </c>
      <c r="N45" s="96">
        <f>'Income Statement'!N7*'Balance Sheet '!N46</f>
        <v>90246.594660086717</v>
      </c>
      <c r="O45" s="96">
        <f>'Income Statement'!O7*'Balance Sheet '!O46</f>
        <v>108693.22974675096</v>
      </c>
      <c r="P45" s="96">
        <f>'Income Statement'!P7*'Balance Sheet '!P46</f>
        <v>131202.51456477854</v>
      </c>
      <c r="Q45" s="96">
        <f>'Income Statement'!Q7*'Balance Sheet '!Q46</f>
        <v>158725.88242465013</v>
      </c>
      <c r="R45" s="96">
        <f>'Income Statement'!R7*'Balance Sheet '!R46</f>
        <v>192449.68662655586</v>
      </c>
      <c r="S45" s="96">
        <f>'Income Statement'!S7*'Balance Sheet '!S46</f>
        <v>233855.98018221106</v>
      </c>
      <c r="T45" s="96">
        <f>'Income Statement'!T7*'Balance Sheet '!T46</f>
        <v>284799.69572122936</v>
      </c>
      <c r="U45" s="96">
        <f>'Income Statement'!U7*'Balance Sheet '!U46</f>
        <v>347606.82352729625</v>
      </c>
    </row>
    <row r="46" spans="1:21" x14ac:dyDescent="0.25">
      <c r="D46" s="140" t="s">
        <v>244</v>
      </c>
      <c r="E46" s="141"/>
      <c r="F46" s="141"/>
      <c r="G46" s="155">
        <f>G45/'Income Statement'!G$7</f>
        <v>2.44395982024848E-2</v>
      </c>
      <c r="H46" s="155">
        <f>H45/'Income Statement'!H$7</f>
        <v>3.2758767691695563E-2</v>
      </c>
      <c r="I46" s="155">
        <f>I45/'Income Statement'!I$7</f>
        <v>4.6239208058888391E-2</v>
      </c>
      <c r="J46" s="155">
        <f>J45/'Income Statement'!J$7</f>
        <v>3.5405823330650565E-2</v>
      </c>
      <c r="K46" s="155">
        <f>K45/'Income Statement'!K$7</f>
        <v>4.2149836949855558E-2</v>
      </c>
      <c r="L46" s="155">
        <f>AVERAGE(G46:K46)</f>
        <v>3.619864684671497E-2</v>
      </c>
      <c r="M46" s="155">
        <f>L46</f>
        <v>3.619864684671497E-2</v>
      </c>
      <c r="N46" s="155">
        <f t="shared" si="29"/>
        <v>3.619864684671497E-2</v>
      </c>
      <c r="O46" s="155">
        <f t="shared" si="29"/>
        <v>3.619864684671497E-2</v>
      </c>
      <c r="P46" s="155">
        <f t="shared" si="29"/>
        <v>3.619864684671497E-2</v>
      </c>
      <c r="Q46" s="155">
        <f t="shared" si="29"/>
        <v>3.619864684671497E-2</v>
      </c>
      <c r="R46" s="155">
        <f t="shared" si="29"/>
        <v>3.619864684671497E-2</v>
      </c>
      <c r="S46" s="155">
        <f t="shared" si="29"/>
        <v>3.619864684671497E-2</v>
      </c>
      <c r="T46" s="155">
        <f t="shared" si="29"/>
        <v>3.619864684671497E-2</v>
      </c>
      <c r="U46" s="155">
        <f t="shared" si="29"/>
        <v>3.619864684671497E-2</v>
      </c>
    </row>
    <row r="47" spans="1:21" x14ac:dyDescent="0.25">
      <c r="D47" s="142" t="s">
        <v>253</v>
      </c>
      <c r="E47" s="142"/>
      <c r="F47" s="142"/>
      <c r="G47" s="153">
        <f t="shared" ref="G47:U47" si="30">SUM(G40:G43,G45)</f>
        <v>84406</v>
      </c>
      <c r="H47" s="153">
        <f t="shared" si="30"/>
        <v>180970</v>
      </c>
      <c r="I47" s="153">
        <f t="shared" si="30"/>
        <v>167934</v>
      </c>
      <c r="J47" s="153">
        <f t="shared" si="30"/>
        <v>156692</v>
      </c>
      <c r="K47" s="153">
        <f t="shared" si="30"/>
        <v>226338</v>
      </c>
      <c r="L47" s="153">
        <f t="shared" si="30"/>
        <v>481329.89928049664</v>
      </c>
      <c r="M47" s="153">
        <f t="shared" si="30"/>
        <v>474407.15909046936</v>
      </c>
      <c r="N47" s="153">
        <f t="shared" si="30"/>
        <v>468575.54078223679</v>
      </c>
      <c r="O47" s="153">
        <f t="shared" si="30"/>
        <v>469951.67052863346</v>
      </c>
      <c r="P47" s="153">
        <f t="shared" si="30"/>
        <v>482875.60958797461</v>
      </c>
      <c r="Q47" s="153">
        <f t="shared" si="30"/>
        <v>512628.66916534677</v>
      </c>
      <c r="R47" s="153">
        <f t="shared" si="30"/>
        <v>565686.40777845215</v>
      </c>
      <c r="S47" s="153">
        <f t="shared" si="30"/>
        <v>650022.51396809192</v>
      </c>
      <c r="T47" s="153">
        <f t="shared" si="30"/>
        <v>775488.33169401763</v>
      </c>
      <c r="U47" s="153">
        <f t="shared" si="30"/>
        <v>954290.08871410135</v>
      </c>
    </row>
    <row r="48" spans="1:21" x14ac:dyDescent="0.25">
      <c r="G48" s="96"/>
      <c r="H48" s="96"/>
      <c r="I48" s="96"/>
      <c r="J48" s="96"/>
      <c r="K48" s="96"/>
      <c r="L48" s="96"/>
      <c r="M48" s="96"/>
      <c r="N48" s="96"/>
      <c r="O48" s="96"/>
      <c r="P48" s="96"/>
      <c r="Q48" s="96"/>
      <c r="R48" s="96"/>
      <c r="S48" s="96"/>
      <c r="T48" s="96"/>
      <c r="U48" s="96"/>
    </row>
    <row r="49" spans="1:21" x14ac:dyDescent="0.25">
      <c r="G49" s="96"/>
      <c r="H49" s="96"/>
      <c r="I49" s="96"/>
      <c r="J49" s="96"/>
      <c r="K49" s="96"/>
      <c r="L49" s="96"/>
      <c r="M49" s="96"/>
      <c r="N49" s="96"/>
      <c r="O49" s="96"/>
      <c r="P49" s="96"/>
      <c r="Q49" s="96"/>
      <c r="R49" s="96"/>
      <c r="S49" s="96"/>
      <c r="T49" s="96"/>
      <c r="U49" s="96"/>
    </row>
    <row r="50" spans="1:21" ht="15.75" thickBot="1" x14ac:dyDescent="0.3">
      <c r="D50" s="143" t="s">
        <v>251</v>
      </c>
      <c r="E50" s="143"/>
      <c r="F50" s="143"/>
      <c r="G50" s="154">
        <f t="shared" ref="G50:U50" si="31">G47-G27</f>
        <v>-28648</v>
      </c>
      <c r="H50" s="154">
        <f t="shared" si="31"/>
        <v>18831</v>
      </c>
      <c r="I50" s="154">
        <f t="shared" si="31"/>
        <v>-2301</v>
      </c>
      <c r="J50" s="154">
        <f t="shared" si="31"/>
        <v>-70975</v>
      </c>
      <c r="K50" s="154">
        <f t="shared" si="31"/>
        <v>-33180</v>
      </c>
      <c r="L50" s="154">
        <f t="shared" si="31"/>
        <v>147397.95523671014</v>
      </c>
      <c r="M50" s="154">
        <f t="shared" si="31"/>
        <v>78581.305891050026</v>
      </c>
      <c r="N50" s="154">
        <f t="shared" si="31"/>
        <v>-4641.9990167347132</v>
      </c>
      <c r="O50" s="154">
        <f t="shared" si="31"/>
        <v>-97507.620063606242</v>
      </c>
      <c r="P50" s="154">
        <f t="shared" si="31"/>
        <v>-199581.0450432396</v>
      </c>
      <c r="Q50" s="154">
        <f t="shared" si="31"/>
        <v>-310441.72681518563</v>
      </c>
      <c r="R50" s="154">
        <f t="shared" si="31"/>
        <v>-429675.05030991172</v>
      </c>
      <c r="S50" s="154">
        <f t="shared" si="31"/>
        <v>-556878.966471883</v>
      </c>
      <c r="T50" s="154">
        <f t="shared" si="31"/>
        <v>-691678.77018615883</v>
      </c>
      <c r="U50" s="154">
        <f t="shared" si="31"/>
        <v>-833751.45226740465</v>
      </c>
    </row>
    <row r="51" spans="1:21" s="2" customFormat="1" x14ac:dyDescent="0.25">
      <c r="A51"/>
      <c r="B51"/>
      <c r="C51"/>
      <c r="D51"/>
      <c r="E51"/>
      <c r="F51"/>
      <c r="G51" s="96"/>
      <c r="H51" s="96"/>
      <c r="I51" s="96"/>
      <c r="J51" s="96"/>
      <c r="K51" s="96"/>
      <c r="L51" s="96"/>
      <c r="M51" s="96"/>
      <c r="N51" s="96"/>
      <c r="O51" s="96"/>
      <c r="P51" s="96"/>
      <c r="Q51" s="96"/>
      <c r="R51" s="96"/>
      <c r="S51" s="96"/>
      <c r="T51" s="96"/>
      <c r="U51" s="96"/>
    </row>
    <row r="52" spans="1:21" ht="15.75" thickBot="1" x14ac:dyDescent="0.3">
      <c r="D52" s="143" t="s">
        <v>65</v>
      </c>
      <c r="E52" s="143"/>
      <c r="F52" s="143"/>
      <c r="G52" s="154">
        <f t="shared" ref="G52:U52" si="32">G47+G37</f>
        <v>636277</v>
      </c>
      <c r="H52" s="154">
        <f t="shared" si="32"/>
        <v>713761</v>
      </c>
      <c r="I52" s="154">
        <f t="shared" si="32"/>
        <v>746555</v>
      </c>
      <c r="J52" s="154">
        <f t="shared" si="32"/>
        <v>1003854</v>
      </c>
      <c r="K52" s="154">
        <f t="shared" si="32"/>
        <v>1153508</v>
      </c>
      <c r="L52" s="154">
        <f t="shared" si="32"/>
        <v>1355951.2783815628</v>
      </c>
      <c r="M52" s="154">
        <f t="shared" si="32"/>
        <v>1556203.9957034208</v>
      </c>
      <c r="N52" s="154">
        <f t="shared" si="32"/>
        <v>1793344.6459103064</v>
      </c>
      <c r="O52" s="154">
        <f t="shared" si="32"/>
        <v>2075899.4377013412</v>
      </c>
      <c r="P52" s="154">
        <f t="shared" si="32"/>
        <v>2416994.1032236451</v>
      </c>
      <c r="Q52" s="154">
        <f t="shared" si="32"/>
        <v>2832814.2997059645</v>
      </c>
      <c r="R52" s="154">
        <f t="shared" si="32"/>
        <v>3343398.4811237734</v>
      </c>
      <c r="S52" s="154">
        <f t="shared" si="32"/>
        <v>3973624.7907820344</v>
      </c>
      <c r="T52" s="154">
        <f t="shared" si="32"/>
        <v>4754456.863508069</v>
      </c>
      <c r="U52" s="154">
        <f t="shared" si="32"/>
        <v>5724521.8777842764</v>
      </c>
    </row>
    <row r="53" spans="1:21" x14ac:dyDescent="0.25">
      <c r="G53" s="96"/>
      <c r="H53" s="96"/>
      <c r="I53" s="96"/>
      <c r="J53" s="96"/>
      <c r="K53" s="96"/>
      <c r="L53" s="96"/>
      <c r="M53" s="96"/>
      <c r="N53" s="96"/>
      <c r="O53" s="96"/>
      <c r="P53" s="96"/>
      <c r="Q53" s="96"/>
      <c r="R53" s="96"/>
      <c r="S53" s="96"/>
      <c r="T53" s="96"/>
      <c r="U53" s="96"/>
    </row>
    <row r="54" spans="1:21" ht="15.75" thickBot="1" x14ac:dyDescent="0.3">
      <c r="D54" s="143" t="s">
        <v>234</v>
      </c>
      <c r="E54" s="143"/>
      <c r="F54" s="143"/>
      <c r="G54" s="154">
        <f t="shared" ref="G54:U54" si="33">G52-G29</f>
        <v>0</v>
      </c>
      <c r="H54" s="154">
        <f t="shared" si="33"/>
        <v>0</v>
      </c>
      <c r="I54" s="154">
        <f t="shared" si="33"/>
        <v>0</v>
      </c>
      <c r="J54" s="154">
        <f t="shared" si="33"/>
        <v>0</v>
      </c>
      <c r="K54" s="154">
        <f t="shared" si="33"/>
        <v>0</v>
      </c>
      <c r="L54" s="154">
        <f t="shared" si="33"/>
        <v>0</v>
      </c>
      <c r="M54" s="154">
        <f t="shared" si="33"/>
        <v>0</v>
      </c>
      <c r="N54" s="154">
        <f t="shared" si="33"/>
        <v>0</v>
      </c>
      <c r="O54" s="154">
        <f t="shared" si="33"/>
        <v>0</v>
      </c>
      <c r="P54" s="154">
        <f t="shared" si="33"/>
        <v>0</v>
      </c>
      <c r="Q54" s="154">
        <f t="shared" si="33"/>
        <v>0</v>
      </c>
      <c r="R54" s="154">
        <f t="shared" si="33"/>
        <v>0</v>
      </c>
      <c r="S54" s="154">
        <f t="shared" si="33"/>
        <v>0</v>
      </c>
      <c r="T54" s="154">
        <f t="shared" si="33"/>
        <v>0</v>
      </c>
      <c r="U54" s="154">
        <f t="shared" si="33"/>
        <v>0</v>
      </c>
    </row>
  </sheetData>
  <mergeCells count="1">
    <mergeCell ref="D3:U3"/>
  </mergeCells>
  <pageMargins left="0.7" right="0.7" top="0.75" bottom="0.75" header="0.3" footer="0.3"/>
  <ignoredErrors>
    <ignoredError sqref="G9:K9 G15:U15 M9:T9"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D3:U45"/>
  <sheetViews>
    <sheetView showGridLines="0" workbookViewId="0">
      <pane xSplit="5" ySplit="5" topLeftCell="F31" activePane="bottomRight" state="frozen"/>
      <selection pane="topRight" activeCell="F1" sqref="F1"/>
      <selection pane="bottomLeft" activeCell="A6" sqref="A6"/>
      <selection pane="bottomRight" activeCell="D47" sqref="D47"/>
    </sheetView>
  </sheetViews>
  <sheetFormatPr defaultRowHeight="15" x14ac:dyDescent="0.25"/>
  <cols>
    <col min="1" max="1" width="1" customWidth="1"/>
    <col min="2" max="2" width="0.7109375" customWidth="1"/>
    <col min="3" max="3" width="0.5703125" customWidth="1"/>
    <col min="4" max="4" width="20.85546875" bestFit="1" customWidth="1"/>
  </cols>
  <sheetData>
    <row r="3" spans="4:21" ht="18.75" x14ac:dyDescent="0.3">
      <c r="D3" s="201" t="s">
        <v>255</v>
      </c>
      <c r="E3" s="201"/>
      <c r="F3" s="201"/>
      <c r="G3" s="201"/>
      <c r="H3" s="201"/>
      <c r="I3" s="201"/>
      <c r="J3" s="201"/>
      <c r="K3" s="201"/>
      <c r="L3" s="201"/>
      <c r="M3" s="201"/>
      <c r="N3" s="201"/>
      <c r="O3" s="201"/>
      <c r="P3" s="201"/>
      <c r="Q3" s="201"/>
      <c r="R3" s="201"/>
      <c r="S3" s="201"/>
      <c r="T3" s="201"/>
      <c r="U3" s="201"/>
    </row>
    <row r="4" spans="4:21" x14ac:dyDescent="0.25">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4:21" x14ac:dyDescent="0.25">
      <c r="G5" s="66" t="s">
        <v>187</v>
      </c>
      <c r="H5" s="66" t="str">
        <f>G5</f>
        <v>Aduited</v>
      </c>
      <c r="I5" s="66" t="str">
        <f t="shared" ref="I5:K5" si="1">H5</f>
        <v>Aduited</v>
      </c>
      <c r="J5" s="66" t="str">
        <f t="shared" si="1"/>
        <v>Aduited</v>
      </c>
      <c r="K5" s="66" t="str">
        <f t="shared" si="1"/>
        <v>Aduited</v>
      </c>
      <c r="L5" s="67" t="s">
        <v>186</v>
      </c>
      <c r="M5" s="67" t="str">
        <f>L5</f>
        <v>Projected</v>
      </c>
      <c r="N5" s="67" t="str">
        <f t="shared" ref="N5:U5"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8" spans="4:21" x14ac:dyDescent="0.25">
      <c r="D8" s="2" t="s">
        <v>256</v>
      </c>
      <c r="E8" s="2"/>
      <c r="F8" s="2"/>
      <c r="G8" s="2"/>
      <c r="H8" s="147">
        <f>'Income Statement'!H16</f>
        <v>51520</v>
      </c>
      <c r="I8" s="147">
        <f>'Income Statement'!I16</f>
        <v>45353</v>
      </c>
      <c r="J8" s="147">
        <f>'Income Statement'!J16</f>
        <v>102608</v>
      </c>
      <c r="K8" s="147">
        <f>'Income Statement'!K16</f>
        <v>171704</v>
      </c>
      <c r="L8" s="147">
        <f>'Income Statement'!L16</f>
        <v>181714.37898397463</v>
      </c>
      <c r="M8" s="147">
        <f>'Income Statement'!M16</f>
        <v>203934.38037733786</v>
      </c>
      <c r="N8" s="147">
        <f>'Income Statement'!N16</f>
        <v>234113.87192664802</v>
      </c>
      <c r="O8" s="147">
        <f>'Income Statement'!O16</f>
        <v>275289.75447727623</v>
      </c>
      <c r="P8" s="147">
        <f>'Income Statement'!P16</f>
        <v>330105.57538679469</v>
      </c>
      <c r="Q8" s="147">
        <f>'Income Statement'!Q16</f>
        <v>401660.46525464667</v>
      </c>
      <c r="R8" s="147">
        <f>'Income Statement'!R16</f>
        <v>493861.1757553264</v>
      </c>
      <c r="S8" s="147">
        <f>'Income Statement'!S16</f>
        <v>611609.59791673906</v>
      </c>
      <c r="T8" s="147">
        <f>'Income Statement'!T16</f>
        <v>761059.64625226264</v>
      </c>
      <c r="U8" s="147">
        <f>'Income Statement'!U16</f>
        <v>949947.34863393405</v>
      </c>
    </row>
    <row r="9" spans="4:21" x14ac:dyDescent="0.25">
      <c r="D9" t="s">
        <v>257</v>
      </c>
      <c r="H9" s="96">
        <f>-'Income Statement'!H12</f>
        <v>30341</v>
      </c>
      <c r="I9" s="96">
        <f>-'Income Statement'!I12</f>
        <v>27890</v>
      </c>
      <c r="J9" s="96">
        <f>-'Income Statement'!J12</f>
        <v>48460</v>
      </c>
      <c r="K9" s="96">
        <f>-'Income Statement'!K12</f>
        <v>52558</v>
      </c>
      <c r="L9" s="96">
        <f>-'Income Statement'!L12</f>
        <v>31423.483329762588</v>
      </c>
      <c r="M9" s="96">
        <f>-'Income Statement'!M12</f>
        <v>50512.040894697515</v>
      </c>
      <c r="N9" s="96">
        <f>-'Income Statement'!N12</f>
        <v>71984.466188141872</v>
      </c>
      <c r="O9" s="96">
        <f>-'Income Statement'!O12</f>
        <v>93706.386863804975</v>
      </c>
      <c r="P9" s="96">
        <f>-'Income Statement'!P12</f>
        <v>115640.85458944114</v>
      </c>
      <c r="Q9" s="96">
        <f>-'Income Statement'!Q12</f>
        <v>137932.85699445478</v>
      </c>
      <c r="R9" s="96">
        <f>-'Income Statement'!R12</f>
        <v>160720.77129000745</v>
      </c>
      <c r="S9" s="96">
        <f>-'Income Statement'!S12</f>
        <v>184156.087634728</v>
      </c>
      <c r="T9" s="96">
        <f>-'Income Statement'!T12</f>
        <v>208409.68663301159</v>
      </c>
      <c r="U9" s="96">
        <f>-'Income Statement'!U12</f>
        <v>233676.50877003965</v>
      </c>
    </row>
    <row r="10" spans="4:21" x14ac:dyDescent="0.25">
      <c r="D10" t="s">
        <v>258</v>
      </c>
      <c r="H10" s="96">
        <f>-'Income Statement'!H14</f>
        <v>1018</v>
      </c>
      <c r="I10" s="96">
        <f>-'Income Statement'!I14</f>
        <v>1266</v>
      </c>
      <c r="J10" s="96">
        <f>-'Income Statement'!J14</f>
        <v>2523</v>
      </c>
      <c r="K10" s="96">
        <f>-'Income Statement'!K14</f>
        <v>1936</v>
      </c>
      <c r="L10" s="96">
        <f>-'Income Statement'!L14</f>
        <v>1617</v>
      </c>
      <c r="M10" s="96">
        <f>-'Income Statement'!M14</f>
        <v>1617</v>
      </c>
      <c r="N10" s="96">
        <f>-'Income Statement'!N14</f>
        <v>1617</v>
      </c>
      <c r="O10" s="96">
        <f>-'Income Statement'!O14</f>
        <v>1617</v>
      </c>
      <c r="P10" s="96">
        <f>-'Income Statement'!P14</f>
        <v>1617</v>
      </c>
      <c r="Q10" s="96">
        <f>-'Income Statement'!Q14</f>
        <v>1617</v>
      </c>
      <c r="R10" s="96">
        <f>-'Income Statement'!R14</f>
        <v>1617</v>
      </c>
      <c r="S10" s="96">
        <f>-'Income Statement'!S14</f>
        <v>1617</v>
      </c>
      <c r="T10" s="96">
        <f>-'Income Statement'!T14</f>
        <v>1617</v>
      </c>
      <c r="U10" s="96">
        <f>-'Income Statement'!U14</f>
        <v>1617</v>
      </c>
    </row>
    <row r="11" spans="4:21" x14ac:dyDescent="0.25">
      <c r="D11" t="s">
        <v>259</v>
      </c>
      <c r="H11" s="96">
        <f>-'Income Statement'!H15</f>
        <v>-29363</v>
      </c>
      <c r="I11" s="96">
        <f>-'Income Statement'!I15</f>
        <v>-17447</v>
      </c>
      <c r="J11" s="96">
        <f>-'Income Statement'!J15</f>
        <v>-22647</v>
      </c>
      <c r="K11" s="96">
        <f>-'Income Statement'!K15</f>
        <v>-40935</v>
      </c>
      <c r="L11" s="96">
        <f>-'Income Statement'!L15</f>
        <v>-53426.559728629756</v>
      </c>
      <c r="M11" s="96">
        <f>-'Income Statement'!M15</f>
        <v>-63703.273227507161</v>
      </c>
      <c r="N11" s="96">
        <f>-'Income Statement'!N15</f>
        <v>-76553.199839488268</v>
      </c>
      <c r="O11" s="96">
        <f>-'Income Statement'!O15</f>
        <v>-92200.86995351722</v>
      </c>
      <c r="P11" s="96">
        <f>-'Income Statement'!P15</f>
        <v>-111294.7513947914</v>
      </c>
      <c r="Q11" s="96">
        <f>-'Income Statement'!Q15</f>
        <v>-134641.91355607304</v>
      </c>
      <c r="R11" s="96">
        <f>-'Income Statement'!R15</f>
        <v>-163248.70068349974</v>
      </c>
      <c r="S11" s="96">
        <f>-'Income Statement'!S15</f>
        <v>-198372.28930329822</v>
      </c>
      <c r="T11" s="96">
        <f>-'Income Statement'!T15</f>
        <v>-241586.15738234849</v>
      </c>
      <c r="U11" s="96">
        <f>-'Income Statement'!U15</f>
        <v>-294863.36550739466</v>
      </c>
    </row>
    <row r="12" spans="4:21" x14ac:dyDescent="0.25">
      <c r="H12" s="96"/>
      <c r="I12" s="96"/>
      <c r="J12" s="96"/>
      <c r="K12" s="96"/>
      <c r="L12" s="96"/>
      <c r="M12" s="96"/>
      <c r="N12" s="96"/>
      <c r="O12" s="96"/>
      <c r="P12" s="96"/>
      <c r="Q12" s="96"/>
      <c r="R12" s="96"/>
      <c r="S12" s="96"/>
      <c r="T12" s="96"/>
      <c r="U12" s="96"/>
    </row>
    <row r="13" spans="4:21" x14ac:dyDescent="0.25">
      <c r="D13" s="2" t="s">
        <v>260</v>
      </c>
      <c r="H13" s="96"/>
      <c r="I13" s="96"/>
      <c r="J13" s="96"/>
      <c r="K13" s="96"/>
      <c r="L13" s="96"/>
      <c r="M13" s="96"/>
      <c r="N13" s="96"/>
      <c r="O13" s="96"/>
      <c r="P13" s="96"/>
      <c r="Q13" s="96"/>
      <c r="R13" s="96"/>
      <c r="S13" s="96"/>
      <c r="T13" s="96"/>
      <c r="U13" s="96"/>
    </row>
    <row r="14" spans="4:21" x14ac:dyDescent="0.25">
      <c r="D14" s="2" t="s">
        <v>261</v>
      </c>
      <c r="H14" s="96"/>
      <c r="I14" s="96"/>
      <c r="J14" s="96"/>
      <c r="K14" s="96"/>
      <c r="L14" s="96"/>
      <c r="M14" s="96"/>
      <c r="N14" s="96"/>
      <c r="O14" s="96"/>
      <c r="P14" s="96"/>
      <c r="Q14" s="96"/>
      <c r="R14" s="96"/>
      <c r="S14" s="96"/>
      <c r="T14" s="96"/>
      <c r="U14" s="96"/>
    </row>
    <row r="15" spans="4:21" x14ac:dyDescent="0.25">
      <c r="D15" t="s">
        <v>59</v>
      </c>
      <c r="H15" s="96">
        <f>-('Balance Sheet '!H40-'Balance Sheet '!G40)</f>
        <v>1649</v>
      </c>
      <c r="I15" s="96">
        <f>-('Balance Sheet '!I40-'Balance Sheet '!H40)</f>
        <v>-4833</v>
      </c>
      <c r="J15" s="96">
        <f>-('Balance Sheet '!J40-'Balance Sheet '!I40)</f>
        <v>-19112</v>
      </c>
      <c r="K15" s="96">
        <f>-('Balance Sheet '!K40-'Balance Sheet '!J40)</f>
        <v>1254</v>
      </c>
      <c r="L15" s="96">
        <f>-('Balance Sheet '!L40-'Balance Sheet '!K40)</f>
        <v>-19662.335288590635</v>
      </c>
      <c r="M15" s="96">
        <f>-('Balance Sheet '!M40-'Balance Sheet '!L40)</f>
        <v>-14011.571975920524</v>
      </c>
      <c r="N15" s="96">
        <f>-('Balance Sheet '!N40-'Balance Sheet '!M40)</f>
        <v>-17519.966050307557</v>
      </c>
      <c r="O15" s="96">
        <f>-('Balance Sheet '!O40-'Balance Sheet '!N40)</f>
        <v>-21334.491428813999</v>
      </c>
      <c r="P15" s="96">
        <f>-('Balance Sheet '!P40-'Balance Sheet '!O40)</f>
        <v>-26033.156820352233</v>
      </c>
      <c r="Q15" s="96">
        <f>-('Balance Sheet '!Q40-'Balance Sheet '!P40)</f>
        <v>-31832.20424428687</v>
      </c>
      <c r="R15" s="96">
        <f>-('Balance Sheet '!R40-'Balance Sheet '!Q40)</f>
        <v>-39003.330868332676</v>
      </c>
      <c r="S15" s="96">
        <f>-('Balance Sheet '!S40-'Balance Sheet '!R40)</f>
        <v>-47888.528764832066</v>
      </c>
      <c r="T15" s="96">
        <f>-('Balance Sheet '!T40-'Balance Sheet '!S40)</f>
        <v>-58919.052575873502</v>
      </c>
      <c r="U15" s="96">
        <f>-('Balance Sheet '!U40-'Balance Sheet '!T40)</f>
        <v>-72639.704940857424</v>
      </c>
    </row>
    <row r="16" spans="4:21" x14ac:dyDescent="0.25">
      <c r="D16" t="s">
        <v>189</v>
      </c>
      <c r="H16" s="96">
        <f>'Balance Sheet '!H41-'Balance Sheet '!G41</f>
        <v>-8499</v>
      </c>
      <c r="I16" s="96">
        <f>'Balance Sheet '!I41-'Balance Sheet '!H41</f>
        <v>7546</v>
      </c>
      <c r="J16" s="96">
        <f>'Balance Sheet '!J41-'Balance Sheet '!I41</f>
        <v>12503</v>
      </c>
      <c r="K16" s="96">
        <f>'Balance Sheet '!K41-'Balance Sheet '!J41</f>
        <v>13120</v>
      </c>
      <c r="L16" s="96">
        <f>'Balance Sheet '!L41-'Balance Sheet '!K41</f>
        <v>-898.40921163005987</v>
      </c>
      <c r="M16" s="96">
        <f>'Balance Sheet '!M41-'Balance Sheet '!L41</f>
        <v>8669.2325763869812</v>
      </c>
      <c r="N16" s="96">
        <f>'Balance Sheet '!N41-'Balance Sheet '!M41</f>
        <v>10839.944346111959</v>
      </c>
      <c r="O16" s="96">
        <f>'Balance Sheet '!O41-'Balance Sheet '!N41</f>
        <v>13200.065518214091</v>
      </c>
      <c r="P16" s="96">
        <f>'Balance Sheet '!P41-'Balance Sheet '!O41</f>
        <v>16107.221342547578</v>
      </c>
      <c r="Q16" s="96">
        <f>'Balance Sheet '!Q41-'Balance Sheet '!P41</f>
        <v>19695.204969651269</v>
      </c>
      <c r="R16" s="96">
        <f>'Balance Sheet '!R41-'Balance Sheet '!Q41</f>
        <v>24132.1207308101</v>
      </c>
      <c r="S16" s="96">
        <f>'Balance Sheet '!S41-'Balance Sheet '!R41</f>
        <v>29629.565784395381</v>
      </c>
      <c r="T16" s="96">
        <f>'Balance Sheet '!T41-'Balance Sheet '!S41</f>
        <v>36454.365779829881</v>
      </c>
      <c r="U16" s="96">
        <f>'Balance Sheet '!U41-'Balance Sheet '!T41</f>
        <v>44943.600724789372</v>
      </c>
    </row>
    <row r="17" spans="4:21" x14ac:dyDescent="0.25">
      <c r="D17" t="s">
        <v>53</v>
      </c>
      <c r="H17" s="96">
        <f>-('Balance Sheet '!H43-'Balance Sheet '!G43)</f>
        <v>-71969</v>
      </c>
      <c r="I17" s="96">
        <f>-('Balance Sheet '!I43-'Balance Sheet '!H43)</f>
        <v>43156</v>
      </c>
      <c r="J17" s="96">
        <f>-('Balance Sheet '!J43-'Balance Sheet '!I43)</f>
        <v>41001</v>
      </c>
      <c r="K17" s="96">
        <f>-('Balance Sheet '!K43-'Balance Sheet '!J43)</f>
        <v>-39122</v>
      </c>
      <c r="L17" s="96">
        <f>-('Balance Sheet '!L43-'Balance Sheet '!K43)</f>
        <v>0</v>
      </c>
      <c r="M17" s="96">
        <f>-('Balance Sheet '!M43-'Balance Sheet '!L43)</f>
        <v>0</v>
      </c>
      <c r="N17" s="96">
        <f>-('Balance Sheet '!N43-'Balance Sheet '!M43)</f>
        <v>0</v>
      </c>
      <c r="O17" s="96">
        <f>-('Balance Sheet '!O43-'Balance Sheet '!N43)</f>
        <v>0</v>
      </c>
      <c r="P17" s="96">
        <f>-('Balance Sheet '!P43-'Balance Sheet '!O43)</f>
        <v>0</v>
      </c>
      <c r="Q17" s="96">
        <f>-('Balance Sheet '!Q43-'Balance Sheet '!P43)</f>
        <v>0</v>
      </c>
      <c r="R17" s="96">
        <f>-('Balance Sheet '!R43-'Balance Sheet '!Q43)</f>
        <v>0</v>
      </c>
      <c r="S17" s="96">
        <f>-('Balance Sheet '!S43-'Balance Sheet '!R43)</f>
        <v>0</v>
      </c>
      <c r="T17" s="96">
        <f>-('Balance Sheet '!T43-'Balance Sheet '!S43)</f>
        <v>0</v>
      </c>
      <c r="U17" s="96">
        <f>-('Balance Sheet '!U43-'Balance Sheet '!T43)</f>
        <v>0</v>
      </c>
    </row>
    <row r="18" spans="4:21" x14ac:dyDescent="0.25">
      <c r="D18" t="s">
        <v>249</v>
      </c>
      <c r="H18" s="96">
        <f>-('Balance Sheet '!H45-'Balance Sheet '!G45)</f>
        <v>-4562</v>
      </c>
      <c r="I18" s="96">
        <f>-('Balance Sheet '!I45-'Balance Sheet '!H45)</f>
        <v>-17790</v>
      </c>
      <c r="J18" s="96">
        <f>-('Balance Sheet '!J45-'Balance Sheet '!I45)</f>
        <v>-1081</v>
      </c>
      <c r="K18" s="96">
        <f>-('Balance Sheet '!K45-'Balance Sheet '!J45)</f>
        <v>-17869</v>
      </c>
      <c r="L18" s="96">
        <f>-('Balance Sheet '!L45-'Balance Sheet '!K45)</f>
        <v>-3190.1945630241971</v>
      </c>
      <c r="M18" s="96">
        <f>-('Balance Sheet '!M45-'Balance Sheet '!L45)</f>
        <v>-12114.952732421676</v>
      </c>
      <c r="N18" s="96">
        <f>-('Balance Sheet '!N45-'Balance Sheet '!M45)</f>
        <v>-15148.447364640844</v>
      </c>
      <c r="O18" s="96">
        <f>-('Balance Sheet '!O45-'Balance Sheet '!N45)</f>
        <v>-18446.635086664246</v>
      </c>
      <c r="P18" s="96">
        <f>-('Balance Sheet '!P45-'Balance Sheet '!O45)</f>
        <v>-22509.284818027576</v>
      </c>
      <c r="Q18" s="96">
        <f>-('Balance Sheet '!Q45-'Balance Sheet '!P45)</f>
        <v>-27523.367859871592</v>
      </c>
      <c r="R18" s="96">
        <f>-('Balance Sheet '!R45-'Balance Sheet '!Q45)</f>
        <v>-33723.804201905732</v>
      </c>
      <c r="S18" s="96">
        <f>-('Balance Sheet '!S45-'Balance Sheet '!R45)</f>
        <v>-41406.293555655197</v>
      </c>
      <c r="T18" s="96">
        <f>-('Balance Sheet '!T45-'Balance Sheet '!S45)</f>
        <v>-50943.715539018303</v>
      </c>
      <c r="U18" s="96">
        <f>-('Balance Sheet '!U45-'Balance Sheet '!T45)</f>
        <v>-62807.127806066885</v>
      </c>
    </row>
    <row r="19" spans="4:21" x14ac:dyDescent="0.25">
      <c r="H19" s="96"/>
      <c r="I19" s="96"/>
      <c r="J19" s="96"/>
      <c r="K19" s="96"/>
      <c r="L19" s="96"/>
      <c r="M19" s="96"/>
      <c r="N19" s="96"/>
      <c r="O19" s="96"/>
      <c r="P19" s="96"/>
      <c r="Q19" s="96"/>
      <c r="R19" s="96"/>
      <c r="S19" s="96"/>
      <c r="T19" s="96"/>
      <c r="U19" s="96"/>
    </row>
    <row r="20" spans="4:21" x14ac:dyDescent="0.25">
      <c r="D20" s="2" t="s">
        <v>262</v>
      </c>
      <c r="H20" s="96"/>
      <c r="I20" s="96"/>
      <c r="J20" s="96"/>
      <c r="K20" s="96"/>
      <c r="L20" s="96"/>
      <c r="M20" s="96"/>
      <c r="N20" s="96"/>
      <c r="O20" s="96"/>
      <c r="P20" s="96"/>
      <c r="Q20" s="96"/>
      <c r="R20" s="96"/>
      <c r="S20" s="96"/>
      <c r="T20" s="96"/>
      <c r="U20" s="96"/>
    </row>
    <row r="21" spans="4:21" x14ac:dyDescent="0.25">
      <c r="D21" t="s">
        <v>83</v>
      </c>
      <c r="H21" s="96">
        <f>'Balance Sheet '!H23-'Balance Sheet '!G23</f>
        <v>26693</v>
      </c>
      <c r="I21" s="96">
        <f>'Balance Sheet '!I23-'Balance Sheet '!H23</f>
        <v>-4029</v>
      </c>
      <c r="J21" s="96">
        <f>'Balance Sheet '!J23-'Balance Sheet '!I23</f>
        <v>39103</v>
      </c>
      <c r="K21" s="96">
        <f>'Balance Sheet '!K23-'Balance Sheet '!J23</f>
        <v>33129</v>
      </c>
      <c r="L21" s="96">
        <f>'Balance Sheet '!L23-'Balance Sheet '!K23</f>
        <v>35250.412135206017</v>
      </c>
      <c r="M21" s="96">
        <f>'Balance Sheet '!M23-'Balance Sheet '!L23</f>
        <v>39458.044706263929</v>
      </c>
      <c r="N21" s="96">
        <f>'Balance Sheet '!N23-'Balance Sheet '!M23</f>
        <v>49338.04749768952</v>
      </c>
      <c r="O21" s="96">
        <f>'Balance Sheet '!O23-'Balance Sheet '!N23</f>
        <v>60080.147897055838</v>
      </c>
      <c r="P21" s="96">
        <f>'Balance Sheet '!P23-'Balance Sheet '!O23</f>
        <v>73312.078575334337</v>
      </c>
      <c r="Q21" s="96">
        <f>'Balance Sheet '!Q23-'Balance Sheet '!P23</f>
        <v>89642.799560859334</v>
      </c>
      <c r="R21" s="96">
        <f>'Balance Sheet '!R23-'Balance Sheet '!Q23</f>
        <v>109837.43835029373</v>
      </c>
      <c r="S21" s="96">
        <f>'Balance Sheet '!S23-'Balance Sheet '!R23</f>
        <v>134859.08020651003</v>
      </c>
      <c r="T21" s="96">
        <f>'Balance Sheet '!T23-'Balance Sheet '!S23</f>
        <v>165922.18307730556</v>
      </c>
      <c r="U21" s="96">
        <f>'Balance Sheet '!U23-'Balance Sheet '!T23</f>
        <v>204560.9678865365</v>
      </c>
    </row>
    <row r="22" spans="4:21" x14ac:dyDescent="0.25">
      <c r="D22" t="s">
        <v>263</v>
      </c>
      <c r="H22" s="96">
        <f>'Balance Sheet '!H24-'Balance Sheet '!G24</f>
        <v>3825</v>
      </c>
      <c r="I22" s="96">
        <f>'Balance Sheet '!I24-'Balance Sheet '!H24</f>
        <v>-1069</v>
      </c>
      <c r="J22" s="96">
        <f>'Balance Sheet '!J24-'Balance Sheet '!I24</f>
        <v>8339</v>
      </c>
      <c r="K22" s="96">
        <f>'Balance Sheet '!K24-'Balance Sheet '!J24</f>
        <v>-11827</v>
      </c>
      <c r="L22" s="96">
        <f>'Balance Sheet '!L24-'Balance Sheet '!K24</f>
        <v>11827</v>
      </c>
      <c r="M22" s="96">
        <f>'Balance Sheet '!M24-'Balance Sheet '!L24</f>
        <v>0</v>
      </c>
      <c r="N22" s="96">
        <f>'Balance Sheet '!N24-'Balance Sheet '!M24</f>
        <v>0</v>
      </c>
      <c r="O22" s="96">
        <f>'Balance Sheet '!O24-'Balance Sheet '!N24</f>
        <v>0</v>
      </c>
      <c r="P22" s="96">
        <f>'Balance Sheet '!P24-'Balance Sheet '!O24</f>
        <v>0</v>
      </c>
      <c r="Q22" s="96">
        <f>'Balance Sheet '!Q24-'Balance Sheet '!P24</f>
        <v>0</v>
      </c>
      <c r="R22" s="96">
        <f>'Balance Sheet '!R24-'Balance Sheet '!Q24</f>
        <v>0</v>
      </c>
      <c r="S22" s="96">
        <f>'Balance Sheet '!S24-'Balance Sheet '!R24</f>
        <v>0</v>
      </c>
      <c r="T22" s="96">
        <f>'Balance Sheet '!T24-'Balance Sheet '!S24</f>
        <v>0</v>
      </c>
      <c r="U22" s="96">
        <f>'Balance Sheet '!U24-'Balance Sheet '!T24</f>
        <v>0</v>
      </c>
    </row>
    <row r="23" spans="4:21" x14ac:dyDescent="0.25">
      <c r="D23" t="s">
        <v>249</v>
      </c>
      <c r="H23" s="96">
        <f>'Balance Sheet '!H25-'Balance Sheet '!G25</f>
        <v>18567</v>
      </c>
      <c r="I23" s="96">
        <f>'Balance Sheet '!I25-'Balance Sheet '!H25</f>
        <v>13194</v>
      </c>
      <c r="J23" s="96">
        <f>'Balance Sheet '!J25-'Balance Sheet '!I25</f>
        <v>9990</v>
      </c>
      <c r="K23" s="96">
        <f>'Balance Sheet '!K25-'Balance Sheet '!J25</f>
        <v>10549</v>
      </c>
      <c r="L23" s="96">
        <f>'Balance Sheet '!L25-'Balance Sheet '!K25</f>
        <v>27336.531908580466</v>
      </c>
      <c r="M23" s="96">
        <f>'Balance Sheet '!M25-'Balance Sheet '!L25</f>
        <v>22435.86444936895</v>
      </c>
      <c r="N23" s="96">
        <f>'Balance Sheet '!N25-'Balance Sheet '!M25</f>
        <v>28053.639101862616</v>
      </c>
      <c r="O23" s="96">
        <f>'Balance Sheet '!O25-'Balance Sheet '!N25</f>
        <v>34161.602896212367</v>
      </c>
      <c r="P23" s="96">
        <f>'Balance Sheet '!P25-'Balance Sheet '!O25</f>
        <v>41685.285463640146</v>
      </c>
      <c r="Q23" s="96">
        <f>'Balance Sheet '!Q25-'Balance Sheet '!P25</f>
        <v>50970.941788458935</v>
      </c>
      <c r="R23" s="96">
        <f>'Balance Sheet '!R25-'Balance Sheet '!Q25</f>
        <v>62453.623757537687</v>
      </c>
      <c r="S23" s="96">
        <f>'Balance Sheet '!S25-'Balance Sheet '!R25</f>
        <v>76680.942145100911</v>
      </c>
      <c r="T23" s="96">
        <f>'Balance Sheet '!T25-'Balance Sheet '!S25</f>
        <v>94343.43836289621</v>
      </c>
      <c r="U23" s="96">
        <f>'Balance Sheet '!U25-'Balance Sheet '!T25</f>
        <v>116313.47121479304</v>
      </c>
    </row>
    <row r="24" spans="4:21" x14ac:dyDescent="0.25">
      <c r="D24" t="s">
        <v>264</v>
      </c>
      <c r="H24" s="96">
        <f>'Income Statement'!H17</f>
        <v>-9319</v>
      </c>
      <c r="I24" s="96">
        <f>'Income Statement'!I17</f>
        <v>-8177</v>
      </c>
      <c r="J24" s="96">
        <f>'Income Statement'!J17</f>
        <v>-21745</v>
      </c>
      <c r="K24" s="96">
        <f>'Income Statement'!K17</f>
        <v>-39363</v>
      </c>
      <c r="L24" s="96">
        <f>'Income Statement'!L17</f>
        <v>-36575.65063379499</v>
      </c>
      <c r="M24" s="96">
        <f>'Income Statement'!M17</f>
        <v>-41048.114577431312</v>
      </c>
      <c r="N24" s="96">
        <f>'Income Statement'!N17</f>
        <v>-47122.672602971405</v>
      </c>
      <c r="O24" s="96">
        <f>'Income Statement'!O17</f>
        <v>-55410.595128039</v>
      </c>
      <c r="P24" s="96">
        <f>'Income Statement'!P17</f>
        <v>-66443.977989656327</v>
      </c>
      <c r="Q24" s="96">
        <f>'Income Statement'!Q17</f>
        <v>-80846.617272137315</v>
      </c>
      <c r="R24" s="96">
        <f>'Income Statement'!R17</f>
        <v>-99404.867831703319</v>
      </c>
      <c r="S24" s="96">
        <f>'Income Statement'!S17</f>
        <v>-123105.38716174623</v>
      </c>
      <c r="T24" s="96">
        <f>'Income Statement'!T17</f>
        <v>-153186.84128600103</v>
      </c>
      <c r="U24" s="96">
        <f>'Income Statement'!U17</f>
        <v>-191206.34557598096</v>
      </c>
    </row>
    <row r="25" spans="4:21" ht="15.75" thickBot="1" x14ac:dyDescent="0.3">
      <c r="D25" s="144" t="s">
        <v>265</v>
      </c>
      <c r="E25" s="145"/>
      <c r="F25" s="145"/>
      <c r="G25" s="145"/>
      <c r="H25" s="148">
        <f>SUM(H8:H24)</f>
        <v>9901</v>
      </c>
      <c r="I25" s="148">
        <f t="shared" ref="I25:U25" si="3">SUM(I8:I24)</f>
        <v>85060</v>
      </c>
      <c r="J25" s="148">
        <f t="shared" si="3"/>
        <v>199942</v>
      </c>
      <c r="K25" s="148">
        <f t="shared" si="3"/>
        <v>135134</v>
      </c>
      <c r="L25" s="148">
        <f t="shared" si="3"/>
        <v>175415.65693185406</v>
      </c>
      <c r="M25" s="148">
        <f t="shared" si="3"/>
        <v>195748.65049077457</v>
      </c>
      <c r="N25" s="148">
        <f t="shared" si="3"/>
        <v>239602.68320304601</v>
      </c>
      <c r="O25" s="148">
        <f t="shared" si="3"/>
        <v>290662.36605552904</v>
      </c>
      <c r="P25" s="148">
        <f t="shared" si="3"/>
        <v>352186.84433493036</v>
      </c>
      <c r="Q25" s="148">
        <f t="shared" si="3"/>
        <v>426675.1656357022</v>
      </c>
      <c r="R25" s="148">
        <f t="shared" si="3"/>
        <v>517241.42629853397</v>
      </c>
      <c r="S25" s="148">
        <f t="shared" si="3"/>
        <v>627779.77490194165</v>
      </c>
      <c r="T25" s="148">
        <f t="shared" si="3"/>
        <v>763170.55332206457</v>
      </c>
      <c r="U25" s="148">
        <f t="shared" si="3"/>
        <v>929542.35339979257</v>
      </c>
    </row>
    <row r="26" spans="4:21" x14ac:dyDescent="0.25">
      <c r="H26" s="96"/>
      <c r="I26" s="96"/>
      <c r="J26" s="96"/>
      <c r="K26" s="96"/>
      <c r="L26" s="96"/>
      <c r="M26" s="96"/>
      <c r="N26" s="96"/>
      <c r="O26" s="96"/>
      <c r="P26" s="96"/>
      <c r="Q26" s="96"/>
      <c r="R26" s="96"/>
      <c r="S26" s="96"/>
      <c r="T26" s="96"/>
      <c r="U26" s="96"/>
    </row>
    <row r="27" spans="4:21" x14ac:dyDescent="0.25">
      <c r="D27" t="s">
        <v>266</v>
      </c>
      <c r="H27" s="96">
        <f>-('Balance Sheet '!H32-'Balance Sheet '!G32)-H9</f>
        <v>-23600</v>
      </c>
      <c r="I27" s="96">
        <f>-('Balance Sheet '!I32-'Balance Sheet '!H32)-I9</f>
        <v>-29872</v>
      </c>
      <c r="J27" s="96">
        <f>-('Balance Sheet '!J32-'Balance Sheet '!I32)-J9</f>
        <v>-202467</v>
      </c>
      <c r="K27" s="96">
        <f>-('Balance Sheet '!K32-'Balance Sheet '!J32)-K9</f>
        <v>-87710</v>
      </c>
      <c r="L27" s="96">
        <f>-('Balance Sheet '!L32-'Balance Sheet '!K32)-L9</f>
        <v>145154.19335829973</v>
      </c>
      <c r="M27" s="96">
        <f>-('Balance Sheet '!M32-'Balance Sheet '!L32)-M9</f>
        <v>-123963.69765696299</v>
      </c>
      <c r="N27" s="96">
        <f>-('Balance Sheet '!N32-'Balance Sheet '!M32)-N9</f>
        <v>-147749.48249218016</v>
      </c>
      <c r="O27" s="96">
        <f>-('Balance Sheet '!O32-'Balance Sheet '!N32)-O9</f>
        <v>-171272.68579714614</v>
      </c>
      <c r="P27" s="96">
        <f>-('Balance Sheet '!P32-'Balance Sheet '!O32)-P9</f>
        <v>-195356.04148046498</v>
      </c>
      <c r="Q27" s="96">
        <f>-('Balance Sheet '!Q32-'Balance Sheet '!P32)-Q9</f>
        <v>-220199.43925074485</v>
      </c>
      <c r="R27" s="96">
        <f>-('Balance Sheet '!R32-'Balance Sheet '!Q32)-R9</f>
        <v>-246006.77921904001</v>
      </c>
      <c r="S27" s="96">
        <f>-('Balance Sheet '!S32-'Balance Sheet '!R32)-S9</f>
        <v>-273007.20300202019</v>
      </c>
      <c r="T27" s="96">
        <f>-('Balance Sheet '!T32-'Balance Sheet '!S32)-T9</f>
        <v>-301463.61432589998</v>
      </c>
      <c r="U27" s="96">
        <f>-('Balance Sheet '!U32-'Balance Sheet '!T32)-U9</f>
        <v>-331680.11987684085</v>
      </c>
    </row>
    <row r="28" spans="4:21" x14ac:dyDescent="0.25">
      <c r="D28" t="s">
        <v>267</v>
      </c>
      <c r="H28" s="96">
        <f>-('Balance Sheet '!H33+'Balance Sheet '!H35-'Balance Sheet '!G33-'Balance Sheet '!G35)</f>
        <v>12339</v>
      </c>
      <c r="I28" s="96">
        <f>-('Balance Sheet '!I33+'Balance Sheet '!I35-'Balance Sheet '!H33-'Balance Sheet '!H35)</f>
        <v>-43848</v>
      </c>
      <c r="J28" s="96">
        <f>-('Balance Sheet '!J33+'Balance Sheet '!J35-'Balance Sheet '!I33-'Balance Sheet '!I35)</f>
        <v>-114534</v>
      </c>
      <c r="K28" s="96">
        <f>-('Balance Sheet '!K33+'Balance Sheet '!K35-'Balance Sheet '!J33-'Balance Sheet '!J35)</f>
        <v>-44856</v>
      </c>
      <c r="L28" s="96">
        <f>-('Balance Sheet '!L33+'Balance Sheet '!L35-'Balance Sheet '!K33-'Balance Sheet '!K35)</f>
        <v>-124029.05578912841</v>
      </c>
      <c r="M28" s="96">
        <f>-('Balance Sheet '!M33+'Balance Sheet '!M35-'Balance Sheet '!L33-'Balance Sheet '!L35)</f>
        <v>-133723.80074962004</v>
      </c>
      <c r="N28" s="96">
        <f>-('Balance Sheet '!N33+'Balance Sheet '!N35-'Balance Sheet '!M33-'Balance Sheet '!M35)</f>
        <v>-167207.25221107958</v>
      </c>
      <c r="O28" s="96">
        <f>-('Balance Sheet '!O33+'Balance Sheet '!O35-'Balance Sheet '!N33-'Balance Sheet '!N35)</f>
        <v>-203612.36311129687</v>
      </c>
      <c r="P28" s="96">
        <f>-('Balance Sheet '!P33+'Balance Sheet '!P35-'Balance Sheet '!O33-'Balance Sheet '!O35)</f>
        <v>-248455.53957193915</v>
      </c>
      <c r="Q28" s="96">
        <f>-('Balance Sheet '!Q33+'Balance Sheet '!Q35-'Balance Sheet '!P33-'Balance Sheet '!P35)</f>
        <v>-303800.55464865686</v>
      </c>
      <c r="R28" s="96">
        <f>-('Balance Sheet '!R33+'Balance Sheet '!R35-'Balance Sheet '!Q33-'Balance Sheet '!Q35)</f>
        <v>-372240.43487567129</v>
      </c>
      <c r="S28" s="96">
        <f>-('Balance Sheet '!S33+'Balance Sheet '!S35-'Balance Sheet '!R33-'Balance Sheet '!R35)</f>
        <v>-457039.0881013294</v>
      </c>
      <c r="T28" s="96">
        <f>-('Balance Sheet '!T33+'Balance Sheet '!T35-'Balance Sheet '!S33-'Balance Sheet '!S35)</f>
        <v>-562312.32730722008</v>
      </c>
      <c r="U28" s="96">
        <f>-('Balance Sheet '!U33+'Balance Sheet '!U35-'Balance Sheet '!T33-'Balance Sheet '!T35)</f>
        <v>-693259.64614932181</v>
      </c>
    </row>
    <row r="29" spans="4:21" x14ac:dyDescent="0.25">
      <c r="D29" t="s">
        <v>268</v>
      </c>
      <c r="H29" s="96">
        <f>-'cashflow statement'!H11</f>
        <v>29363</v>
      </c>
      <c r="I29" s="96">
        <f>-'cashflow statement'!I11</f>
        <v>17447</v>
      </c>
      <c r="J29" s="96">
        <f>-'cashflow statement'!J11</f>
        <v>22647</v>
      </c>
      <c r="K29" s="96">
        <f>-'cashflow statement'!K11</f>
        <v>40935</v>
      </c>
      <c r="L29" s="96">
        <f>-'cashflow statement'!L11</f>
        <v>53426.559728629756</v>
      </c>
      <c r="M29" s="96">
        <f>-'cashflow statement'!M11</f>
        <v>63703.273227507161</v>
      </c>
      <c r="N29" s="96">
        <f>-'cashflow statement'!N11</f>
        <v>76553.199839488268</v>
      </c>
      <c r="O29" s="96">
        <f>-'cashflow statement'!O11</f>
        <v>92200.86995351722</v>
      </c>
      <c r="P29" s="96">
        <f>-'cashflow statement'!P11</f>
        <v>111294.7513947914</v>
      </c>
      <c r="Q29" s="96">
        <f>-'cashflow statement'!Q11</f>
        <v>134641.91355607304</v>
      </c>
      <c r="R29" s="96">
        <f>-'cashflow statement'!R11</f>
        <v>163248.70068349974</v>
      </c>
      <c r="S29" s="96">
        <f>-'cashflow statement'!S11</f>
        <v>198372.28930329822</v>
      </c>
      <c r="T29" s="96">
        <f>-'cashflow statement'!T11</f>
        <v>241586.15738234849</v>
      </c>
      <c r="U29" s="96">
        <f>-'cashflow statement'!U11</f>
        <v>294863.36550739466</v>
      </c>
    </row>
    <row r="30" spans="4:21" x14ac:dyDescent="0.25">
      <c r="H30" s="96"/>
      <c r="I30" s="96"/>
      <c r="J30" s="96"/>
      <c r="K30" s="96"/>
      <c r="L30" s="96"/>
      <c r="M30" s="96"/>
      <c r="N30" s="96"/>
      <c r="O30" s="96"/>
      <c r="P30" s="96"/>
      <c r="Q30" s="96"/>
      <c r="R30" s="96"/>
      <c r="S30" s="96"/>
      <c r="T30" s="96"/>
      <c r="U30" s="96"/>
    </row>
    <row r="31" spans="4:21" ht="15.75" thickBot="1" x14ac:dyDescent="0.3">
      <c r="D31" s="144" t="s">
        <v>269</v>
      </c>
      <c r="E31" s="144"/>
      <c r="F31" s="144"/>
      <c r="G31" s="144"/>
      <c r="H31" s="148">
        <f>SUM(H27:H29)</f>
        <v>18102</v>
      </c>
      <c r="I31" s="148">
        <f t="shared" ref="I31:U31" si="4">SUM(I27:I29)</f>
        <v>-56273</v>
      </c>
      <c r="J31" s="148">
        <f t="shared" si="4"/>
        <v>-294354</v>
      </c>
      <c r="K31" s="148">
        <f t="shared" si="4"/>
        <v>-91631</v>
      </c>
      <c r="L31" s="148">
        <f t="shared" si="4"/>
        <v>74551.697297801074</v>
      </c>
      <c r="M31" s="148">
        <f t="shared" si="4"/>
        <v>-193984.22517907587</v>
      </c>
      <c r="N31" s="148">
        <f t="shared" si="4"/>
        <v>-238403.53486377152</v>
      </c>
      <c r="O31" s="148">
        <f t="shared" si="4"/>
        <v>-282684.1789549258</v>
      </c>
      <c r="P31" s="148">
        <f t="shared" si="4"/>
        <v>-332516.82965761272</v>
      </c>
      <c r="Q31" s="148">
        <f t="shared" si="4"/>
        <v>-389358.08034332871</v>
      </c>
      <c r="R31" s="148">
        <f t="shared" si="4"/>
        <v>-454998.51341121149</v>
      </c>
      <c r="S31" s="148">
        <f t="shared" si="4"/>
        <v>-531674.00180005131</v>
      </c>
      <c r="T31" s="148">
        <f t="shared" si="4"/>
        <v>-622189.78425077163</v>
      </c>
      <c r="U31" s="148">
        <f t="shared" si="4"/>
        <v>-730076.400518768</v>
      </c>
    </row>
    <row r="32" spans="4:21" x14ac:dyDescent="0.25">
      <c r="H32" s="96"/>
      <c r="I32" s="96"/>
      <c r="J32" s="96"/>
      <c r="K32" s="96"/>
      <c r="L32" s="96"/>
      <c r="M32" s="96"/>
      <c r="N32" s="96"/>
      <c r="O32" s="96"/>
      <c r="P32" s="96"/>
      <c r="Q32" s="96"/>
      <c r="R32" s="96"/>
      <c r="S32" s="96"/>
      <c r="T32" s="96"/>
      <c r="U32" s="96"/>
    </row>
    <row r="33" spans="4:21" x14ac:dyDescent="0.25">
      <c r="D33" t="s">
        <v>270</v>
      </c>
      <c r="H33" s="96">
        <f>-H10</f>
        <v>-1018</v>
      </c>
      <c r="I33" s="96">
        <f t="shared" ref="I33:U33" si="5">-I10</f>
        <v>-1266</v>
      </c>
      <c r="J33" s="96">
        <f t="shared" si="5"/>
        <v>-2523</v>
      </c>
      <c r="K33" s="96">
        <f t="shared" si="5"/>
        <v>-1936</v>
      </c>
      <c r="L33" s="96">
        <f t="shared" si="5"/>
        <v>-1617</v>
      </c>
      <c r="M33" s="96">
        <f t="shared" si="5"/>
        <v>-1617</v>
      </c>
      <c r="N33" s="96">
        <f t="shared" si="5"/>
        <v>-1617</v>
      </c>
      <c r="O33" s="96">
        <f t="shared" si="5"/>
        <v>-1617</v>
      </c>
      <c r="P33" s="96">
        <f t="shared" si="5"/>
        <v>-1617</v>
      </c>
      <c r="Q33" s="96">
        <f t="shared" si="5"/>
        <v>-1617</v>
      </c>
      <c r="R33" s="96">
        <f t="shared" si="5"/>
        <v>-1617</v>
      </c>
      <c r="S33" s="96">
        <f t="shared" si="5"/>
        <v>-1617</v>
      </c>
      <c r="T33" s="96">
        <f t="shared" si="5"/>
        <v>-1617</v>
      </c>
      <c r="U33" s="96">
        <f t="shared" si="5"/>
        <v>-1617</v>
      </c>
    </row>
    <row r="34" spans="4:21" x14ac:dyDescent="0.25">
      <c r="D34" t="s">
        <v>271</v>
      </c>
      <c r="H34" s="96">
        <f>'Balance Sheet '!H8-'Balance Sheet '!G8</f>
        <v>0</v>
      </c>
      <c r="I34" s="96">
        <f>'Balance Sheet '!I8-'Balance Sheet '!H8</f>
        <v>0</v>
      </c>
      <c r="J34" s="96">
        <f>'Balance Sheet '!J8-'Balance Sheet '!I8</f>
        <v>62</v>
      </c>
      <c r="K34" s="96">
        <f>'Balance Sheet '!K8-'Balance Sheet '!J8</f>
        <v>0</v>
      </c>
      <c r="L34" s="96">
        <f>'Balance Sheet '!L8-'Balance Sheet '!K8</f>
        <v>0</v>
      </c>
      <c r="M34" s="96">
        <f>'Balance Sheet '!M8-'Balance Sheet '!L8</f>
        <v>0</v>
      </c>
      <c r="N34" s="96">
        <f>'Balance Sheet '!N8-'Balance Sheet '!M8</f>
        <v>0</v>
      </c>
      <c r="O34" s="96">
        <f>'Balance Sheet '!O8-'Balance Sheet '!N8</f>
        <v>0</v>
      </c>
      <c r="P34" s="96">
        <f>'Balance Sheet '!P8-'Balance Sheet '!O8</f>
        <v>0</v>
      </c>
      <c r="Q34" s="96">
        <f>'Balance Sheet '!Q8-'Balance Sheet '!P8</f>
        <v>0</v>
      </c>
      <c r="R34" s="96">
        <f>'Balance Sheet '!R8-'Balance Sheet '!Q8</f>
        <v>0</v>
      </c>
      <c r="S34" s="96">
        <f>'Balance Sheet '!S8-'Balance Sheet '!R8</f>
        <v>0</v>
      </c>
      <c r="T34" s="96">
        <f>'Balance Sheet '!T8-'Balance Sheet '!S8</f>
        <v>0</v>
      </c>
      <c r="U34" s="96">
        <f>'Balance Sheet '!U8-'Balance Sheet '!T8</f>
        <v>0</v>
      </c>
    </row>
    <row r="35" spans="4:21" x14ac:dyDescent="0.25">
      <c r="D35" t="s">
        <v>272</v>
      </c>
      <c r="H35" s="96">
        <f>'Balance Sheet '!H9-'Balance Sheet '!G9-'Income Statement'!H18</f>
        <v>-11325</v>
      </c>
      <c r="I35" s="96">
        <f>'Balance Sheet '!I9-'Balance Sheet '!H9-'Income Statement'!I18</f>
        <v>-8847</v>
      </c>
      <c r="J35" s="96">
        <f>'Balance Sheet '!J9-'Balance Sheet '!I9-'Income Statement'!J18</f>
        <v>111742</v>
      </c>
      <c r="K35" s="96">
        <f>'Balance Sheet '!K9-'Balance Sheet '!J9-'Income Statement'!K18</f>
        <v>-21983</v>
      </c>
      <c r="L35" s="96">
        <f>'Balance Sheet '!L9-'Balance Sheet '!K9-'Income Statement'!L18</f>
        <v>-29816.055550859804</v>
      </c>
      <c r="M35" s="96">
        <f>'Balance Sheet '!M9-'Balance Sheet '!L9-'Income Statement'!M18</f>
        <v>-33461.957430441485</v>
      </c>
      <c r="N35" s="96">
        <f>'Balance Sheet '!N9-'Balance Sheet '!M9-'Income Statement'!N18</f>
        <v>-38413.86823443076</v>
      </c>
      <c r="O35" s="96">
        <f>'Balance Sheet '!O9-'Balance Sheet '!N9-'Income Statement'!O18</f>
        <v>-45170.088674165425</v>
      </c>
      <c r="P35" s="96">
        <f>'Balance Sheet '!P9-'Balance Sheet '!O9-'Income Statement'!P18</f>
        <v>-54164.377240885282</v>
      </c>
      <c r="Q35" s="96">
        <f>'Balance Sheet '!Q9-'Balance Sheet '!P9-'Income Statement'!Q18</f>
        <v>-65905.245427346614</v>
      </c>
      <c r="R35" s="96">
        <f>'Balance Sheet '!R9-'Balance Sheet '!Q9-'Income Statement'!R18</f>
        <v>-81033.720793401299</v>
      </c>
      <c r="S35" s="96">
        <f>'Balance Sheet '!S9-'Balance Sheet '!R9-'Income Statement'!S18</f>
        <v>-100354.11533686466</v>
      </c>
      <c r="T35" s="96">
        <f>'Balance Sheet '!T9-'Balance Sheet '!S9-'Income Statement'!T18</f>
        <v>-124876.17555117281</v>
      </c>
      <c r="U35" s="96">
        <f>'Balance Sheet '!U9-'Balance Sheet '!T9-'Income Statement'!U18</f>
        <v>-155869.24422617781</v>
      </c>
    </row>
    <row r="36" spans="4:21" x14ac:dyDescent="0.25">
      <c r="D36" t="s">
        <v>273</v>
      </c>
      <c r="H36" s="96">
        <f>'Balance Sheet '!H10-'Balance Sheet '!G10</f>
        <v>-192</v>
      </c>
      <c r="I36" s="96">
        <f>'Balance Sheet '!I10-'Balance Sheet '!H10</f>
        <v>0</v>
      </c>
      <c r="J36" s="96">
        <f>'Balance Sheet '!J10-'Balance Sheet '!I10</f>
        <v>0</v>
      </c>
      <c r="K36" s="96">
        <f>'Balance Sheet '!K10-'Balance Sheet '!J10</f>
        <v>0</v>
      </c>
      <c r="L36" s="96">
        <f>'Balance Sheet '!L10-'Balance Sheet '!K10</f>
        <v>0</v>
      </c>
      <c r="M36" s="96">
        <f>'Balance Sheet '!M10-'Balance Sheet '!L10</f>
        <v>0</v>
      </c>
      <c r="N36" s="96">
        <f>'Balance Sheet '!N10-'Balance Sheet '!M10</f>
        <v>0</v>
      </c>
      <c r="O36" s="96">
        <f>'Balance Sheet '!O10-'Balance Sheet '!N10</f>
        <v>0</v>
      </c>
      <c r="P36" s="96">
        <f>'Balance Sheet '!P10-'Balance Sheet '!O10</f>
        <v>0</v>
      </c>
      <c r="Q36" s="96">
        <f>'Balance Sheet '!Q10-'Balance Sheet '!P10</f>
        <v>0</v>
      </c>
      <c r="R36" s="96">
        <f>'Balance Sheet '!R10-'Balance Sheet '!Q10</f>
        <v>0</v>
      </c>
      <c r="S36" s="96">
        <f>'Balance Sheet '!S10-'Balance Sheet '!R10</f>
        <v>0</v>
      </c>
      <c r="T36" s="96">
        <f>'Balance Sheet '!T10-'Balance Sheet '!S10</f>
        <v>0</v>
      </c>
      <c r="U36" s="96">
        <f>'Balance Sheet '!U10-'Balance Sheet '!T10</f>
        <v>0</v>
      </c>
    </row>
    <row r="37" spans="4:21" x14ac:dyDescent="0.25">
      <c r="D37" t="s">
        <v>274</v>
      </c>
      <c r="H37" s="96">
        <f>'Balance Sheet '!H20-'Balance Sheet '!G20</f>
        <v>-2285</v>
      </c>
      <c r="I37" s="96">
        <f>'Balance Sheet '!I20-'Balance Sheet '!H20</f>
        <v>-3631</v>
      </c>
      <c r="J37" s="96">
        <f>'Balance Sheet '!J20-'Balance Sheet '!I20</f>
        <v>7200</v>
      </c>
      <c r="K37" s="96">
        <f>'Balance Sheet '!K20-'Balance Sheet '!J20</f>
        <v>7445</v>
      </c>
      <c r="L37" s="96">
        <f>'Balance Sheet '!L20-'Balance Sheet '!K20</f>
        <v>12706.661538456341</v>
      </c>
      <c r="M37" s="96">
        <f>'Balance Sheet '!M20-'Balance Sheet '!L20</f>
        <v>8934.4997967602612</v>
      </c>
      <c r="N37" s="96">
        <f>'Balance Sheet '!N20-'Balance Sheet '!M20</f>
        <v>11171.632518087674</v>
      </c>
      <c r="O37" s="96">
        <f>'Balance Sheet '!O20-'Balance Sheet '!N20</f>
        <v>13603.970322694586</v>
      </c>
      <c r="P37" s="96">
        <f>'Balance Sheet '!P20-'Balance Sheet '!O20</f>
        <v>16600.08132707639</v>
      </c>
      <c r="Q37" s="96">
        <f>'Balance Sheet '!Q20-'Balance Sheet '!P20</f>
        <v>20297.852577838785</v>
      </c>
      <c r="R37" s="96">
        <f>'Balance Sheet '!R20-'Balance Sheet '!Q20</f>
        <v>24870.53217975545</v>
      </c>
      <c r="S37" s="96">
        <f>'Balance Sheet '!S20-'Balance Sheet '!R20</f>
        <v>30536.191888521571</v>
      </c>
      <c r="T37" s="96">
        <f>'Balance Sheet '!T20-'Balance Sheet '!S20</f>
        <v>37569.821870744461</v>
      </c>
      <c r="U37" s="96">
        <f>'Balance Sheet '!U20-'Balance Sheet '!T20</f>
        <v>46318.816343101877</v>
      </c>
    </row>
    <row r="38" spans="4:21" x14ac:dyDescent="0.25">
      <c r="H38" s="96"/>
      <c r="I38" s="96"/>
      <c r="J38" s="96"/>
      <c r="K38" s="96"/>
      <c r="L38" s="96"/>
      <c r="M38" s="96"/>
      <c r="N38" s="96"/>
      <c r="O38" s="96"/>
      <c r="P38" s="96"/>
      <c r="Q38" s="96"/>
      <c r="R38" s="96"/>
      <c r="S38" s="96"/>
      <c r="T38" s="96"/>
      <c r="U38" s="96"/>
    </row>
    <row r="39" spans="4:21" x14ac:dyDescent="0.25">
      <c r="D39" s="2" t="s">
        <v>275</v>
      </c>
      <c r="H39" s="96">
        <f>SUM(H33:H37)</f>
        <v>-14820</v>
      </c>
      <c r="I39" s="96">
        <f t="shared" ref="I39:U39" si="6">SUM(I33:I37)</f>
        <v>-13744</v>
      </c>
      <c r="J39" s="96">
        <f t="shared" si="6"/>
        <v>116481</v>
      </c>
      <c r="K39" s="96">
        <f t="shared" si="6"/>
        <v>-16474</v>
      </c>
      <c r="L39" s="96">
        <f t="shared" si="6"/>
        <v>-18726.394012403463</v>
      </c>
      <c r="M39" s="96">
        <f t="shared" si="6"/>
        <v>-26144.457633681224</v>
      </c>
      <c r="N39" s="96">
        <f t="shared" si="6"/>
        <v>-28859.235716343086</v>
      </c>
      <c r="O39" s="96">
        <f t="shared" si="6"/>
        <v>-33183.118351470839</v>
      </c>
      <c r="P39" s="96">
        <f t="shared" si="6"/>
        <v>-39181.295913808892</v>
      </c>
      <c r="Q39" s="96">
        <f t="shared" si="6"/>
        <v>-47224.392849507829</v>
      </c>
      <c r="R39" s="96">
        <f t="shared" si="6"/>
        <v>-57780.188613645849</v>
      </c>
      <c r="S39" s="96">
        <f t="shared" si="6"/>
        <v>-71434.923448343092</v>
      </c>
      <c r="T39" s="96">
        <f t="shared" si="6"/>
        <v>-88923.35368042835</v>
      </c>
      <c r="U39" s="96">
        <f t="shared" si="6"/>
        <v>-111167.42788307593</v>
      </c>
    </row>
    <row r="40" spans="4:21" x14ac:dyDescent="0.25">
      <c r="H40" s="96"/>
      <c r="I40" s="96"/>
      <c r="J40" s="96"/>
      <c r="K40" s="96"/>
      <c r="L40" s="96"/>
      <c r="M40" s="96"/>
      <c r="N40" s="96"/>
      <c r="O40" s="96"/>
      <c r="P40" s="96"/>
      <c r="Q40" s="96"/>
      <c r="R40" s="96"/>
      <c r="S40" s="96"/>
      <c r="T40" s="96"/>
      <c r="U40" s="96"/>
    </row>
    <row r="41" spans="4:21" x14ac:dyDescent="0.25">
      <c r="D41" s="90" t="s">
        <v>276</v>
      </c>
      <c r="E41" s="90"/>
      <c r="F41" s="90"/>
      <c r="G41" s="90"/>
      <c r="H41" s="149">
        <f>H39+H31+H25</f>
        <v>13183</v>
      </c>
      <c r="I41" s="149">
        <f t="shared" ref="I41:U41" si="7">I39+I31+I25</f>
        <v>15043</v>
      </c>
      <c r="J41" s="149">
        <f t="shared" si="7"/>
        <v>22069</v>
      </c>
      <c r="K41" s="149">
        <f t="shared" si="7"/>
        <v>27029</v>
      </c>
      <c r="L41" s="149">
        <f t="shared" si="7"/>
        <v>231240.96021725168</v>
      </c>
      <c r="M41" s="149">
        <f t="shared" si="7"/>
        <v>-24380.032321982522</v>
      </c>
      <c r="N41" s="149">
        <f t="shared" si="7"/>
        <v>-27660.087377068616</v>
      </c>
      <c r="O41" s="149">
        <f t="shared" si="7"/>
        <v>-25204.931250867608</v>
      </c>
      <c r="P41" s="149">
        <f t="shared" si="7"/>
        <v>-19511.281236491224</v>
      </c>
      <c r="Q41" s="149">
        <f t="shared" si="7"/>
        <v>-9907.307557134307</v>
      </c>
      <c r="R41" s="149">
        <f t="shared" si="7"/>
        <v>4462.7242736766348</v>
      </c>
      <c r="S41" s="149">
        <f t="shared" si="7"/>
        <v>24670.84965354728</v>
      </c>
      <c r="T41" s="149">
        <f t="shared" si="7"/>
        <v>52057.415390864597</v>
      </c>
      <c r="U41" s="149">
        <f t="shared" si="7"/>
        <v>88298.524997948669</v>
      </c>
    </row>
    <row r="42" spans="4:21" x14ac:dyDescent="0.25">
      <c r="D42" s="91" t="s">
        <v>277</v>
      </c>
      <c r="E42" s="91"/>
      <c r="F42" s="91"/>
      <c r="G42" s="91"/>
      <c r="H42" s="150">
        <f>'Balance Sheet '!G42</f>
        <v>290</v>
      </c>
      <c r="I42" s="150">
        <f>'Balance Sheet '!H42</f>
        <v>30471</v>
      </c>
      <c r="J42" s="150">
        <f>'Balance Sheet '!I42</f>
        <v>30422</v>
      </c>
      <c r="K42" s="150">
        <f>'Balance Sheet '!J42</f>
        <v>27485</v>
      </c>
      <c r="L42" s="150">
        <f>'Balance Sheet '!K42</f>
        <v>28274</v>
      </c>
      <c r="M42" s="150">
        <f>'Balance Sheet '!L42</f>
        <v>261311.77864051185</v>
      </c>
      <c r="N42" s="150">
        <f>'Balance Sheet '!M42</f>
        <v>219593.28116575538</v>
      </c>
      <c r="O42" s="150">
        <f>'Balance Sheet '!N42</f>
        <v>170253.30509646243</v>
      </c>
      <c r="P42" s="150">
        <f>'Balance Sheet '!O42</f>
        <v>118648.24280916684</v>
      </c>
      <c r="Q42" s="150">
        <f>'Balance Sheet '!P42</f>
        <v>66922.518887580605</v>
      </c>
      <c r="R42" s="150">
        <f>'Balance Sheet '!Q42</f>
        <v>17624.801391143032</v>
      </c>
      <c r="S42" s="150">
        <f>'Balance Sheet '!R42</f>
        <v>-26176.715796800127</v>
      </c>
      <c r="T42" s="150">
        <f>'Balance Sheet '!S42</f>
        <v>-60764.997712042998</v>
      </c>
      <c r="U42" s="150">
        <f>'Balance Sheet '!T42</f>
        <v>-81616.313880838978</v>
      </c>
    </row>
    <row r="43" spans="4:21" x14ac:dyDescent="0.25">
      <c r="D43" s="92" t="s">
        <v>278</v>
      </c>
      <c r="E43" s="92"/>
      <c r="F43" s="92"/>
      <c r="G43" s="92"/>
      <c r="H43" s="151">
        <f>SUM('cashflow statement'!H41:H42)</f>
        <v>13473</v>
      </c>
      <c r="I43" s="151">
        <f>SUM('cashflow statement'!I41:I42)</f>
        <v>45514</v>
      </c>
      <c r="J43" s="151">
        <f>SUM('cashflow statement'!J41:J42)</f>
        <v>52491</v>
      </c>
      <c r="K43" s="151">
        <f>SUM('cashflow statement'!K41:K42)</f>
        <v>54514</v>
      </c>
      <c r="L43" s="151">
        <f>SUM('cashflow statement'!L41:L42)</f>
        <v>259514.96021725168</v>
      </c>
      <c r="M43" s="151">
        <f>SUM('cashflow statement'!M41:M42)</f>
        <v>236931.74631852933</v>
      </c>
      <c r="N43" s="151">
        <f>SUM('cashflow statement'!N41:N42)</f>
        <v>191933.19378868677</v>
      </c>
      <c r="O43" s="151">
        <f>SUM('cashflow statement'!O41:O42)</f>
        <v>145048.37384559482</v>
      </c>
      <c r="P43" s="151">
        <f>SUM('cashflow statement'!P41:P42)</f>
        <v>99136.961572675616</v>
      </c>
      <c r="Q43" s="151">
        <f>SUM('cashflow statement'!Q41:Q42)</f>
        <v>57015.211330446298</v>
      </c>
      <c r="R43" s="151">
        <f>SUM('cashflow statement'!R41:R42)</f>
        <v>22087.525664819666</v>
      </c>
      <c r="S43" s="151">
        <f>SUM('cashflow statement'!S41:S42)</f>
        <v>-1505.8661432528461</v>
      </c>
      <c r="T43" s="151">
        <f>SUM('cashflow statement'!T41:T42)</f>
        <v>-8707.5823211784009</v>
      </c>
      <c r="U43" s="151">
        <f>SUM('cashflow statement'!U41:U42)</f>
        <v>6682.2111171096913</v>
      </c>
    </row>
    <row r="45" spans="4:21" s="68" customFormat="1" x14ac:dyDescent="0.25">
      <c r="H45" s="146"/>
      <c r="I45" s="146"/>
      <c r="J45" s="146"/>
      <c r="K45" s="146"/>
      <c r="L45" s="146"/>
      <c r="M45" s="146"/>
      <c r="N45" s="146"/>
      <c r="O45" s="146"/>
      <c r="P45" s="146"/>
      <c r="Q45" s="146"/>
      <c r="R45" s="146"/>
      <c r="S45" s="146"/>
      <c r="T45" s="146"/>
      <c r="U45" s="146"/>
    </row>
  </sheetData>
  <mergeCells count="1">
    <mergeCell ref="D3:U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D3:U23"/>
  <sheetViews>
    <sheetView showGridLines="0" topLeftCell="A3" workbookViewId="0">
      <pane xSplit="5" ySplit="3" topLeftCell="F6" activePane="bottomRight" state="frozen"/>
      <selection activeCell="A3" sqref="A3"/>
      <selection pane="topRight" activeCell="F3" sqref="F3"/>
      <selection pane="bottomLeft" activeCell="A6" sqref="A6"/>
      <selection pane="bottomRight" activeCell="G7" sqref="G7"/>
    </sheetView>
  </sheetViews>
  <sheetFormatPr defaultRowHeight="15" x14ac:dyDescent="0.25"/>
  <cols>
    <col min="1" max="1" width="1" customWidth="1"/>
    <col min="2" max="2" width="0.7109375" customWidth="1"/>
    <col min="3" max="3" width="0.5703125" customWidth="1"/>
    <col min="4" max="4" width="20.85546875" bestFit="1" customWidth="1"/>
    <col min="8" max="16" width="9.28515625" bestFit="1" customWidth="1"/>
    <col min="17" max="18" width="9.85546875" bestFit="1" customWidth="1"/>
    <col min="19" max="21" width="9.42578125" bestFit="1" customWidth="1"/>
  </cols>
  <sheetData>
    <row r="3" spans="4:21" ht="18.75" x14ac:dyDescent="0.3">
      <c r="D3" s="201" t="s">
        <v>279</v>
      </c>
      <c r="E3" s="201"/>
      <c r="F3" s="201"/>
      <c r="G3" s="201"/>
      <c r="H3" s="201"/>
      <c r="I3" s="201"/>
      <c r="J3" s="201"/>
      <c r="K3" s="201"/>
      <c r="L3" s="201"/>
      <c r="M3" s="201"/>
      <c r="N3" s="201"/>
      <c r="O3" s="201"/>
      <c r="P3" s="201"/>
      <c r="Q3" s="201"/>
      <c r="R3" s="201"/>
      <c r="S3" s="201"/>
      <c r="T3" s="201"/>
      <c r="U3" s="201"/>
    </row>
    <row r="4" spans="4:21" x14ac:dyDescent="0.25">
      <c r="G4" s="177">
        <v>2020</v>
      </c>
      <c r="H4" s="177">
        <f>G4+1</f>
        <v>2021</v>
      </c>
      <c r="I4" s="177">
        <f t="shared" ref="I4:U4" si="0">H4+1</f>
        <v>2022</v>
      </c>
      <c r="J4" s="177">
        <f t="shared" si="0"/>
        <v>2023</v>
      </c>
      <c r="K4" s="177">
        <f t="shared" si="0"/>
        <v>2024</v>
      </c>
      <c r="L4" s="178">
        <f t="shared" si="0"/>
        <v>2025</v>
      </c>
      <c r="M4" s="178">
        <f t="shared" si="0"/>
        <v>2026</v>
      </c>
      <c r="N4" s="178">
        <f t="shared" si="0"/>
        <v>2027</v>
      </c>
      <c r="O4" s="178">
        <f t="shared" si="0"/>
        <v>2028</v>
      </c>
      <c r="P4" s="178">
        <f t="shared" si="0"/>
        <v>2029</v>
      </c>
      <c r="Q4" s="178">
        <f t="shared" si="0"/>
        <v>2030</v>
      </c>
      <c r="R4" s="178">
        <f t="shared" si="0"/>
        <v>2031</v>
      </c>
      <c r="S4" s="178">
        <f t="shared" si="0"/>
        <v>2032</v>
      </c>
      <c r="T4" s="178">
        <f t="shared" si="0"/>
        <v>2033</v>
      </c>
      <c r="U4" s="178">
        <f t="shared" si="0"/>
        <v>2034</v>
      </c>
    </row>
    <row r="5" spans="4:21" x14ac:dyDescent="0.25">
      <c r="D5" t="s">
        <v>280</v>
      </c>
      <c r="G5" s="66" t="s">
        <v>187</v>
      </c>
      <c r="H5" s="66" t="str">
        <f>G5</f>
        <v>Aduited</v>
      </c>
      <c r="I5" s="66" t="str">
        <f t="shared" ref="I5:K5" si="1">H5</f>
        <v>Aduited</v>
      </c>
      <c r="J5" s="66" t="str">
        <f t="shared" si="1"/>
        <v>Aduited</v>
      </c>
      <c r="K5" s="66" t="str">
        <f t="shared" si="1"/>
        <v>Aduited</v>
      </c>
      <c r="L5" s="67" t="s">
        <v>186</v>
      </c>
      <c r="M5" s="67" t="str">
        <f>L5</f>
        <v>Projected</v>
      </c>
      <c r="N5" s="67" t="str">
        <f t="shared" ref="N5:U5" si="2">M5</f>
        <v>Projected</v>
      </c>
      <c r="O5" s="67" t="str">
        <f t="shared" si="2"/>
        <v>Projected</v>
      </c>
      <c r="P5" s="67" t="str">
        <f t="shared" si="2"/>
        <v>Projected</v>
      </c>
      <c r="Q5" s="67" t="str">
        <f t="shared" si="2"/>
        <v>Projected</v>
      </c>
      <c r="R5" s="67" t="str">
        <f t="shared" si="2"/>
        <v>Projected</v>
      </c>
      <c r="S5" s="67" t="str">
        <f t="shared" si="2"/>
        <v>Projected</v>
      </c>
      <c r="T5" s="67" t="str">
        <f t="shared" si="2"/>
        <v>Projected</v>
      </c>
      <c r="U5" s="67" t="str">
        <f t="shared" si="2"/>
        <v>Projected</v>
      </c>
    </row>
    <row r="7" spans="4:21" x14ac:dyDescent="0.25">
      <c r="D7" s="49" t="s">
        <v>281</v>
      </c>
      <c r="E7" s="49"/>
      <c r="F7" s="49"/>
      <c r="G7" s="49"/>
      <c r="H7" s="156">
        <f>'Income Statement'!H18</f>
        <v>42201</v>
      </c>
      <c r="I7" s="156">
        <f>'Income Statement'!I18</f>
        <v>37176</v>
      </c>
      <c r="J7" s="156">
        <f>'Income Statement'!J18</f>
        <v>80863</v>
      </c>
      <c r="K7" s="156">
        <f>'Income Statement'!K18</f>
        <v>132341</v>
      </c>
      <c r="L7" s="156">
        <f>'Income Statement'!L18</f>
        <v>145138.72835017965</v>
      </c>
      <c r="M7" s="156">
        <f>'Income Statement'!M18</f>
        <v>162886.26579990654</v>
      </c>
      <c r="N7" s="156">
        <f>'Income Statement'!N18</f>
        <v>186991.19932367661</v>
      </c>
      <c r="O7" s="156">
        <f>'Income Statement'!O18</f>
        <v>219879.15934923722</v>
      </c>
      <c r="P7" s="156">
        <f>'Income Statement'!P18</f>
        <v>263661.59739713836</v>
      </c>
      <c r="Q7" s="156">
        <f>'Income Statement'!Q18</f>
        <v>320813.84798250935</v>
      </c>
      <c r="R7" s="156">
        <f>'Income Statement'!R18</f>
        <v>394456.30792362307</v>
      </c>
      <c r="S7" s="156">
        <f>'Income Statement'!S18</f>
        <v>488504.21075499285</v>
      </c>
      <c r="T7" s="156">
        <f>'Income Statement'!T18</f>
        <v>607872.80496626161</v>
      </c>
      <c r="U7" s="156">
        <f>'Income Statement'!U18</f>
        <v>758741.00305795309</v>
      </c>
    </row>
    <row r="8" spans="4:21" x14ac:dyDescent="0.25">
      <c r="D8" t="s">
        <v>282</v>
      </c>
      <c r="H8" s="96">
        <f>-'Income Statement'!H12</f>
        <v>30341</v>
      </c>
      <c r="I8" s="96">
        <f>-'Income Statement'!I12</f>
        <v>27890</v>
      </c>
      <c r="J8" s="96">
        <f>-'Income Statement'!J12</f>
        <v>48460</v>
      </c>
      <c r="K8" s="96">
        <f>-'Income Statement'!K12</f>
        <v>52558</v>
      </c>
      <c r="L8" s="96">
        <f>-'Income Statement'!L12</f>
        <v>31423.483329762588</v>
      </c>
      <c r="M8" s="96">
        <f>-'Income Statement'!M12</f>
        <v>50512.040894697515</v>
      </c>
      <c r="N8" s="96">
        <f>-'Income Statement'!N12</f>
        <v>71984.466188141872</v>
      </c>
      <c r="O8" s="96">
        <f>-'Income Statement'!O12</f>
        <v>93706.386863804975</v>
      </c>
      <c r="P8" s="96">
        <f>-'Income Statement'!P12</f>
        <v>115640.85458944114</v>
      </c>
      <c r="Q8" s="96">
        <f>-'Income Statement'!Q12</f>
        <v>137932.85699445478</v>
      </c>
      <c r="R8" s="96">
        <f>-'Income Statement'!R12</f>
        <v>160720.77129000745</v>
      </c>
      <c r="S8" s="96">
        <f>-'Income Statement'!S12</f>
        <v>184156.087634728</v>
      </c>
      <c r="T8" s="96">
        <f>-'Income Statement'!T12</f>
        <v>208409.68663301159</v>
      </c>
      <c r="U8" s="96">
        <f>-'Income Statement'!U12</f>
        <v>233676.50877003965</v>
      </c>
    </row>
    <row r="9" spans="4:21" x14ac:dyDescent="0.25">
      <c r="D9" t="s">
        <v>283</v>
      </c>
      <c r="H9" s="96">
        <f>'Balance Sheet '!H15+'Balance Sheet '!H17+'Balance Sheet '!H18-'Balance Sheet '!G15-'Balance Sheet '!G17-'Balance Sheet '!G18</f>
        <v>-2259</v>
      </c>
      <c r="I9" s="96">
        <f>'Balance Sheet '!I15+'Balance Sheet '!I17+'Balance Sheet '!I18-'Balance Sheet '!H15-'Balance Sheet '!H17-'Balance Sheet '!H18</f>
        <v>-3603</v>
      </c>
      <c r="J9" s="96">
        <f>'Balance Sheet '!J15+'Balance Sheet '!J17+'Balance Sheet '!J18-'Balance Sheet '!I15-'Balance Sheet '!I17-'Balance Sheet '!I18</f>
        <v>7200</v>
      </c>
      <c r="K9" s="96">
        <f>'Balance Sheet '!K15+'Balance Sheet '!K17+'Balance Sheet '!K18-'Balance Sheet '!J15-'Balance Sheet '!J17-'Balance Sheet '!J18</f>
        <v>7445</v>
      </c>
      <c r="L9" s="96">
        <f>'Balance Sheet '!L15+'Balance Sheet '!L17+'Balance Sheet '!L18-'Balance Sheet '!K15-'Balance Sheet '!K17-'Balance Sheet '!K18</f>
        <v>12706.661538456341</v>
      </c>
      <c r="M9" s="96">
        <f>'Balance Sheet '!M15+'Balance Sheet '!M17+'Balance Sheet '!M18-'Balance Sheet '!L15-'Balance Sheet '!L17-'Balance Sheet '!L18</f>
        <v>8934.4997967602612</v>
      </c>
      <c r="N9" s="96">
        <f>'Balance Sheet '!N15+'Balance Sheet '!N17+'Balance Sheet '!N18-'Balance Sheet '!M15-'Balance Sheet '!M17-'Balance Sheet '!M18</f>
        <v>11171.632518087667</v>
      </c>
      <c r="O9" s="96">
        <f>'Balance Sheet '!O15+'Balance Sheet '!O17+'Balance Sheet '!O18-'Balance Sheet '!N15-'Balance Sheet '!N17-'Balance Sheet '!N18</f>
        <v>13603.970322694593</v>
      </c>
      <c r="P9" s="96">
        <f>'Balance Sheet '!P15+'Balance Sheet '!P17+'Balance Sheet '!P18-'Balance Sheet '!O15-'Balance Sheet '!O17-'Balance Sheet '!O18</f>
        <v>16600.08132707639</v>
      </c>
      <c r="Q9" s="96">
        <f>'Balance Sheet '!Q15+'Balance Sheet '!Q17+'Balance Sheet '!Q18-'Balance Sheet '!P15-'Balance Sheet '!P17-'Balance Sheet '!P18</f>
        <v>20297.852577838785</v>
      </c>
      <c r="R9" s="96">
        <f>'Balance Sheet '!R15+'Balance Sheet '!R17+'Balance Sheet '!R18-'Balance Sheet '!Q15-'Balance Sheet '!Q17-'Balance Sheet '!Q18</f>
        <v>24870.53217975545</v>
      </c>
      <c r="S9" s="96">
        <f>'Balance Sheet '!S15+'Balance Sheet '!S17+'Balance Sheet '!S18-'Balance Sheet '!R15-'Balance Sheet '!R17-'Balance Sheet '!R18</f>
        <v>30536.191888521571</v>
      </c>
      <c r="T9" s="96">
        <f>'Balance Sheet '!T15+'Balance Sheet '!T17+'Balance Sheet '!T18-'Balance Sheet '!S15-'Balance Sheet '!S17-'Balance Sheet '!S18</f>
        <v>37569.821870744461</v>
      </c>
      <c r="U9" s="96">
        <f>'Balance Sheet '!U15+'Balance Sheet '!U17+'Balance Sheet '!U18-'Balance Sheet '!T15-'Balance Sheet '!T17-'Balance Sheet '!T18</f>
        <v>46318.816343101877</v>
      </c>
    </row>
    <row r="10" spans="4:21" x14ac:dyDescent="0.25">
      <c r="D10" t="s">
        <v>284</v>
      </c>
      <c r="H10" s="96">
        <f>'cashflow statement'!H35+'cashflow statement'!H36</f>
        <v>-11517</v>
      </c>
      <c r="I10" s="96">
        <f>'cashflow statement'!I35+'cashflow statement'!I36</f>
        <v>-8847</v>
      </c>
      <c r="J10" s="96">
        <f>'cashflow statement'!J35+'cashflow statement'!J36</f>
        <v>111742</v>
      </c>
      <c r="K10" s="96">
        <f>'cashflow statement'!K35+'cashflow statement'!K36</f>
        <v>-21983</v>
      </c>
      <c r="L10" s="96">
        <f>'cashflow statement'!L35+'cashflow statement'!L36</f>
        <v>-29816.055550859804</v>
      </c>
      <c r="M10" s="96">
        <f>'cashflow statement'!M35+'cashflow statement'!M36</f>
        <v>-33461.957430441485</v>
      </c>
      <c r="N10" s="96">
        <f>'cashflow statement'!N35+'cashflow statement'!N36</f>
        <v>-38413.86823443076</v>
      </c>
      <c r="O10" s="96">
        <f>'cashflow statement'!O35+'cashflow statement'!O36</f>
        <v>-45170.088674165425</v>
      </c>
      <c r="P10" s="96">
        <f>'cashflow statement'!P35+'cashflow statement'!P36</f>
        <v>-54164.377240885282</v>
      </c>
      <c r="Q10" s="96">
        <f>'cashflow statement'!Q35+'cashflow statement'!Q36</f>
        <v>-65905.245427346614</v>
      </c>
      <c r="R10" s="96">
        <f>'cashflow statement'!R35+'cashflow statement'!R36</f>
        <v>-81033.720793401299</v>
      </c>
      <c r="S10" s="96">
        <f>'cashflow statement'!S35+'cashflow statement'!S36</f>
        <v>-100354.11533686466</v>
      </c>
      <c r="T10" s="96">
        <f>'cashflow statement'!T35+'cashflow statement'!T36</f>
        <v>-124876.17555117281</v>
      </c>
      <c r="U10" s="96">
        <f>'cashflow statement'!U35+'cashflow statement'!U36</f>
        <v>-155869.24422617781</v>
      </c>
    </row>
    <row r="11" spans="4:21" x14ac:dyDescent="0.25">
      <c r="D11" t="s">
        <v>285</v>
      </c>
      <c r="H11" s="96">
        <f>'cashflow statement'!H27+'cashflow statement'!H28</f>
        <v>-11261</v>
      </c>
      <c r="I11" s="96">
        <f>'cashflow statement'!I27+'cashflow statement'!I28</f>
        <v>-73720</v>
      </c>
      <c r="J11" s="96">
        <f>'cashflow statement'!J27+'cashflow statement'!J28</f>
        <v>-317001</v>
      </c>
      <c r="K11" s="96">
        <f>'cashflow statement'!K27+'cashflow statement'!K28</f>
        <v>-132566</v>
      </c>
      <c r="L11" s="96">
        <f>'cashflow statement'!L27+'cashflow statement'!L28</f>
        <v>21125.137569171318</v>
      </c>
      <c r="M11" s="96">
        <f>'cashflow statement'!M27+'cashflow statement'!M28</f>
        <v>-257687.49840658304</v>
      </c>
      <c r="N11" s="96">
        <f>'cashflow statement'!N27+'cashflow statement'!N28</f>
        <v>-314956.73470325978</v>
      </c>
      <c r="O11" s="96">
        <f>'cashflow statement'!O27+'cashflow statement'!O28</f>
        <v>-374885.04890844302</v>
      </c>
      <c r="P11" s="96">
        <f>'cashflow statement'!P27+'cashflow statement'!P28</f>
        <v>-443811.58105240413</v>
      </c>
      <c r="Q11" s="96">
        <f>'cashflow statement'!Q27+'cashflow statement'!Q28</f>
        <v>-523999.99389940174</v>
      </c>
      <c r="R11" s="96">
        <f>'cashflow statement'!R27+'cashflow statement'!R28</f>
        <v>-618247.21409471123</v>
      </c>
      <c r="S11" s="96">
        <f>'cashflow statement'!S27+'cashflow statement'!S28</f>
        <v>-730046.29110334953</v>
      </c>
      <c r="T11" s="96">
        <f>'cashflow statement'!T27+'cashflow statement'!T28</f>
        <v>-863775.94163312006</v>
      </c>
      <c r="U11" s="96">
        <f>'cashflow statement'!U27+'cashflow statement'!U28</f>
        <v>-1024939.7660261627</v>
      </c>
    </row>
    <row r="12" spans="4:21" x14ac:dyDescent="0.25">
      <c r="D12" s="5" t="s">
        <v>286</v>
      </c>
      <c r="E12" s="5"/>
      <c r="F12" s="5"/>
      <c r="G12" s="5"/>
      <c r="H12" s="97">
        <f>SUM(H7:H11)</f>
        <v>47505</v>
      </c>
      <c r="I12" s="97">
        <f t="shared" ref="I12:U12" si="3">SUM(I7:I11)</f>
        <v>-21104</v>
      </c>
      <c r="J12" s="97">
        <f t="shared" si="3"/>
        <v>-68736</v>
      </c>
      <c r="K12" s="97">
        <f t="shared" si="3"/>
        <v>37795</v>
      </c>
      <c r="L12" s="97">
        <f t="shared" si="3"/>
        <v>180577.95523671008</v>
      </c>
      <c r="M12" s="97">
        <f t="shared" si="3"/>
        <v>-68816.649345660204</v>
      </c>
      <c r="N12" s="97">
        <f t="shared" si="3"/>
        <v>-83223.304907784361</v>
      </c>
      <c r="O12" s="97">
        <f t="shared" si="3"/>
        <v>-92865.621046871645</v>
      </c>
      <c r="P12" s="97">
        <f t="shared" si="3"/>
        <v>-102073.42497963354</v>
      </c>
      <c r="Q12" s="97">
        <f t="shared" si="3"/>
        <v>-110860.68177194538</v>
      </c>
      <c r="R12" s="97">
        <f t="shared" si="3"/>
        <v>-119233.3234947265</v>
      </c>
      <c r="S12" s="97">
        <f t="shared" si="3"/>
        <v>-127203.91616197187</v>
      </c>
      <c r="T12" s="97">
        <f t="shared" si="3"/>
        <v>-134799.80371427524</v>
      </c>
      <c r="U12" s="97">
        <f t="shared" si="3"/>
        <v>-142072.68208124582</v>
      </c>
    </row>
    <row r="13" spans="4:21" x14ac:dyDescent="0.25">
      <c r="H13" s="96"/>
      <c r="I13" s="96"/>
      <c r="J13" s="96"/>
      <c r="K13" s="96"/>
      <c r="L13" s="96"/>
      <c r="M13" s="96"/>
      <c r="N13" s="96"/>
      <c r="O13" s="96"/>
      <c r="P13" s="96"/>
      <c r="Q13" s="96"/>
      <c r="R13" s="96"/>
      <c r="S13" s="96"/>
      <c r="T13" s="96"/>
      <c r="U13" s="96"/>
    </row>
    <row r="14" spans="4:21" x14ac:dyDescent="0.25">
      <c r="D14" t="s">
        <v>287</v>
      </c>
      <c r="H14" s="96">
        <f>-'Balance Sheet '!H47-'Balance Sheet '!G47</f>
        <v>-265376</v>
      </c>
      <c r="I14" s="96">
        <f>-'Balance Sheet '!I47-'Balance Sheet '!H47</f>
        <v>-348904</v>
      </c>
      <c r="J14" s="96">
        <f>-'Balance Sheet '!J47-'Balance Sheet '!I47</f>
        <v>-324626</v>
      </c>
      <c r="K14" s="96">
        <f>-'Balance Sheet '!K47-'Balance Sheet '!J47</f>
        <v>-383030</v>
      </c>
      <c r="L14" s="96">
        <f>-'Balance Sheet '!L47-'Balance Sheet '!K47</f>
        <v>-707667.89928049664</v>
      </c>
      <c r="M14" s="96">
        <f>-'Balance Sheet '!M47-'Balance Sheet '!L47</f>
        <v>-955737.058370966</v>
      </c>
      <c r="N14" s="96">
        <f>-'Balance Sheet '!N47-'Balance Sheet '!M47</f>
        <v>-942982.69987270609</v>
      </c>
      <c r="O14" s="96">
        <f>-'Balance Sheet '!O47-'Balance Sheet '!N47</f>
        <v>-938527.21131087025</v>
      </c>
      <c r="P14" s="96">
        <f>-'Balance Sheet '!P47-'Balance Sheet '!O47</f>
        <v>-952827.28011660813</v>
      </c>
      <c r="Q14" s="96">
        <f>-'Balance Sheet '!Q47-'Balance Sheet '!P47</f>
        <v>-995504.27875332139</v>
      </c>
      <c r="R14" s="96">
        <f>-'Balance Sheet '!R47-'Balance Sheet '!Q47</f>
        <v>-1078315.0769437989</v>
      </c>
      <c r="S14" s="96">
        <f>-'Balance Sheet '!S47-'Balance Sheet '!R47</f>
        <v>-1215708.9217465441</v>
      </c>
      <c r="T14" s="96">
        <f>-'Balance Sheet '!T47-'Balance Sheet '!S47</f>
        <v>-1425510.8456621096</v>
      </c>
      <c r="U14" s="96">
        <f>-'Balance Sheet '!U47-'Balance Sheet '!T47</f>
        <v>-1729778.420408119</v>
      </c>
    </row>
    <row r="15" spans="4:21" x14ac:dyDescent="0.25">
      <c r="D15" t="s">
        <v>288</v>
      </c>
      <c r="H15" s="96">
        <f>'Balance Sheet '!H23+'Balance Sheet '!H25-'Balance Sheet '!G23-'Balance Sheet '!G25</f>
        <v>45260</v>
      </c>
      <c r="I15" s="96">
        <f>'Balance Sheet '!I23+'Balance Sheet '!I25-'Balance Sheet '!H23-'Balance Sheet '!H25</f>
        <v>9165</v>
      </c>
      <c r="J15" s="96">
        <f>'Balance Sheet '!J23+'Balance Sheet '!J25-'Balance Sheet '!I23-'Balance Sheet '!I25</f>
        <v>49093</v>
      </c>
      <c r="K15" s="96">
        <f>'Balance Sheet '!K23+'Balance Sheet '!K25-'Balance Sheet '!J23-'Balance Sheet '!J25</f>
        <v>43678</v>
      </c>
      <c r="L15" s="96">
        <f>'Balance Sheet '!L23+'Balance Sheet '!L25-'Balance Sheet '!K23-'Balance Sheet '!K25</f>
        <v>62586.944043786498</v>
      </c>
      <c r="M15" s="96">
        <f>'Balance Sheet '!M23+'Balance Sheet '!M25-'Balance Sheet '!L23-'Balance Sheet '!L25</f>
        <v>61893.909155632849</v>
      </c>
      <c r="N15" s="96">
        <f>'Balance Sheet '!N23+'Balance Sheet '!N25-'Balance Sheet '!M23-'Balance Sheet '!M25</f>
        <v>77391.686599552137</v>
      </c>
      <c r="O15" s="96">
        <f>'Balance Sheet '!O23+'Balance Sheet '!O25-'Balance Sheet '!N23-'Balance Sheet '!N25</f>
        <v>94241.750793268206</v>
      </c>
      <c r="P15" s="96">
        <f>'Balance Sheet '!P23+'Balance Sheet '!P25-'Balance Sheet '!O23-'Balance Sheet '!O25</f>
        <v>114997.36403897451</v>
      </c>
      <c r="Q15" s="96">
        <f>'Balance Sheet '!Q23+'Balance Sheet '!Q25-'Balance Sheet '!P23-'Balance Sheet '!P25</f>
        <v>140613.74134931833</v>
      </c>
      <c r="R15" s="96">
        <f>'Balance Sheet '!R23+'Balance Sheet '!R25-'Balance Sheet '!Q23-'Balance Sheet '!Q25</f>
        <v>172291.06210783141</v>
      </c>
      <c r="S15" s="96">
        <f>'Balance Sheet '!S23+'Balance Sheet '!S25-'Balance Sheet '!R23-'Balance Sheet '!R25</f>
        <v>211540.02235161106</v>
      </c>
      <c r="T15" s="96">
        <f>'Balance Sheet '!T23+'Balance Sheet '!T25-'Balance Sheet '!S23-'Balance Sheet '!S25</f>
        <v>260265.62144020165</v>
      </c>
      <c r="U15" s="96">
        <f>'Balance Sheet '!U23+'Balance Sheet '!U25-'Balance Sheet '!T23-'Balance Sheet '!T25</f>
        <v>320874.43910132942</v>
      </c>
    </row>
    <row r="16" spans="4:21" x14ac:dyDescent="0.25">
      <c r="D16" t="s">
        <v>289</v>
      </c>
      <c r="H16" s="96">
        <f>SUM(H14:H15)</f>
        <v>-220116</v>
      </c>
      <c r="I16" s="96">
        <f t="shared" ref="I16:U16" si="4">SUM(I14:I15)</f>
        <v>-339739</v>
      </c>
      <c r="J16" s="96">
        <f t="shared" si="4"/>
        <v>-275533</v>
      </c>
      <c r="K16" s="96">
        <f t="shared" si="4"/>
        <v>-339352</v>
      </c>
      <c r="L16" s="96">
        <f t="shared" si="4"/>
        <v>-645080.95523671014</v>
      </c>
      <c r="M16" s="96">
        <f t="shared" si="4"/>
        <v>-893843.14921533316</v>
      </c>
      <c r="N16" s="96">
        <f t="shared" si="4"/>
        <v>-865591.01327315392</v>
      </c>
      <c r="O16" s="96">
        <f t="shared" si="4"/>
        <v>-844285.46051760204</v>
      </c>
      <c r="P16" s="96">
        <f t="shared" si="4"/>
        <v>-837829.91607763362</v>
      </c>
      <c r="Q16" s="96">
        <f t="shared" si="4"/>
        <v>-854890.53740400309</v>
      </c>
      <c r="R16" s="96">
        <f t="shared" si="4"/>
        <v>-906024.01483596745</v>
      </c>
      <c r="S16" s="96">
        <f t="shared" si="4"/>
        <v>-1004168.899394933</v>
      </c>
      <c r="T16" s="96">
        <f t="shared" si="4"/>
        <v>-1165245.224221908</v>
      </c>
      <c r="U16" s="96">
        <f t="shared" si="4"/>
        <v>-1408903.9813067894</v>
      </c>
    </row>
    <row r="17" spans="4:21" x14ac:dyDescent="0.25">
      <c r="H17" s="96"/>
      <c r="I17" s="96"/>
      <c r="J17" s="96"/>
      <c r="K17" s="96"/>
      <c r="L17" s="96"/>
      <c r="M17" s="96"/>
      <c r="N17" s="96"/>
      <c r="O17" s="96"/>
      <c r="P17" s="96"/>
      <c r="Q17" s="96"/>
      <c r="R17" s="96"/>
      <c r="S17" s="96"/>
      <c r="T17" s="96"/>
      <c r="U17" s="96"/>
    </row>
    <row r="18" spans="4:21" x14ac:dyDescent="0.25">
      <c r="D18" s="5" t="s">
        <v>290</v>
      </c>
      <c r="E18" s="5"/>
      <c r="F18" s="5"/>
      <c r="G18" s="5"/>
      <c r="H18" s="97">
        <f>H12+H16</f>
        <v>-172611</v>
      </c>
      <c r="I18" s="97">
        <f t="shared" ref="I18:U18" si="5">I12+I16</f>
        <v>-360843</v>
      </c>
      <c r="J18" s="97">
        <f t="shared" si="5"/>
        <v>-344269</v>
      </c>
      <c r="K18" s="97">
        <f t="shared" si="5"/>
        <v>-301557</v>
      </c>
      <c r="L18" s="97">
        <f t="shared" si="5"/>
        <v>-464503.00000000006</v>
      </c>
      <c r="M18" s="97">
        <f t="shared" si="5"/>
        <v>-962659.7985609934</v>
      </c>
      <c r="N18" s="97">
        <f t="shared" si="5"/>
        <v>-948814.31818093825</v>
      </c>
      <c r="O18" s="97">
        <f t="shared" si="5"/>
        <v>-937151.08156447369</v>
      </c>
      <c r="P18" s="97">
        <f t="shared" si="5"/>
        <v>-939903.34105726716</v>
      </c>
      <c r="Q18" s="97">
        <f t="shared" si="5"/>
        <v>-965751.21917594853</v>
      </c>
      <c r="R18" s="97">
        <f t="shared" si="5"/>
        <v>-1025257.338330694</v>
      </c>
      <c r="S18" s="97">
        <f t="shared" si="5"/>
        <v>-1131372.8155569048</v>
      </c>
      <c r="T18" s="97">
        <f t="shared" si="5"/>
        <v>-1300045.0279361834</v>
      </c>
      <c r="U18" s="97">
        <f t="shared" si="5"/>
        <v>-1550976.6633880353</v>
      </c>
    </row>
    <row r="19" spans="4:21" x14ac:dyDescent="0.25">
      <c r="D19" s="2"/>
      <c r="H19" s="96"/>
      <c r="I19" s="96"/>
      <c r="J19" s="96"/>
      <c r="K19" s="96"/>
      <c r="L19" s="96"/>
      <c r="M19" s="96"/>
      <c r="N19" s="96"/>
      <c r="O19" s="96"/>
      <c r="P19" s="96"/>
      <c r="Q19" s="96"/>
      <c r="R19" s="96"/>
      <c r="S19" s="96"/>
      <c r="T19" s="96"/>
      <c r="U19" s="96"/>
    </row>
    <row r="20" spans="4:21" x14ac:dyDescent="0.25">
      <c r="D20" s="2" t="s">
        <v>196</v>
      </c>
      <c r="H20" s="96">
        <f>'Balance Sheet '!H24-'Balance Sheet '!G24</f>
        <v>3825</v>
      </c>
      <c r="I20" s="96">
        <f>'Balance Sheet '!I24-'Balance Sheet '!H24</f>
        <v>-1069</v>
      </c>
      <c r="J20" s="96">
        <f>'Balance Sheet '!J24-'Balance Sheet '!I24</f>
        <v>8339</v>
      </c>
      <c r="K20" s="96">
        <f>'Balance Sheet '!K24-'Balance Sheet '!J24</f>
        <v>-11827</v>
      </c>
      <c r="L20" s="96">
        <f>'Balance Sheet '!L24-'Balance Sheet '!K24</f>
        <v>11827</v>
      </c>
      <c r="M20" s="96">
        <f>'Balance Sheet '!M24-'Balance Sheet '!L24</f>
        <v>0</v>
      </c>
      <c r="N20" s="96">
        <f>'Balance Sheet '!N24-'Balance Sheet '!M24</f>
        <v>0</v>
      </c>
      <c r="O20" s="96">
        <f>'Balance Sheet '!O24-'Balance Sheet '!N24</f>
        <v>0</v>
      </c>
      <c r="P20" s="96">
        <f>'Balance Sheet '!P24-'Balance Sheet '!O24</f>
        <v>0</v>
      </c>
      <c r="Q20" s="96">
        <f>'Balance Sheet '!Q24-'Balance Sheet '!P24</f>
        <v>0</v>
      </c>
      <c r="R20" s="96">
        <f>'Balance Sheet '!R24-'Balance Sheet '!Q24</f>
        <v>0</v>
      </c>
      <c r="S20" s="96">
        <f>'Balance Sheet '!S24-'Balance Sheet '!R24</f>
        <v>0</v>
      </c>
      <c r="T20" s="96">
        <f>'Balance Sheet '!T24-'Balance Sheet '!S24</f>
        <v>0</v>
      </c>
      <c r="U20" s="96">
        <f>'Balance Sheet '!U24-'Balance Sheet '!T24</f>
        <v>0</v>
      </c>
    </row>
    <row r="21" spans="4:21" x14ac:dyDescent="0.25">
      <c r="D21" s="2" t="s">
        <v>291</v>
      </c>
      <c r="H21" s="96">
        <f>'Balance Sheet '!H14-'Balance Sheet '!G14</f>
        <v>-26</v>
      </c>
      <c r="I21" s="96">
        <f>'Balance Sheet '!I14-'Balance Sheet '!H14</f>
        <v>-28</v>
      </c>
      <c r="J21" s="96">
        <f>'Balance Sheet '!J14-'Balance Sheet '!I14</f>
        <v>0</v>
      </c>
      <c r="K21" s="96">
        <f>'Balance Sheet '!K14-'Balance Sheet '!J14</f>
        <v>0</v>
      </c>
      <c r="L21" s="96">
        <f>'Balance Sheet '!L14-'Balance Sheet '!K14</f>
        <v>0</v>
      </c>
      <c r="M21" s="96">
        <f>'Balance Sheet '!M14-'Balance Sheet '!L14</f>
        <v>0</v>
      </c>
      <c r="N21" s="96">
        <f>'Balance Sheet '!N14-'Balance Sheet '!M14</f>
        <v>0</v>
      </c>
      <c r="O21" s="96">
        <f>'Balance Sheet '!O14-'Balance Sheet '!N14</f>
        <v>0</v>
      </c>
      <c r="P21" s="96">
        <f>'Balance Sheet '!P14-'Balance Sheet '!O14</f>
        <v>0</v>
      </c>
      <c r="Q21" s="96">
        <f>'Balance Sheet '!Q14-'Balance Sheet '!P14</f>
        <v>0</v>
      </c>
      <c r="R21" s="96">
        <f>'Balance Sheet '!R14-'Balance Sheet '!Q14</f>
        <v>0</v>
      </c>
      <c r="S21" s="96">
        <f>'Balance Sheet '!S14-'Balance Sheet '!R14</f>
        <v>0</v>
      </c>
      <c r="T21" s="96">
        <f>'Balance Sheet '!T14-'Balance Sheet '!S14</f>
        <v>0</v>
      </c>
      <c r="U21" s="96">
        <f>'Balance Sheet '!U14-'Balance Sheet '!T14</f>
        <v>0</v>
      </c>
    </row>
    <row r="22" spans="4:21" x14ac:dyDescent="0.25">
      <c r="D22" s="2" t="s">
        <v>67</v>
      </c>
      <c r="H22" s="96">
        <f>'Balance Sheet '!H8-'Balance Sheet '!G8</f>
        <v>0</v>
      </c>
      <c r="I22" s="96">
        <f>'Balance Sheet '!I8-'Balance Sheet '!H8</f>
        <v>0</v>
      </c>
      <c r="J22" s="96">
        <f>'Balance Sheet '!J8-'Balance Sheet '!I8</f>
        <v>62</v>
      </c>
      <c r="K22" s="96">
        <f>'Balance Sheet '!K8-'Balance Sheet '!J8</f>
        <v>0</v>
      </c>
      <c r="L22" s="96">
        <f>'Balance Sheet '!L8-'Balance Sheet '!K8</f>
        <v>0</v>
      </c>
      <c r="M22" s="96">
        <f>'Balance Sheet '!M8-'Balance Sheet '!L8</f>
        <v>0</v>
      </c>
      <c r="N22" s="96">
        <f>'Balance Sheet '!N8-'Balance Sheet '!M8</f>
        <v>0</v>
      </c>
      <c r="O22" s="96">
        <f>'Balance Sheet '!O8-'Balance Sheet '!N8</f>
        <v>0</v>
      </c>
      <c r="P22" s="96">
        <f>'Balance Sheet '!P8-'Balance Sheet '!O8</f>
        <v>0</v>
      </c>
      <c r="Q22" s="96">
        <f>'Balance Sheet '!Q8-'Balance Sheet '!P8</f>
        <v>0</v>
      </c>
      <c r="R22" s="96">
        <f>'Balance Sheet '!R8-'Balance Sheet '!Q8</f>
        <v>0</v>
      </c>
      <c r="S22" s="96">
        <f>'Balance Sheet '!S8-'Balance Sheet '!R8</f>
        <v>0</v>
      </c>
      <c r="T22" s="96">
        <f>'Balance Sheet '!T8-'Balance Sheet '!S8</f>
        <v>0</v>
      </c>
      <c r="U22" s="96">
        <f>'Balance Sheet '!U8-'Balance Sheet '!T8</f>
        <v>0</v>
      </c>
    </row>
    <row r="23" spans="4:21" x14ac:dyDescent="0.25">
      <c r="D23" s="4"/>
      <c r="E23" s="4"/>
      <c r="F23" s="4"/>
      <c r="G23" s="4"/>
      <c r="H23" s="157">
        <f>SUM(H20:H22)</f>
        <v>3799</v>
      </c>
      <c r="I23" s="157">
        <f t="shared" ref="I23:U23" si="6">SUM(I20:I22)</f>
        <v>-1097</v>
      </c>
      <c r="J23" s="157">
        <f t="shared" si="6"/>
        <v>8401</v>
      </c>
      <c r="K23" s="157">
        <f t="shared" si="6"/>
        <v>-11827</v>
      </c>
      <c r="L23" s="157">
        <f t="shared" si="6"/>
        <v>11827</v>
      </c>
      <c r="M23" s="157">
        <f t="shared" si="6"/>
        <v>0</v>
      </c>
      <c r="N23" s="157">
        <f t="shared" si="6"/>
        <v>0</v>
      </c>
      <c r="O23" s="157">
        <f t="shared" si="6"/>
        <v>0</v>
      </c>
      <c r="P23" s="157">
        <f t="shared" si="6"/>
        <v>0</v>
      </c>
      <c r="Q23" s="157">
        <f t="shared" si="6"/>
        <v>0</v>
      </c>
      <c r="R23" s="157">
        <f t="shared" si="6"/>
        <v>0</v>
      </c>
      <c r="S23" s="157">
        <f t="shared" si="6"/>
        <v>0</v>
      </c>
      <c r="T23" s="157">
        <f t="shared" si="6"/>
        <v>0</v>
      </c>
      <c r="U23" s="157">
        <f t="shared" si="6"/>
        <v>0</v>
      </c>
    </row>
  </sheetData>
  <mergeCells count="1">
    <mergeCell ref="D3:U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I994"/>
  <sheetViews>
    <sheetView showGridLines="0" topLeftCell="A35" workbookViewId="0">
      <selection activeCell="A57" sqref="A57"/>
    </sheetView>
  </sheetViews>
  <sheetFormatPr defaultRowHeight="15" x14ac:dyDescent="0.25"/>
  <cols>
    <col min="1" max="1" width="10.140625" bestFit="1" customWidth="1"/>
    <col min="6" max="6" width="9.5703125" bestFit="1" customWidth="1"/>
  </cols>
  <sheetData>
    <row r="2" spans="1:9" x14ac:dyDescent="0.25">
      <c r="A2" s="179" t="s">
        <v>297</v>
      </c>
      <c r="B2" s="179" t="s">
        <v>293</v>
      </c>
      <c r="C2" s="179" t="s">
        <v>294</v>
      </c>
      <c r="D2" s="179" t="s">
        <v>295</v>
      </c>
      <c r="E2" s="179" t="s">
        <v>296</v>
      </c>
    </row>
    <row r="3" spans="1:9" x14ac:dyDescent="0.25">
      <c r="A3" s="160">
        <v>45379</v>
      </c>
      <c r="B3" s="161">
        <v>12600.35</v>
      </c>
      <c r="C3" s="159">
        <v>22326.9</v>
      </c>
      <c r="D3" s="162">
        <f t="shared" ref="D3:D66" si="0">C3/C4-1</f>
        <v>9.1870012407537782E-3</v>
      </c>
      <c r="E3" s="162">
        <f t="shared" ref="E3:E66" si="1">B3/B4-1</f>
        <v>7.1940433321209252E-3</v>
      </c>
    </row>
    <row r="4" spans="1:9" x14ac:dyDescent="0.25">
      <c r="A4" s="160">
        <v>45378</v>
      </c>
      <c r="B4" s="161">
        <v>12510.35</v>
      </c>
      <c r="C4" s="159">
        <v>22123.65</v>
      </c>
      <c r="D4" s="162">
        <f t="shared" si="0"/>
        <v>5.4056633355601402E-3</v>
      </c>
      <c r="E4" s="162">
        <f t="shared" si="1"/>
        <v>2.1207211104807611E-2</v>
      </c>
      <c r="H4" s="158" t="s">
        <v>299</v>
      </c>
      <c r="I4" s="158">
        <v>0.22060294261125155</v>
      </c>
    </row>
    <row r="5" spans="1:9" x14ac:dyDescent="0.25">
      <c r="A5" s="160">
        <v>45377</v>
      </c>
      <c r="B5" s="161">
        <v>12250.55</v>
      </c>
      <c r="C5" s="159">
        <v>22004.7</v>
      </c>
      <c r="D5" s="162">
        <f t="shared" si="0"/>
        <v>-4.1657709844207247E-3</v>
      </c>
      <c r="E5" s="162">
        <f t="shared" si="1"/>
        <v>-7.0637152791850344E-3</v>
      </c>
      <c r="F5" s="37"/>
    </row>
    <row r="6" spans="1:9" x14ac:dyDescent="0.25">
      <c r="A6" s="160">
        <v>45373</v>
      </c>
      <c r="B6" s="161">
        <v>12337.7</v>
      </c>
      <c r="C6" s="159">
        <v>22096.75</v>
      </c>
      <c r="D6" s="162">
        <f t="shared" si="0"/>
        <v>3.8524528721899376E-3</v>
      </c>
      <c r="E6" s="162">
        <f t="shared" si="1"/>
        <v>3.6071933927604327E-2</v>
      </c>
    </row>
    <row r="7" spans="1:9" x14ac:dyDescent="0.25">
      <c r="A7" s="160">
        <v>45372</v>
      </c>
      <c r="B7" s="161">
        <v>11908.15</v>
      </c>
      <c r="C7" s="159">
        <v>22011.95</v>
      </c>
      <c r="D7" s="162">
        <f t="shared" si="0"/>
        <v>7.9147034447391018E-3</v>
      </c>
      <c r="E7" s="162">
        <f t="shared" si="1"/>
        <v>-2.7635529241321066E-3</v>
      </c>
      <c r="F7" s="41"/>
    </row>
    <row r="8" spans="1:9" x14ac:dyDescent="0.25">
      <c r="A8" s="160">
        <v>45371</v>
      </c>
      <c r="B8" s="161">
        <v>11941.15</v>
      </c>
      <c r="C8" s="159">
        <v>21839.1</v>
      </c>
      <c r="D8" s="162">
        <f t="shared" si="0"/>
        <v>9.9232495089940365E-4</v>
      </c>
      <c r="E8" s="162">
        <f t="shared" si="1"/>
        <v>2.9671338831858129E-2</v>
      </c>
    </row>
    <row r="9" spans="1:9" x14ac:dyDescent="0.25">
      <c r="A9" s="160">
        <v>45370</v>
      </c>
      <c r="B9" s="161">
        <v>11597.05</v>
      </c>
      <c r="C9" s="159">
        <v>21817.45</v>
      </c>
      <c r="D9" s="162">
        <f t="shared" si="0"/>
        <v>-1.0802196257656771E-2</v>
      </c>
      <c r="E9" s="162">
        <f t="shared" si="1"/>
        <v>-3.3730653214509854E-3</v>
      </c>
      <c r="F9" s="26"/>
    </row>
    <row r="10" spans="1:9" x14ac:dyDescent="0.25">
      <c r="A10" s="160">
        <v>45369</v>
      </c>
      <c r="B10" s="161">
        <v>11636.3</v>
      </c>
      <c r="C10" s="159">
        <v>22055.7</v>
      </c>
      <c r="D10" s="162">
        <f t="shared" si="0"/>
        <v>1.4688955131714199E-3</v>
      </c>
      <c r="E10" s="162">
        <f t="shared" si="1"/>
        <v>1.391085377701673E-2</v>
      </c>
      <c r="F10" s="26"/>
    </row>
    <row r="11" spans="1:9" x14ac:dyDescent="0.25">
      <c r="A11" s="160">
        <v>45366</v>
      </c>
      <c r="B11" s="161">
        <v>11476.65</v>
      </c>
      <c r="C11" s="159">
        <v>22023.35</v>
      </c>
      <c r="D11" s="162">
        <f t="shared" si="0"/>
        <v>-5.5674334493028832E-3</v>
      </c>
      <c r="E11" s="162">
        <f t="shared" si="1"/>
        <v>6.3176262209985179E-3</v>
      </c>
    </row>
    <row r="12" spans="1:9" x14ac:dyDescent="0.25">
      <c r="A12" s="160">
        <v>45365</v>
      </c>
      <c r="B12" s="161">
        <v>11404.6</v>
      </c>
      <c r="C12" s="159">
        <v>22146.65</v>
      </c>
      <c r="D12" s="162">
        <f t="shared" si="0"/>
        <v>6.7711624397095438E-3</v>
      </c>
      <c r="E12" s="162">
        <f t="shared" si="1"/>
        <v>1.2686400091308503E-3</v>
      </c>
    </row>
    <row r="13" spans="1:9" x14ac:dyDescent="0.25">
      <c r="A13" s="160">
        <v>45364</v>
      </c>
      <c r="B13" s="161">
        <v>11390.15</v>
      </c>
      <c r="C13" s="159">
        <v>21997.7</v>
      </c>
      <c r="D13" s="162">
        <f t="shared" si="0"/>
        <v>-1.5132724741109493E-2</v>
      </c>
      <c r="E13" s="162">
        <f t="shared" si="1"/>
        <v>-1.0404086916480648E-2</v>
      </c>
    </row>
    <row r="14" spans="1:9" x14ac:dyDescent="0.25">
      <c r="A14" s="160">
        <v>45363</v>
      </c>
      <c r="B14" s="161">
        <v>11509.9</v>
      </c>
      <c r="C14" s="159">
        <v>22335.7</v>
      </c>
      <c r="D14" s="162">
        <f t="shared" si="0"/>
        <v>1.3657134285449679E-4</v>
      </c>
      <c r="E14" s="162">
        <f t="shared" si="1"/>
        <v>1.0034618776627813E-2</v>
      </c>
    </row>
    <row r="15" spans="1:9" x14ac:dyDescent="0.25">
      <c r="A15" s="160">
        <v>45362</v>
      </c>
      <c r="B15" s="161">
        <v>11395.55</v>
      </c>
      <c r="C15" s="159">
        <v>22332.65</v>
      </c>
      <c r="D15" s="162">
        <f t="shared" si="0"/>
        <v>-7.1531616841271628E-3</v>
      </c>
      <c r="E15" s="162">
        <f t="shared" si="1"/>
        <v>-9.947828202310105E-3</v>
      </c>
    </row>
    <row r="16" spans="1:9" x14ac:dyDescent="0.25">
      <c r="A16" s="160">
        <v>45358</v>
      </c>
      <c r="B16" s="161">
        <v>11510.05</v>
      </c>
      <c r="C16" s="159">
        <v>22493.55</v>
      </c>
      <c r="D16" s="162">
        <f t="shared" si="0"/>
        <v>8.6766737637411495E-4</v>
      </c>
      <c r="E16" s="162">
        <f t="shared" si="1"/>
        <v>-4.9277905775456654E-3</v>
      </c>
    </row>
    <row r="17" spans="1:5" x14ac:dyDescent="0.25">
      <c r="A17" s="160">
        <v>45357</v>
      </c>
      <c r="B17" s="161">
        <v>11567.05</v>
      </c>
      <c r="C17" s="159">
        <v>22474.05</v>
      </c>
      <c r="D17" s="162">
        <f t="shared" si="0"/>
        <v>5.2669717260906967E-3</v>
      </c>
      <c r="E17" s="162">
        <f t="shared" si="1"/>
        <v>-8.8727229105616257E-3</v>
      </c>
    </row>
    <row r="18" spans="1:5" x14ac:dyDescent="0.25">
      <c r="A18" s="160">
        <v>45356</v>
      </c>
      <c r="B18" s="161">
        <v>11670.6</v>
      </c>
      <c r="C18" s="159">
        <v>22356.3</v>
      </c>
      <c r="D18" s="162">
        <f t="shared" si="0"/>
        <v>-2.2003427714499812E-3</v>
      </c>
      <c r="E18" s="162">
        <f t="shared" si="1"/>
        <v>6.5938425844067616E-3</v>
      </c>
    </row>
    <row r="19" spans="1:5" x14ac:dyDescent="0.25">
      <c r="A19" s="160">
        <v>45355</v>
      </c>
      <c r="B19" s="161">
        <v>11594.15</v>
      </c>
      <c r="C19" s="159">
        <v>22405.599999999999</v>
      </c>
      <c r="D19" s="162">
        <f t="shared" si="0"/>
        <v>1.2154577628427088E-3</v>
      </c>
      <c r="E19" s="162">
        <f t="shared" si="1"/>
        <v>2.3298637526798505E-3</v>
      </c>
    </row>
    <row r="20" spans="1:5" x14ac:dyDescent="0.25">
      <c r="A20" s="160">
        <v>45353</v>
      </c>
      <c r="B20" s="161">
        <v>11567.2</v>
      </c>
      <c r="C20" s="159">
        <v>22378.400000000001</v>
      </c>
      <c r="D20" s="162">
        <f t="shared" si="0"/>
        <v>1.7749426445079486E-3</v>
      </c>
      <c r="E20" s="162">
        <f t="shared" si="1"/>
        <v>-4.6252672974240738E-3</v>
      </c>
    </row>
    <row r="21" spans="1:5" x14ac:dyDescent="0.25">
      <c r="A21" s="160">
        <v>45352</v>
      </c>
      <c r="B21" s="161">
        <v>11620.95</v>
      </c>
      <c r="C21" s="159">
        <v>22338.75</v>
      </c>
      <c r="D21" s="162">
        <f t="shared" si="0"/>
        <v>1.6192204814673428E-2</v>
      </c>
      <c r="E21" s="162">
        <f t="shared" si="1"/>
        <v>2.9464004925431997E-2</v>
      </c>
    </row>
    <row r="22" spans="1:5" x14ac:dyDescent="0.25">
      <c r="A22" s="160">
        <v>45351</v>
      </c>
      <c r="B22" s="161">
        <v>11288.35</v>
      </c>
      <c r="C22" s="159">
        <v>21982.799999999999</v>
      </c>
      <c r="D22" s="162">
        <f t="shared" si="0"/>
        <v>1.4418378991531977E-3</v>
      </c>
      <c r="E22" s="162">
        <f t="shared" si="1"/>
        <v>1.2153898572555777E-2</v>
      </c>
    </row>
    <row r="23" spans="1:5" x14ac:dyDescent="0.25">
      <c r="A23" s="160">
        <v>45350</v>
      </c>
      <c r="B23" s="161">
        <v>11152.8</v>
      </c>
      <c r="C23" s="159">
        <v>21951.15</v>
      </c>
      <c r="D23" s="162">
        <f t="shared" si="0"/>
        <v>-1.1135962808046407E-2</v>
      </c>
      <c r="E23" s="162">
        <f t="shared" si="1"/>
        <v>-3.0246116523848676E-2</v>
      </c>
    </row>
    <row r="24" spans="1:5" x14ac:dyDescent="0.25">
      <c r="A24" s="160">
        <v>45349</v>
      </c>
      <c r="B24" s="161">
        <v>11500.65</v>
      </c>
      <c r="C24" s="159">
        <v>22198.35</v>
      </c>
      <c r="D24" s="162">
        <f t="shared" si="0"/>
        <v>3.4490474436139618E-3</v>
      </c>
      <c r="E24" s="162">
        <f t="shared" si="1"/>
        <v>2.9345077177989065E-3</v>
      </c>
    </row>
    <row r="25" spans="1:5" x14ac:dyDescent="0.25">
      <c r="A25" s="160">
        <v>45348</v>
      </c>
      <c r="B25" s="161">
        <v>11467</v>
      </c>
      <c r="C25" s="159">
        <v>22122.05</v>
      </c>
      <c r="D25" s="162">
        <f t="shared" si="0"/>
        <v>-4.0809987079464261E-3</v>
      </c>
      <c r="E25" s="162">
        <f t="shared" si="1"/>
        <v>-5.9468081417525243E-3</v>
      </c>
    </row>
    <row r="26" spans="1:5" x14ac:dyDescent="0.25">
      <c r="A26" s="160">
        <v>45345</v>
      </c>
      <c r="B26" s="161">
        <v>11535.6</v>
      </c>
      <c r="C26" s="159">
        <v>22212.7</v>
      </c>
      <c r="D26" s="162">
        <f t="shared" si="0"/>
        <v>-2.1379591267223219E-4</v>
      </c>
      <c r="E26" s="162">
        <f t="shared" si="1"/>
        <v>-1.0482252225977318E-2</v>
      </c>
    </row>
    <row r="27" spans="1:5" x14ac:dyDescent="0.25">
      <c r="A27" s="160">
        <v>45344</v>
      </c>
      <c r="B27" s="161">
        <v>11657.8</v>
      </c>
      <c r="C27" s="159">
        <v>22217.45</v>
      </c>
      <c r="D27" s="162">
        <f t="shared" si="0"/>
        <v>7.3633929644232321E-3</v>
      </c>
      <c r="E27" s="162">
        <f t="shared" si="1"/>
        <v>1.6741017892262677E-2</v>
      </c>
    </row>
    <row r="28" spans="1:5" x14ac:dyDescent="0.25">
      <c r="A28" s="160">
        <v>45343</v>
      </c>
      <c r="B28" s="161">
        <v>11465.85</v>
      </c>
      <c r="C28" s="159">
        <v>22055.05</v>
      </c>
      <c r="D28" s="162">
        <f t="shared" si="0"/>
        <v>-6.3927701778848656E-3</v>
      </c>
      <c r="E28" s="162">
        <f t="shared" si="1"/>
        <v>1.694848621188294E-3</v>
      </c>
    </row>
    <row r="29" spans="1:5" x14ac:dyDescent="0.25">
      <c r="A29" s="160">
        <v>45342</v>
      </c>
      <c r="B29" s="161">
        <v>11446.45</v>
      </c>
      <c r="C29" s="159">
        <v>22196.95</v>
      </c>
      <c r="D29" s="162">
        <f t="shared" si="0"/>
        <v>3.3766908881329716E-3</v>
      </c>
      <c r="E29" s="162">
        <f t="shared" si="1"/>
        <v>-3.2133480212654941E-3</v>
      </c>
    </row>
    <row r="30" spans="1:5" x14ac:dyDescent="0.25">
      <c r="A30" s="160">
        <v>45341</v>
      </c>
      <c r="B30" s="161">
        <v>11483.35</v>
      </c>
      <c r="C30" s="159">
        <v>22122.25</v>
      </c>
      <c r="D30" s="162">
        <f t="shared" si="0"/>
        <v>3.6999732313400813E-3</v>
      </c>
      <c r="E30" s="162">
        <f t="shared" si="1"/>
        <v>9.0462549646761481E-3</v>
      </c>
    </row>
    <row r="31" spans="1:5" x14ac:dyDescent="0.25">
      <c r="A31" s="160">
        <v>45338</v>
      </c>
      <c r="B31" s="161">
        <v>11380.4</v>
      </c>
      <c r="C31" s="159">
        <v>22040.7</v>
      </c>
      <c r="D31" s="162">
        <f t="shared" si="0"/>
        <v>5.9308786782743539E-3</v>
      </c>
      <c r="E31" s="162">
        <f t="shared" si="1"/>
        <v>2.6162620319650109E-2</v>
      </c>
    </row>
    <row r="32" spans="1:5" x14ac:dyDescent="0.25">
      <c r="A32" s="160">
        <v>45337</v>
      </c>
      <c r="B32" s="161">
        <v>11090.25</v>
      </c>
      <c r="C32" s="159">
        <v>21910.75</v>
      </c>
      <c r="D32" s="162">
        <f t="shared" si="0"/>
        <v>3.2371720760713263E-3</v>
      </c>
      <c r="E32" s="162">
        <f t="shared" si="1"/>
        <v>5.6492820515146036E-3</v>
      </c>
    </row>
    <row r="33" spans="1:5" x14ac:dyDescent="0.25">
      <c r="A33" s="160">
        <v>45336</v>
      </c>
      <c r="B33" s="161">
        <v>11027.95</v>
      </c>
      <c r="C33" s="159">
        <v>21840.05</v>
      </c>
      <c r="D33" s="162">
        <f t="shared" si="0"/>
        <v>4.4519563542708696E-3</v>
      </c>
      <c r="E33" s="162">
        <f t="shared" si="1"/>
        <v>2.1626754365649203E-2</v>
      </c>
    </row>
    <row r="34" spans="1:5" x14ac:dyDescent="0.25">
      <c r="A34" s="160">
        <v>45335</v>
      </c>
      <c r="B34" s="161">
        <v>10794.5</v>
      </c>
      <c r="C34" s="159">
        <v>21743.25</v>
      </c>
      <c r="D34" s="162">
        <f t="shared" si="0"/>
        <v>5.8845163663112654E-3</v>
      </c>
      <c r="E34" s="162">
        <f t="shared" si="1"/>
        <v>7.9180555944611264E-3</v>
      </c>
    </row>
    <row r="35" spans="1:5" x14ac:dyDescent="0.25">
      <c r="A35" s="160">
        <v>45334</v>
      </c>
      <c r="B35" s="161">
        <v>10709.7</v>
      </c>
      <c r="C35" s="159">
        <v>21616.05</v>
      </c>
      <c r="D35" s="162">
        <f t="shared" si="0"/>
        <v>-7.6414552966831417E-3</v>
      </c>
      <c r="E35" s="162">
        <f t="shared" si="1"/>
        <v>-2.1569294269462302E-3</v>
      </c>
    </row>
    <row r="36" spans="1:5" x14ac:dyDescent="0.25">
      <c r="A36" s="160">
        <v>45331</v>
      </c>
      <c r="B36" s="161">
        <v>10732.85</v>
      </c>
      <c r="C36" s="159">
        <v>21782.5</v>
      </c>
      <c r="D36" s="162">
        <f t="shared" si="0"/>
        <v>2.9721958103781088E-3</v>
      </c>
      <c r="E36" s="162">
        <f t="shared" si="1"/>
        <v>-1.0284905853553683E-3</v>
      </c>
    </row>
    <row r="37" spans="1:5" x14ac:dyDescent="0.25">
      <c r="A37" s="160">
        <v>45330</v>
      </c>
      <c r="B37" s="161">
        <v>10743.9</v>
      </c>
      <c r="C37" s="159">
        <v>21717.95</v>
      </c>
      <c r="D37" s="162">
        <f t="shared" si="0"/>
        <v>-9.6919814869701471E-3</v>
      </c>
      <c r="E37" s="162">
        <f t="shared" si="1"/>
        <v>-1.7538886399590448E-2</v>
      </c>
    </row>
    <row r="38" spans="1:5" x14ac:dyDescent="0.25">
      <c r="A38" s="160">
        <v>45329</v>
      </c>
      <c r="B38" s="161">
        <v>10935.7</v>
      </c>
      <c r="C38" s="159">
        <v>21930.5</v>
      </c>
      <c r="D38" s="162">
        <f t="shared" si="0"/>
        <v>5.0160971116319786E-5</v>
      </c>
      <c r="E38" s="162">
        <f t="shared" si="1"/>
        <v>8.3772481869275328E-3</v>
      </c>
    </row>
    <row r="39" spans="1:5" x14ac:dyDescent="0.25">
      <c r="A39" s="160">
        <v>45328</v>
      </c>
      <c r="B39" s="161">
        <v>10844.85</v>
      </c>
      <c r="C39" s="159">
        <v>21929.4</v>
      </c>
      <c r="D39" s="162">
        <f t="shared" si="0"/>
        <v>7.2433480160023489E-3</v>
      </c>
      <c r="E39" s="162">
        <f t="shared" si="1"/>
        <v>3.9919260108068899E-2</v>
      </c>
    </row>
    <row r="40" spans="1:5" x14ac:dyDescent="0.25">
      <c r="A40" s="160">
        <v>45327</v>
      </c>
      <c r="B40" s="161">
        <v>10428.549999999999</v>
      </c>
      <c r="C40" s="159">
        <v>21771.7</v>
      </c>
      <c r="D40" s="162">
        <f t="shared" si="0"/>
        <v>-3.756783717248191E-3</v>
      </c>
      <c r="E40" s="162">
        <f t="shared" si="1"/>
        <v>-2.1294267252908283E-2</v>
      </c>
    </row>
    <row r="41" spans="1:5" x14ac:dyDescent="0.25">
      <c r="A41" s="160">
        <v>45324</v>
      </c>
      <c r="B41" s="161">
        <v>10655.45</v>
      </c>
      <c r="C41" s="159">
        <v>21853.8</v>
      </c>
      <c r="D41" s="162">
        <f t="shared" si="0"/>
        <v>7.2059159025599229E-3</v>
      </c>
      <c r="E41" s="162">
        <f t="shared" si="1"/>
        <v>1.645053793259077E-3</v>
      </c>
    </row>
    <row r="42" spans="1:5" x14ac:dyDescent="0.25">
      <c r="A42" s="160">
        <v>45323</v>
      </c>
      <c r="B42" s="161">
        <v>10637.95</v>
      </c>
      <c r="C42" s="159">
        <v>21697.45</v>
      </c>
      <c r="D42" s="162">
        <f t="shared" si="0"/>
        <v>-1.3003033273956133E-3</v>
      </c>
      <c r="E42" s="162">
        <f t="shared" si="1"/>
        <v>4.4277454377681158E-2</v>
      </c>
    </row>
    <row r="43" spans="1:5" x14ac:dyDescent="0.25">
      <c r="A43" s="160">
        <v>45322</v>
      </c>
      <c r="B43" s="161">
        <v>10186.9</v>
      </c>
      <c r="C43" s="159">
        <v>21725.7</v>
      </c>
      <c r="D43" s="162">
        <f t="shared" si="0"/>
        <v>9.4600433972522602E-3</v>
      </c>
      <c r="E43" s="162">
        <f t="shared" si="1"/>
        <v>2.3639295996141341E-2</v>
      </c>
    </row>
    <row r="44" spans="1:5" x14ac:dyDescent="0.25">
      <c r="A44" s="160">
        <v>45321</v>
      </c>
      <c r="B44" s="161">
        <v>9951.65</v>
      </c>
      <c r="C44" s="159">
        <v>21522.1</v>
      </c>
      <c r="D44" s="162">
        <f t="shared" si="0"/>
        <v>-9.9136979243338308E-3</v>
      </c>
      <c r="E44" s="162">
        <f t="shared" si="1"/>
        <v>-3.9784214424405384E-3</v>
      </c>
    </row>
    <row r="45" spans="1:5" x14ac:dyDescent="0.25">
      <c r="A45" s="160">
        <v>45320</v>
      </c>
      <c r="B45" s="161">
        <v>9991.4</v>
      </c>
      <c r="C45" s="159">
        <v>21737.599999999999</v>
      </c>
      <c r="D45" s="162">
        <f t="shared" si="0"/>
        <v>1.8030591122392581E-2</v>
      </c>
      <c r="E45" s="162">
        <f t="shared" si="1"/>
        <v>1.1172958202610994E-2</v>
      </c>
    </row>
    <row r="46" spans="1:5" x14ac:dyDescent="0.25">
      <c r="A46" s="160">
        <v>45316</v>
      </c>
      <c r="B46" s="161">
        <v>9881</v>
      </c>
      <c r="C46" s="159">
        <v>21352.6</v>
      </c>
      <c r="D46" s="162">
        <f t="shared" si="0"/>
        <v>-4.7240717909756702E-3</v>
      </c>
      <c r="E46" s="162">
        <f t="shared" si="1"/>
        <v>-1.0732664544162218E-2</v>
      </c>
    </row>
    <row r="47" spans="1:5" x14ac:dyDescent="0.25">
      <c r="A47" s="160">
        <v>45315</v>
      </c>
      <c r="B47" s="161">
        <v>9988.2000000000007</v>
      </c>
      <c r="C47" s="159">
        <v>21453.95</v>
      </c>
      <c r="D47" s="162">
        <f t="shared" si="0"/>
        <v>1.0130045011959243E-2</v>
      </c>
      <c r="E47" s="162">
        <f t="shared" si="1"/>
        <v>1.2955798163369892E-2</v>
      </c>
    </row>
    <row r="48" spans="1:5" x14ac:dyDescent="0.25">
      <c r="A48" s="160">
        <v>45314</v>
      </c>
      <c r="B48" s="161">
        <v>9860.4500000000007</v>
      </c>
      <c r="C48" s="159">
        <v>21238.799999999999</v>
      </c>
      <c r="D48" s="162">
        <f t="shared" si="0"/>
        <v>-1.5436820293160514E-2</v>
      </c>
      <c r="E48" s="162">
        <f t="shared" si="1"/>
        <v>-1.1240856150131928E-2</v>
      </c>
    </row>
    <row r="49" spans="1:5" x14ac:dyDescent="0.25">
      <c r="A49" s="160">
        <v>45311</v>
      </c>
      <c r="B49" s="161">
        <v>9972.5499999999993</v>
      </c>
      <c r="C49" s="159">
        <v>21571.8</v>
      </c>
      <c r="D49" s="162">
        <f t="shared" si="0"/>
        <v>-2.3401657540329523E-3</v>
      </c>
      <c r="E49" s="162">
        <f t="shared" si="1"/>
        <v>-6.4905306992639744E-3</v>
      </c>
    </row>
    <row r="50" spans="1:5" x14ac:dyDescent="0.25">
      <c r="A50" s="160">
        <v>45310</v>
      </c>
      <c r="B50" s="161">
        <v>10037.700000000001</v>
      </c>
      <c r="C50" s="159">
        <v>21622.400000000001</v>
      </c>
      <c r="D50" s="162">
        <f t="shared" si="0"/>
        <v>7.4619389858938678E-3</v>
      </c>
      <c r="E50" s="162">
        <f t="shared" si="1"/>
        <v>1.1406116177137493E-2</v>
      </c>
    </row>
    <row r="51" spans="1:5" x14ac:dyDescent="0.25">
      <c r="A51" s="160">
        <v>45309</v>
      </c>
      <c r="B51" s="161">
        <v>9924.5</v>
      </c>
      <c r="C51" s="159">
        <v>21462.25</v>
      </c>
      <c r="D51" s="162">
        <f t="shared" si="0"/>
        <v>-5.0853075405793424E-3</v>
      </c>
      <c r="E51" s="162">
        <f t="shared" si="1"/>
        <v>-1.2654575842892313E-2</v>
      </c>
    </row>
    <row r="52" spans="1:5" x14ac:dyDescent="0.25">
      <c r="A52" s="160">
        <v>45308</v>
      </c>
      <c r="B52" s="161">
        <v>10051.700000000001</v>
      </c>
      <c r="C52" s="159">
        <v>21571.95</v>
      </c>
      <c r="D52" s="162">
        <f t="shared" si="0"/>
        <v>-2.0894323334377241E-2</v>
      </c>
      <c r="E52" s="162">
        <f t="shared" si="1"/>
        <v>-1.2947351365682702E-2</v>
      </c>
    </row>
    <row r="53" spans="1:5" x14ac:dyDescent="0.25">
      <c r="A53" s="160">
        <v>45307</v>
      </c>
      <c r="B53" s="161">
        <v>10183.549999999999</v>
      </c>
      <c r="C53" s="159">
        <v>22032.3</v>
      </c>
      <c r="D53" s="162">
        <f t="shared" si="0"/>
        <v>-2.9483039898269281E-3</v>
      </c>
      <c r="E53" s="162">
        <f t="shared" si="1"/>
        <v>9.5817347252376006E-3</v>
      </c>
    </row>
    <row r="54" spans="1:5" x14ac:dyDescent="0.25">
      <c r="A54" s="160">
        <v>45306</v>
      </c>
      <c r="B54" s="161">
        <v>10086.9</v>
      </c>
      <c r="C54" s="159">
        <v>22097.45</v>
      </c>
      <c r="D54" s="162">
        <f t="shared" si="0"/>
        <v>9.2671463903117868E-3</v>
      </c>
      <c r="E54" s="162">
        <f t="shared" si="1"/>
        <v>1.2166792933727244E-2</v>
      </c>
    </row>
    <row r="55" spans="1:5" x14ac:dyDescent="0.25">
      <c r="A55" s="160">
        <v>45303</v>
      </c>
      <c r="B55" s="161">
        <v>9965.65</v>
      </c>
      <c r="C55" s="159">
        <v>21894.55</v>
      </c>
      <c r="D55" s="162">
        <f t="shared" si="0"/>
        <v>1.1426420045086649E-2</v>
      </c>
      <c r="E55" s="162">
        <f t="shared" si="1"/>
        <v>-4.5399606436855588E-3</v>
      </c>
    </row>
    <row r="56" spans="1:5" x14ac:dyDescent="0.25">
      <c r="A56" s="160">
        <v>45302</v>
      </c>
      <c r="B56" s="161">
        <v>10011.1</v>
      </c>
      <c r="C56" s="159">
        <v>21647.200000000001</v>
      </c>
      <c r="D56" s="162">
        <f t="shared" si="0"/>
        <v>1.3183031357111297E-3</v>
      </c>
      <c r="E56" s="162">
        <f t="shared" si="1"/>
        <v>8.9908293540608142E-5</v>
      </c>
    </row>
    <row r="57" spans="1:5" x14ac:dyDescent="0.25">
      <c r="A57" s="160">
        <v>45301</v>
      </c>
      <c r="B57" s="161">
        <v>10010.200000000001</v>
      </c>
      <c r="C57" s="159">
        <v>21618.7</v>
      </c>
      <c r="D57" s="162">
        <f t="shared" si="0"/>
        <v>3.4277333098164942E-3</v>
      </c>
      <c r="E57" s="162">
        <f t="shared" si="1"/>
        <v>-1.3866581538491962E-3</v>
      </c>
    </row>
    <row r="58" spans="1:5" x14ac:dyDescent="0.25">
      <c r="A58" s="160">
        <v>45300</v>
      </c>
      <c r="B58" s="161">
        <v>10024.1</v>
      </c>
      <c r="C58" s="159">
        <v>21544.85</v>
      </c>
      <c r="D58" s="162">
        <f t="shared" si="0"/>
        <v>1.4805001626922998E-3</v>
      </c>
      <c r="E58" s="162">
        <f t="shared" si="1"/>
        <v>7.7814752631526485E-3</v>
      </c>
    </row>
    <row r="59" spans="1:5" x14ac:dyDescent="0.25">
      <c r="A59" s="160">
        <v>45299</v>
      </c>
      <c r="B59" s="161">
        <v>9946.7000000000007</v>
      </c>
      <c r="C59" s="159">
        <v>21513</v>
      </c>
      <c r="D59" s="162">
        <f t="shared" si="0"/>
        <v>-9.1106730290915205E-3</v>
      </c>
      <c r="E59" s="162">
        <f t="shared" si="1"/>
        <v>-7.0180692822201518E-3</v>
      </c>
    </row>
    <row r="60" spans="1:5" x14ac:dyDescent="0.25">
      <c r="A60" s="160">
        <v>45296</v>
      </c>
      <c r="B60" s="161">
        <v>10017</v>
      </c>
      <c r="C60" s="159">
        <v>21710.799999999999</v>
      </c>
      <c r="D60" s="162">
        <f t="shared" si="0"/>
        <v>2.4101280784538659E-3</v>
      </c>
      <c r="E60" s="162">
        <f t="shared" si="1"/>
        <v>1.6974029734506679E-4</v>
      </c>
    </row>
    <row r="61" spans="1:5" x14ac:dyDescent="0.25">
      <c r="A61" s="160">
        <v>45295</v>
      </c>
      <c r="B61" s="161">
        <v>10015.299999999999</v>
      </c>
      <c r="C61" s="159">
        <v>21658.6</v>
      </c>
      <c r="D61" s="162">
        <f t="shared" si="0"/>
        <v>6.5644700671783074E-3</v>
      </c>
      <c r="E61" s="162">
        <f t="shared" si="1"/>
        <v>-6.1869582690409208E-3</v>
      </c>
    </row>
    <row r="62" spans="1:5" x14ac:dyDescent="0.25">
      <c r="A62" s="160">
        <v>45294</v>
      </c>
      <c r="B62" s="161">
        <v>10077.65</v>
      </c>
      <c r="C62" s="159">
        <v>21517.35</v>
      </c>
      <c r="D62" s="162">
        <f t="shared" si="0"/>
        <v>-6.8518125340398806E-3</v>
      </c>
      <c r="E62" s="162">
        <f t="shared" si="1"/>
        <v>-1.1777107695325029E-2</v>
      </c>
    </row>
    <row r="63" spans="1:5" x14ac:dyDescent="0.25">
      <c r="A63" s="160">
        <v>45293</v>
      </c>
      <c r="B63" s="161">
        <v>10197.75</v>
      </c>
      <c r="C63" s="159">
        <v>21665.8</v>
      </c>
      <c r="D63" s="162">
        <f t="shared" si="0"/>
        <v>-3.5001540803702991E-3</v>
      </c>
      <c r="E63" s="162">
        <f t="shared" si="1"/>
        <v>-8.3193138389426879E-3</v>
      </c>
    </row>
    <row r="64" spans="1:5" x14ac:dyDescent="0.25">
      <c r="A64" s="160">
        <v>45292</v>
      </c>
      <c r="B64" s="161">
        <v>10283.299999999999</v>
      </c>
      <c r="C64" s="159">
        <v>21741.9</v>
      </c>
      <c r="D64" s="162">
        <f t="shared" si="0"/>
        <v>4.8317181589774272E-4</v>
      </c>
      <c r="E64" s="162">
        <f t="shared" si="1"/>
        <v>-1.8490926827375853E-3</v>
      </c>
    </row>
    <row r="65" spans="1:5" x14ac:dyDescent="0.25">
      <c r="A65" s="160">
        <v>45289</v>
      </c>
      <c r="B65" s="161">
        <v>10302.35</v>
      </c>
      <c r="C65" s="159">
        <v>21731.4</v>
      </c>
      <c r="D65" s="162">
        <f t="shared" si="0"/>
        <v>-2.1718468044464867E-3</v>
      </c>
      <c r="E65" s="162">
        <f t="shared" si="1"/>
        <v>2.9936913431207746E-3</v>
      </c>
    </row>
    <row r="66" spans="1:5" x14ac:dyDescent="0.25">
      <c r="A66" s="160">
        <v>45288</v>
      </c>
      <c r="B66" s="161">
        <v>10271.6</v>
      </c>
      <c r="C66" s="159">
        <v>21778.7</v>
      </c>
      <c r="D66" s="162">
        <f t="shared" si="0"/>
        <v>5.7239173853311787E-3</v>
      </c>
      <c r="E66" s="162">
        <f t="shared" si="1"/>
        <v>-1.6426106818291375E-3</v>
      </c>
    </row>
    <row r="67" spans="1:5" x14ac:dyDescent="0.25">
      <c r="A67" s="160">
        <v>45287</v>
      </c>
      <c r="B67" s="161">
        <v>10288.5</v>
      </c>
      <c r="C67" s="159">
        <v>21654.75</v>
      </c>
      <c r="D67" s="162">
        <f t="shared" ref="D67:D130" si="2">C67/C68-1</f>
        <v>9.9527315211029865E-3</v>
      </c>
      <c r="E67" s="162">
        <f t="shared" ref="E67:E130" si="3">B67/B68-1</f>
        <v>1.7379620569293319E-3</v>
      </c>
    </row>
    <row r="68" spans="1:5" x14ac:dyDescent="0.25">
      <c r="A68" s="160">
        <v>45286</v>
      </c>
      <c r="B68" s="161">
        <v>10270.65</v>
      </c>
      <c r="C68" s="159">
        <v>21441.35</v>
      </c>
      <c r="D68" s="162">
        <f t="shared" si="2"/>
        <v>4.306912606443225E-3</v>
      </c>
      <c r="E68" s="162">
        <f t="shared" si="3"/>
        <v>5.2362938784298318E-3</v>
      </c>
    </row>
    <row r="69" spans="1:5" x14ac:dyDescent="0.25">
      <c r="A69" s="160">
        <v>45282</v>
      </c>
      <c r="B69" s="161">
        <v>10217.15</v>
      </c>
      <c r="C69" s="159">
        <v>21349.4</v>
      </c>
      <c r="D69" s="162">
        <f t="shared" si="2"/>
        <v>4.4389450977533329E-3</v>
      </c>
      <c r="E69" s="162">
        <f t="shared" si="3"/>
        <v>2.0403781141233424E-2</v>
      </c>
    </row>
    <row r="70" spans="1:5" x14ac:dyDescent="0.25">
      <c r="A70" s="160">
        <v>45281</v>
      </c>
      <c r="B70" s="161">
        <v>10012.85</v>
      </c>
      <c r="C70" s="159">
        <v>21255.05</v>
      </c>
      <c r="D70" s="162">
        <f t="shared" si="2"/>
        <v>4.9597756989903097E-3</v>
      </c>
      <c r="E70" s="162">
        <f t="shared" si="3"/>
        <v>-6.7848729076255276E-3</v>
      </c>
    </row>
    <row r="71" spans="1:5" x14ac:dyDescent="0.25">
      <c r="A71" s="160">
        <v>45280</v>
      </c>
      <c r="B71" s="161">
        <v>10081.25</v>
      </c>
      <c r="C71" s="159">
        <v>21150.15</v>
      </c>
      <c r="D71" s="162">
        <f t="shared" si="2"/>
        <v>-1.4121502253753415E-2</v>
      </c>
      <c r="E71" s="162">
        <f t="shared" si="3"/>
        <v>-1.4887234208880606E-2</v>
      </c>
    </row>
    <row r="72" spans="1:5" x14ac:dyDescent="0.25">
      <c r="A72" s="160">
        <v>45279</v>
      </c>
      <c r="B72" s="161">
        <v>10233.6</v>
      </c>
      <c r="C72" s="159">
        <v>21453.1</v>
      </c>
      <c r="D72" s="162">
        <f t="shared" si="2"/>
        <v>1.6084113611267714E-3</v>
      </c>
      <c r="E72" s="162">
        <f t="shared" si="3"/>
        <v>-8.3336563432691024E-3</v>
      </c>
    </row>
    <row r="73" spans="1:5" x14ac:dyDescent="0.25">
      <c r="A73" s="160">
        <v>45278</v>
      </c>
      <c r="B73" s="161">
        <v>10319.6</v>
      </c>
      <c r="C73" s="159">
        <v>21418.65</v>
      </c>
      <c r="D73" s="162">
        <f t="shared" si="2"/>
        <v>-1.7710127163373945E-3</v>
      </c>
      <c r="E73" s="162">
        <f t="shared" si="3"/>
        <v>3.2275626069373509E-3</v>
      </c>
    </row>
    <row r="74" spans="1:5" x14ac:dyDescent="0.25">
      <c r="A74" s="160">
        <v>45275</v>
      </c>
      <c r="B74" s="161">
        <v>10286.4</v>
      </c>
      <c r="C74" s="159">
        <v>21456.65</v>
      </c>
      <c r="D74" s="162">
        <f t="shared" si="2"/>
        <v>1.2932723401643864E-2</v>
      </c>
      <c r="E74" s="162">
        <f t="shared" si="3"/>
        <v>-6.4521114244872058E-3</v>
      </c>
    </row>
    <row r="75" spans="1:5" x14ac:dyDescent="0.25">
      <c r="A75" s="160">
        <v>45274</v>
      </c>
      <c r="B75" s="161">
        <v>10353.200000000001</v>
      </c>
      <c r="C75" s="159">
        <v>21182.7</v>
      </c>
      <c r="D75" s="162">
        <f t="shared" si="2"/>
        <v>1.2250105727946048E-2</v>
      </c>
      <c r="E75" s="162">
        <f t="shared" si="3"/>
        <v>-2.5866927423277009E-3</v>
      </c>
    </row>
    <row r="76" spans="1:5" x14ac:dyDescent="0.25">
      <c r="A76" s="160">
        <v>45273</v>
      </c>
      <c r="B76" s="161">
        <v>10380.049999999999</v>
      </c>
      <c r="C76" s="159">
        <v>20926.349999999999</v>
      </c>
      <c r="D76" s="162">
        <f t="shared" si="2"/>
        <v>9.5425324302600423E-4</v>
      </c>
      <c r="E76" s="162">
        <f t="shared" si="3"/>
        <v>4.028669813510799E-3</v>
      </c>
    </row>
    <row r="77" spans="1:5" x14ac:dyDescent="0.25">
      <c r="A77" s="160">
        <v>45272</v>
      </c>
      <c r="B77" s="161">
        <v>10338.4</v>
      </c>
      <c r="C77" s="159">
        <v>20906.400000000001</v>
      </c>
      <c r="D77" s="162">
        <f t="shared" si="2"/>
        <v>-4.3196441413336784E-3</v>
      </c>
      <c r="E77" s="162">
        <f t="shared" si="3"/>
        <v>-1.9289966087224664E-2</v>
      </c>
    </row>
    <row r="78" spans="1:5" x14ac:dyDescent="0.25">
      <c r="A78" s="160">
        <v>45271</v>
      </c>
      <c r="B78" s="161">
        <v>10541.75</v>
      </c>
      <c r="C78" s="159">
        <v>20997.1</v>
      </c>
      <c r="D78" s="162">
        <f t="shared" si="2"/>
        <v>1.3209724646388032E-3</v>
      </c>
      <c r="E78" s="162">
        <f t="shared" si="3"/>
        <v>-7.2326259235017121E-3</v>
      </c>
    </row>
    <row r="79" spans="1:5" x14ac:dyDescent="0.25">
      <c r="A79" s="160">
        <v>45268</v>
      </c>
      <c r="B79" s="161">
        <v>10618.55</v>
      </c>
      <c r="C79" s="159">
        <v>20969.400000000001</v>
      </c>
      <c r="D79" s="162">
        <f t="shared" si="2"/>
        <v>3.2653705657343934E-3</v>
      </c>
      <c r="E79" s="162">
        <f t="shared" si="3"/>
        <v>-7.3013513576680733E-3</v>
      </c>
    </row>
    <row r="80" spans="1:5" x14ac:dyDescent="0.25">
      <c r="A80" s="160">
        <v>45267</v>
      </c>
      <c r="B80" s="161">
        <v>10696.65</v>
      </c>
      <c r="C80" s="159">
        <v>20901.150000000001</v>
      </c>
      <c r="D80" s="162">
        <f t="shared" si="2"/>
        <v>-1.7456549668778409E-3</v>
      </c>
      <c r="E80" s="162">
        <f t="shared" si="3"/>
        <v>6.6724701785756402E-3</v>
      </c>
    </row>
    <row r="81" spans="1:5" x14ac:dyDescent="0.25">
      <c r="A81" s="160">
        <v>45266</v>
      </c>
      <c r="B81" s="161">
        <v>10625.75</v>
      </c>
      <c r="C81" s="159">
        <v>20937.7</v>
      </c>
      <c r="D81" s="162">
        <f t="shared" si="2"/>
        <v>3.9606619004464161E-3</v>
      </c>
      <c r="E81" s="162">
        <f t="shared" si="3"/>
        <v>-8.9676270064074082E-3</v>
      </c>
    </row>
    <row r="82" spans="1:5" x14ac:dyDescent="0.25">
      <c r="A82" s="160">
        <v>45265</v>
      </c>
      <c r="B82" s="161">
        <v>10721.9</v>
      </c>
      <c r="C82" s="159">
        <v>20855.099999999999</v>
      </c>
      <c r="D82" s="162">
        <f t="shared" si="2"/>
        <v>8.1356227159348204E-3</v>
      </c>
      <c r="E82" s="162">
        <f t="shared" si="3"/>
        <v>1.1552486213907143E-2</v>
      </c>
    </row>
    <row r="83" spans="1:5" x14ac:dyDescent="0.25">
      <c r="A83" s="160">
        <v>45264</v>
      </c>
      <c r="B83" s="161">
        <v>10599.45</v>
      </c>
      <c r="C83" s="159">
        <v>20686.8</v>
      </c>
      <c r="D83" s="162">
        <f t="shared" si="2"/>
        <v>2.0668150129021567E-2</v>
      </c>
      <c r="E83" s="162">
        <f t="shared" si="3"/>
        <v>1.2989221307990739E-3</v>
      </c>
    </row>
    <row r="84" spans="1:5" x14ac:dyDescent="0.25">
      <c r="A84" s="160">
        <v>45261</v>
      </c>
      <c r="B84" s="161">
        <v>10585.7</v>
      </c>
      <c r="C84" s="159">
        <v>20267.900000000001</v>
      </c>
      <c r="D84" s="162">
        <f t="shared" si="2"/>
        <v>6.6929417403636116E-3</v>
      </c>
      <c r="E84" s="162">
        <f t="shared" si="3"/>
        <v>-2.1680318983475777E-3</v>
      </c>
    </row>
    <row r="85" spans="1:5" x14ac:dyDescent="0.25">
      <c r="A85" s="160">
        <v>45260</v>
      </c>
      <c r="B85" s="161">
        <v>10608.7</v>
      </c>
      <c r="C85" s="159">
        <v>20133.150000000001</v>
      </c>
      <c r="D85" s="162">
        <f t="shared" si="2"/>
        <v>1.8187156036346686E-3</v>
      </c>
      <c r="E85" s="162">
        <f t="shared" si="3"/>
        <v>8.9157251692340012E-4</v>
      </c>
    </row>
    <row r="86" spans="1:5" x14ac:dyDescent="0.25">
      <c r="A86" s="160">
        <v>45259</v>
      </c>
      <c r="B86" s="161">
        <v>10599.25</v>
      </c>
      <c r="C86" s="159">
        <v>20096.599999999999</v>
      </c>
      <c r="D86" s="162">
        <f t="shared" si="2"/>
        <v>1.04023690653956E-2</v>
      </c>
      <c r="E86" s="162">
        <f t="shared" si="3"/>
        <v>5.8552509833880162E-3</v>
      </c>
    </row>
    <row r="87" spans="1:5" x14ac:dyDescent="0.25">
      <c r="A87" s="160">
        <v>45258</v>
      </c>
      <c r="B87" s="161">
        <v>10537.55</v>
      </c>
      <c r="C87" s="159">
        <v>19889.7</v>
      </c>
      <c r="D87" s="162">
        <f t="shared" si="2"/>
        <v>4.7992644495749026E-3</v>
      </c>
      <c r="E87" s="162">
        <f t="shared" si="3"/>
        <v>2.0826102047899475E-3</v>
      </c>
    </row>
    <row r="88" spans="1:5" x14ac:dyDescent="0.25">
      <c r="A88" s="160">
        <v>45254</v>
      </c>
      <c r="B88" s="161">
        <v>10515.65</v>
      </c>
      <c r="C88" s="159">
        <v>19794.7</v>
      </c>
      <c r="D88" s="162">
        <f t="shared" si="2"/>
        <v>-3.6864963135030404E-4</v>
      </c>
      <c r="E88" s="162">
        <f t="shared" si="3"/>
        <v>2.5885493635886547E-3</v>
      </c>
    </row>
    <row r="89" spans="1:5" x14ac:dyDescent="0.25">
      <c r="A89" s="160">
        <v>45253</v>
      </c>
      <c r="B89" s="161">
        <v>10488.5</v>
      </c>
      <c r="C89" s="159">
        <v>19802</v>
      </c>
      <c r="D89" s="162">
        <f t="shared" si="2"/>
        <v>-4.971771944567438E-4</v>
      </c>
      <c r="E89" s="162">
        <f t="shared" si="3"/>
        <v>-5.7648970179757786E-4</v>
      </c>
    </row>
    <row r="90" spans="1:5" x14ac:dyDescent="0.25">
      <c r="A90" s="160">
        <v>45252</v>
      </c>
      <c r="B90" s="161">
        <v>10494.55</v>
      </c>
      <c r="C90" s="159">
        <v>19811.849999999999</v>
      </c>
      <c r="D90" s="162">
        <f t="shared" si="2"/>
        <v>1.4380743451578581E-3</v>
      </c>
      <c r="E90" s="162">
        <f t="shared" si="3"/>
        <v>-3.8537657271136005E-3</v>
      </c>
    </row>
    <row r="91" spans="1:5" x14ac:dyDescent="0.25">
      <c r="A91" s="160">
        <v>45251</v>
      </c>
      <c r="B91" s="161">
        <v>10535.15</v>
      </c>
      <c r="C91" s="159">
        <v>19783.400000000001</v>
      </c>
      <c r="D91" s="162">
        <f t="shared" si="2"/>
        <v>4.5394536407028507E-3</v>
      </c>
      <c r="E91" s="162">
        <f t="shared" si="3"/>
        <v>-2.9433337276706384E-3</v>
      </c>
    </row>
    <row r="92" spans="1:5" x14ac:dyDescent="0.25">
      <c r="A92" s="160">
        <v>45250</v>
      </c>
      <c r="B92" s="161">
        <v>10566.25</v>
      </c>
      <c r="C92" s="159">
        <v>19694</v>
      </c>
      <c r="D92" s="162">
        <f t="shared" si="2"/>
        <v>-1.915689394784037E-3</v>
      </c>
      <c r="E92" s="162">
        <f t="shared" si="3"/>
        <v>4.0623366750605072E-3</v>
      </c>
    </row>
    <row r="93" spans="1:5" x14ac:dyDescent="0.25">
      <c r="A93" s="160">
        <v>45247</v>
      </c>
      <c r="B93" s="161">
        <v>10523.5</v>
      </c>
      <c r="C93" s="159">
        <v>19731.8</v>
      </c>
      <c r="D93" s="162">
        <f t="shared" si="2"/>
        <v>-1.6898387064133713E-3</v>
      </c>
      <c r="E93" s="162">
        <f t="shared" si="3"/>
        <v>3.7197768133911957E-3</v>
      </c>
    </row>
    <row r="94" spans="1:5" x14ac:dyDescent="0.25">
      <c r="A94" s="160">
        <v>45246</v>
      </c>
      <c r="B94" s="161">
        <v>10484.5</v>
      </c>
      <c r="C94" s="159">
        <v>19765.2</v>
      </c>
      <c r="D94" s="162">
        <f t="shared" si="2"/>
        <v>4.5615220998758144E-3</v>
      </c>
      <c r="E94" s="162">
        <f t="shared" si="3"/>
        <v>2.7209127729879157E-3</v>
      </c>
    </row>
    <row r="95" spans="1:5" x14ac:dyDescent="0.25">
      <c r="A95" s="160">
        <v>45245</v>
      </c>
      <c r="B95" s="161">
        <v>10456.049999999999</v>
      </c>
      <c r="C95" s="159">
        <v>19675.45</v>
      </c>
      <c r="D95" s="162">
        <f t="shared" si="2"/>
        <v>1.1926834348665816E-2</v>
      </c>
      <c r="E95" s="162">
        <f t="shared" si="3"/>
        <v>5.5441221726419965E-3</v>
      </c>
    </row>
    <row r="96" spans="1:5" x14ac:dyDescent="0.25">
      <c r="A96" s="160">
        <v>45243</v>
      </c>
      <c r="B96" s="161">
        <v>10398.4</v>
      </c>
      <c r="C96" s="159">
        <v>19443.55</v>
      </c>
      <c r="D96" s="162">
        <f t="shared" si="2"/>
        <v>-4.1996256187405434E-3</v>
      </c>
      <c r="E96" s="162">
        <f t="shared" si="3"/>
        <v>-3.1635255095193715E-3</v>
      </c>
    </row>
    <row r="97" spans="1:5" x14ac:dyDescent="0.25">
      <c r="A97" s="160">
        <v>45242</v>
      </c>
      <c r="B97" s="161">
        <v>10431.4</v>
      </c>
      <c r="C97" s="159">
        <v>19525.55</v>
      </c>
      <c r="D97" s="162">
        <f t="shared" si="2"/>
        <v>5.1582082176124811E-3</v>
      </c>
      <c r="E97" s="162">
        <f t="shared" si="3"/>
        <v>4.1005698444478433E-3</v>
      </c>
    </row>
    <row r="98" spans="1:5" x14ac:dyDescent="0.25">
      <c r="A98" s="160">
        <v>45240</v>
      </c>
      <c r="B98" s="161">
        <v>10388.799999999999</v>
      </c>
      <c r="C98" s="159">
        <v>19425.349999999999</v>
      </c>
      <c r="D98" s="162">
        <f t="shared" si="2"/>
        <v>1.549344428804833E-3</v>
      </c>
      <c r="E98" s="162">
        <f t="shared" si="3"/>
        <v>-1.1105395491498582E-3</v>
      </c>
    </row>
    <row r="99" spans="1:5" x14ac:dyDescent="0.25">
      <c r="A99" s="160">
        <v>45239</v>
      </c>
      <c r="B99" s="161">
        <v>10400.35</v>
      </c>
      <c r="C99" s="159">
        <v>19395.3</v>
      </c>
      <c r="D99" s="162">
        <f t="shared" si="2"/>
        <v>-2.4789775503382128E-3</v>
      </c>
      <c r="E99" s="162">
        <f t="shared" si="3"/>
        <v>7.5612993228253433E-3</v>
      </c>
    </row>
    <row r="100" spans="1:5" x14ac:dyDescent="0.25">
      <c r="A100" s="160">
        <v>45238</v>
      </c>
      <c r="B100" s="161">
        <v>10322.299999999999</v>
      </c>
      <c r="C100" s="159">
        <v>19443.5</v>
      </c>
      <c r="D100" s="162">
        <f t="shared" si="2"/>
        <v>1.8962523252279428E-3</v>
      </c>
      <c r="E100" s="162">
        <f t="shared" si="3"/>
        <v>6.7295407332272905E-3</v>
      </c>
    </row>
    <row r="101" spans="1:5" x14ac:dyDescent="0.25">
      <c r="A101" s="160">
        <v>45237</v>
      </c>
      <c r="B101" s="161">
        <v>10253.299999999999</v>
      </c>
      <c r="C101" s="159">
        <v>19406.7</v>
      </c>
      <c r="D101" s="162">
        <f t="shared" si="2"/>
        <v>-2.6015171223614519E-4</v>
      </c>
      <c r="E101" s="162">
        <f t="shared" si="3"/>
        <v>-3.0676188763084644E-3</v>
      </c>
    </row>
    <row r="102" spans="1:5" x14ac:dyDescent="0.25">
      <c r="A102" s="160">
        <v>45236</v>
      </c>
      <c r="B102" s="161">
        <v>10284.85</v>
      </c>
      <c r="C102" s="159">
        <v>19411.75</v>
      </c>
      <c r="D102" s="162">
        <f t="shared" si="2"/>
        <v>9.4198828949696445E-3</v>
      </c>
      <c r="E102" s="162">
        <f t="shared" si="3"/>
        <v>8.3201152165668368E-4</v>
      </c>
    </row>
    <row r="103" spans="1:5" x14ac:dyDescent="0.25">
      <c r="A103" s="160">
        <v>45233</v>
      </c>
      <c r="B103" s="161">
        <v>10276.299999999999</v>
      </c>
      <c r="C103" s="159">
        <v>19230.599999999999</v>
      </c>
      <c r="D103" s="162">
        <f t="shared" si="2"/>
        <v>5.0880012543608188E-3</v>
      </c>
      <c r="E103" s="162">
        <f t="shared" si="3"/>
        <v>-2.6495593773051551E-3</v>
      </c>
    </row>
    <row r="104" spans="1:5" x14ac:dyDescent="0.25">
      <c r="A104" s="160">
        <v>45232</v>
      </c>
      <c r="B104" s="161">
        <v>10303.6</v>
      </c>
      <c r="C104" s="159">
        <v>19133.25</v>
      </c>
      <c r="D104" s="162">
        <f t="shared" si="2"/>
        <v>7.5885439843277336E-3</v>
      </c>
      <c r="E104" s="162">
        <f t="shared" si="3"/>
        <v>7.4160983598543506E-3</v>
      </c>
    </row>
    <row r="105" spans="1:5" x14ac:dyDescent="0.25">
      <c r="A105" s="160">
        <v>45231</v>
      </c>
      <c r="B105" s="161">
        <v>10227.75</v>
      </c>
      <c r="C105" s="159">
        <v>18989.150000000001</v>
      </c>
      <c r="D105" s="162">
        <f t="shared" si="2"/>
        <v>-4.740665422755086E-3</v>
      </c>
      <c r="E105" s="162">
        <f t="shared" si="3"/>
        <v>-1.5833838515054377E-2</v>
      </c>
    </row>
    <row r="106" spans="1:5" x14ac:dyDescent="0.25">
      <c r="A106" s="160">
        <v>45230</v>
      </c>
      <c r="B106" s="161">
        <v>10392.299999999999</v>
      </c>
      <c r="C106" s="159">
        <v>19079.599999999999</v>
      </c>
      <c r="D106" s="162">
        <f t="shared" si="2"/>
        <v>-3.2025662325179116E-3</v>
      </c>
      <c r="E106" s="162">
        <f t="shared" si="3"/>
        <v>-5.1934562451327881E-4</v>
      </c>
    </row>
    <row r="107" spans="1:5" x14ac:dyDescent="0.25">
      <c r="A107" s="160">
        <v>45229</v>
      </c>
      <c r="B107" s="161">
        <v>10397.700000000001</v>
      </c>
      <c r="C107" s="159">
        <v>19140.900000000001</v>
      </c>
      <c r="D107" s="162">
        <f t="shared" si="2"/>
        <v>4.9167202614550654E-3</v>
      </c>
      <c r="E107" s="162">
        <f t="shared" si="3"/>
        <v>-1.5434582934843344E-2</v>
      </c>
    </row>
    <row r="108" spans="1:5" x14ac:dyDescent="0.25">
      <c r="A108" s="160">
        <v>45226</v>
      </c>
      <c r="B108" s="161">
        <v>10560.7</v>
      </c>
      <c r="C108" s="159">
        <v>19047.25</v>
      </c>
      <c r="D108" s="162">
        <f t="shared" si="2"/>
        <v>1.0075700327460302E-2</v>
      </c>
      <c r="E108" s="162">
        <f t="shared" si="3"/>
        <v>1.309938939865618E-2</v>
      </c>
    </row>
    <row r="109" spans="1:5" x14ac:dyDescent="0.25">
      <c r="A109" s="160">
        <v>45225</v>
      </c>
      <c r="B109" s="161">
        <v>10424.15</v>
      </c>
      <c r="C109" s="159">
        <v>18857.25</v>
      </c>
      <c r="D109" s="162">
        <f t="shared" si="2"/>
        <v>-1.3853044767455636E-2</v>
      </c>
      <c r="E109" s="162">
        <f t="shared" si="3"/>
        <v>-1.5554096998257716E-2</v>
      </c>
    </row>
    <row r="110" spans="1:5" x14ac:dyDescent="0.25">
      <c r="A110" s="160">
        <v>45224</v>
      </c>
      <c r="B110" s="161">
        <v>10588.85</v>
      </c>
      <c r="C110" s="159">
        <v>19122.150000000001</v>
      </c>
      <c r="D110" s="162">
        <f t="shared" si="2"/>
        <v>-8.2772569917148875E-3</v>
      </c>
      <c r="E110" s="162">
        <f t="shared" si="3"/>
        <v>3.3353389585595306E-3</v>
      </c>
    </row>
    <row r="111" spans="1:5" x14ac:dyDescent="0.25">
      <c r="A111" s="160">
        <v>45222</v>
      </c>
      <c r="B111" s="161">
        <v>10553.65</v>
      </c>
      <c r="C111" s="159">
        <v>19281.75</v>
      </c>
      <c r="D111" s="162">
        <f t="shared" si="2"/>
        <v>-1.3350287704072983E-2</v>
      </c>
      <c r="E111" s="162">
        <f t="shared" si="3"/>
        <v>-1.6036324138863356E-2</v>
      </c>
    </row>
    <row r="112" spans="1:5" x14ac:dyDescent="0.25">
      <c r="A112" s="160">
        <v>45219</v>
      </c>
      <c r="B112" s="161">
        <v>10725.65</v>
      </c>
      <c r="C112" s="159">
        <v>19542.650000000001</v>
      </c>
      <c r="D112" s="162">
        <f t="shared" si="2"/>
        <v>-4.1809556324428065E-3</v>
      </c>
      <c r="E112" s="162">
        <f t="shared" si="3"/>
        <v>-4.275091211229487E-3</v>
      </c>
    </row>
    <row r="113" spans="1:5" x14ac:dyDescent="0.25">
      <c r="A113" s="160">
        <v>45218</v>
      </c>
      <c r="B113" s="161">
        <v>10771.7</v>
      </c>
      <c r="C113" s="159">
        <v>19624.7</v>
      </c>
      <c r="D113" s="162">
        <f t="shared" si="2"/>
        <v>-2.358790306591807E-3</v>
      </c>
      <c r="E113" s="162">
        <f t="shared" si="3"/>
        <v>-1.5525863307518373E-3</v>
      </c>
    </row>
    <row r="114" spans="1:5" x14ac:dyDescent="0.25">
      <c r="A114" s="160">
        <v>45217</v>
      </c>
      <c r="B114" s="161">
        <v>10788.45</v>
      </c>
      <c r="C114" s="159">
        <v>19671.099999999999</v>
      </c>
      <c r="D114" s="162">
        <f t="shared" si="2"/>
        <v>-7.0867930242536348E-3</v>
      </c>
      <c r="E114" s="162">
        <f t="shared" si="3"/>
        <v>3.5020649626076317E-3</v>
      </c>
    </row>
    <row r="115" spans="1:5" x14ac:dyDescent="0.25">
      <c r="A115" s="160">
        <v>45216</v>
      </c>
      <c r="B115" s="161">
        <v>10750.8</v>
      </c>
      <c r="C115" s="159">
        <v>19811.5</v>
      </c>
      <c r="D115" s="162">
        <f t="shared" si="2"/>
        <v>4.0417094276989918E-3</v>
      </c>
      <c r="E115" s="162">
        <f t="shared" si="3"/>
        <v>4.3252837591667426E-3</v>
      </c>
    </row>
    <row r="116" spans="1:5" x14ac:dyDescent="0.25">
      <c r="A116" s="160">
        <v>45215</v>
      </c>
      <c r="B116" s="161">
        <v>10704.5</v>
      </c>
      <c r="C116" s="159">
        <v>19731.75</v>
      </c>
      <c r="D116" s="162">
        <f t="shared" si="2"/>
        <v>-9.7716323942265149E-4</v>
      </c>
      <c r="E116" s="162">
        <f t="shared" si="3"/>
        <v>-2.1486732758178029E-3</v>
      </c>
    </row>
    <row r="117" spans="1:5" x14ac:dyDescent="0.25">
      <c r="A117" s="160">
        <v>45212</v>
      </c>
      <c r="B117" s="161">
        <v>10727.55</v>
      </c>
      <c r="C117" s="159">
        <v>19751.05</v>
      </c>
      <c r="D117" s="162">
        <f t="shared" si="2"/>
        <v>-2.1698494493280762E-3</v>
      </c>
      <c r="E117" s="162">
        <f t="shared" si="3"/>
        <v>1.3859879594363411E-2</v>
      </c>
    </row>
    <row r="118" spans="1:5" x14ac:dyDescent="0.25">
      <c r="A118" s="160">
        <v>45211</v>
      </c>
      <c r="B118" s="161">
        <v>10580.9</v>
      </c>
      <c r="C118" s="159">
        <v>19794</v>
      </c>
      <c r="D118" s="162">
        <f t="shared" si="2"/>
        <v>-8.7576061197236488E-4</v>
      </c>
      <c r="E118" s="162">
        <f t="shared" si="3"/>
        <v>1.6211907300160311E-2</v>
      </c>
    </row>
    <row r="119" spans="1:5" x14ac:dyDescent="0.25">
      <c r="A119" s="160">
        <v>45210</v>
      </c>
      <c r="B119" s="161">
        <v>10412.1</v>
      </c>
      <c r="C119" s="159">
        <v>19811.349999999999</v>
      </c>
      <c r="D119" s="162">
        <f t="shared" si="2"/>
        <v>6.1706920062876147E-3</v>
      </c>
      <c r="E119" s="162">
        <f t="shared" si="3"/>
        <v>3.5759036144578094E-3</v>
      </c>
    </row>
    <row r="120" spans="1:5" x14ac:dyDescent="0.25">
      <c r="A120" s="160">
        <v>45209</v>
      </c>
      <c r="B120" s="161">
        <v>10375</v>
      </c>
      <c r="C120" s="159">
        <v>19689.849999999999</v>
      </c>
      <c r="D120" s="162">
        <f t="shared" si="2"/>
        <v>9.096802794127834E-3</v>
      </c>
      <c r="E120" s="162">
        <f t="shared" si="3"/>
        <v>1.2708886459472213E-2</v>
      </c>
    </row>
    <row r="121" spans="1:5" x14ac:dyDescent="0.25">
      <c r="A121" s="160">
        <v>45208</v>
      </c>
      <c r="B121" s="161">
        <v>10244.799999999999</v>
      </c>
      <c r="C121" s="159">
        <v>19512.349999999999</v>
      </c>
      <c r="D121" s="162">
        <f t="shared" si="2"/>
        <v>-7.1819268832524763E-3</v>
      </c>
      <c r="E121" s="162">
        <f t="shared" si="3"/>
        <v>-5.5571463931936016E-3</v>
      </c>
    </row>
    <row r="122" spans="1:5" x14ac:dyDescent="0.25">
      <c r="A122" s="160">
        <v>45205</v>
      </c>
      <c r="B122" s="161">
        <v>10302.049999999999</v>
      </c>
      <c r="C122" s="159">
        <v>19653.5</v>
      </c>
      <c r="D122" s="162">
        <f t="shared" si="2"/>
        <v>5.5127073660514725E-3</v>
      </c>
      <c r="E122" s="162">
        <f t="shared" si="3"/>
        <v>9.0008471961724457E-3</v>
      </c>
    </row>
    <row r="123" spans="1:5" x14ac:dyDescent="0.25">
      <c r="A123" s="160">
        <v>45204</v>
      </c>
      <c r="B123" s="161">
        <v>10210.15</v>
      </c>
      <c r="C123" s="159">
        <v>19545.75</v>
      </c>
      <c r="D123" s="162">
        <f t="shared" si="2"/>
        <v>5.6415638939910639E-3</v>
      </c>
      <c r="E123" s="162">
        <f t="shared" si="3"/>
        <v>7.9270670345561456E-3</v>
      </c>
    </row>
    <row r="124" spans="1:5" x14ac:dyDescent="0.25">
      <c r="A124" s="160">
        <v>45203</v>
      </c>
      <c r="B124" s="161">
        <v>10129.85</v>
      </c>
      <c r="C124" s="159">
        <v>19436.099999999999</v>
      </c>
      <c r="D124" s="162">
        <f t="shared" si="2"/>
        <v>-4.7442872687705195E-3</v>
      </c>
      <c r="E124" s="162">
        <f t="shared" si="3"/>
        <v>-2.0977297548057772E-2</v>
      </c>
    </row>
    <row r="125" spans="1:5" x14ac:dyDescent="0.25">
      <c r="A125" s="160">
        <v>45202</v>
      </c>
      <c r="B125" s="161">
        <v>10346.9</v>
      </c>
      <c r="C125" s="159">
        <v>19528.75</v>
      </c>
      <c r="D125" s="162">
        <f t="shared" si="2"/>
        <v>-5.5783850944327584E-3</v>
      </c>
      <c r="E125" s="162">
        <f t="shared" si="3"/>
        <v>-2.4852505984581552E-2</v>
      </c>
    </row>
    <row r="126" spans="1:5" x14ac:dyDescent="0.25">
      <c r="A126" s="160">
        <v>45198</v>
      </c>
      <c r="B126" s="161">
        <v>10610.6</v>
      </c>
      <c r="C126" s="159">
        <v>19638.3</v>
      </c>
      <c r="D126" s="162">
        <f t="shared" si="2"/>
        <v>5.8775171523621772E-3</v>
      </c>
      <c r="E126" s="162">
        <f t="shared" si="3"/>
        <v>4.2828680545368147E-3</v>
      </c>
    </row>
    <row r="127" spans="1:5" x14ac:dyDescent="0.25">
      <c r="A127" s="160">
        <v>45197</v>
      </c>
      <c r="B127" s="161">
        <v>10565.35</v>
      </c>
      <c r="C127" s="159">
        <v>19523.55</v>
      </c>
      <c r="D127" s="162">
        <f t="shared" si="2"/>
        <v>-9.7837085276508695E-3</v>
      </c>
      <c r="E127" s="162">
        <f t="shared" si="3"/>
        <v>-1.0804484703789474E-2</v>
      </c>
    </row>
    <row r="128" spans="1:5" x14ac:dyDescent="0.25">
      <c r="A128" s="160">
        <v>45196</v>
      </c>
      <c r="B128" s="161">
        <v>10680.75</v>
      </c>
      <c r="C128" s="159">
        <v>19716.45</v>
      </c>
      <c r="D128" s="162">
        <f t="shared" si="2"/>
        <v>2.6316190941126916E-3</v>
      </c>
      <c r="E128" s="162">
        <f t="shared" si="3"/>
        <v>1.1755623232749146E-2</v>
      </c>
    </row>
    <row r="129" spans="1:5" x14ac:dyDescent="0.25">
      <c r="A129" s="160">
        <v>45195</v>
      </c>
      <c r="B129" s="161">
        <v>10556.65</v>
      </c>
      <c r="C129" s="159">
        <v>19664.7</v>
      </c>
      <c r="D129" s="162">
        <f t="shared" si="2"/>
        <v>-5.0064677464023433E-4</v>
      </c>
      <c r="E129" s="162">
        <f t="shared" si="3"/>
        <v>-2.9797321546628508E-3</v>
      </c>
    </row>
    <row r="130" spans="1:5" x14ac:dyDescent="0.25">
      <c r="A130" s="160">
        <v>45194</v>
      </c>
      <c r="B130" s="161">
        <v>10588.2</v>
      </c>
      <c r="C130" s="159">
        <v>19674.55</v>
      </c>
      <c r="D130" s="162">
        <f t="shared" si="2"/>
        <v>1.5248357624786379E-5</v>
      </c>
      <c r="E130" s="162">
        <f t="shared" si="3"/>
        <v>5.0355239365362792E-3</v>
      </c>
    </row>
    <row r="131" spans="1:5" x14ac:dyDescent="0.25">
      <c r="A131" s="160">
        <v>45191</v>
      </c>
      <c r="B131" s="161">
        <v>10535.15</v>
      </c>
      <c r="C131" s="159">
        <v>19674.25</v>
      </c>
      <c r="D131" s="162">
        <f t="shared" ref="D131:D194" si="4">C131/C132-1</f>
        <v>-3.4494373770092013E-3</v>
      </c>
      <c r="E131" s="162">
        <f t="shared" ref="E131:E194" si="5">B131/B132-1</f>
        <v>2.4391548282333364E-2</v>
      </c>
    </row>
    <row r="132" spans="1:5" x14ac:dyDescent="0.25">
      <c r="A132" s="160">
        <v>45190</v>
      </c>
      <c r="B132" s="161">
        <v>10284.299999999999</v>
      </c>
      <c r="C132" s="159">
        <v>19742.349999999999</v>
      </c>
      <c r="D132" s="162">
        <f t="shared" si="4"/>
        <v>-7.9919000673320806E-3</v>
      </c>
      <c r="E132" s="162">
        <f t="shared" si="5"/>
        <v>-6.0357116969097513E-3</v>
      </c>
    </row>
    <row r="133" spans="1:5" x14ac:dyDescent="0.25">
      <c r="A133" s="160">
        <v>45189</v>
      </c>
      <c r="B133" s="161">
        <v>10346.75</v>
      </c>
      <c r="C133" s="159">
        <v>19901.400000000001</v>
      </c>
      <c r="D133" s="162">
        <f t="shared" si="4"/>
        <v>-1.1518230990448575E-2</v>
      </c>
      <c r="E133" s="162">
        <f t="shared" si="5"/>
        <v>-1.6664924302183026E-2</v>
      </c>
    </row>
    <row r="134" spans="1:5" x14ac:dyDescent="0.25">
      <c r="A134" s="160">
        <v>45187</v>
      </c>
      <c r="B134" s="161">
        <v>10522.1</v>
      </c>
      <c r="C134" s="159">
        <v>20133.3</v>
      </c>
      <c r="D134" s="162">
        <f t="shared" si="4"/>
        <v>-2.9243748251194246E-3</v>
      </c>
      <c r="E134" s="162">
        <f t="shared" si="5"/>
        <v>-2.9928030213055568E-4</v>
      </c>
    </row>
    <row r="135" spans="1:5" x14ac:dyDescent="0.25">
      <c r="A135" s="160">
        <v>45184</v>
      </c>
      <c r="B135" s="161">
        <v>10525.25</v>
      </c>
      <c r="C135" s="159">
        <v>20192.349999999999</v>
      </c>
      <c r="D135" s="162">
        <f t="shared" si="4"/>
        <v>4.4396137909079592E-3</v>
      </c>
      <c r="E135" s="162">
        <f t="shared" si="5"/>
        <v>3.5373254577786284E-3</v>
      </c>
    </row>
    <row r="136" spans="1:5" x14ac:dyDescent="0.25">
      <c r="A136" s="160">
        <v>45183</v>
      </c>
      <c r="B136" s="161">
        <v>10488.15</v>
      </c>
      <c r="C136" s="159">
        <v>20103.099999999999</v>
      </c>
      <c r="D136" s="162">
        <f t="shared" si="4"/>
        <v>1.6492277030393243E-3</v>
      </c>
      <c r="E136" s="162">
        <f t="shared" si="5"/>
        <v>1.4083296732674278E-3</v>
      </c>
    </row>
    <row r="137" spans="1:5" x14ac:dyDescent="0.25">
      <c r="A137" s="160">
        <v>45182</v>
      </c>
      <c r="B137" s="161">
        <v>10473.4</v>
      </c>
      <c r="C137" s="159">
        <v>20070</v>
      </c>
      <c r="D137" s="162">
        <f t="shared" si="4"/>
        <v>3.8413060440549707E-3</v>
      </c>
      <c r="E137" s="162">
        <f t="shared" si="5"/>
        <v>-2.8752046917248641E-3</v>
      </c>
    </row>
    <row r="138" spans="1:5" x14ac:dyDescent="0.25">
      <c r="A138" s="160">
        <v>45181</v>
      </c>
      <c r="B138" s="161">
        <v>10503.6</v>
      </c>
      <c r="C138" s="159">
        <v>19993.2</v>
      </c>
      <c r="D138" s="162">
        <f t="shared" si="4"/>
        <v>-1.5752874899654934E-4</v>
      </c>
      <c r="E138" s="162">
        <f t="shared" si="5"/>
        <v>-2.8716945846011255E-3</v>
      </c>
    </row>
    <row r="139" spans="1:5" x14ac:dyDescent="0.25">
      <c r="A139" s="160">
        <v>45180</v>
      </c>
      <c r="B139" s="161">
        <v>10533.85</v>
      </c>
      <c r="C139" s="159">
        <v>19996.349999999999</v>
      </c>
      <c r="D139" s="162">
        <f t="shared" si="4"/>
        <v>8.9001233605532359E-3</v>
      </c>
      <c r="E139" s="162">
        <f t="shared" si="5"/>
        <v>1.9536391792489338E-2</v>
      </c>
    </row>
    <row r="140" spans="1:5" x14ac:dyDescent="0.25">
      <c r="A140" s="160">
        <v>45177</v>
      </c>
      <c r="B140" s="161">
        <v>10332</v>
      </c>
      <c r="C140" s="159">
        <v>19819.95</v>
      </c>
      <c r="D140" s="162">
        <f t="shared" si="4"/>
        <v>4.7092697590365162E-3</v>
      </c>
      <c r="E140" s="162">
        <f t="shared" si="5"/>
        <v>4.9850448654038537E-3</v>
      </c>
    </row>
    <row r="141" spans="1:5" x14ac:dyDescent="0.25">
      <c r="A141" s="160">
        <v>45176</v>
      </c>
      <c r="B141" s="161">
        <v>10280.75</v>
      </c>
      <c r="C141" s="159">
        <v>19727.05</v>
      </c>
      <c r="D141" s="162">
        <f t="shared" si="4"/>
        <v>5.91503259641879E-3</v>
      </c>
      <c r="E141" s="162">
        <f t="shared" si="5"/>
        <v>1.0010954086168811E-2</v>
      </c>
    </row>
    <row r="142" spans="1:5" x14ac:dyDescent="0.25">
      <c r="A142" s="160">
        <v>45175</v>
      </c>
      <c r="B142" s="161">
        <v>10178.85</v>
      </c>
      <c r="C142" s="159">
        <v>19611.05</v>
      </c>
      <c r="D142" s="162">
        <f t="shared" si="4"/>
        <v>1.8467527292602703E-3</v>
      </c>
      <c r="E142" s="162">
        <f t="shared" si="5"/>
        <v>-8.11237466015724E-3</v>
      </c>
    </row>
    <row r="143" spans="1:5" x14ac:dyDescent="0.25">
      <c r="A143" s="160">
        <v>45174</v>
      </c>
      <c r="B143" s="161">
        <v>10262.1</v>
      </c>
      <c r="C143" s="159">
        <v>19574.900000000001</v>
      </c>
      <c r="D143" s="162">
        <f t="shared" si="4"/>
        <v>2.3606161156857208E-3</v>
      </c>
      <c r="E143" s="162">
        <f t="shared" si="5"/>
        <v>-9.6840033003778858E-3</v>
      </c>
    </row>
    <row r="144" spans="1:5" x14ac:dyDescent="0.25">
      <c r="A144" s="160">
        <v>45173</v>
      </c>
      <c r="B144" s="161">
        <v>10362.450000000001</v>
      </c>
      <c r="C144" s="159">
        <v>19528.8</v>
      </c>
      <c r="D144" s="162">
        <f t="shared" si="4"/>
        <v>4.8108338950261231E-3</v>
      </c>
      <c r="E144" s="162">
        <f t="shared" si="5"/>
        <v>3.0199637023593517E-3</v>
      </c>
    </row>
    <row r="145" spans="1:5" x14ac:dyDescent="0.25">
      <c r="A145" s="160">
        <v>45170</v>
      </c>
      <c r="B145" s="161">
        <v>10331.25</v>
      </c>
      <c r="C145" s="159">
        <v>19435.3</v>
      </c>
      <c r="D145" s="162">
        <f t="shared" si="4"/>
        <v>9.4267105714196386E-3</v>
      </c>
      <c r="E145" s="162">
        <f t="shared" si="5"/>
        <v>3.2732561626581891E-2</v>
      </c>
    </row>
    <row r="146" spans="1:5" x14ac:dyDescent="0.25">
      <c r="A146" s="160">
        <v>45169</v>
      </c>
      <c r="B146" s="161">
        <v>10003.799999999999</v>
      </c>
      <c r="C146" s="159">
        <v>19253.8</v>
      </c>
      <c r="D146" s="162">
        <f t="shared" si="4"/>
        <v>-4.840431167931758E-3</v>
      </c>
      <c r="E146" s="162">
        <f t="shared" si="5"/>
        <v>2.1171042423747455E-2</v>
      </c>
    </row>
    <row r="147" spans="1:5" x14ac:dyDescent="0.25">
      <c r="A147" s="160">
        <v>45168</v>
      </c>
      <c r="B147" s="161">
        <v>9796.4</v>
      </c>
      <c r="C147" s="159">
        <v>19347.45</v>
      </c>
      <c r="D147" s="162">
        <f t="shared" si="4"/>
        <v>2.4815627641494586E-4</v>
      </c>
      <c r="E147" s="162">
        <f t="shared" si="5"/>
        <v>1.8204495257892583E-2</v>
      </c>
    </row>
    <row r="148" spans="1:5" x14ac:dyDescent="0.25">
      <c r="A148" s="160">
        <v>45167</v>
      </c>
      <c r="B148" s="161">
        <v>9621.25</v>
      </c>
      <c r="C148" s="159">
        <v>19342.650000000001</v>
      </c>
      <c r="D148" s="162">
        <f t="shared" si="4"/>
        <v>1.8957787843707496E-3</v>
      </c>
      <c r="E148" s="162">
        <f t="shared" si="5"/>
        <v>2.4537128687081022E-3</v>
      </c>
    </row>
    <row r="149" spans="1:5" x14ac:dyDescent="0.25">
      <c r="A149" s="160">
        <v>45166</v>
      </c>
      <c r="B149" s="161">
        <v>9597.7000000000007</v>
      </c>
      <c r="C149" s="159">
        <v>19306.05</v>
      </c>
      <c r="D149" s="162">
        <f t="shared" si="4"/>
        <v>2.0891943236200916E-3</v>
      </c>
      <c r="E149" s="162">
        <f t="shared" si="5"/>
        <v>9.6784034842252176E-3</v>
      </c>
    </row>
    <row r="150" spans="1:5" x14ac:dyDescent="0.25">
      <c r="A150" s="160">
        <v>45163</v>
      </c>
      <c r="B150" s="161">
        <v>9505.7000000000007</v>
      </c>
      <c r="C150" s="159">
        <v>19265.8</v>
      </c>
      <c r="D150" s="162">
        <f t="shared" si="4"/>
        <v>-6.2362341192674364E-3</v>
      </c>
      <c r="E150" s="162">
        <f t="shared" si="5"/>
        <v>-7.1027920239823406E-3</v>
      </c>
    </row>
    <row r="151" spans="1:5" x14ac:dyDescent="0.25">
      <c r="A151" s="160">
        <v>45162</v>
      </c>
      <c r="B151" s="161">
        <v>9573.7000000000007</v>
      </c>
      <c r="C151" s="159">
        <v>19386.7</v>
      </c>
      <c r="D151" s="162">
        <f t="shared" si="4"/>
        <v>-2.9469245011314316E-3</v>
      </c>
      <c r="E151" s="162">
        <f t="shared" si="5"/>
        <v>-2.8382607971085827E-3</v>
      </c>
    </row>
    <row r="152" spans="1:5" x14ac:dyDescent="0.25">
      <c r="A152" s="160">
        <v>45161</v>
      </c>
      <c r="B152" s="161">
        <v>9600.9500000000007</v>
      </c>
      <c r="C152" s="159">
        <v>19444</v>
      </c>
      <c r="D152" s="162">
        <f t="shared" si="4"/>
        <v>2.4514795233148146E-3</v>
      </c>
      <c r="E152" s="162">
        <f t="shared" si="5"/>
        <v>1.1488743033533977E-2</v>
      </c>
    </row>
    <row r="153" spans="1:5" x14ac:dyDescent="0.25">
      <c r="A153" s="160">
        <v>45160</v>
      </c>
      <c r="B153" s="161">
        <v>9491.9</v>
      </c>
      <c r="C153" s="159">
        <v>19396.45</v>
      </c>
      <c r="D153" s="162">
        <f t="shared" si="4"/>
        <v>1.4695569672484865E-4</v>
      </c>
      <c r="E153" s="162">
        <f t="shared" si="5"/>
        <v>5.6257151332796962E-3</v>
      </c>
    </row>
    <row r="154" spans="1:5" x14ac:dyDescent="0.25">
      <c r="A154" s="160">
        <v>45159</v>
      </c>
      <c r="B154" s="161">
        <v>9438.7999999999993</v>
      </c>
      <c r="C154" s="159">
        <v>19393.599999999999</v>
      </c>
      <c r="D154" s="162">
        <f t="shared" si="4"/>
        <v>4.3215614586109563E-3</v>
      </c>
      <c r="E154" s="162">
        <f t="shared" si="5"/>
        <v>-1.8242289327996541E-3</v>
      </c>
    </row>
    <row r="155" spans="1:5" x14ac:dyDescent="0.25">
      <c r="A155" s="160">
        <v>45156</v>
      </c>
      <c r="B155" s="161">
        <v>9456.0499999999993</v>
      </c>
      <c r="C155" s="159">
        <v>19310.150000000001</v>
      </c>
      <c r="D155" s="162">
        <f t="shared" si="4"/>
        <v>-2.8453027975366973E-3</v>
      </c>
      <c r="E155" s="162">
        <f t="shared" si="5"/>
        <v>8.6130577154863719E-3</v>
      </c>
    </row>
    <row r="156" spans="1:5" x14ac:dyDescent="0.25">
      <c r="A156" s="160">
        <v>45155</v>
      </c>
      <c r="B156" s="161">
        <v>9375.2999999999993</v>
      </c>
      <c r="C156" s="159">
        <v>19365.25</v>
      </c>
      <c r="D156" s="162">
        <f t="shared" si="4"/>
        <v>-5.1245825841254034E-3</v>
      </c>
      <c r="E156" s="162">
        <f t="shared" si="5"/>
        <v>-4.6976766406038317E-3</v>
      </c>
    </row>
    <row r="157" spans="1:5" x14ac:dyDescent="0.25">
      <c r="A157" s="160">
        <v>45154</v>
      </c>
      <c r="B157" s="161">
        <v>9419.5499999999993</v>
      </c>
      <c r="C157" s="159">
        <v>19465</v>
      </c>
      <c r="D157" s="162">
        <f t="shared" si="4"/>
        <v>1.5667972759854099E-3</v>
      </c>
      <c r="E157" s="162">
        <f t="shared" si="5"/>
        <v>1.0502432509265969E-2</v>
      </c>
    </row>
    <row r="158" spans="1:5" x14ac:dyDescent="0.25">
      <c r="A158" s="160">
        <v>45152</v>
      </c>
      <c r="B158" s="161">
        <v>9321.65</v>
      </c>
      <c r="C158" s="159">
        <v>19434.55</v>
      </c>
      <c r="D158" s="162">
        <f t="shared" si="4"/>
        <v>3.2169567074835648E-4</v>
      </c>
      <c r="E158" s="162">
        <f t="shared" si="5"/>
        <v>-3.7619498014823671E-3</v>
      </c>
    </row>
    <row r="159" spans="1:5" x14ac:dyDescent="0.25">
      <c r="A159" s="160">
        <v>45149</v>
      </c>
      <c r="B159" s="161">
        <v>9356.85</v>
      </c>
      <c r="C159" s="159">
        <v>19428.3</v>
      </c>
      <c r="D159" s="162">
        <f t="shared" si="4"/>
        <v>-5.8741960077981492E-3</v>
      </c>
      <c r="E159" s="162">
        <f t="shared" si="5"/>
        <v>-4.3362135013195191E-3</v>
      </c>
    </row>
    <row r="160" spans="1:5" x14ac:dyDescent="0.25">
      <c r="A160" s="160">
        <v>45148</v>
      </c>
      <c r="B160" s="161">
        <v>9397.6</v>
      </c>
      <c r="C160" s="159">
        <v>19543.099999999999</v>
      </c>
      <c r="D160" s="162">
        <f t="shared" si="4"/>
        <v>-4.5562089489139534E-3</v>
      </c>
      <c r="E160" s="162">
        <f t="shared" si="5"/>
        <v>-6.9216218786655181E-3</v>
      </c>
    </row>
    <row r="161" spans="1:5" x14ac:dyDescent="0.25">
      <c r="A161" s="160">
        <v>45147</v>
      </c>
      <c r="B161" s="161">
        <v>9463.1</v>
      </c>
      <c r="C161" s="159">
        <v>19632.55</v>
      </c>
      <c r="D161" s="162">
        <f t="shared" si="4"/>
        <v>3.152647943242215E-3</v>
      </c>
      <c r="E161" s="162">
        <f t="shared" si="5"/>
        <v>-8.3258667756520577E-3</v>
      </c>
    </row>
    <row r="162" spans="1:5" x14ac:dyDescent="0.25">
      <c r="A162" s="160">
        <v>45146</v>
      </c>
      <c r="B162" s="161">
        <v>9542.5499999999993</v>
      </c>
      <c r="C162" s="159">
        <v>19570.849999999999</v>
      </c>
      <c r="D162" s="162">
        <f t="shared" si="4"/>
        <v>-1.3496757206350463E-3</v>
      </c>
      <c r="E162" s="162">
        <f t="shared" si="5"/>
        <v>1.9687519687519028E-3</v>
      </c>
    </row>
    <row r="163" spans="1:5" x14ac:dyDescent="0.25">
      <c r="A163" s="160">
        <v>45145</v>
      </c>
      <c r="B163" s="161">
        <v>9523.7999999999993</v>
      </c>
      <c r="C163" s="159">
        <v>19597.3</v>
      </c>
      <c r="D163" s="162">
        <f t="shared" si="4"/>
        <v>4.1143618383971958E-3</v>
      </c>
      <c r="E163" s="162">
        <f t="shared" si="5"/>
        <v>5.6386213887480441E-3</v>
      </c>
    </row>
    <row r="164" spans="1:5" x14ac:dyDescent="0.25">
      <c r="A164" s="160">
        <v>45142</v>
      </c>
      <c r="B164" s="161">
        <v>9470.4</v>
      </c>
      <c r="C164" s="159">
        <v>19517</v>
      </c>
      <c r="D164" s="162">
        <f t="shared" si="4"/>
        <v>6.983409565233023E-3</v>
      </c>
      <c r="E164" s="162">
        <f t="shared" si="5"/>
        <v>-7.6804593606254468E-3</v>
      </c>
    </row>
    <row r="165" spans="1:5" x14ac:dyDescent="0.25">
      <c r="A165" s="160">
        <v>45141</v>
      </c>
      <c r="B165" s="161">
        <v>9543.7000000000007</v>
      </c>
      <c r="C165" s="159">
        <v>19381.650000000001</v>
      </c>
      <c r="D165" s="162">
        <f t="shared" si="4"/>
        <v>-7.4206657089961325E-3</v>
      </c>
      <c r="E165" s="162">
        <f t="shared" si="5"/>
        <v>-1.1404835401603419E-2</v>
      </c>
    </row>
    <row r="166" spans="1:5" x14ac:dyDescent="0.25">
      <c r="A166" s="160">
        <v>45140</v>
      </c>
      <c r="B166" s="161">
        <v>9653.7999999999993</v>
      </c>
      <c r="C166" s="159">
        <v>19526.55</v>
      </c>
      <c r="D166" s="162">
        <f t="shared" si="4"/>
        <v>-1.0489749690248296E-2</v>
      </c>
      <c r="E166" s="162">
        <f t="shared" si="5"/>
        <v>-6.478503614891884E-3</v>
      </c>
    </row>
    <row r="167" spans="1:5" x14ac:dyDescent="0.25">
      <c r="A167" s="160">
        <v>45139</v>
      </c>
      <c r="B167" s="161">
        <v>9716.75</v>
      </c>
      <c r="C167" s="159">
        <v>19733.55</v>
      </c>
      <c r="D167" s="162">
        <f t="shared" si="4"/>
        <v>-1.0251192175683155E-3</v>
      </c>
      <c r="E167" s="162">
        <f t="shared" si="5"/>
        <v>-1.0589822569559315E-2</v>
      </c>
    </row>
    <row r="168" spans="1:5" x14ac:dyDescent="0.25">
      <c r="A168" s="160">
        <v>45138</v>
      </c>
      <c r="B168" s="161">
        <v>9820.75</v>
      </c>
      <c r="C168" s="159">
        <v>19753.8</v>
      </c>
      <c r="D168" s="162">
        <f t="shared" si="4"/>
        <v>5.4845630546598301E-3</v>
      </c>
      <c r="E168" s="162">
        <f t="shared" si="5"/>
        <v>1.5557945461878164E-2</v>
      </c>
    </row>
    <row r="169" spans="1:5" x14ac:dyDescent="0.25">
      <c r="A169" s="160">
        <v>45135</v>
      </c>
      <c r="B169" s="161">
        <v>9670.2999999999993</v>
      </c>
      <c r="C169" s="159">
        <v>19646.05</v>
      </c>
      <c r="D169" s="162">
        <f t="shared" si="4"/>
        <v>-7.044796769059003E-4</v>
      </c>
      <c r="E169" s="162">
        <f t="shared" si="5"/>
        <v>-8.5404363517060933E-3</v>
      </c>
    </row>
    <row r="170" spans="1:5" x14ac:dyDescent="0.25">
      <c r="A170" s="160">
        <v>45134</v>
      </c>
      <c r="B170" s="161">
        <v>9753.6</v>
      </c>
      <c r="C170" s="159">
        <v>19659.900000000001</v>
      </c>
      <c r="D170" s="162">
        <f t="shared" si="4"/>
        <v>-5.9863587871554769E-3</v>
      </c>
      <c r="E170" s="162">
        <f t="shared" si="5"/>
        <v>-2.8186770667304462E-4</v>
      </c>
    </row>
    <row r="171" spans="1:5" x14ac:dyDescent="0.25">
      <c r="A171" s="160">
        <v>45133</v>
      </c>
      <c r="B171" s="161">
        <v>9756.35</v>
      </c>
      <c r="C171" s="159">
        <v>19778.3</v>
      </c>
      <c r="D171" s="162">
        <f t="shared" si="4"/>
        <v>4.9642795443227694E-3</v>
      </c>
      <c r="E171" s="162">
        <f t="shared" si="5"/>
        <v>-2.3056585985692379E-4</v>
      </c>
    </row>
    <row r="172" spans="1:5" x14ac:dyDescent="0.25">
      <c r="A172" s="160">
        <v>45132</v>
      </c>
      <c r="B172" s="161">
        <v>9758.6</v>
      </c>
      <c r="C172" s="159">
        <v>19680.599999999999</v>
      </c>
      <c r="D172" s="162">
        <f t="shared" si="4"/>
        <v>4.1937033450500927E-4</v>
      </c>
      <c r="E172" s="162">
        <f t="shared" si="5"/>
        <v>6.5808474646202875E-3</v>
      </c>
    </row>
    <row r="173" spans="1:5" x14ac:dyDescent="0.25">
      <c r="A173" s="160">
        <v>45131</v>
      </c>
      <c r="B173" s="161">
        <v>9694.7999999999993</v>
      </c>
      <c r="C173" s="159">
        <v>19672.349999999999</v>
      </c>
      <c r="D173" s="162">
        <f t="shared" si="4"/>
        <v>-3.679412509496105E-3</v>
      </c>
      <c r="E173" s="162">
        <f t="shared" si="5"/>
        <v>-7.7021100199077264E-3</v>
      </c>
    </row>
    <row r="174" spans="1:5" x14ac:dyDescent="0.25">
      <c r="A174" s="160">
        <v>45128</v>
      </c>
      <c r="B174" s="161">
        <v>9770.0499999999993</v>
      </c>
      <c r="C174" s="159">
        <v>19745</v>
      </c>
      <c r="D174" s="162">
        <f t="shared" si="4"/>
        <v>-1.1719717805812602E-2</v>
      </c>
      <c r="E174" s="162">
        <f t="shared" si="5"/>
        <v>-2.5070350473277436E-4</v>
      </c>
    </row>
    <row r="175" spans="1:5" x14ac:dyDescent="0.25">
      <c r="A175" s="160">
        <v>45127</v>
      </c>
      <c r="B175" s="161">
        <v>9772.5</v>
      </c>
      <c r="C175" s="159">
        <v>19979.150000000001</v>
      </c>
      <c r="D175" s="162">
        <f t="shared" si="4"/>
        <v>7.3614125844860823E-3</v>
      </c>
      <c r="E175" s="162">
        <f t="shared" si="5"/>
        <v>1.71687891293828E-2</v>
      </c>
    </row>
    <row r="176" spans="1:5" x14ac:dyDescent="0.25">
      <c r="A176" s="160">
        <v>45126</v>
      </c>
      <c r="B176" s="161">
        <v>9607.5499999999993</v>
      </c>
      <c r="C176" s="159">
        <v>19833.150000000001</v>
      </c>
      <c r="D176" s="162">
        <f t="shared" si="4"/>
        <v>4.248262592250418E-3</v>
      </c>
      <c r="E176" s="162">
        <f t="shared" si="5"/>
        <v>-6.0109770165482912E-3</v>
      </c>
    </row>
    <row r="177" spans="1:5" x14ac:dyDescent="0.25">
      <c r="A177" s="160">
        <v>45125</v>
      </c>
      <c r="B177" s="161">
        <v>9665.65</v>
      </c>
      <c r="C177" s="159">
        <v>19749.25</v>
      </c>
      <c r="D177" s="162">
        <f t="shared" si="4"/>
        <v>1.9176671427012515E-3</v>
      </c>
      <c r="E177" s="162">
        <f t="shared" si="5"/>
        <v>-2.4665748151359024E-3</v>
      </c>
    </row>
    <row r="178" spans="1:5" x14ac:dyDescent="0.25">
      <c r="A178" s="160">
        <v>45124</v>
      </c>
      <c r="B178" s="161">
        <v>9689.5499999999993</v>
      </c>
      <c r="C178" s="159">
        <v>19711.45</v>
      </c>
      <c r="D178" s="162">
        <f t="shared" si="4"/>
        <v>7.5110531830611116E-3</v>
      </c>
      <c r="E178" s="162">
        <f t="shared" si="5"/>
        <v>8.9445158871885866E-3</v>
      </c>
    </row>
    <row r="179" spans="1:5" x14ac:dyDescent="0.25">
      <c r="A179" s="160">
        <v>45121</v>
      </c>
      <c r="B179" s="161">
        <v>9603.65</v>
      </c>
      <c r="C179" s="159">
        <v>19564.5</v>
      </c>
      <c r="D179" s="162">
        <f t="shared" si="4"/>
        <v>7.7651149314275081E-3</v>
      </c>
      <c r="E179" s="162">
        <f t="shared" si="5"/>
        <v>-4.5503780752625955E-3</v>
      </c>
    </row>
    <row r="180" spans="1:5" x14ac:dyDescent="0.25">
      <c r="A180" s="160">
        <v>45120</v>
      </c>
      <c r="B180" s="161">
        <v>9647.5499999999993</v>
      </c>
      <c r="C180" s="159">
        <v>19413.75</v>
      </c>
      <c r="D180" s="162">
        <f t="shared" si="4"/>
        <v>1.5192707500399916E-3</v>
      </c>
      <c r="E180" s="162">
        <f t="shared" si="5"/>
        <v>-1.91392667602025E-2</v>
      </c>
    </row>
    <row r="181" spans="1:5" x14ac:dyDescent="0.25">
      <c r="A181" s="160">
        <v>45119</v>
      </c>
      <c r="B181" s="161">
        <v>9835.7999999999993</v>
      </c>
      <c r="C181" s="159">
        <v>19384.3</v>
      </c>
      <c r="D181" s="162">
        <f t="shared" si="4"/>
        <v>-2.8344496229308902E-3</v>
      </c>
      <c r="E181" s="162">
        <f t="shared" si="5"/>
        <v>-6.4999015166437024E-3</v>
      </c>
    </row>
    <row r="182" spans="1:5" x14ac:dyDescent="0.25">
      <c r="A182" s="160">
        <v>45118</v>
      </c>
      <c r="B182" s="161">
        <v>9900.15</v>
      </c>
      <c r="C182" s="159">
        <v>19439.400000000001</v>
      </c>
      <c r="D182" s="162">
        <f t="shared" si="4"/>
        <v>4.3139301194985435E-3</v>
      </c>
      <c r="E182" s="162">
        <f t="shared" si="5"/>
        <v>1.6828774791245227E-2</v>
      </c>
    </row>
    <row r="183" spans="1:5" x14ac:dyDescent="0.25">
      <c r="A183" s="160">
        <v>45117</v>
      </c>
      <c r="B183" s="161">
        <v>9736.2999999999993</v>
      </c>
      <c r="C183" s="159">
        <v>19355.900000000001</v>
      </c>
      <c r="D183" s="162">
        <f t="shared" si="4"/>
        <v>1.2466505964268126E-3</v>
      </c>
      <c r="E183" s="162">
        <f t="shared" si="5"/>
        <v>-1.1568234308773961E-2</v>
      </c>
    </row>
    <row r="184" spans="1:5" x14ac:dyDescent="0.25">
      <c r="A184" s="160">
        <v>45114</v>
      </c>
      <c r="B184" s="161">
        <v>9850.25</v>
      </c>
      <c r="C184" s="159">
        <v>19331.8</v>
      </c>
      <c r="D184" s="162">
        <f t="shared" si="4"/>
        <v>-8.4883547978438223E-3</v>
      </c>
      <c r="E184" s="162">
        <f t="shared" si="5"/>
        <v>-9.2804835994075852E-4</v>
      </c>
    </row>
    <row r="185" spans="1:5" x14ac:dyDescent="0.25">
      <c r="A185" s="160">
        <v>45113</v>
      </c>
      <c r="B185" s="161">
        <v>9859.4</v>
      </c>
      <c r="C185" s="159">
        <v>19497.3</v>
      </c>
      <c r="D185" s="162">
        <f t="shared" si="4"/>
        <v>5.0931773075237885E-3</v>
      </c>
      <c r="E185" s="162">
        <f t="shared" si="5"/>
        <v>-1.3300241185712935E-2</v>
      </c>
    </row>
    <row r="186" spans="1:5" x14ac:dyDescent="0.25">
      <c r="A186" s="160">
        <v>45112</v>
      </c>
      <c r="B186" s="161">
        <v>9992.2999999999993</v>
      </c>
      <c r="C186" s="159">
        <v>19398.5</v>
      </c>
      <c r="D186" s="162">
        <f t="shared" si="4"/>
        <v>4.8996853886218439E-4</v>
      </c>
      <c r="E186" s="162">
        <f t="shared" si="5"/>
        <v>3.5750564919045491E-2</v>
      </c>
    </row>
    <row r="187" spans="1:5" x14ac:dyDescent="0.25">
      <c r="A187" s="160">
        <v>45111</v>
      </c>
      <c r="B187" s="161">
        <v>9647.4</v>
      </c>
      <c r="C187" s="159">
        <v>19389</v>
      </c>
      <c r="D187" s="162">
        <f t="shared" si="4"/>
        <v>3.4389870902133968E-3</v>
      </c>
      <c r="E187" s="162">
        <f t="shared" si="5"/>
        <v>-2.6465419208104857E-3</v>
      </c>
    </row>
    <row r="188" spans="1:5" x14ac:dyDescent="0.25">
      <c r="A188" s="160">
        <v>45110</v>
      </c>
      <c r="B188" s="161">
        <v>9673</v>
      </c>
      <c r="C188" s="159">
        <v>19322.55</v>
      </c>
      <c r="D188" s="162">
        <f t="shared" si="4"/>
        <v>6.9570927169402275E-3</v>
      </c>
      <c r="E188" s="162">
        <f t="shared" si="5"/>
        <v>-1.1855082975365305E-2</v>
      </c>
    </row>
    <row r="189" spans="1:5" x14ac:dyDescent="0.25">
      <c r="A189" s="160">
        <v>45107</v>
      </c>
      <c r="B189" s="161">
        <v>9789.0499999999993</v>
      </c>
      <c r="C189" s="159">
        <v>19189.05</v>
      </c>
      <c r="D189" s="162">
        <f t="shared" si="4"/>
        <v>1.1435212759789426E-2</v>
      </c>
      <c r="E189" s="162">
        <f t="shared" si="5"/>
        <v>2.6035961910352068E-2</v>
      </c>
    </row>
    <row r="190" spans="1:5" x14ac:dyDescent="0.25">
      <c r="A190" s="160">
        <v>45105</v>
      </c>
      <c r="B190" s="161">
        <v>9540.65</v>
      </c>
      <c r="C190" s="159">
        <v>18972.099999999999</v>
      </c>
      <c r="D190" s="162">
        <f t="shared" si="4"/>
        <v>8.2211145004089659E-3</v>
      </c>
      <c r="E190" s="162">
        <f t="shared" si="5"/>
        <v>8.418771800021041E-3</v>
      </c>
    </row>
    <row r="191" spans="1:5" x14ac:dyDescent="0.25">
      <c r="A191" s="160">
        <v>45104</v>
      </c>
      <c r="B191" s="161">
        <v>9461</v>
      </c>
      <c r="C191" s="159">
        <v>18817.400000000001</v>
      </c>
      <c r="D191" s="162">
        <f t="shared" si="4"/>
        <v>6.7518404382811426E-3</v>
      </c>
      <c r="E191" s="162">
        <f t="shared" si="5"/>
        <v>-9.7146839559891784E-4</v>
      </c>
    </row>
    <row r="192" spans="1:5" x14ac:dyDescent="0.25">
      <c r="A192" s="160">
        <v>45103</v>
      </c>
      <c r="B192" s="161">
        <v>9470.2000000000007</v>
      </c>
      <c r="C192" s="159">
        <v>18691.2</v>
      </c>
      <c r="D192" s="162">
        <f t="shared" si="4"/>
        <v>1.3768717687712151E-3</v>
      </c>
      <c r="E192" s="162">
        <f t="shared" si="5"/>
        <v>1.5320617970902672E-2</v>
      </c>
    </row>
    <row r="193" spans="1:5" x14ac:dyDescent="0.25">
      <c r="A193" s="160">
        <v>45100</v>
      </c>
      <c r="B193" s="161">
        <v>9327.2999999999993</v>
      </c>
      <c r="C193" s="159">
        <v>18665.5</v>
      </c>
      <c r="D193" s="162">
        <f t="shared" si="4"/>
        <v>-5.6336152360657588E-3</v>
      </c>
      <c r="E193" s="162">
        <f t="shared" si="5"/>
        <v>-8.0558967569033246E-3</v>
      </c>
    </row>
    <row r="194" spans="1:5" x14ac:dyDescent="0.25">
      <c r="A194" s="160">
        <v>45099</v>
      </c>
      <c r="B194" s="161">
        <v>9403.0499999999993</v>
      </c>
      <c r="C194" s="159">
        <v>18771.25</v>
      </c>
      <c r="D194" s="162">
        <f t="shared" si="4"/>
        <v>-4.5394644386521632E-3</v>
      </c>
      <c r="E194" s="162">
        <f t="shared" si="5"/>
        <v>-4.0038767695707023E-3</v>
      </c>
    </row>
    <row r="195" spans="1:5" x14ac:dyDescent="0.25">
      <c r="A195" s="160">
        <v>45098</v>
      </c>
      <c r="B195" s="161">
        <v>9440.85</v>
      </c>
      <c r="C195" s="159">
        <v>18856.849999999999</v>
      </c>
      <c r="D195" s="162">
        <f t="shared" ref="D195:D246" si="6">C195/C196-1</f>
        <v>2.1337428985952478E-3</v>
      </c>
      <c r="E195" s="162">
        <f t="shared" ref="E195:E246" si="7">B195/B196-1</f>
        <v>-5.399226725382178E-3</v>
      </c>
    </row>
    <row r="196" spans="1:5" x14ac:dyDescent="0.25">
      <c r="A196" s="160">
        <v>45097</v>
      </c>
      <c r="B196" s="161">
        <v>9492.1</v>
      </c>
      <c r="C196" s="159">
        <v>18816.7</v>
      </c>
      <c r="D196" s="162">
        <f t="shared" si="6"/>
        <v>3.2657174314665305E-3</v>
      </c>
      <c r="E196" s="162">
        <f t="shared" si="7"/>
        <v>-4.1859001258917061E-3</v>
      </c>
    </row>
    <row r="197" spans="1:5" x14ac:dyDescent="0.25">
      <c r="A197" s="160">
        <v>45096</v>
      </c>
      <c r="B197" s="161">
        <v>9532</v>
      </c>
      <c r="C197" s="159">
        <v>18755.45</v>
      </c>
      <c r="D197" s="162">
        <f t="shared" si="6"/>
        <v>-3.7474768936576197E-3</v>
      </c>
      <c r="E197" s="162">
        <f t="shared" si="7"/>
        <v>-7.4658725282964467E-3</v>
      </c>
    </row>
    <row r="198" spans="1:5" x14ac:dyDescent="0.25">
      <c r="A198" s="160">
        <v>45093</v>
      </c>
      <c r="B198" s="161">
        <v>9603.7000000000007</v>
      </c>
      <c r="C198" s="159">
        <v>18826</v>
      </c>
      <c r="D198" s="162">
        <f t="shared" si="6"/>
        <v>7.3790272954448177E-3</v>
      </c>
      <c r="E198" s="162">
        <f t="shared" si="7"/>
        <v>9.223698129725566E-4</v>
      </c>
    </row>
    <row r="199" spans="1:5" x14ac:dyDescent="0.25">
      <c r="A199" s="160">
        <v>45092</v>
      </c>
      <c r="B199" s="161">
        <v>9594.85</v>
      </c>
      <c r="C199" s="159">
        <v>18688.099999999999</v>
      </c>
      <c r="D199" s="162">
        <f t="shared" si="6"/>
        <v>-3.6148625232594878E-3</v>
      </c>
      <c r="E199" s="162">
        <f t="shared" si="7"/>
        <v>6.5407815368476729E-3</v>
      </c>
    </row>
    <row r="200" spans="1:5" x14ac:dyDescent="0.25">
      <c r="A200" s="160">
        <v>45091</v>
      </c>
      <c r="B200" s="161">
        <v>9532.5</v>
      </c>
      <c r="C200" s="159">
        <v>18755.900000000001</v>
      </c>
      <c r="D200" s="162">
        <f t="shared" si="6"/>
        <v>2.123834228727528E-3</v>
      </c>
      <c r="E200" s="162">
        <f t="shared" si="7"/>
        <v>1.5760441292356209E-3</v>
      </c>
    </row>
    <row r="201" spans="1:5" x14ac:dyDescent="0.25">
      <c r="A201" s="160">
        <v>45090</v>
      </c>
      <c r="B201" s="161">
        <v>9517.5</v>
      </c>
      <c r="C201" s="159">
        <v>18716.150000000001</v>
      </c>
      <c r="D201" s="162">
        <f t="shared" si="6"/>
        <v>6.1634814396689386E-3</v>
      </c>
      <c r="E201" s="162">
        <f t="shared" si="7"/>
        <v>-3.4500992099849581E-3</v>
      </c>
    </row>
    <row r="202" spans="1:5" x14ac:dyDescent="0.25">
      <c r="A202" s="160">
        <v>45089</v>
      </c>
      <c r="B202" s="161">
        <v>9550.4500000000007</v>
      </c>
      <c r="C202" s="159">
        <v>18601.5</v>
      </c>
      <c r="D202" s="162">
        <f t="shared" si="6"/>
        <v>2.0524257409741953E-3</v>
      </c>
      <c r="E202" s="162">
        <f t="shared" si="7"/>
        <v>-8.0340264650281545E-3</v>
      </c>
    </row>
    <row r="203" spans="1:5" x14ac:dyDescent="0.25">
      <c r="A203" s="160">
        <v>45086</v>
      </c>
      <c r="B203" s="161">
        <v>9627.7999999999993</v>
      </c>
      <c r="C203" s="159">
        <v>18563.400000000001</v>
      </c>
      <c r="D203" s="162">
        <f t="shared" si="6"/>
        <v>-3.8181764518058214E-3</v>
      </c>
      <c r="E203" s="162">
        <f t="shared" si="7"/>
        <v>-3.1888679518772278E-3</v>
      </c>
    </row>
    <row r="204" spans="1:5" x14ac:dyDescent="0.25">
      <c r="A204" s="160">
        <v>45085</v>
      </c>
      <c r="B204" s="161">
        <v>9658.6</v>
      </c>
      <c r="C204" s="159">
        <v>18634.55</v>
      </c>
      <c r="D204" s="162">
        <f t="shared" si="6"/>
        <v>-4.9048402255640333E-3</v>
      </c>
      <c r="E204" s="162">
        <f t="shared" si="7"/>
        <v>-5.0373422611382779E-3</v>
      </c>
    </row>
    <row r="205" spans="1:5" x14ac:dyDescent="0.25">
      <c r="A205" s="160">
        <v>45084</v>
      </c>
      <c r="B205" s="161">
        <v>9707.5</v>
      </c>
      <c r="C205" s="159">
        <v>18726.400000000001</v>
      </c>
      <c r="D205" s="162">
        <f t="shared" si="6"/>
        <v>6.8498306360558203E-3</v>
      </c>
      <c r="E205" s="162">
        <f t="shared" si="7"/>
        <v>-2.9477619605186023E-3</v>
      </c>
    </row>
    <row r="206" spans="1:5" x14ac:dyDescent="0.25">
      <c r="A206" s="160">
        <v>45083</v>
      </c>
      <c r="B206" s="161">
        <v>9736.2000000000007</v>
      </c>
      <c r="C206" s="159">
        <v>18599</v>
      </c>
      <c r="D206" s="162">
        <f t="shared" si="6"/>
        <v>2.7697330031184464E-4</v>
      </c>
      <c r="E206" s="162">
        <f t="shared" si="7"/>
        <v>1.608206969244752E-2</v>
      </c>
    </row>
    <row r="207" spans="1:5" x14ac:dyDescent="0.25">
      <c r="A207" s="160">
        <v>45082</v>
      </c>
      <c r="B207" s="161">
        <v>9582.1</v>
      </c>
      <c r="C207" s="159">
        <v>18593.849999999999</v>
      </c>
      <c r="D207" s="162">
        <f t="shared" si="6"/>
        <v>3.223787505193032E-3</v>
      </c>
      <c r="E207" s="162">
        <f t="shared" si="7"/>
        <v>1.0199939907330702E-2</v>
      </c>
    </row>
    <row r="208" spans="1:5" x14ac:dyDescent="0.25">
      <c r="A208" s="160">
        <v>45079</v>
      </c>
      <c r="B208" s="161">
        <v>9485.35</v>
      </c>
      <c r="C208" s="159">
        <v>18534.099999999999</v>
      </c>
      <c r="D208" s="162">
        <f t="shared" si="6"/>
        <v>2.507065489310456E-3</v>
      </c>
      <c r="E208" s="162">
        <f t="shared" si="7"/>
        <v>1.6835865055798038E-2</v>
      </c>
    </row>
    <row r="209" spans="1:5" x14ac:dyDescent="0.25">
      <c r="A209" s="160">
        <v>45078</v>
      </c>
      <c r="B209" s="161">
        <v>9328.2999999999993</v>
      </c>
      <c r="C209" s="159">
        <v>18487.75</v>
      </c>
      <c r="D209" s="162">
        <f t="shared" si="6"/>
        <v>-2.5169414709945714E-3</v>
      </c>
      <c r="E209" s="162">
        <f t="shared" si="7"/>
        <v>-4.2059416932652693E-3</v>
      </c>
    </row>
    <row r="210" spans="1:5" x14ac:dyDescent="0.25">
      <c r="A210" s="160">
        <v>45077</v>
      </c>
      <c r="B210" s="161">
        <v>9367.7000000000007</v>
      </c>
      <c r="C210" s="159">
        <v>18534.400000000001</v>
      </c>
      <c r="D210" s="162">
        <f t="shared" si="6"/>
        <v>-5.3370613158310043E-3</v>
      </c>
      <c r="E210" s="162">
        <f t="shared" si="7"/>
        <v>-1.6678478368599148E-3</v>
      </c>
    </row>
    <row r="211" spans="1:5" x14ac:dyDescent="0.25">
      <c r="A211" s="160">
        <v>45076</v>
      </c>
      <c r="B211" s="161">
        <v>9383.35</v>
      </c>
      <c r="C211" s="159">
        <v>18633.849999999999</v>
      </c>
      <c r="D211" s="162">
        <f t="shared" si="6"/>
        <v>1.8926104851695325E-3</v>
      </c>
      <c r="E211" s="162">
        <f t="shared" si="7"/>
        <v>5.3409760539990803E-3</v>
      </c>
    </row>
    <row r="212" spans="1:5" x14ac:dyDescent="0.25">
      <c r="A212" s="160">
        <v>45075</v>
      </c>
      <c r="B212" s="161">
        <v>9333.5</v>
      </c>
      <c r="C212" s="159">
        <v>18598.650000000001</v>
      </c>
      <c r="D212" s="162">
        <f t="shared" si="6"/>
        <v>5.3677561644058791E-3</v>
      </c>
      <c r="E212" s="162">
        <f t="shared" si="7"/>
        <v>-7.0691865382263019E-3</v>
      </c>
    </row>
    <row r="213" spans="1:5" x14ac:dyDescent="0.25">
      <c r="A213" s="160">
        <v>45072</v>
      </c>
      <c r="B213" s="161">
        <v>9399.9500000000007</v>
      </c>
      <c r="C213" s="159">
        <v>18499.349999999999</v>
      </c>
      <c r="D213" s="162">
        <f t="shared" si="6"/>
        <v>9.7264636772254054E-3</v>
      </c>
      <c r="E213" s="162">
        <f t="shared" si="7"/>
        <v>1.2723756578699286E-2</v>
      </c>
    </row>
    <row r="214" spans="1:5" x14ac:dyDescent="0.25">
      <c r="A214" s="160">
        <v>45071</v>
      </c>
      <c r="B214" s="161">
        <v>9281.85</v>
      </c>
      <c r="C214" s="159">
        <v>18321.150000000001</v>
      </c>
      <c r="D214" s="162">
        <f t="shared" si="6"/>
        <v>1.955111728482839E-3</v>
      </c>
      <c r="E214" s="162">
        <f t="shared" si="7"/>
        <v>1.1973141331607096E-3</v>
      </c>
    </row>
    <row r="215" spans="1:5" x14ac:dyDescent="0.25">
      <c r="A215" s="160">
        <v>45070</v>
      </c>
      <c r="B215" s="161">
        <v>9270.75</v>
      </c>
      <c r="C215" s="159">
        <v>18285.400000000001</v>
      </c>
      <c r="D215" s="162">
        <f t="shared" si="6"/>
        <v>-3.4118160017440058E-3</v>
      </c>
      <c r="E215" s="162">
        <f t="shared" si="7"/>
        <v>7.6135511428476743E-3</v>
      </c>
    </row>
    <row r="216" spans="1:5" x14ac:dyDescent="0.25">
      <c r="A216" s="160">
        <v>45069</v>
      </c>
      <c r="B216" s="161">
        <v>9200.7000000000007</v>
      </c>
      <c r="C216" s="159">
        <v>18348</v>
      </c>
      <c r="D216" s="162">
        <f t="shared" si="6"/>
        <v>1.834621936836589E-3</v>
      </c>
      <c r="E216" s="162">
        <f t="shared" si="7"/>
        <v>4.8107113409381341E-3</v>
      </c>
    </row>
    <row r="217" spans="1:5" x14ac:dyDescent="0.25">
      <c r="A217" s="160">
        <v>45068</v>
      </c>
      <c r="B217" s="161">
        <v>9156.65</v>
      </c>
      <c r="C217" s="159">
        <v>18314.400000000001</v>
      </c>
      <c r="D217" s="162">
        <f t="shared" si="6"/>
        <v>6.0977619565576457E-3</v>
      </c>
      <c r="E217" s="162">
        <f t="shared" si="7"/>
        <v>5.5677880945974589E-3</v>
      </c>
    </row>
    <row r="218" spans="1:5" x14ac:dyDescent="0.25">
      <c r="A218" s="160">
        <v>45065</v>
      </c>
      <c r="B218" s="161">
        <v>9105.9500000000007</v>
      </c>
      <c r="C218" s="159">
        <v>18203.400000000001</v>
      </c>
      <c r="D218" s="162">
        <f t="shared" si="6"/>
        <v>4.0513073670915833E-3</v>
      </c>
      <c r="E218" s="162">
        <f t="shared" si="7"/>
        <v>5.8155589674484531E-3</v>
      </c>
    </row>
    <row r="219" spans="1:5" x14ac:dyDescent="0.25">
      <c r="A219" s="160">
        <v>45064</v>
      </c>
      <c r="B219" s="161">
        <v>9053.2999999999993</v>
      </c>
      <c r="C219" s="159">
        <v>18129.95</v>
      </c>
      <c r="D219" s="162">
        <f t="shared" si="6"/>
        <v>-2.8490106837900653E-3</v>
      </c>
      <c r="E219" s="162">
        <f t="shared" si="7"/>
        <v>-7.2482838783253234E-3</v>
      </c>
    </row>
    <row r="220" spans="1:5" x14ac:dyDescent="0.25">
      <c r="A220" s="160">
        <v>45063</v>
      </c>
      <c r="B220" s="161">
        <v>9119.4</v>
      </c>
      <c r="C220" s="159">
        <v>18181.75</v>
      </c>
      <c r="D220" s="162">
        <f t="shared" si="6"/>
        <v>-5.7282694884204233E-3</v>
      </c>
      <c r="E220" s="162">
        <f t="shared" si="7"/>
        <v>5.2968962723298763E-3</v>
      </c>
    </row>
    <row r="221" spans="1:5" x14ac:dyDescent="0.25">
      <c r="A221" s="160">
        <v>45062</v>
      </c>
      <c r="B221" s="161">
        <v>9071.35</v>
      </c>
      <c r="C221" s="159">
        <v>18286.5</v>
      </c>
      <c r="D221" s="162">
        <f t="shared" si="6"/>
        <v>-6.1063599083637232E-3</v>
      </c>
      <c r="E221" s="162">
        <f t="shared" si="7"/>
        <v>-1.4765457843233021E-2</v>
      </c>
    </row>
    <row r="222" spans="1:5" x14ac:dyDescent="0.25">
      <c r="A222" s="160">
        <v>45061</v>
      </c>
      <c r="B222" s="161">
        <v>9207.2999999999993</v>
      </c>
      <c r="C222" s="159">
        <v>18398.849999999999</v>
      </c>
      <c r="D222" s="162">
        <f t="shared" si="6"/>
        <v>4.5891847030816724E-3</v>
      </c>
      <c r="E222" s="162">
        <f t="shared" si="7"/>
        <v>-9.4778062267358854E-3</v>
      </c>
    </row>
    <row r="223" spans="1:5" x14ac:dyDescent="0.25">
      <c r="A223" s="160">
        <v>45058</v>
      </c>
      <c r="B223" s="161">
        <v>9295.4</v>
      </c>
      <c r="C223" s="159">
        <v>18314.8</v>
      </c>
      <c r="D223" s="162">
        <f t="shared" si="6"/>
        <v>9.7283707711648404E-4</v>
      </c>
      <c r="E223" s="162">
        <f t="shared" si="7"/>
        <v>3.7253398697749684E-3</v>
      </c>
    </row>
    <row r="224" spans="1:5" x14ac:dyDescent="0.25">
      <c r="A224" s="160">
        <v>45057</v>
      </c>
      <c r="B224" s="161">
        <v>9260.9</v>
      </c>
      <c r="C224" s="159">
        <v>18297</v>
      </c>
      <c r="D224" s="162">
        <f t="shared" si="6"/>
        <v>-9.8825559238002736E-4</v>
      </c>
      <c r="E224" s="162">
        <f t="shared" si="7"/>
        <v>1.011654477729973E-2</v>
      </c>
    </row>
    <row r="225" spans="1:5" x14ac:dyDescent="0.25">
      <c r="A225" s="160">
        <v>45056</v>
      </c>
      <c r="B225" s="161">
        <v>9168.15</v>
      </c>
      <c r="C225" s="159">
        <v>18315.099999999999</v>
      </c>
      <c r="D225" s="162">
        <f t="shared" si="6"/>
        <v>2.6907990003255389E-3</v>
      </c>
      <c r="E225" s="162">
        <f t="shared" si="7"/>
        <v>6.2118958903809585E-3</v>
      </c>
    </row>
    <row r="226" spans="1:5" x14ac:dyDescent="0.25">
      <c r="A226" s="160">
        <v>45055</v>
      </c>
      <c r="B226" s="161">
        <v>9111.5499999999993</v>
      </c>
      <c r="C226" s="159">
        <v>18265.95</v>
      </c>
      <c r="D226" s="162">
        <f t="shared" si="6"/>
        <v>8.4864545235596722E-5</v>
      </c>
      <c r="E226" s="162">
        <f t="shared" si="7"/>
        <v>3.8892714502134496E-3</v>
      </c>
    </row>
    <row r="227" spans="1:5" x14ac:dyDescent="0.25">
      <c r="A227" s="160">
        <v>45054</v>
      </c>
      <c r="B227" s="161">
        <v>9076.25</v>
      </c>
      <c r="C227" s="159">
        <v>18264.400000000001</v>
      </c>
      <c r="D227" s="162">
        <f t="shared" si="6"/>
        <v>1.0814101499806439E-2</v>
      </c>
      <c r="E227" s="162">
        <f t="shared" si="7"/>
        <v>1.4259134059327438E-2</v>
      </c>
    </row>
    <row r="228" spans="1:5" x14ac:dyDescent="0.25">
      <c r="A228" s="160">
        <v>45051</v>
      </c>
      <c r="B228" s="161">
        <v>8948.65</v>
      </c>
      <c r="C228" s="159">
        <v>18069</v>
      </c>
      <c r="D228" s="162">
        <f t="shared" si="6"/>
        <v>-1.0232364508813596E-2</v>
      </c>
      <c r="E228" s="162">
        <f t="shared" si="7"/>
        <v>1.6822716632956869E-2</v>
      </c>
    </row>
    <row r="229" spans="1:5" x14ac:dyDescent="0.25">
      <c r="A229" s="160">
        <v>45050</v>
      </c>
      <c r="B229" s="161">
        <v>8800.6</v>
      </c>
      <c r="C229" s="159">
        <v>18255.8</v>
      </c>
      <c r="D229" s="162">
        <f t="shared" si="6"/>
        <v>9.1736526284076358E-3</v>
      </c>
      <c r="E229" s="162">
        <f t="shared" si="7"/>
        <v>3.7511509213072891E-4</v>
      </c>
    </row>
    <row r="230" spans="1:5" x14ac:dyDescent="0.25">
      <c r="A230" s="160">
        <v>45049</v>
      </c>
      <c r="B230" s="161">
        <v>8797.2999999999993</v>
      </c>
      <c r="C230" s="159">
        <v>18089.849999999999</v>
      </c>
      <c r="D230" s="162">
        <f t="shared" si="6"/>
        <v>-3.1849853837826458E-3</v>
      </c>
      <c r="E230" s="162">
        <f t="shared" si="7"/>
        <v>2.3299931068663238E-3</v>
      </c>
    </row>
    <row r="231" spans="1:5" x14ac:dyDescent="0.25">
      <c r="A231" s="160">
        <v>45048</v>
      </c>
      <c r="B231" s="161">
        <v>8776.85</v>
      </c>
      <c r="C231" s="159">
        <v>18147.650000000001</v>
      </c>
      <c r="D231" s="162">
        <f t="shared" si="6"/>
        <v>4.5751453086078087E-3</v>
      </c>
      <c r="E231" s="162">
        <f t="shared" si="7"/>
        <v>2.1805566065742799E-2</v>
      </c>
    </row>
    <row r="232" spans="1:5" x14ac:dyDescent="0.25">
      <c r="A232" s="160">
        <v>45044</v>
      </c>
      <c r="B232" s="161">
        <v>8589.5499999999993</v>
      </c>
      <c r="C232" s="159">
        <v>18065</v>
      </c>
      <c r="D232" s="162">
        <f t="shared" si="6"/>
        <v>8.3700575772884811E-3</v>
      </c>
      <c r="E232" s="162">
        <f t="shared" si="7"/>
        <v>5.4547902071295784E-3</v>
      </c>
    </row>
    <row r="233" spans="1:5" x14ac:dyDescent="0.25">
      <c r="A233" s="160">
        <v>45043</v>
      </c>
      <c r="B233" s="161">
        <v>8542.9500000000007</v>
      </c>
      <c r="C233" s="159">
        <v>17915.05</v>
      </c>
      <c r="D233" s="162">
        <f t="shared" si="6"/>
        <v>5.6950868998968396E-3</v>
      </c>
      <c r="E233" s="162">
        <f t="shared" si="7"/>
        <v>4.2377364257251138E-3</v>
      </c>
    </row>
    <row r="234" spans="1:5" x14ac:dyDescent="0.25">
      <c r="A234" s="160">
        <v>45042</v>
      </c>
      <c r="B234" s="161">
        <v>8506.9</v>
      </c>
      <c r="C234" s="159">
        <v>17813.599999999999</v>
      </c>
      <c r="D234" s="162">
        <f t="shared" si="6"/>
        <v>2.4958847447134058E-3</v>
      </c>
      <c r="E234" s="162">
        <f t="shared" si="7"/>
        <v>4.487005396214494E-3</v>
      </c>
    </row>
    <row r="235" spans="1:5" x14ac:dyDescent="0.25">
      <c r="A235" s="160">
        <v>45041</v>
      </c>
      <c r="B235" s="161">
        <v>8468.9</v>
      </c>
      <c r="C235" s="159">
        <v>17769.25</v>
      </c>
      <c r="D235" s="162">
        <f t="shared" si="6"/>
        <v>1.4568797411995682E-3</v>
      </c>
      <c r="E235" s="162">
        <f t="shared" si="7"/>
        <v>3.2482297148050954E-4</v>
      </c>
    </row>
    <row r="236" spans="1:5" x14ac:dyDescent="0.25">
      <c r="A236" s="160">
        <v>45040</v>
      </c>
      <c r="B236" s="161">
        <v>8466.15</v>
      </c>
      <c r="C236" s="159">
        <v>17743.400000000001</v>
      </c>
      <c r="D236" s="162">
        <f t="shared" si="6"/>
        <v>6.7719962210730511E-3</v>
      </c>
      <c r="E236" s="162">
        <f t="shared" si="7"/>
        <v>-1.07846631107269E-2</v>
      </c>
    </row>
    <row r="237" spans="1:5" x14ac:dyDescent="0.25">
      <c r="A237" s="160">
        <v>45037</v>
      </c>
      <c r="B237" s="161">
        <v>8558.4500000000007</v>
      </c>
      <c r="C237" s="159">
        <v>17624.05</v>
      </c>
      <c r="D237" s="162">
        <f t="shared" si="6"/>
        <v>-2.2695743697065396E-5</v>
      </c>
      <c r="E237" s="162">
        <f t="shared" si="7"/>
        <v>-1.7923840888618425E-2</v>
      </c>
    </row>
    <row r="238" spans="1:5" x14ac:dyDescent="0.25">
      <c r="A238" s="160">
        <v>45036</v>
      </c>
      <c r="B238" s="161">
        <v>8714.65</v>
      </c>
      <c r="C238" s="159">
        <v>17624.45</v>
      </c>
      <c r="D238" s="162">
        <f t="shared" si="6"/>
        <v>3.2351897836124799E-4</v>
      </c>
      <c r="E238" s="162">
        <f t="shared" si="7"/>
        <v>3.9977188808690833E-3</v>
      </c>
    </row>
    <row r="239" spans="1:5" x14ac:dyDescent="0.25">
      <c r="A239" s="160">
        <v>45035</v>
      </c>
      <c r="B239" s="161">
        <v>8679.9500000000007</v>
      </c>
      <c r="C239" s="159">
        <v>17618.75</v>
      </c>
      <c r="D239" s="162">
        <f t="shared" si="6"/>
        <v>-2.3442609490860189E-3</v>
      </c>
      <c r="E239" s="162">
        <f t="shared" si="7"/>
        <v>-6.0348233354134972E-3</v>
      </c>
    </row>
    <row r="240" spans="1:5" x14ac:dyDescent="0.25">
      <c r="A240" s="160">
        <v>45034</v>
      </c>
      <c r="B240" s="161">
        <v>8732.65</v>
      </c>
      <c r="C240" s="159">
        <v>17660.150000000001</v>
      </c>
      <c r="D240" s="162">
        <f t="shared" si="6"/>
        <v>-2.6373973914048943E-3</v>
      </c>
      <c r="E240" s="162">
        <f t="shared" si="7"/>
        <v>6.6861487206977266E-3</v>
      </c>
    </row>
    <row r="241" spans="1:5" x14ac:dyDescent="0.25">
      <c r="A241" s="160">
        <v>45033</v>
      </c>
      <c r="B241" s="161">
        <v>8674.65</v>
      </c>
      <c r="C241" s="159">
        <v>17706.849999999999</v>
      </c>
      <c r="D241" s="162">
        <f t="shared" si="6"/>
        <v>-6.7954902400718664E-3</v>
      </c>
      <c r="E241" s="162">
        <f t="shared" si="7"/>
        <v>4.4401900632018432E-4</v>
      </c>
    </row>
    <row r="242" spans="1:5" x14ac:dyDescent="0.25">
      <c r="A242" s="160">
        <v>45029</v>
      </c>
      <c r="B242" s="161">
        <v>8670.7999999999993</v>
      </c>
      <c r="C242" s="159">
        <v>17828</v>
      </c>
      <c r="D242" s="162">
        <f t="shared" si="6"/>
        <v>8.7579439042451135E-4</v>
      </c>
      <c r="E242" s="162">
        <f t="shared" si="7"/>
        <v>5.7707587822828366E-3</v>
      </c>
    </row>
    <row r="243" spans="1:5" x14ac:dyDescent="0.25">
      <c r="A243" s="160">
        <v>45028</v>
      </c>
      <c r="B243" s="161">
        <v>8621.0499999999993</v>
      </c>
      <c r="C243" s="159">
        <v>17812.400000000001</v>
      </c>
      <c r="D243" s="162">
        <f t="shared" si="6"/>
        <v>5.083990227002344E-3</v>
      </c>
      <c r="E243" s="162">
        <f t="shared" si="7"/>
        <v>-4.4459585082365916E-3</v>
      </c>
    </row>
    <row r="244" spans="1:5" x14ac:dyDescent="0.25">
      <c r="A244" s="160">
        <v>45027</v>
      </c>
      <c r="B244" s="161">
        <v>8659.5499999999993</v>
      </c>
      <c r="C244" s="159">
        <v>17722.3</v>
      </c>
      <c r="D244" s="162">
        <f t="shared" si="6"/>
        <v>5.5747685690858972E-3</v>
      </c>
      <c r="E244" s="162">
        <f t="shared" si="7"/>
        <v>1.4575022114432734E-2</v>
      </c>
    </row>
    <row r="245" spans="1:5" x14ac:dyDescent="0.25">
      <c r="A245" s="160">
        <v>45026</v>
      </c>
      <c r="B245" s="161">
        <v>8535.15</v>
      </c>
      <c r="C245" s="159">
        <v>17624.05</v>
      </c>
      <c r="D245" s="162">
        <f t="shared" si="6"/>
        <v>1.4148410576646508E-3</v>
      </c>
      <c r="E245" s="162">
        <f t="shared" si="7"/>
        <v>2.17221560120473E-3</v>
      </c>
    </row>
    <row r="246" spans="1:5" x14ac:dyDescent="0.25">
      <c r="A246" s="160">
        <v>45022</v>
      </c>
      <c r="B246" s="161">
        <v>8516.65</v>
      </c>
      <c r="C246" s="159">
        <v>17599.150000000001</v>
      </c>
      <c r="D246" s="162">
        <f t="shared" si="6"/>
        <v>2.3978971410345551E-3</v>
      </c>
      <c r="E246" s="162">
        <f t="shared" si="7"/>
        <v>8.2395629243345869E-3</v>
      </c>
    </row>
    <row r="247" spans="1:5" x14ac:dyDescent="0.25">
      <c r="A247" s="160">
        <v>45021</v>
      </c>
      <c r="B247" s="161">
        <v>8447.0499999999993</v>
      </c>
      <c r="C247" s="159">
        <v>17557.05</v>
      </c>
      <c r="D247" s="162">
        <f>C247/C248-1</f>
        <v>9.1389552277409969E-3</v>
      </c>
      <c r="E247" s="162">
        <f>B247/B248-1</f>
        <v>-6.5858721282363586E-3</v>
      </c>
    </row>
    <row r="248" spans="1:5" x14ac:dyDescent="0.25">
      <c r="A248" s="160">
        <v>45019</v>
      </c>
      <c r="B248" s="161">
        <v>8503.0499999999993</v>
      </c>
      <c r="C248" s="159">
        <v>17398.05</v>
      </c>
      <c r="D248" s="162"/>
      <c r="E248" s="162"/>
    </row>
    <row r="249" spans="1:5" x14ac:dyDescent="0.25">
      <c r="A249" s="93"/>
      <c r="E249" s="26"/>
    </row>
    <row r="250" spans="1:5" x14ac:dyDescent="0.25">
      <c r="A250" s="93"/>
      <c r="E250" s="26"/>
    </row>
    <row r="251" spans="1:5" x14ac:dyDescent="0.25">
      <c r="A251" s="93"/>
      <c r="C251" s="89" t="s">
        <v>299</v>
      </c>
      <c r="D251" s="94">
        <f>SLOPE(D2:D247,E2:E247)</f>
        <v>0.22060294261125155</v>
      </c>
      <c r="E251" s="26"/>
    </row>
    <row r="252" spans="1:5" x14ac:dyDescent="0.25">
      <c r="A252" s="93"/>
      <c r="E252" s="26"/>
    </row>
    <row r="253" spans="1:5" x14ac:dyDescent="0.25">
      <c r="A253" s="93"/>
      <c r="E253" s="26"/>
    </row>
    <row r="254" spans="1:5" x14ac:dyDescent="0.25">
      <c r="A254" s="93"/>
      <c r="E254" s="26"/>
    </row>
    <row r="255" spans="1:5" x14ac:dyDescent="0.25">
      <c r="A255" s="93"/>
      <c r="E255" s="26"/>
    </row>
    <row r="256" spans="1:5" x14ac:dyDescent="0.25">
      <c r="A256" s="93"/>
      <c r="E256" s="26"/>
    </row>
    <row r="257" spans="1:5" x14ac:dyDescent="0.25">
      <c r="A257" s="93"/>
      <c r="E257" s="26"/>
    </row>
    <row r="258" spans="1:5" x14ac:dyDescent="0.25">
      <c r="A258" s="93"/>
      <c r="E258" s="26"/>
    </row>
    <row r="259" spans="1:5" x14ac:dyDescent="0.25">
      <c r="A259" s="93"/>
      <c r="E259" s="26"/>
    </row>
    <row r="260" spans="1:5" x14ac:dyDescent="0.25">
      <c r="A260" s="93"/>
      <c r="E260" s="26"/>
    </row>
    <row r="261" spans="1:5" x14ac:dyDescent="0.25">
      <c r="A261" s="93"/>
      <c r="E261" s="26"/>
    </row>
    <row r="262" spans="1:5" x14ac:dyDescent="0.25">
      <c r="A262" s="93"/>
      <c r="E262" s="26"/>
    </row>
    <row r="263" spans="1:5" x14ac:dyDescent="0.25">
      <c r="A263" s="93"/>
      <c r="E263" s="26"/>
    </row>
    <row r="264" spans="1:5" x14ac:dyDescent="0.25">
      <c r="A264" s="93"/>
      <c r="E264" s="26"/>
    </row>
    <row r="265" spans="1:5" x14ac:dyDescent="0.25">
      <c r="A265" s="93"/>
      <c r="E265" s="26"/>
    </row>
    <row r="266" spans="1:5" x14ac:dyDescent="0.25">
      <c r="A266" s="93"/>
      <c r="E266" s="26"/>
    </row>
    <row r="267" spans="1:5" x14ac:dyDescent="0.25">
      <c r="A267" s="93"/>
      <c r="E267" s="26"/>
    </row>
    <row r="268" spans="1:5" x14ac:dyDescent="0.25">
      <c r="A268" s="93"/>
      <c r="E268" s="26"/>
    </row>
    <row r="269" spans="1:5" x14ac:dyDescent="0.25">
      <c r="A269" s="93"/>
      <c r="E269" s="26"/>
    </row>
    <row r="270" spans="1:5" x14ac:dyDescent="0.25">
      <c r="A270" s="93"/>
      <c r="E270" s="26"/>
    </row>
    <row r="271" spans="1:5" x14ac:dyDescent="0.25">
      <c r="A271" s="93"/>
      <c r="E271" s="26"/>
    </row>
    <row r="272" spans="1:5" x14ac:dyDescent="0.25">
      <c r="A272" s="93"/>
      <c r="E272" s="26"/>
    </row>
    <row r="273" spans="1:5" x14ac:dyDescent="0.25">
      <c r="A273" s="93"/>
      <c r="E273" s="26"/>
    </row>
    <row r="274" spans="1:5" x14ac:dyDescent="0.25">
      <c r="A274" s="93"/>
      <c r="E274" s="26"/>
    </row>
    <row r="275" spans="1:5" x14ac:dyDescent="0.25">
      <c r="A275" s="93"/>
      <c r="E275" s="26"/>
    </row>
    <row r="276" spans="1:5" x14ac:dyDescent="0.25">
      <c r="A276" s="93"/>
      <c r="E276" s="26"/>
    </row>
    <row r="277" spans="1:5" x14ac:dyDescent="0.25">
      <c r="A277" s="93"/>
      <c r="E277" s="26"/>
    </row>
    <row r="278" spans="1:5" x14ac:dyDescent="0.25">
      <c r="A278" s="93"/>
      <c r="E278" s="26"/>
    </row>
    <row r="279" spans="1:5" x14ac:dyDescent="0.25">
      <c r="A279" s="93"/>
      <c r="E279" s="26"/>
    </row>
    <row r="280" spans="1:5" x14ac:dyDescent="0.25">
      <c r="A280" s="93"/>
      <c r="E280" s="26"/>
    </row>
    <row r="281" spans="1:5" x14ac:dyDescent="0.25">
      <c r="A281" s="93"/>
      <c r="E281" s="26"/>
    </row>
    <row r="282" spans="1:5" x14ac:dyDescent="0.25">
      <c r="A282" s="93"/>
      <c r="E282" s="26"/>
    </row>
    <row r="283" spans="1:5" x14ac:dyDescent="0.25">
      <c r="A283" s="93"/>
      <c r="E283" s="26"/>
    </row>
    <row r="284" spans="1:5" x14ac:dyDescent="0.25">
      <c r="A284" s="93"/>
      <c r="E284" s="26"/>
    </row>
    <row r="285" spans="1:5" x14ac:dyDescent="0.25">
      <c r="A285" s="93"/>
      <c r="E285" s="26"/>
    </row>
    <row r="286" spans="1:5" x14ac:dyDescent="0.25">
      <c r="A286" s="93"/>
      <c r="E286" s="26"/>
    </row>
    <row r="287" spans="1:5" x14ac:dyDescent="0.25">
      <c r="A287" s="93"/>
      <c r="E287" s="26"/>
    </row>
    <row r="288" spans="1:5" x14ac:dyDescent="0.25">
      <c r="A288" s="93"/>
      <c r="E288" s="26"/>
    </row>
    <row r="289" spans="1:5" x14ac:dyDescent="0.25">
      <c r="A289" s="93"/>
      <c r="E289" s="26"/>
    </row>
    <row r="290" spans="1:5" x14ac:dyDescent="0.25">
      <c r="A290" s="93"/>
      <c r="E290" s="26"/>
    </row>
    <row r="291" spans="1:5" x14ac:dyDescent="0.25">
      <c r="A291" s="93"/>
      <c r="E291" s="26"/>
    </row>
    <row r="292" spans="1:5" x14ac:dyDescent="0.25">
      <c r="A292" s="93"/>
      <c r="E292" s="26"/>
    </row>
    <row r="293" spans="1:5" x14ac:dyDescent="0.25">
      <c r="A293" s="93"/>
      <c r="E293" s="26"/>
    </row>
    <row r="294" spans="1:5" x14ac:dyDescent="0.25">
      <c r="A294" s="93"/>
      <c r="E294" s="26"/>
    </row>
    <row r="295" spans="1:5" x14ac:dyDescent="0.25">
      <c r="A295" s="93"/>
      <c r="E295" s="26"/>
    </row>
    <row r="296" spans="1:5" x14ac:dyDescent="0.25">
      <c r="A296" s="93"/>
      <c r="E296" s="26"/>
    </row>
    <row r="297" spans="1:5" x14ac:dyDescent="0.25">
      <c r="A297" s="93"/>
      <c r="E297" s="26"/>
    </row>
    <row r="298" spans="1:5" x14ac:dyDescent="0.25">
      <c r="A298" s="93"/>
      <c r="E298" s="26"/>
    </row>
    <row r="299" spans="1:5" x14ac:dyDescent="0.25">
      <c r="A299" s="93"/>
      <c r="E299" s="26"/>
    </row>
    <row r="300" spans="1:5" x14ac:dyDescent="0.25">
      <c r="A300" s="93"/>
      <c r="E300" s="26"/>
    </row>
    <row r="301" spans="1:5" x14ac:dyDescent="0.25">
      <c r="A301" s="93"/>
      <c r="E301" s="26"/>
    </row>
    <row r="302" spans="1:5" x14ac:dyDescent="0.25">
      <c r="A302" s="93"/>
      <c r="E302" s="26"/>
    </row>
    <row r="303" spans="1:5" x14ac:dyDescent="0.25">
      <c r="A303" s="93"/>
      <c r="E303" s="26"/>
    </row>
    <row r="304" spans="1:5" x14ac:dyDescent="0.25">
      <c r="A304" s="93"/>
      <c r="E304" s="26"/>
    </row>
    <row r="305" spans="1:5" x14ac:dyDescent="0.25">
      <c r="A305" s="93"/>
      <c r="E305" s="26"/>
    </row>
    <row r="306" spans="1:5" x14ac:dyDescent="0.25">
      <c r="A306" s="93"/>
      <c r="E306" s="26"/>
    </row>
    <row r="307" spans="1:5" x14ac:dyDescent="0.25">
      <c r="A307" s="93"/>
      <c r="E307" s="26"/>
    </row>
    <row r="308" spans="1:5" x14ac:dyDescent="0.25">
      <c r="A308" s="93"/>
      <c r="E308" s="26"/>
    </row>
    <row r="309" spans="1:5" x14ac:dyDescent="0.25">
      <c r="A309" s="93"/>
      <c r="E309" s="26"/>
    </row>
    <row r="310" spans="1:5" x14ac:dyDescent="0.25">
      <c r="A310" s="93"/>
      <c r="E310" s="26"/>
    </row>
    <row r="311" spans="1:5" x14ac:dyDescent="0.25">
      <c r="A311" s="93"/>
      <c r="E311" s="26"/>
    </row>
    <row r="312" spans="1:5" x14ac:dyDescent="0.25">
      <c r="A312" s="93"/>
      <c r="E312" s="26"/>
    </row>
    <row r="313" spans="1:5" x14ac:dyDescent="0.25">
      <c r="A313" s="93"/>
      <c r="E313" s="26"/>
    </row>
    <row r="314" spans="1:5" x14ac:dyDescent="0.25">
      <c r="A314" s="93"/>
      <c r="E314" s="26"/>
    </row>
    <row r="315" spans="1:5" x14ac:dyDescent="0.25">
      <c r="A315" s="93"/>
      <c r="E315" s="26"/>
    </row>
    <row r="316" spans="1:5" x14ac:dyDescent="0.25">
      <c r="A316" s="93"/>
      <c r="E316" s="26"/>
    </row>
    <row r="317" spans="1:5" x14ac:dyDescent="0.25">
      <c r="A317" s="93"/>
      <c r="E317" s="26"/>
    </row>
    <row r="318" spans="1:5" x14ac:dyDescent="0.25">
      <c r="A318" s="93"/>
      <c r="E318" s="26"/>
    </row>
    <row r="319" spans="1:5" x14ac:dyDescent="0.25">
      <c r="A319" s="93"/>
      <c r="E319" s="26"/>
    </row>
    <row r="320" spans="1:5" x14ac:dyDescent="0.25">
      <c r="A320" s="93"/>
      <c r="E320" s="26"/>
    </row>
    <row r="321" spans="1:5" x14ac:dyDescent="0.25">
      <c r="A321" s="93"/>
      <c r="E321" s="26"/>
    </row>
    <row r="322" spans="1:5" x14ac:dyDescent="0.25">
      <c r="A322" s="93"/>
      <c r="E322" s="26"/>
    </row>
    <row r="323" spans="1:5" x14ac:dyDescent="0.25">
      <c r="A323" s="93"/>
      <c r="E323" s="26"/>
    </row>
    <row r="324" spans="1:5" x14ac:dyDescent="0.25">
      <c r="A324" s="93"/>
      <c r="E324" s="26"/>
    </row>
    <row r="325" spans="1:5" x14ac:dyDescent="0.25">
      <c r="A325" s="93"/>
      <c r="E325" s="26"/>
    </row>
    <row r="326" spans="1:5" x14ac:dyDescent="0.25">
      <c r="A326" s="93"/>
      <c r="E326" s="26"/>
    </row>
    <row r="327" spans="1:5" x14ac:dyDescent="0.25">
      <c r="A327" s="93"/>
      <c r="E327" s="26"/>
    </row>
    <row r="328" spans="1:5" x14ac:dyDescent="0.25">
      <c r="A328" s="93"/>
      <c r="E328" s="26"/>
    </row>
    <row r="329" spans="1:5" x14ac:dyDescent="0.25">
      <c r="A329" s="93"/>
      <c r="E329" s="26"/>
    </row>
    <row r="330" spans="1:5" x14ac:dyDescent="0.25">
      <c r="A330" s="93"/>
      <c r="E330" s="26"/>
    </row>
    <row r="331" spans="1:5" x14ac:dyDescent="0.25">
      <c r="A331" s="93"/>
      <c r="E331" s="26"/>
    </row>
    <row r="332" spans="1:5" x14ac:dyDescent="0.25">
      <c r="A332" s="93"/>
      <c r="E332" s="26"/>
    </row>
    <row r="333" spans="1:5" x14ac:dyDescent="0.25">
      <c r="A333" s="93"/>
      <c r="E333" s="26"/>
    </row>
    <row r="334" spans="1:5" x14ac:dyDescent="0.25">
      <c r="A334" s="93"/>
      <c r="E334" s="26"/>
    </row>
    <row r="335" spans="1:5" x14ac:dyDescent="0.25">
      <c r="A335" s="93"/>
      <c r="E335" s="26"/>
    </row>
    <row r="336" spans="1:5" x14ac:dyDescent="0.25">
      <c r="A336" s="93"/>
      <c r="E336" s="26"/>
    </row>
    <row r="337" spans="1:5" x14ac:dyDescent="0.25">
      <c r="A337" s="93"/>
      <c r="E337" s="26"/>
    </row>
    <row r="338" spans="1:5" x14ac:dyDescent="0.25">
      <c r="A338" s="93"/>
      <c r="E338" s="26"/>
    </row>
    <row r="339" spans="1:5" x14ac:dyDescent="0.25">
      <c r="A339" s="93"/>
      <c r="E339" s="26"/>
    </row>
    <row r="340" spans="1:5" x14ac:dyDescent="0.25">
      <c r="A340" s="93"/>
      <c r="E340" s="26"/>
    </row>
    <row r="341" spans="1:5" x14ac:dyDescent="0.25">
      <c r="A341" s="93"/>
      <c r="E341" s="26"/>
    </row>
    <row r="342" spans="1:5" x14ac:dyDescent="0.25">
      <c r="A342" s="93"/>
      <c r="E342" s="26"/>
    </row>
    <row r="343" spans="1:5" x14ac:dyDescent="0.25">
      <c r="A343" s="93"/>
      <c r="E343" s="26"/>
    </row>
    <row r="344" spans="1:5" x14ac:dyDescent="0.25">
      <c r="A344" s="93"/>
      <c r="E344" s="26"/>
    </row>
    <row r="345" spans="1:5" x14ac:dyDescent="0.25">
      <c r="A345" s="93"/>
      <c r="E345" s="26"/>
    </row>
    <row r="346" spans="1:5" x14ac:dyDescent="0.25">
      <c r="A346" s="93"/>
      <c r="E346" s="26"/>
    </row>
    <row r="347" spans="1:5" x14ac:dyDescent="0.25">
      <c r="A347" s="93"/>
      <c r="E347" s="26"/>
    </row>
    <row r="348" spans="1:5" x14ac:dyDescent="0.25">
      <c r="A348" s="93"/>
      <c r="E348" s="26"/>
    </row>
    <row r="349" spans="1:5" x14ac:dyDescent="0.25">
      <c r="A349" s="93"/>
      <c r="E349" s="26"/>
    </row>
    <row r="350" spans="1:5" x14ac:dyDescent="0.25">
      <c r="A350" s="93"/>
      <c r="E350" s="26"/>
    </row>
    <row r="351" spans="1:5" x14ac:dyDescent="0.25">
      <c r="A351" s="93"/>
      <c r="E351" s="26"/>
    </row>
    <row r="352" spans="1:5" x14ac:dyDescent="0.25">
      <c r="A352" s="93"/>
      <c r="E352" s="26"/>
    </row>
    <row r="353" spans="1:5" x14ac:dyDescent="0.25">
      <c r="A353" s="93"/>
      <c r="E353" s="26"/>
    </row>
    <row r="354" spans="1:5" x14ac:dyDescent="0.25">
      <c r="A354" s="93"/>
      <c r="E354" s="26"/>
    </row>
    <row r="355" spans="1:5" x14ac:dyDescent="0.25">
      <c r="A355" s="93"/>
      <c r="E355" s="26"/>
    </row>
    <row r="356" spans="1:5" x14ac:dyDescent="0.25">
      <c r="A356" s="93"/>
      <c r="E356" s="26"/>
    </row>
    <row r="357" spans="1:5" x14ac:dyDescent="0.25">
      <c r="A357" s="93"/>
      <c r="E357" s="26"/>
    </row>
    <row r="358" spans="1:5" x14ac:dyDescent="0.25">
      <c r="A358" s="93"/>
      <c r="E358" s="26"/>
    </row>
    <row r="359" spans="1:5" x14ac:dyDescent="0.25">
      <c r="A359" s="93"/>
      <c r="E359" s="26"/>
    </row>
    <row r="360" spans="1:5" x14ac:dyDescent="0.25">
      <c r="A360" s="93"/>
      <c r="E360" s="26"/>
    </row>
    <row r="361" spans="1:5" x14ac:dyDescent="0.25">
      <c r="A361" s="93"/>
      <c r="E361" s="26"/>
    </row>
    <row r="362" spans="1:5" x14ac:dyDescent="0.25">
      <c r="A362" s="93"/>
      <c r="E362" s="26"/>
    </row>
    <row r="363" spans="1:5" x14ac:dyDescent="0.25">
      <c r="A363" s="93"/>
      <c r="E363" s="26"/>
    </row>
    <row r="364" spans="1:5" x14ac:dyDescent="0.25">
      <c r="A364" s="93"/>
      <c r="E364" s="26"/>
    </row>
    <row r="365" spans="1:5" x14ac:dyDescent="0.25">
      <c r="A365" s="93"/>
      <c r="E365" s="26"/>
    </row>
    <row r="366" spans="1:5" x14ac:dyDescent="0.25">
      <c r="A366" s="93"/>
      <c r="E366" s="26"/>
    </row>
    <row r="367" spans="1:5" x14ac:dyDescent="0.25">
      <c r="A367" s="93"/>
      <c r="E367" s="26"/>
    </row>
    <row r="368" spans="1:5" x14ac:dyDescent="0.25">
      <c r="A368" s="93"/>
      <c r="E368" s="26"/>
    </row>
    <row r="369" spans="1:5" x14ac:dyDescent="0.25">
      <c r="A369" s="93"/>
      <c r="E369" s="26"/>
    </row>
    <row r="370" spans="1:5" x14ac:dyDescent="0.25">
      <c r="A370" s="93"/>
      <c r="E370" s="26"/>
    </row>
    <row r="371" spans="1:5" x14ac:dyDescent="0.25">
      <c r="A371" s="93"/>
      <c r="E371" s="26"/>
    </row>
    <row r="372" spans="1:5" x14ac:dyDescent="0.25">
      <c r="A372" s="93"/>
      <c r="E372" s="26"/>
    </row>
    <row r="373" spans="1:5" x14ac:dyDescent="0.25">
      <c r="A373" s="93"/>
      <c r="E373" s="26"/>
    </row>
    <row r="374" spans="1:5" x14ac:dyDescent="0.25">
      <c r="A374" s="93"/>
      <c r="E374" s="26"/>
    </row>
    <row r="375" spans="1:5" x14ac:dyDescent="0.25">
      <c r="A375" s="93"/>
      <c r="E375" s="26"/>
    </row>
    <row r="376" spans="1:5" x14ac:dyDescent="0.25">
      <c r="A376" s="93"/>
      <c r="E376" s="26"/>
    </row>
    <row r="377" spans="1:5" x14ac:dyDescent="0.25">
      <c r="A377" s="93"/>
      <c r="E377" s="26"/>
    </row>
    <row r="378" spans="1:5" x14ac:dyDescent="0.25">
      <c r="A378" s="93"/>
      <c r="E378" s="26"/>
    </row>
    <row r="379" spans="1:5" x14ac:dyDescent="0.25">
      <c r="A379" s="93"/>
      <c r="E379" s="26"/>
    </row>
    <row r="380" spans="1:5" x14ac:dyDescent="0.25">
      <c r="A380" s="93"/>
      <c r="E380" s="26"/>
    </row>
    <row r="381" spans="1:5" x14ac:dyDescent="0.25">
      <c r="A381" s="93"/>
      <c r="E381" s="26"/>
    </row>
    <row r="382" spans="1:5" x14ac:dyDescent="0.25">
      <c r="A382" s="93"/>
      <c r="E382" s="26"/>
    </row>
    <row r="383" spans="1:5" x14ac:dyDescent="0.25">
      <c r="A383" s="93"/>
      <c r="E383" s="26"/>
    </row>
    <row r="384" spans="1:5" x14ac:dyDescent="0.25">
      <c r="A384" s="93"/>
      <c r="E384" s="26"/>
    </row>
    <row r="385" spans="1:5" x14ac:dyDescent="0.25">
      <c r="A385" s="93"/>
      <c r="E385" s="26"/>
    </row>
    <row r="386" spans="1:5" x14ac:dyDescent="0.25">
      <c r="A386" s="93"/>
      <c r="E386" s="26"/>
    </row>
    <row r="387" spans="1:5" x14ac:dyDescent="0.25">
      <c r="A387" s="93"/>
      <c r="E387" s="26"/>
    </row>
    <row r="388" spans="1:5" x14ac:dyDescent="0.25">
      <c r="A388" s="93"/>
      <c r="E388" s="26"/>
    </row>
    <row r="389" spans="1:5" x14ac:dyDescent="0.25">
      <c r="A389" s="93"/>
      <c r="E389" s="26"/>
    </row>
    <row r="390" spans="1:5" x14ac:dyDescent="0.25">
      <c r="A390" s="93"/>
      <c r="E390" s="26"/>
    </row>
    <row r="391" spans="1:5" x14ac:dyDescent="0.25">
      <c r="A391" s="93"/>
      <c r="E391" s="26"/>
    </row>
    <row r="392" spans="1:5" x14ac:dyDescent="0.25">
      <c r="A392" s="93"/>
      <c r="E392" s="26"/>
    </row>
    <row r="393" spans="1:5" x14ac:dyDescent="0.25">
      <c r="A393" s="93"/>
      <c r="E393" s="26"/>
    </row>
    <row r="394" spans="1:5" x14ac:dyDescent="0.25">
      <c r="A394" s="93"/>
      <c r="E394" s="26"/>
    </row>
    <row r="395" spans="1:5" x14ac:dyDescent="0.25">
      <c r="A395" s="93"/>
      <c r="E395" s="26"/>
    </row>
    <row r="396" spans="1:5" x14ac:dyDescent="0.25">
      <c r="A396" s="93"/>
      <c r="E396" s="26"/>
    </row>
    <row r="397" spans="1:5" x14ac:dyDescent="0.25">
      <c r="A397" s="93"/>
      <c r="E397" s="26"/>
    </row>
    <row r="398" spans="1:5" x14ac:dyDescent="0.25">
      <c r="A398" s="93"/>
      <c r="E398" s="26"/>
    </row>
    <row r="399" spans="1:5" x14ac:dyDescent="0.25">
      <c r="A399" s="93"/>
      <c r="E399" s="26"/>
    </row>
    <row r="400" spans="1:5" x14ac:dyDescent="0.25">
      <c r="A400" s="93"/>
      <c r="E400" s="26"/>
    </row>
    <row r="401" spans="1:5" x14ac:dyDescent="0.25">
      <c r="A401" s="93"/>
      <c r="E401" s="26"/>
    </row>
    <row r="402" spans="1:5" x14ac:dyDescent="0.25">
      <c r="A402" s="93"/>
      <c r="E402" s="26"/>
    </row>
    <row r="403" spans="1:5" x14ac:dyDescent="0.25">
      <c r="A403" s="93"/>
      <c r="E403" s="26"/>
    </row>
    <row r="404" spans="1:5" x14ac:dyDescent="0.25">
      <c r="A404" s="93"/>
      <c r="E404" s="26"/>
    </row>
    <row r="405" spans="1:5" x14ac:dyDescent="0.25">
      <c r="A405" s="93"/>
      <c r="E405" s="26"/>
    </row>
    <row r="406" spans="1:5" x14ac:dyDescent="0.25">
      <c r="A406" s="93"/>
      <c r="E406" s="26"/>
    </row>
    <row r="407" spans="1:5" x14ac:dyDescent="0.25">
      <c r="A407" s="93"/>
      <c r="E407" s="26"/>
    </row>
    <row r="408" spans="1:5" x14ac:dyDescent="0.25">
      <c r="A408" s="93"/>
      <c r="E408" s="26"/>
    </row>
    <row r="409" spans="1:5" x14ac:dyDescent="0.25">
      <c r="A409" s="93"/>
      <c r="E409" s="26"/>
    </row>
    <row r="410" spans="1:5" x14ac:dyDescent="0.25">
      <c r="A410" s="93"/>
      <c r="E410" s="26"/>
    </row>
    <row r="411" spans="1:5" x14ac:dyDescent="0.25">
      <c r="A411" s="93"/>
      <c r="E411" s="26"/>
    </row>
    <row r="412" spans="1:5" x14ac:dyDescent="0.25">
      <c r="A412" s="93"/>
      <c r="E412" s="26"/>
    </row>
    <row r="413" spans="1:5" x14ac:dyDescent="0.25">
      <c r="A413" s="93"/>
      <c r="E413" s="26"/>
    </row>
    <row r="414" spans="1:5" x14ac:dyDescent="0.25">
      <c r="A414" s="93"/>
      <c r="E414" s="26"/>
    </row>
    <row r="415" spans="1:5" x14ac:dyDescent="0.25">
      <c r="A415" s="93"/>
      <c r="E415" s="26"/>
    </row>
    <row r="416" spans="1:5" x14ac:dyDescent="0.25">
      <c r="A416" s="93"/>
      <c r="E416" s="26"/>
    </row>
    <row r="417" spans="1:5" x14ac:dyDescent="0.25">
      <c r="A417" s="93"/>
      <c r="E417" s="26"/>
    </row>
    <row r="418" spans="1:5" x14ac:dyDescent="0.25">
      <c r="A418" s="93"/>
      <c r="E418" s="26"/>
    </row>
    <row r="419" spans="1:5" x14ac:dyDescent="0.25">
      <c r="A419" s="93"/>
      <c r="E419" s="26"/>
    </row>
    <row r="420" spans="1:5" x14ac:dyDescent="0.25">
      <c r="A420" s="93"/>
      <c r="E420" s="26"/>
    </row>
    <row r="421" spans="1:5" x14ac:dyDescent="0.25">
      <c r="A421" s="93"/>
      <c r="E421" s="26"/>
    </row>
    <row r="422" spans="1:5" x14ac:dyDescent="0.25">
      <c r="A422" s="93"/>
      <c r="E422" s="26"/>
    </row>
    <row r="423" spans="1:5" x14ac:dyDescent="0.25">
      <c r="A423" s="93"/>
      <c r="E423" s="26"/>
    </row>
    <row r="424" spans="1:5" x14ac:dyDescent="0.25">
      <c r="A424" s="93"/>
      <c r="E424" s="26"/>
    </row>
    <row r="425" spans="1:5" x14ac:dyDescent="0.25">
      <c r="A425" s="93"/>
      <c r="E425" s="26"/>
    </row>
    <row r="426" spans="1:5" x14ac:dyDescent="0.25">
      <c r="A426" s="93"/>
      <c r="E426" s="26"/>
    </row>
    <row r="427" spans="1:5" x14ac:dyDescent="0.25">
      <c r="A427" s="93"/>
      <c r="E427" s="26"/>
    </row>
    <row r="428" spans="1:5" x14ac:dyDescent="0.25">
      <c r="A428" s="93"/>
      <c r="E428" s="26"/>
    </row>
    <row r="429" spans="1:5" x14ac:dyDescent="0.25">
      <c r="A429" s="93"/>
      <c r="E429" s="26"/>
    </row>
    <row r="430" spans="1:5" x14ac:dyDescent="0.25">
      <c r="A430" s="93"/>
      <c r="E430" s="26"/>
    </row>
    <row r="431" spans="1:5" x14ac:dyDescent="0.25">
      <c r="A431" s="93"/>
      <c r="E431" s="26"/>
    </row>
    <row r="432" spans="1:5" x14ac:dyDescent="0.25">
      <c r="A432" s="93"/>
      <c r="E432" s="26"/>
    </row>
    <row r="433" spans="1:5" x14ac:dyDescent="0.25">
      <c r="A433" s="93"/>
      <c r="E433" s="26"/>
    </row>
    <row r="434" spans="1:5" x14ac:dyDescent="0.25">
      <c r="A434" s="93"/>
      <c r="E434" s="26"/>
    </row>
    <row r="435" spans="1:5" x14ac:dyDescent="0.25">
      <c r="A435" s="93"/>
      <c r="E435" s="26"/>
    </row>
    <row r="436" spans="1:5" x14ac:dyDescent="0.25">
      <c r="A436" s="93"/>
      <c r="E436" s="26"/>
    </row>
    <row r="437" spans="1:5" x14ac:dyDescent="0.25">
      <c r="A437" s="93"/>
      <c r="E437" s="26"/>
    </row>
    <row r="438" spans="1:5" x14ac:dyDescent="0.25">
      <c r="A438" s="93"/>
      <c r="E438" s="26"/>
    </row>
    <row r="439" spans="1:5" x14ac:dyDescent="0.25">
      <c r="A439" s="93"/>
      <c r="E439" s="26"/>
    </row>
    <row r="440" spans="1:5" x14ac:dyDescent="0.25">
      <c r="A440" s="93"/>
      <c r="E440" s="26"/>
    </row>
    <row r="441" spans="1:5" x14ac:dyDescent="0.25">
      <c r="A441" s="93"/>
      <c r="E441" s="26"/>
    </row>
    <row r="442" spans="1:5" x14ac:dyDescent="0.25">
      <c r="A442" s="93"/>
      <c r="E442" s="26"/>
    </row>
    <row r="443" spans="1:5" x14ac:dyDescent="0.25">
      <c r="A443" s="93"/>
      <c r="E443" s="26"/>
    </row>
    <row r="444" spans="1:5" x14ac:dyDescent="0.25">
      <c r="A444" s="93"/>
      <c r="E444" s="26"/>
    </row>
    <row r="445" spans="1:5" x14ac:dyDescent="0.25">
      <c r="A445" s="93"/>
      <c r="E445" s="26"/>
    </row>
    <row r="446" spans="1:5" x14ac:dyDescent="0.25">
      <c r="A446" s="93"/>
      <c r="E446" s="26"/>
    </row>
    <row r="447" spans="1:5" x14ac:dyDescent="0.25">
      <c r="A447" s="93"/>
      <c r="E447" s="26"/>
    </row>
    <row r="448" spans="1:5" x14ac:dyDescent="0.25">
      <c r="A448" s="93"/>
      <c r="E448" s="26"/>
    </row>
    <row r="449" spans="1:5" x14ac:dyDescent="0.25">
      <c r="A449" s="93"/>
      <c r="E449" s="26"/>
    </row>
    <row r="450" spans="1:5" x14ac:dyDescent="0.25">
      <c r="A450" s="93"/>
      <c r="E450" s="26"/>
    </row>
    <row r="451" spans="1:5" x14ac:dyDescent="0.25">
      <c r="A451" s="93"/>
      <c r="E451" s="26"/>
    </row>
    <row r="452" spans="1:5" x14ac:dyDescent="0.25">
      <c r="A452" s="93"/>
      <c r="E452" s="26"/>
    </row>
    <row r="453" spans="1:5" x14ac:dyDescent="0.25">
      <c r="A453" s="93"/>
      <c r="E453" s="26"/>
    </row>
    <row r="454" spans="1:5" x14ac:dyDescent="0.25">
      <c r="A454" s="93"/>
      <c r="E454" s="26"/>
    </row>
    <row r="455" spans="1:5" x14ac:dyDescent="0.25">
      <c r="A455" s="93"/>
      <c r="E455" s="26"/>
    </row>
    <row r="456" spans="1:5" x14ac:dyDescent="0.25">
      <c r="A456" s="93"/>
      <c r="E456" s="26"/>
    </row>
    <row r="457" spans="1:5" x14ac:dyDescent="0.25">
      <c r="A457" s="93"/>
      <c r="E457" s="26"/>
    </row>
    <row r="458" spans="1:5" x14ac:dyDescent="0.25">
      <c r="A458" s="93"/>
      <c r="E458" s="26"/>
    </row>
    <row r="459" spans="1:5" x14ac:dyDescent="0.25">
      <c r="A459" s="93"/>
      <c r="E459" s="26"/>
    </row>
    <row r="460" spans="1:5" x14ac:dyDescent="0.25">
      <c r="A460" s="93"/>
      <c r="E460" s="26"/>
    </row>
    <row r="461" spans="1:5" x14ac:dyDescent="0.25">
      <c r="A461" s="93"/>
      <c r="E461" s="26"/>
    </row>
    <row r="462" spans="1:5" x14ac:dyDescent="0.25">
      <c r="A462" s="93"/>
      <c r="E462" s="26"/>
    </row>
    <row r="463" spans="1:5" x14ac:dyDescent="0.25">
      <c r="A463" s="93"/>
      <c r="E463" s="26"/>
    </row>
    <row r="464" spans="1:5" x14ac:dyDescent="0.25">
      <c r="A464" s="93"/>
      <c r="E464" s="26"/>
    </row>
    <row r="465" spans="1:5" x14ac:dyDescent="0.25">
      <c r="A465" s="93"/>
      <c r="E465" s="26"/>
    </row>
    <row r="466" spans="1:5" x14ac:dyDescent="0.25">
      <c r="A466" s="93"/>
      <c r="E466" s="26"/>
    </row>
    <row r="467" spans="1:5" x14ac:dyDescent="0.25">
      <c r="A467" s="93"/>
      <c r="E467" s="26"/>
    </row>
    <row r="468" spans="1:5" x14ac:dyDescent="0.25">
      <c r="A468" s="93"/>
      <c r="E468" s="26"/>
    </row>
    <row r="469" spans="1:5" x14ac:dyDescent="0.25">
      <c r="A469" s="93"/>
      <c r="E469" s="26"/>
    </row>
    <row r="470" spans="1:5" x14ac:dyDescent="0.25">
      <c r="A470" s="93"/>
      <c r="E470" s="26"/>
    </row>
    <row r="471" spans="1:5" x14ac:dyDescent="0.25">
      <c r="A471" s="93"/>
      <c r="E471" s="26"/>
    </row>
    <row r="472" spans="1:5" x14ac:dyDescent="0.25">
      <c r="A472" s="93"/>
      <c r="E472" s="26"/>
    </row>
    <row r="473" spans="1:5" x14ac:dyDescent="0.25">
      <c r="A473" s="93"/>
      <c r="E473" s="26"/>
    </row>
    <row r="474" spans="1:5" x14ac:dyDescent="0.25">
      <c r="A474" s="93"/>
      <c r="E474" s="26"/>
    </row>
    <row r="475" spans="1:5" x14ac:dyDescent="0.25">
      <c r="A475" s="93"/>
      <c r="E475" s="26"/>
    </row>
    <row r="476" spans="1:5" x14ac:dyDescent="0.25">
      <c r="A476" s="93"/>
      <c r="E476" s="26"/>
    </row>
    <row r="477" spans="1:5" x14ac:dyDescent="0.25">
      <c r="A477" s="93"/>
      <c r="E477" s="26"/>
    </row>
    <row r="478" spans="1:5" x14ac:dyDescent="0.25">
      <c r="A478" s="93"/>
      <c r="E478" s="26"/>
    </row>
    <row r="479" spans="1:5" x14ac:dyDescent="0.25">
      <c r="A479" s="93"/>
      <c r="E479" s="26"/>
    </row>
    <row r="480" spans="1:5" x14ac:dyDescent="0.25">
      <c r="A480" s="93"/>
      <c r="E480" s="26"/>
    </row>
    <row r="481" spans="1:5" x14ac:dyDescent="0.25">
      <c r="A481" s="93"/>
      <c r="E481" s="26"/>
    </row>
    <row r="482" spans="1:5" x14ac:dyDescent="0.25">
      <c r="A482" s="93"/>
      <c r="E482" s="26"/>
    </row>
    <row r="483" spans="1:5" x14ac:dyDescent="0.25">
      <c r="A483" s="93"/>
      <c r="E483" s="26"/>
    </row>
    <row r="484" spans="1:5" x14ac:dyDescent="0.25">
      <c r="A484" s="93"/>
      <c r="E484" s="26"/>
    </row>
    <row r="485" spans="1:5" x14ac:dyDescent="0.25">
      <c r="A485" s="93"/>
      <c r="E485" s="26"/>
    </row>
    <row r="486" spans="1:5" x14ac:dyDescent="0.25">
      <c r="A486" s="93"/>
      <c r="E486" s="26"/>
    </row>
    <row r="487" spans="1:5" x14ac:dyDescent="0.25">
      <c r="A487" s="93"/>
      <c r="E487" s="26"/>
    </row>
    <row r="488" spans="1:5" x14ac:dyDescent="0.25">
      <c r="A488" s="93"/>
      <c r="E488" s="26"/>
    </row>
    <row r="489" spans="1:5" x14ac:dyDescent="0.25">
      <c r="A489" s="93"/>
      <c r="E489" s="26"/>
    </row>
    <row r="490" spans="1:5" x14ac:dyDescent="0.25">
      <c r="A490" s="93"/>
      <c r="E490" s="26"/>
    </row>
    <row r="491" spans="1:5" x14ac:dyDescent="0.25">
      <c r="A491" s="93"/>
      <c r="E491" s="26"/>
    </row>
    <row r="492" spans="1:5" x14ac:dyDescent="0.25">
      <c r="A492" s="93"/>
      <c r="E492" s="26"/>
    </row>
    <row r="493" spans="1:5" x14ac:dyDescent="0.25">
      <c r="A493" s="93"/>
      <c r="E493" s="26"/>
    </row>
    <row r="494" spans="1:5" x14ac:dyDescent="0.25">
      <c r="A494" s="93"/>
      <c r="E494" s="26"/>
    </row>
    <row r="495" spans="1:5" x14ac:dyDescent="0.25">
      <c r="A495" s="93"/>
      <c r="E495" s="26"/>
    </row>
    <row r="496" spans="1:5" x14ac:dyDescent="0.25">
      <c r="A496" s="93"/>
      <c r="E496" s="26"/>
    </row>
    <row r="497" spans="1:5" x14ac:dyDescent="0.25">
      <c r="A497" s="93"/>
      <c r="E497" s="26"/>
    </row>
    <row r="498" spans="1:5" x14ac:dyDescent="0.25">
      <c r="A498" s="93"/>
      <c r="E498" s="26"/>
    </row>
    <row r="499" spans="1:5" x14ac:dyDescent="0.25">
      <c r="A499" s="93"/>
      <c r="E499" s="26"/>
    </row>
    <row r="500" spans="1:5" x14ac:dyDescent="0.25">
      <c r="A500" s="93"/>
      <c r="E500" s="26"/>
    </row>
    <row r="501" spans="1:5" x14ac:dyDescent="0.25">
      <c r="A501" s="93"/>
      <c r="E501" s="26"/>
    </row>
    <row r="502" spans="1:5" x14ac:dyDescent="0.25">
      <c r="A502" s="93"/>
      <c r="E502" s="26"/>
    </row>
    <row r="503" spans="1:5" x14ac:dyDescent="0.25">
      <c r="A503" s="93"/>
      <c r="E503" s="26"/>
    </row>
    <row r="504" spans="1:5" x14ac:dyDescent="0.25">
      <c r="A504" s="93"/>
      <c r="E504" s="26"/>
    </row>
    <row r="505" spans="1:5" x14ac:dyDescent="0.25">
      <c r="A505" s="93"/>
      <c r="E505" s="26"/>
    </row>
    <row r="506" spans="1:5" x14ac:dyDescent="0.25">
      <c r="A506" s="93"/>
      <c r="E506" s="26"/>
    </row>
    <row r="507" spans="1:5" x14ac:dyDescent="0.25">
      <c r="A507" s="93"/>
      <c r="E507" s="26"/>
    </row>
    <row r="508" spans="1:5" x14ac:dyDescent="0.25">
      <c r="A508" s="93"/>
      <c r="E508" s="26"/>
    </row>
    <row r="509" spans="1:5" x14ac:dyDescent="0.25">
      <c r="A509" s="93"/>
      <c r="E509" s="26"/>
    </row>
    <row r="510" spans="1:5" x14ac:dyDescent="0.25">
      <c r="A510" s="93"/>
      <c r="E510" s="26"/>
    </row>
    <row r="511" spans="1:5" x14ac:dyDescent="0.25">
      <c r="A511" s="93"/>
      <c r="E511" s="26"/>
    </row>
    <row r="512" spans="1:5" x14ac:dyDescent="0.25">
      <c r="A512" s="93"/>
      <c r="E512" s="26"/>
    </row>
    <row r="513" spans="1:5" x14ac:dyDescent="0.25">
      <c r="A513" s="93"/>
      <c r="E513" s="26"/>
    </row>
    <row r="514" spans="1:5" x14ac:dyDescent="0.25">
      <c r="A514" s="93"/>
      <c r="E514" s="26"/>
    </row>
    <row r="515" spans="1:5" x14ac:dyDescent="0.25">
      <c r="A515" s="93"/>
      <c r="E515" s="26"/>
    </row>
    <row r="516" spans="1:5" x14ac:dyDescent="0.25">
      <c r="A516" s="93"/>
      <c r="E516" s="26"/>
    </row>
    <row r="517" spans="1:5" x14ac:dyDescent="0.25">
      <c r="A517" s="93"/>
      <c r="E517" s="26"/>
    </row>
    <row r="518" spans="1:5" x14ac:dyDescent="0.25">
      <c r="A518" s="93"/>
      <c r="E518" s="26"/>
    </row>
    <row r="519" spans="1:5" x14ac:dyDescent="0.25">
      <c r="A519" s="93"/>
      <c r="E519" s="26"/>
    </row>
    <row r="520" spans="1:5" x14ac:dyDescent="0.25">
      <c r="A520" s="93"/>
      <c r="E520" s="26"/>
    </row>
    <row r="521" spans="1:5" x14ac:dyDescent="0.25">
      <c r="A521" s="93"/>
      <c r="E521" s="26"/>
    </row>
    <row r="522" spans="1:5" x14ac:dyDescent="0.25">
      <c r="A522" s="93"/>
      <c r="E522" s="26"/>
    </row>
    <row r="523" spans="1:5" x14ac:dyDescent="0.25">
      <c r="A523" s="93"/>
      <c r="E523" s="26"/>
    </row>
    <row r="524" spans="1:5" x14ac:dyDescent="0.25">
      <c r="A524" s="93"/>
      <c r="E524" s="26"/>
    </row>
    <row r="525" spans="1:5" x14ac:dyDescent="0.25">
      <c r="A525" s="93"/>
      <c r="E525" s="26"/>
    </row>
    <row r="526" spans="1:5" x14ac:dyDescent="0.25">
      <c r="A526" s="93"/>
      <c r="E526" s="26"/>
    </row>
    <row r="527" spans="1:5" x14ac:dyDescent="0.25">
      <c r="A527" s="93"/>
      <c r="E527" s="26"/>
    </row>
    <row r="528" spans="1:5" x14ac:dyDescent="0.25">
      <c r="A528" s="93"/>
      <c r="E528" s="26"/>
    </row>
    <row r="529" spans="1:5" x14ac:dyDescent="0.25">
      <c r="A529" s="93"/>
      <c r="E529" s="26"/>
    </row>
    <row r="530" spans="1:5" x14ac:dyDescent="0.25">
      <c r="A530" s="93"/>
      <c r="E530" s="26"/>
    </row>
    <row r="531" spans="1:5" x14ac:dyDescent="0.25">
      <c r="A531" s="93"/>
      <c r="E531" s="26"/>
    </row>
    <row r="532" spans="1:5" x14ac:dyDescent="0.25">
      <c r="A532" s="93"/>
      <c r="E532" s="26"/>
    </row>
    <row r="533" spans="1:5" x14ac:dyDescent="0.25">
      <c r="A533" s="93"/>
      <c r="E533" s="26"/>
    </row>
    <row r="534" spans="1:5" x14ac:dyDescent="0.25">
      <c r="A534" s="93"/>
      <c r="E534" s="26"/>
    </row>
    <row r="535" spans="1:5" x14ac:dyDescent="0.25">
      <c r="A535" s="93"/>
      <c r="E535" s="26"/>
    </row>
    <row r="536" spans="1:5" x14ac:dyDescent="0.25">
      <c r="A536" s="93"/>
      <c r="E536" s="26"/>
    </row>
    <row r="537" spans="1:5" x14ac:dyDescent="0.25">
      <c r="A537" s="93"/>
      <c r="E537" s="26"/>
    </row>
    <row r="538" spans="1:5" x14ac:dyDescent="0.25">
      <c r="A538" s="93"/>
      <c r="E538" s="26"/>
    </row>
    <row r="539" spans="1:5" x14ac:dyDescent="0.25">
      <c r="A539" s="93"/>
      <c r="E539" s="26"/>
    </row>
    <row r="540" spans="1:5" x14ac:dyDescent="0.25">
      <c r="A540" s="93"/>
      <c r="E540" s="26"/>
    </row>
    <row r="541" spans="1:5" x14ac:dyDescent="0.25">
      <c r="A541" s="93"/>
      <c r="E541" s="26"/>
    </row>
    <row r="542" spans="1:5" x14ac:dyDescent="0.25">
      <c r="A542" s="93"/>
      <c r="E542" s="26"/>
    </row>
    <row r="543" spans="1:5" x14ac:dyDescent="0.25">
      <c r="A543" s="93"/>
      <c r="E543" s="26"/>
    </row>
    <row r="544" spans="1:5" x14ac:dyDescent="0.25">
      <c r="A544" s="93"/>
      <c r="E544" s="26"/>
    </row>
    <row r="545" spans="1:5" x14ac:dyDescent="0.25">
      <c r="A545" s="93"/>
      <c r="E545" s="26"/>
    </row>
    <row r="546" spans="1:5" x14ac:dyDescent="0.25">
      <c r="A546" s="93"/>
      <c r="E546" s="26"/>
    </row>
    <row r="547" spans="1:5" x14ac:dyDescent="0.25">
      <c r="A547" s="93"/>
      <c r="E547" s="26"/>
    </row>
    <row r="548" spans="1:5" x14ac:dyDescent="0.25">
      <c r="A548" s="93"/>
      <c r="E548" s="26"/>
    </row>
    <row r="549" spans="1:5" x14ac:dyDescent="0.25">
      <c r="A549" s="93"/>
      <c r="E549" s="26"/>
    </row>
    <row r="550" spans="1:5" x14ac:dyDescent="0.25">
      <c r="A550" s="93"/>
      <c r="E550" s="26"/>
    </row>
    <row r="551" spans="1:5" x14ac:dyDescent="0.25">
      <c r="A551" s="93"/>
      <c r="E551" s="26"/>
    </row>
    <row r="552" spans="1:5" x14ac:dyDescent="0.25">
      <c r="A552" s="93"/>
      <c r="E552" s="26"/>
    </row>
    <row r="553" spans="1:5" x14ac:dyDescent="0.25">
      <c r="A553" s="93"/>
      <c r="E553" s="26"/>
    </row>
    <row r="554" spans="1:5" x14ac:dyDescent="0.25">
      <c r="A554" s="93"/>
      <c r="E554" s="26"/>
    </row>
    <row r="555" spans="1:5" x14ac:dyDescent="0.25">
      <c r="A555" s="93"/>
      <c r="E555" s="26"/>
    </row>
    <row r="556" spans="1:5" x14ac:dyDescent="0.25">
      <c r="A556" s="93"/>
      <c r="E556" s="26"/>
    </row>
    <row r="557" spans="1:5" x14ac:dyDescent="0.25">
      <c r="A557" s="93"/>
      <c r="E557" s="26"/>
    </row>
    <row r="558" spans="1:5" x14ac:dyDescent="0.25">
      <c r="A558" s="93"/>
      <c r="E558" s="26"/>
    </row>
    <row r="559" spans="1:5" x14ac:dyDescent="0.25">
      <c r="A559" s="93"/>
      <c r="E559" s="26"/>
    </row>
    <row r="560" spans="1:5" x14ac:dyDescent="0.25">
      <c r="A560" s="93"/>
      <c r="E560" s="26"/>
    </row>
    <row r="561" spans="1:5" x14ac:dyDescent="0.25">
      <c r="A561" s="93"/>
      <c r="E561" s="26"/>
    </row>
    <row r="562" spans="1:5" x14ac:dyDescent="0.25">
      <c r="A562" s="93"/>
      <c r="E562" s="26"/>
    </row>
    <row r="563" spans="1:5" x14ac:dyDescent="0.25">
      <c r="A563" s="93"/>
      <c r="E563" s="26"/>
    </row>
    <row r="564" spans="1:5" x14ac:dyDescent="0.25">
      <c r="A564" s="93"/>
      <c r="E564" s="26"/>
    </row>
    <row r="565" spans="1:5" x14ac:dyDescent="0.25">
      <c r="A565" s="93"/>
      <c r="E565" s="26"/>
    </row>
    <row r="566" spans="1:5" x14ac:dyDescent="0.25">
      <c r="A566" s="93"/>
      <c r="E566" s="26"/>
    </row>
    <row r="567" spans="1:5" x14ac:dyDescent="0.25">
      <c r="A567" s="93"/>
      <c r="E567" s="26"/>
    </row>
    <row r="568" spans="1:5" x14ac:dyDescent="0.25">
      <c r="A568" s="93"/>
      <c r="E568" s="26"/>
    </row>
    <row r="569" spans="1:5" x14ac:dyDescent="0.25">
      <c r="A569" s="93"/>
      <c r="E569" s="26"/>
    </row>
    <row r="570" spans="1:5" x14ac:dyDescent="0.25">
      <c r="A570" s="93"/>
      <c r="E570" s="26"/>
    </row>
    <row r="571" spans="1:5" x14ac:dyDescent="0.25">
      <c r="A571" s="93"/>
      <c r="E571" s="26"/>
    </row>
    <row r="572" spans="1:5" x14ac:dyDescent="0.25">
      <c r="A572" s="93"/>
      <c r="E572" s="26"/>
    </row>
    <row r="573" spans="1:5" x14ac:dyDescent="0.25">
      <c r="A573" s="93"/>
      <c r="E573" s="26"/>
    </row>
    <row r="574" spans="1:5" x14ac:dyDescent="0.25">
      <c r="A574" s="93"/>
      <c r="E574" s="26"/>
    </row>
    <row r="575" spans="1:5" x14ac:dyDescent="0.25">
      <c r="A575" s="93"/>
      <c r="E575" s="26"/>
    </row>
    <row r="576" spans="1:5" x14ac:dyDescent="0.25">
      <c r="A576" s="93"/>
      <c r="E576" s="26"/>
    </row>
    <row r="577" spans="1:5" x14ac:dyDescent="0.25">
      <c r="A577" s="93"/>
      <c r="E577" s="26"/>
    </row>
    <row r="578" spans="1:5" x14ac:dyDescent="0.25">
      <c r="A578" s="93"/>
      <c r="E578" s="26"/>
    </row>
    <row r="579" spans="1:5" x14ac:dyDescent="0.25">
      <c r="A579" s="93"/>
      <c r="E579" s="26"/>
    </row>
    <row r="580" spans="1:5" x14ac:dyDescent="0.25">
      <c r="A580" s="93"/>
      <c r="E580" s="26"/>
    </row>
    <row r="581" spans="1:5" x14ac:dyDescent="0.25">
      <c r="A581" s="93"/>
      <c r="E581" s="26"/>
    </row>
    <row r="582" spans="1:5" x14ac:dyDescent="0.25">
      <c r="A582" s="93"/>
      <c r="E582" s="26"/>
    </row>
    <row r="583" spans="1:5" x14ac:dyDescent="0.25">
      <c r="A583" s="93"/>
      <c r="E583" s="26"/>
    </row>
    <row r="584" spans="1:5" x14ac:dyDescent="0.25">
      <c r="A584" s="93"/>
      <c r="E584" s="26"/>
    </row>
    <row r="585" spans="1:5" x14ac:dyDescent="0.25">
      <c r="A585" s="93"/>
      <c r="E585" s="26"/>
    </row>
    <row r="586" spans="1:5" x14ac:dyDescent="0.25">
      <c r="A586" s="93"/>
      <c r="E586" s="26"/>
    </row>
    <row r="587" spans="1:5" x14ac:dyDescent="0.25">
      <c r="A587" s="93"/>
      <c r="E587" s="26"/>
    </row>
    <row r="588" spans="1:5" x14ac:dyDescent="0.25">
      <c r="A588" s="93"/>
      <c r="E588" s="26"/>
    </row>
    <row r="589" spans="1:5" x14ac:dyDescent="0.25">
      <c r="A589" s="93"/>
      <c r="E589" s="26"/>
    </row>
    <row r="590" spans="1:5" x14ac:dyDescent="0.25">
      <c r="A590" s="93"/>
      <c r="E590" s="26"/>
    </row>
    <row r="591" spans="1:5" x14ac:dyDescent="0.25">
      <c r="A591" s="93"/>
      <c r="E591" s="26"/>
    </row>
    <row r="592" spans="1:5" x14ac:dyDescent="0.25">
      <c r="A592" s="93"/>
      <c r="E592" s="26"/>
    </row>
    <row r="593" spans="1:5" x14ac:dyDescent="0.25">
      <c r="A593" s="93"/>
      <c r="E593" s="26"/>
    </row>
    <row r="594" spans="1:5" x14ac:dyDescent="0.25">
      <c r="A594" s="93"/>
      <c r="E594" s="26"/>
    </row>
    <row r="595" spans="1:5" x14ac:dyDescent="0.25">
      <c r="A595" s="93"/>
      <c r="E595" s="26"/>
    </row>
    <row r="596" spans="1:5" x14ac:dyDescent="0.25">
      <c r="A596" s="93"/>
      <c r="E596" s="26"/>
    </row>
    <row r="597" spans="1:5" x14ac:dyDescent="0.25">
      <c r="A597" s="93"/>
      <c r="E597" s="26"/>
    </row>
    <row r="598" spans="1:5" x14ac:dyDescent="0.25">
      <c r="A598" s="93"/>
      <c r="E598" s="26"/>
    </row>
    <row r="599" spans="1:5" x14ac:dyDescent="0.25">
      <c r="A599" s="93"/>
      <c r="E599" s="26"/>
    </row>
    <row r="600" spans="1:5" x14ac:dyDescent="0.25">
      <c r="A600" s="93"/>
      <c r="E600" s="26"/>
    </row>
    <row r="601" spans="1:5" x14ac:dyDescent="0.25">
      <c r="A601" s="93"/>
      <c r="E601" s="26"/>
    </row>
    <row r="602" spans="1:5" x14ac:dyDescent="0.25">
      <c r="A602" s="93"/>
      <c r="E602" s="26"/>
    </row>
    <row r="603" spans="1:5" x14ac:dyDescent="0.25">
      <c r="A603" s="93"/>
      <c r="E603" s="26"/>
    </row>
    <row r="604" spans="1:5" x14ac:dyDescent="0.25">
      <c r="A604" s="93"/>
      <c r="E604" s="26"/>
    </row>
    <row r="605" spans="1:5" x14ac:dyDescent="0.25">
      <c r="A605" s="93"/>
      <c r="E605" s="26"/>
    </row>
    <row r="606" spans="1:5" x14ac:dyDescent="0.25">
      <c r="A606" s="93"/>
      <c r="E606" s="26"/>
    </row>
    <row r="607" spans="1:5" x14ac:dyDescent="0.25">
      <c r="A607" s="93"/>
      <c r="E607" s="26"/>
    </row>
    <row r="608" spans="1:5" x14ac:dyDescent="0.25">
      <c r="A608" s="93"/>
      <c r="E608" s="26"/>
    </row>
    <row r="609" spans="1:5" x14ac:dyDescent="0.25">
      <c r="A609" s="93"/>
      <c r="E609" s="26"/>
    </row>
    <row r="610" spans="1:5" x14ac:dyDescent="0.25">
      <c r="A610" s="93"/>
      <c r="E610" s="26"/>
    </row>
    <row r="611" spans="1:5" x14ac:dyDescent="0.25">
      <c r="A611" s="93"/>
      <c r="E611" s="26"/>
    </row>
    <row r="612" spans="1:5" x14ac:dyDescent="0.25">
      <c r="A612" s="93"/>
      <c r="E612" s="26"/>
    </row>
    <row r="613" spans="1:5" x14ac:dyDescent="0.25">
      <c r="A613" s="93"/>
      <c r="E613" s="26"/>
    </row>
    <row r="614" spans="1:5" x14ac:dyDescent="0.25">
      <c r="A614" s="93"/>
      <c r="E614" s="26"/>
    </row>
    <row r="615" spans="1:5" x14ac:dyDescent="0.25">
      <c r="A615" s="93"/>
      <c r="E615" s="26"/>
    </row>
    <row r="616" spans="1:5" x14ac:dyDescent="0.25">
      <c r="A616" s="93"/>
      <c r="E616" s="26"/>
    </row>
    <row r="617" spans="1:5" x14ac:dyDescent="0.25">
      <c r="A617" s="93"/>
      <c r="E617" s="26"/>
    </row>
    <row r="618" spans="1:5" x14ac:dyDescent="0.25">
      <c r="A618" s="93"/>
      <c r="E618" s="26"/>
    </row>
    <row r="619" spans="1:5" x14ac:dyDescent="0.25">
      <c r="A619" s="93"/>
      <c r="E619" s="26"/>
    </row>
    <row r="620" spans="1:5" x14ac:dyDescent="0.25">
      <c r="A620" s="93"/>
      <c r="E620" s="26"/>
    </row>
    <row r="621" spans="1:5" x14ac:dyDescent="0.25">
      <c r="A621" s="93"/>
      <c r="E621" s="26"/>
    </row>
    <row r="622" spans="1:5" x14ac:dyDescent="0.25">
      <c r="A622" s="93"/>
      <c r="E622" s="26"/>
    </row>
    <row r="623" spans="1:5" x14ac:dyDescent="0.25">
      <c r="A623" s="93"/>
      <c r="E623" s="26"/>
    </row>
    <row r="624" spans="1:5" x14ac:dyDescent="0.25">
      <c r="A624" s="93"/>
      <c r="E624" s="26"/>
    </row>
    <row r="625" spans="1:5" x14ac:dyDescent="0.25">
      <c r="A625" s="93"/>
      <c r="E625" s="26"/>
    </row>
    <row r="626" spans="1:5" x14ac:dyDescent="0.25">
      <c r="A626" s="93"/>
      <c r="E626" s="26"/>
    </row>
    <row r="627" spans="1:5" x14ac:dyDescent="0.25">
      <c r="A627" s="93"/>
      <c r="E627" s="26"/>
    </row>
    <row r="628" spans="1:5" x14ac:dyDescent="0.25">
      <c r="A628" s="93"/>
      <c r="E628" s="26"/>
    </row>
    <row r="629" spans="1:5" x14ac:dyDescent="0.25">
      <c r="A629" s="93"/>
      <c r="E629" s="26"/>
    </row>
    <row r="630" spans="1:5" x14ac:dyDescent="0.25">
      <c r="A630" s="93"/>
      <c r="E630" s="26"/>
    </row>
    <row r="631" spans="1:5" x14ac:dyDescent="0.25">
      <c r="A631" s="93"/>
      <c r="E631" s="26"/>
    </row>
    <row r="632" spans="1:5" x14ac:dyDescent="0.25">
      <c r="A632" s="93"/>
      <c r="E632" s="26"/>
    </row>
    <row r="633" spans="1:5" x14ac:dyDescent="0.25">
      <c r="A633" s="93"/>
      <c r="E633" s="26"/>
    </row>
    <row r="634" spans="1:5" x14ac:dyDescent="0.25">
      <c r="A634" s="93"/>
      <c r="E634" s="26"/>
    </row>
    <row r="635" spans="1:5" x14ac:dyDescent="0.25">
      <c r="A635" s="93"/>
      <c r="E635" s="26"/>
    </row>
    <row r="636" spans="1:5" x14ac:dyDescent="0.25">
      <c r="A636" s="93"/>
      <c r="E636" s="26"/>
    </row>
    <row r="637" spans="1:5" x14ac:dyDescent="0.25">
      <c r="A637" s="93"/>
      <c r="E637" s="26"/>
    </row>
    <row r="638" spans="1:5" x14ac:dyDescent="0.25">
      <c r="A638" s="93"/>
      <c r="E638" s="26"/>
    </row>
    <row r="639" spans="1:5" x14ac:dyDescent="0.25">
      <c r="A639" s="93"/>
      <c r="E639" s="26"/>
    </row>
    <row r="640" spans="1:5" x14ac:dyDescent="0.25">
      <c r="A640" s="93"/>
      <c r="E640" s="26"/>
    </row>
    <row r="641" spans="1:5" x14ac:dyDescent="0.25">
      <c r="A641" s="93"/>
      <c r="E641" s="26"/>
    </row>
    <row r="642" spans="1:5" x14ac:dyDescent="0.25">
      <c r="A642" s="93"/>
      <c r="E642" s="26"/>
    </row>
    <row r="643" spans="1:5" x14ac:dyDescent="0.25">
      <c r="A643" s="93"/>
      <c r="E643" s="26"/>
    </row>
    <row r="644" spans="1:5" x14ac:dyDescent="0.25">
      <c r="A644" s="93"/>
      <c r="E644" s="26"/>
    </row>
    <row r="645" spans="1:5" x14ac:dyDescent="0.25">
      <c r="A645" s="93"/>
      <c r="E645" s="26"/>
    </row>
    <row r="646" spans="1:5" x14ac:dyDescent="0.25">
      <c r="A646" s="93"/>
      <c r="E646" s="26"/>
    </row>
    <row r="647" spans="1:5" x14ac:dyDescent="0.25">
      <c r="A647" s="93"/>
      <c r="E647" s="26"/>
    </row>
    <row r="648" spans="1:5" x14ac:dyDescent="0.25">
      <c r="A648" s="93"/>
      <c r="E648" s="26"/>
    </row>
    <row r="649" spans="1:5" x14ac:dyDescent="0.25">
      <c r="A649" s="93"/>
      <c r="E649" s="26"/>
    </row>
    <row r="650" spans="1:5" x14ac:dyDescent="0.25">
      <c r="A650" s="93"/>
      <c r="E650" s="26"/>
    </row>
    <row r="651" spans="1:5" x14ac:dyDescent="0.25">
      <c r="A651" s="93"/>
      <c r="E651" s="26"/>
    </row>
    <row r="652" spans="1:5" x14ac:dyDescent="0.25">
      <c r="A652" s="93"/>
      <c r="E652" s="26"/>
    </row>
    <row r="653" spans="1:5" x14ac:dyDescent="0.25">
      <c r="A653" s="93"/>
      <c r="E653" s="26"/>
    </row>
    <row r="654" spans="1:5" x14ac:dyDescent="0.25">
      <c r="A654" s="93"/>
      <c r="E654" s="26"/>
    </row>
    <row r="655" spans="1:5" x14ac:dyDescent="0.25">
      <c r="A655" s="93"/>
      <c r="E655" s="26"/>
    </row>
    <row r="656" spans="1:5" x14ac:dyDescent="0.25">
      <c r="A656" s="93"/>
      <c r="E656" s="26"/>
    </row>
    <row r="657" spans="1:5" x14ac:dyDescent="0.25">
      <c r="A657" s="93"/>
      <c r="E657" s="26"/>
    </row>
    <row r="658" spans="1:5" x14ac:dyDescent="0.25">
      <c r="A658" s="93"/>
      <c r="E658" s="26"/>
    </row>
    <row r="659" spans="1:5" x14ac:dyDescent="0.25">
      <c r="A659" s="93"/>
      <c r="E659" s="26"/>
    </row>
    <row r="660" spans="1:5" x14ac:dyDescent="0.25">
      <c r="A660" s="93"/>
      <c r="E660" s="26"/>
    </row>
    <row r="661" spans="1:5" x14ac:dyDescent="0.25">
      <c r="A661" s="93"/>
      <c r="E661" s="26"/>
    </row>
    <row r="662" spans="1:5" x14ac:dyDescent="0.25">
      <c r="A662" s="93"/>
      <c r="E662" s="26"/>
    </row>
    <row r="663" spans="1:5" x14ac:dyDescent="0.25">
      <c r="A663" s="93"/>
      <c r="E663" s="26"/>
    </row>
    <row r="664" spans="1:5" x14ac:dyDescent="0.25">
      <c r="A664" s="93"/>
      <c r="E664" s="26"/>
    </row>
    <row r="665" spans="1:5" x14ac:dyDescent="0.25">
      <c r="A665" s="93"/>
      <c r="E665" s="26"/>
    </row>
    <row r="666" spans="1:5" x14ac:dyDescent="0.25">
      <c r="A666" s="93"/>
      <c r="E666" s="26"/>
    </row>
    <row r="667" spans="1:5" x14ac:dyDescent="0.25">
      <c r="A667" s="93"/>
      <c r="E667" s="26"/>
    </row>
    <row r="668" spans="1:5" x14ac:dyDescent="0.25">
      <c r="A668" s="93"/>
      <c r="E668" s="26"/>
    </row>
    <row r="669" spans="1:5" x14ac:dyDescent="0.25">
      <c r="A669" s="93"/>
      <c r="E669" s="26"/>
    </row>
    <row r="670" spans="1:5" x14ac:dyDescent="0.25">
      <c r="A670" s="93"/>
      <c r="E670" s="26"/>
    </row>
    <row r="671" spans="1:5" x14ac:dyDescent="0.25">
      <c r="A671" s="93"/>
      <c r="E671" s="26"/>
    </row>
    <row r="672" spans="1:5" x14ac:dyDescent="0.25">
      <c r="A672" s="93"/>
      <c r="E672" s="26"/>
    </row>
    <row r="673" spans="1:5" x14ac:dyDescent="0.25">
      <c r="A673" s="93"/>
      <c r="E673" s="26"/>
    </row>
    <row r="674" spans="1:5" x14ac:dyDescent="0.25">
      <c r="A674" s="93"/>
      <c r="E674" s="26"/>
    </row>
    <row r="675" spans="1:5" x14ac:dyDescent="0.25">
      <c r="A675" s="93"/>
      <c r="E675" s="26"/>
    </row>
    <row r="676" spans="1:5" x14ac:dyDescent="0.25">
      <c r="A676" s="93"/>
      <c r="E676" s="26"/>
    </row>
    <row r="677" spans="1:5" x14ac:dyDescent="0.25">
      <c r="A677" s="93"/>
      <c r="E677" s="26"/>
    </row>
    <row r="678" spans="1:5" x14ac:dyDescent="0.25">
      <c r="A678" s="93"/>
      <c r="E678" s="26"/>
    </row>
    <row r="679" spans="1:5" x14ac:dyDescent="0.25">
      <c r="A679" s="93"/>
      <c r="E679" s="26"/>
    </row>
    <row r="680" spans="1:5" x14ac:dyDescent="0.25">
      <c r="A680" s="93"/>
      <c r="E680" s="26"/>
    </row>
    <row r="681" spans="1:5" x14ac:dyDescent="0.25">
      <c r="A681" s="93"/>
      <c r="E681" s="26"/>
    </row>
    <row r="682" spans="1:5" x14ac:dyDescent="0.25">
      <c r="A682" s="93"/>
      <c r="E682" s="26"/>
    </row>
    <row r="683" spans="1:5" x14ac:dyDescent="0.25">
      <c r="A683" s="93"/>
      <c r="E683" s="26"/>
    </row>
    <row r="684" spans="1:5" x14ac:dyDescent="0.25">
      <c r="A684" s="93"/>
      <c r="E684" s="26"/>
    </row>
    <row r="685" spans="1:5" x14ac:dyDescent="0.25">
      <c r="A685" s="93"/>
      <c r="E685" s="26"/>
    </row>
    <row r="686" spans="1:5" x14ac:dyDescent="0.25">
      <c r="A686" s="93"/>
      <c r="E686" s="26"/>
    </row>
    <row r="687" spans="1:5" x14ac:dyDescent="0.25">
      <c r="A687" s="93"/>
      <c r="E687" s="26"/>
    </row>
    <row r="688" spans="1:5" x14ac:dyDescent="0.25">
      <c r="A688" s="93"/>
      <c r="E688" s="26"/>
    </row>
    <row r="689" spans="1:5" x14ac:dyDescent="0.25">
      <c r="A689" s="93"/>
      <c r="E689" s="26"/>
    </row>
    <row r="690" spans="1:5" x14ac:dyDescent="0.25">
      <c r="A690" s="93"/>
      <c r="E690" s="26"/>
    </row>
    <row r="691" spans="1:5" x14ac:dyDescent="0.25">
      <c r="A691" s="93"/>
      <c r="E691" s="26"/>
    </row>
    <row r="692" spans="1:5" x14ac:dyDescent="0.25">
      <c r="A692" s="93"/>
      <c r="E692" s="26"/>
    </row>
    <row r="693" spans="1:5" x14ac:dyDescent="0.25">
      <c r="A693" s="93"/>
      <c r="E693" s="26"/>
    </row>
    <row r="694" spans="1:5" x14ac:dyDescent="0.25">
      <c r="A694" s="93"/>
      <c r="E694" s="26"/>
    </row>
    <row r="695" spans="1:5" x14ac:dyDescent="0.25">
      <c r="A695" s="93"/>
      <c r="E695" s="26"/>
    </row>
    <row r="696" spans="1:5" x14ac:dyDescent="0.25">
      <c r="A696" s="93"/>
      <c r="E696" s="26"/>
    </row>
    <row r="697" spans="1:5" x14ac:dyDescent="0.25">
      <c r="A697" s="93"/>
      <c r="E697" s="26"/>
    </row>
    <row r="698" spans="1:5" x14ac:dyDescent="0.25">
      <c r="A698" s="93"/>
      <c r="E698" s="26"/>
    </row>
    <row r="699" spans="1:5" x14ac:dyDescent="0.25">
      <c r="A699" s="93"/>
      <c r="E699" s="26"/>
    </row>
    <row r="700" spans="1:5" x14ac:dyDescent="0.25">
      <c r="A700" s="93"/>
      <c r="E700" s="26"/>
    </row>
    <row r="701" spans="1:5" x14ac:dyDescent="0.25">
      <c r="A701" s="93"/>
      <c r="E701" s="26"/>
    </row>
    <row r="702" spans="1:5" x14ac:dyDescent="0.25">
      <c r="A702" s="93"/>
      <c r="E702" s="26"/>
    </row>
    <row r="703" spans="1:5" x14ac:dyDescent="0.25">
      <c r="A703" s="93"/>
      <c r="E703" s="26"/>
    </row>
    <row r="704" spans="1:5" x14ac:dyDescent="0.25">
      <c r="A704" s="93"/>
      <c r="E704" s="26"/>
    </row>
    <row r="705" spans="1:5" x14ac:dyDescent="0.25">
      <c r="A705" s="93"/>
      <c r="E705" s="26"/>
    </row>
    <row r="706" spans="1:5" x14ac:dyDescent="0.25">
      <c r="A706" s="93"/>
      <c r="E706" s="26"/>
    </row>
    <row r="707" spans="1:5" x14ac:dyDescent="0.25">
      <c r="A707" s="93"/>
      <c r="E707" s="26"/>
    </row>
    <row r="708" spans="1:5" x14ac:dyDescent="0.25">
      <c r="A708" s="93"/>
      <c r="E708" s="26"/>
    </row>
    <row r="709" spans="1:5" x14ac:dyDescent="0.25">
      <c r="A709" s="93"/>
      <c r="E709" s="26"/>
    </row>
    <row r="710" spans="1:5" x14ac:dyDescent="0.25">
      <c r="A710" s="93"/>
      <c r="E710" s="26"/>
    </row>
    <row r="711" spans="1:5" x14ac:dyDescent="0.25">
      <c r="A711" s="93"/>
      <c r="E711" s="26"/>
    </row>
    <row r="712" spans="1:5" x14ac:dyDescent="0.25">
      <c r="A712" s="93"/>
      <c r="E712" s="26"/>
    </row>
    <row r="713" spans="1:5" x14ac:dyDescent="0.25">
      <c r="A713" s="93"/>
      <c r="E713" s="26"/>
    </row>
    <row r="714" spans="1:5" x14ac:dyDescent="0.25">
      <c r="A714" s="93"/>
      <c r="E714" s="26"/>
    </row>
    <row r="715" spans="1:5" x14ac:dyDescent="0.25">
      <c r="A715" s="93"/>
      <c r="E715" s="26"/>
    </row>
    <row r="716" spans="1:5" x14ac:dyDescent="0.25">
      <c r="A716" s="93"/>
      <c r="E716" s="26"/>
    </row>
    <row r="717" spans="1:5" x14ac:dyDescent="0.25">
      <c r="A717" s="93"/>
      <c r="E717" s="26"/>
    </row>
    <row r="718" spans="1:5" x14ac:dyDescent="0.25">
      <c r="A718" s="93"/>
      <c r="E718" s="26"/>
    </row>
    <row r="719" spans="1:5" x14ac:dyDescent="0.25">
      <c r="A719" s="93"/>
      <c r="E719" s="26"/>
    </row>
    <row r="720" spans="1:5" x14ac:dyDescent="0.25">
      <c r="A720" s="93"/>
      <c r="E720" s="26"/>
    </row>
    <row r="721" spans="1:5" x14ac:dyDescent="0.25">
      <c r="A721" s="93"/>
      <c r="E721" s="26"/>
    </row>
    <row r="722" spans="1:5" x14ac:dyDescent="0.25">
      <c r="A722" s="93"/>
      <c r="E722" s="26"/>
    </row>
    <row r="723" spans="1:5" x14ac:dyDescent="0.25">
      <c r="A723" s="93"/>
      <c r="E723" s="26"/>
    </row>
    <row r="724" spans="1:5" x14ac:dyDescent="0.25">
      <c r="A724" s="93"/>
      <c r="E724" s="26"/>
    </row>
    <row r="725" spans="1:5" x14ac:dyDescent="0.25">
      <c r="A725" s="93"/>
      <c r="E725" s="26"/>
    </row>
    <row r="726" spans="1:5" x14ac:dyDescent="0.25">
      <c r="A726" s="93"/>
      <c r="E726" s="26"/>
    </row>
    <row r="727" spans="1:5" x14ac:dyDescent="0.25">
      <c r="A727" s="93"/>
      <c r="E727" s="26"/>
    </row>
    <row r="728" spans="1:5" x14ac:dyDescent="0.25">
      <c r="A728" s="93"/>
      <c r="E728" s="26"/>
    </row>
    <row r="729" spans="1:5" x14ac:dyDescent="0.25">
      <c r="A729" s="93"/>
      <c r="E729" s="26"/>
    </row>
    <row r="730" spans="1:5" x14ac:dyDescent="0.25">
      <c r="A730" s="93"/>
      <c r="E730" s="26"/>
    </row>
    <row r="731" spans="1:5" x14ac:dyDescent="0.25">
      <c r="A731" s="93"/>
      <c r="E731" s="26"/>
    </row>
    <row r="732" spans="1:5" x14ac:dyDescent="0.25">
      <c r="A732" s="93"/>
      <c r="E732" s="26"/>
    </row>
    <row r="733" spans="1:5" x14ac:dyDescent="0.25">
      <c r="A733" s="93"/>
      <c r="E733" s="26"/>
    </row>
    <row r="734" spans="1:5" x14ac:dyDescent="0.25">
      <c r="A734" s="93"/>
      <c r="E734" s="26"/>
    </row>
    <row r="735" spans="1:5" x14ac:dyDescent="0.25">
      <c r="A735" s="93"/>
      <c r="E735" s="26"/>
    </row>
    <row r="736" spans="1:5" x14ac:dyDescent="0.25">
      <c r="A736" s="93"/>
      <c r="E736" s="26"/>
    </row>
    <row r="737" spans="1:5" x14ac:dyDescent="0.25">
      <c r="A737" s="93"/>
      <c r="E737" s="26"/>
    </row>
    <row r="738" spans="1:5" x14ac:dyDescent="0.25">
      <c r="A738" s="93"/>
      <c r="E738" s="26"/>
    </row>
    <row r="739" spans="1:5" x14ac:dyDescent="0.25">
      <c r="A739" s="93"/>
      <c r="E739" s="26"/>
    </row>
    <row r="740" spans="1:5" x14ac:dyDescent="0.25">
      <c r="A740" s="93"/>
      <c r="E740" s="26"/>
    </row>
    <row r="741" spans="1:5" x14ac:dyDescent="0.25">
      <c r="A741" s="93"/>
      <c r="E741" s="26"/>
    </row>
    <row r="742" spans="1:5" x14ac:dyDescent="0.25">
      <c r="A742" s="93"/>
      <c r="E742" s="26"/>
    </row>
    <row r="743" spans="1:5" x14ac:dyDescent="0.25">
      <c r="A743" s="93"/>
      <c r="E743" s="26"/>
    </row>
    <row r="744" spans="1:5" x14ac:dyDescent="0.25">
      <c r="A744" s="93"/>
      <c r="E744" s="26"/>
    </row>
    <row r="745" spans="1:5" x14ac:dyDescent="0.25">
      <c r="A745" s="93"/>
      <c r="E745" s="26"/>
    </row>
    <row r="746" spans="1:5" x14ac:dyDescent="0.25">
      <c r="A746" s="93"/>
      <c r="E746" s="26"/>
    </row>
    <row r="747" spans="1:5" x14ac:dyDescent="0.25">
      <c r="A747" s="93"/>
      <c r="E747" s="26"/>
    </row>
    <row r="748" spans="1:5" x14ac:dyDescent="0.25">
      <c r="A748" s="93"/>
      <c r="E748" s="26"/>
    </row>
    <row r="749" spans="1:5" x14ac:dyDescent="0.25">
      <c r="A749" s="93"/>
      <c r="E749" s="26"/>
    </row>
    <row r="750" spans="1:5" x14ac:dyDescent="0.25">
      <c r="A750" s="93"/>
      <c r="E750" s="26"/>
    </row>
    <row r="751" spans="1:5" x14ac:dyDescent="0.25">
      <c r="A751" s="93"/>
      <c r="E751" s="26"/>
    </row>
    <row r="752" spans="1:5" x14ac:dyDescent="0.25">
      <c r="A752" s="93"/>
      <c r="E752" s="26"/>
    </row>
    <row r="753" spans="1:5" x14ac:dyDescent="0.25">
      <c r="A753" s="93"/>
      <c r="E753" s="26"/>
    </row>
    <row r="754" spans="1:5" x14ac:dyDescent="0.25">
      <c r="A754" s="93"/>
      <c r="E754" s="26"/>
    </row>
    <row r="755" spans="1:5" x14ac:dyDescent="0.25">
      <c r="A755" s="93"/>
      <c r="E755" s="26"/>
    </row>
    <row r="756" spans="1:5" x14ac:dyDescent="0.25">
      <c r="A756" s="93"/>
      <c r="E756" s="26"/>
    </row>
    <row r="757" spans="1:5" x14ac:dyDescent="0.25">
      <c r="A757" s="93"/>
      <c r="E757" s="26"/>
    </row>
    <row r="758" spans="1:5" x14ac:dyDescent="0.25">
      <c r="A758" s="93"/>
      <c r="E758" s="26"/>
    </row>
    <row r="759" spans="1:5" x14ac:dyDescent="0.25">
      <c r="A759" s="93"/>
      <c r="E759" s="26"/>
    </row>
    <row r="760" spans="1:5" x14ac:dyDescent="0.25">
      <c r="A760" s="93"/>
      <c r="E760" s="26"/>
    </row>
    <row r="761" spans="1:5" x14ac:dyDescent="0.25">
      <c r="A761" s="93"/>
      <c r="E761" s="26"/>
    </row>
    <row r="762" spans="1:5" x14ac:dyDescent="0.25">
      <c r="A762" s="93"/>
      <c r="E762" s="26"/>
    </row>
    <row r="763" spans="1:5" x14ac:dyDescent="0.25">
      <c r="A763" s="93"/>
      <c r="E763" s="26"/>
    </row>
    <row r="764" spans="1:5" x14ac:dyDescent="0.25">
      <c r="A764" s="93"/>
      <c r="E764" s="26"/>
    </row>
    <row r="765" spans="1:5" x14ac:dyDescent="0.25">
      <c r="A765" s="93"/>
      <c r="E765" s="26"/>
    </row>
    <row r="766" spans="1:5" x14ac:dyDescent="0.25">
      <c r="A766" s="93"/>
      <c r="E766" s="26"/>
    </row>
    <row r="767" spans="1:5" x14ac:dyDescent="0.25">
      <c r="A767" s="93"/>
      <c r="E767" s="26"/>
    </row>
    <row r="768" spans="1:5" x14ac:dyDescent="0.25">
      <c r="A768" s="93"/>
      <c r="E768" s="26"/>
    </row>
    <row r="769" spans="1:5" x14ac:dyDescent="0.25">
      <c r="A769" s="93"/>
      <c r="E769" s="26"/>
    </row>
    <row r="770" spans="1:5" x14ac:dyDescent="0.25">
      <c r="A770" s="93"/>
      <c r="E770" s="26"/>
    </row>
    <row r="771" spans="1:5" x14ac:dyDescent="0.25">
      <c r="A771" s="93"/>
      <c r="E771" s="26"/>
    </row>
    <row r="772" spans="1:5" x14ac:dyDescent="0.25">
      <c r="A772" s="93"/>
      <c r="E772" s="26"/>
    </row>
    <row r="773" spans="1:5" x14ac:dyDescent="0.25">
      <c r="A773" s="93"/>
      <c r="E773" s="26"/>
    </row>
    <row r="774" spans="1:5" x14ac:dyDescent="0.25">
      <c r="A774" s="93"/>
      <c r="E774" s="26"/>
    </row>
    <row r="775" spans="1:5" x14ac:dyDescent="0.25">
      <c r="A775" s="93"/>
      <c r="E775" s="26"/>
    </row>
    <row r="776" spans="1:5" x14ac:dyDescent="0.25">
      <c r="A776" s="93"/>
      <c r="E776" s="26"/>
    </row>
    <row r="777" spans="1:5" x14ac:dyDescent="0.25">
      <c r="A777" s="93"/>
      <c r="E777" s="26"/>
    </row>
    <row r="778" spans="1:5" x14ac:dyDescent="0.25">
      <c r="A778" s="93"/>
      <c r="E778" s="26"/>
    </row>
    <row r="779" spans="1:5" x14ac:dyDescent="0.25">
      <c r="A779" s="93"/>
      <c r="E779" s="26"/>
    </row>
    <row r="780" spans="1:5" x14ac:dyDescent="0.25">
      <c r="A780" s="93"/>
      <c r="E780" s="26"/>
    </row>
    <row r="781" spans="1:5" x14ac:dyDescent="0.25">
      <c r="A781" s="93"/>
      <c r="E781" s="26"/>
    </row>
    <row r="782" spans="1:5" x14ac:dyDescent="0.25">
      <c r="A782" s="93"/>
      <c r="E782" s="26"/>
    </row>
    <row r="783" spans="1:5" x14ac:dyDescent="0.25">
      <c r="A783" s="93"/>
      <c r="E783" s="26"/>
    </row>
    <row r="784" spans="1:5" x14ac:dyDescent="0.25">
      <c r="A784" s="93"/>
      <c r="E784" s="26"/>
    </row>
    <row r="785" spans="1:5" x14ac:dyDescent="0.25">
      <c r="A785" s="93"/>
      <c r="E785" s="26"/>
    </row>
    <row r="786" spans="1:5" x14ac:dyDescent="0.25">
      <c r="A786" s="93"/>
      <c r="E786" s="26"/>
    </row>
    <row r="787" spans="1:5" x14ac:dyDescent="0.25">
      <c r="A787" s="93"/>
      <c r="E787" s="26"/>
    </row>
    <row r="788" spans="1:5" x14ac:dyDescent="0.25">
      <c r="A788" s="93"/>
      <c r="E788" s="26"/>
    </row>
    <row r="789" spans="1:5" x14ac:dyDescent="0.25">
      <c r="A789" s="93"/>
      <c r="E789" s="26"/>
    </row>
    <row r="790" spans="1:5" x14ac:dyDescent="0.25">
      <c r="A790" s="93"/>
      <c r="E790" s="26"/>
    </row>
    <row r="791" spans="1:5" x14ac:dyDescent="0.25">
      <c r="A791" s="93"/>
      <c r="E791" s="26"/>
    </row>
    <row r="792" spans="1:5" x14ac:dyDescent="0.25">
      <c r="A792" s="93"/>
      <c r="E792" s="26"/>
    </row>
    <row r="793" spans="1:5" x14ac:dyDescent="0.25">
      <c r="A793" s="93"/>
      <c r="E793" s="26"/>
    </row>
    <row r="794" spans="1:5" x14ac:dyDescent="0.25">
      <c r="A794" s="93"/>
      <c r="E794" s="26"/>
    </row>
    <row r="795" spans="1:5" x14ac:dyDescent="0.25">
      <c r="A795" s="93"/>
      <c r="E795" s="26"/>
    </row>
    <row r="796" spans="1:5" x14ac:dyDescent="0.25">
      <c r="A796" s="93"/>
      <c r="E796" s="26"/>
    </row>
    <row r="797" spans="1:5" x14ac:dyDescent="0.25">
      <c r="A797" s="93"/>
      <c r="E797" s="26"/>
    </row>
    <row r="798" spans="1:5" x14ac:dyDescent="0.25">
      <c r="A798" s="93"/>
      <c r="E798" s="26"/>
    </row>
    <row r="799" spans="1:5" x14ac:dyDescent="0.25">
      <c r="A799" s="93"/>
      <c r="E799" s="26"/>
    </row>
    <row r="800" spans="1:5" x14ac:dyDescent="0.25">
      <c r="A800" s="93"/>
      <c r="E800" s="26"/>
    </row>
    <row r="801" spans="1:5" x14ac:dyDescent="0.25">
      <c r="A801" s="93"/>
      <c r="E801" s="26"/>
    </row>
    <row r="802" spans="1:5" x14ac:dyDescent="0.25">
      <c r="A802" s="93"/>
      <c r="E802" s="26"/>
    </row>
    <row r="803" spans="1:5" x14ac:dyDescent="0.25">
      <c r="A803" s="93"/>
      <c r="E803" s="26"/>
    </row>
    <row r="804" spans="1:5" x14ac:dyDescent="0.25">
      <c r="A804" s="93"/>
      <c r="E804" s="26"/>
    </row>
    <row r="805" spans="1:5" x14ac:dyDescent="0.25">
      <c r="A805" s="93"/>
      <c r="E805" s="26"/>
    </row>
    <row r="806" spans="1:5" x14ac:dyDescent="0.25">
      <c r="A806" s="93"/>
      <c r="E806" s="26"/>
    </row>
    <row r="807" spans="1:5" x14ac:dyDescent="0.25">
      <c r="A807" s="93"/>
      <c r="E807" s="26"/>
    </row>
    <row r="808" spans="1:5" x14ac:dyDescent="0.25">
      <c r="A808" s="93"/>
      <c r="E808" s="26"/>
    </row>
    <row r="809" spans="1:5" x14ac:dyDescent="0.25">
      <c r="A809" s="93"/>
      <c r="E809" s="26"/>
    </row>
    <row r="810" spans="1:5" x14ac:dyDescent="0.25">
      <c r="A810" s="93"/>
      <c r="E810" s="26"/>
    </row>
    <row r="811" spans="1:5" x14ac:dyDescent="0.25">
      <c r="A811" s="93"/>
      <c r="E811" s="26"/>
    </row>
    <row r="812" spans="1:5" x14ac:dyDescent="0.25">
      <c r="A812" s="93"/>
      <c r="E812" s="26"/>
    </row>
    <row r="813" spans="1:5" x14ac:dyDescent="0.25">
      <c r="A813" s="93"/>
      <c r="E813" s="26"/>
    </row>
    <row r="814" spans="1:5" x14ac:dyDescent="0.25">
      <c r="A814" s="93"/>
      <c r="E814" s="26"/>
    </row>
    <row r="815" spans="1:5" x14ac:dyDescent="0.25">
      <c r="A815" s="93"/>
      <c r="E815" s="26"/>
    </row>
    <row r="816" spans="1:5" x14ac:dyDescent="0.25">
      <c r="A816" s="93"/>
      <c r="E816" s="26"/>
    </row>
    <row r="817" spans="1:5" x14ac:dyDescent="0.25">
      <c r="A817" s="93"/>
      <c r="E817" s="26"/>
    </row>
    <row r="818" spans="1:5" x14ac:dyDescent="0.25">
      <c r="A818" s="93"/>
      <c r="E818" s="26"/>
    </row>
    <row r="819" spans="1:5" x14ac:dyDescent="0.25">
      <c r="A819" s="93"/>
      <c r="E819" s="26"/>
    </row>
    <row r="820" spans="1:5" x14ac:dyDescent="0.25">
      <c r="A820" s="93"/>
      <c r="E820" s="26"/>
    </row>
    <row r="821" spans="1:5" x14ac:dyDescent="0.25">
      <c r="A821" s="93"/>
      <c r="E821" s="26"/>
    </row>
    <row r="822" spans="1:5" x14ac:dyDescent="0.25">
      <c r="A822" s="93"/>
      <c r="E822" s="26"/>
    </row>
    <row r="823" spans="1:5" x14ac:dyDescent="0.25">
      <c r="A823" s="93"/>
      <c r="E823" s="26"/>
    </row>
    <row r="824" spans="1:5" x14ac:dyDescent="0.25">
      <c r="A824" s="93"/>
      <c r="E824" s="26"/>
    </row>
    <row r="825" spans="1:5" x14ac:dyDescent="0.25">
      <c r="A825" s="93"/>
      <c r="E825" s="26"/>
    </row>
    <row r="826" spans="1:5" x14ac:dyDescent="0.25">
      <c r="A826" s="93"/>
      <c r="E826" s="26"/>
    </row>
    <row r="827" spans="1:5" x14ac:dyDescent="0.25">
      <c r="A827" s="93"/>
      <c r="E827" s="26"/>
    </row>
    <row r="828" spans="1:5" x14ac:dyDescent="0.25">
      <c r="A828" s="93"/>
      <c r="E828" s="26"/>
    </row>
    <row r="829" spans="1:5" x14ac:dyDescent="0.25">
      <c r="A829" s="93"/>
      <c r="E829" s="26"/>
    </row>
    <row r="830" spans="1:5" x14ac:dyDescent="0.25">
      <c r="A830" s="93"/>
      <c r="E830" s="26"/>
    </row>
    <row r="831" spans="1:5" x14ac:dyDescent="0.25">
      <c r="A831" s="93"/>
      <c r="E831" s="26"/>
    </row>
    <row r="832" spans="1:5" x14ac:dyDescent="0.25">
      <c r="A832" s="93"/>
      <c r="E832" s="26"/>
    </row>
    <row r="833" spans="1:5" x14ac:dyDescent="0.25">
      <c r="A833" s="93"/>
      <c r="E833" s="26"/>
    </row>
    <row r="834" spans="1:5" x14ac:dyDescent="0.25">
      <c r="A834" s="93"/>
      <c r="E834" s="26"/>
    </row>
    <row r="835" spans="1:5" x14ac:dyDescent="0.25">
      <c r="A835" s="93"/>
      <c r="E835" s="26"/>
    </row>
    <row r="836" spans="1:5" x14ac:dyDescent="0.25">
      <c r="A836" s="93"/>
      <c r="E836" s="26"/>
    </row>
    <row r="837" spans="1:5" x14ac:dyDescent="0.25">
      <c r="A837" s="93"/>
      <c r="E837" s="26"/>
    </row>
    <row r="838" spans="1:5" x14ac:dyDescent="0.25">
      <c r="A838" s="93"/>
      <c r="E838" s="26"/>
    </row>
    <row r="839" spans="1:5" x14ac:dyDescent="0.25">
      <c r="A839" s="93"/>
      <c r="E839" s="26"/>
    </row>
    <row r="840" spans="1:5" x14ac:dyDescent="0.25">
      <c r="A840" s="93"/>
      <c r="E840" s="26"/>
    </row>
    <row r="841" spans="1:5" x14ac:dyDescent="0.25">
      <c r="A841" s="93"/>
      <c r="E841" s="26"/>
    </row>
    <row r="842" spans="1:5" x14ac:dyDescent="0.25">
      <c r="A842" s="93"/>
      <c r="E842" s="26"/>
    </row>
    <row r="843" spans="1:5" x14ac:dyDescent="0.25">
      <c r="A843" s="93"/>
      <c r="E843" s="26"/>
    </row>
    <row r="844" spans="1:5" x14ac:dyDescent="0.25">
      <c r="A844" s="93"/>
      <c r="E844" s="26"/>
    </row>
    <row r="845" spans="1:5" x14ac:dyDescent="0.25">
      <c r="A845" s="93"/>
      <c r="E845" s="26"/>
    </row>
    <row r="846" spans="1:5" x14ac:dyDescent="0.25">
      <c r="A846" s="93"/>
      <c r="E846" s="26"/>
    </row>
    <row r="847" spans="1:5" x14ac:dyDescent="0.25">
      <c r="A847" s="93"/>
      <c r="E847" s="26"/>
    </row>
    <row r="848" spans="1:5" x14ac:dyDescent="0.25">
      <c r="A848" s="93"/>
      <c r="E848" s="26"/>
    </row>
    <row r="849" spans="1:5" x14ac:dyDescent="0.25">
      <c r="A849" s="93"/>
      <c r="E849" s="26"/>
    </row>
    <row r="850" spans="1:5" x14ac:dyDescent="0.25">
      <c r="A850" s="93"/>
      <c r="E850" s="26"/>
    </row>
    <row r="851" spans="1:5" x14ac:dyDescent="0.25">
      <c r="A851" s="93"/>
      <c r="E851" s="26"/>
    </row>
    <row r="852" spans="1:5" x14ac:dyDescent="0.25">
      <c r="A852" s="93"/>
      <c r="E852" s="26"/>
    </row>
    <row r="853" spans="1:5" x14ac:dyDescent="0.25">
      <c r="A853" s="93"/>
      <c r="E853" s="26"/>
    </row>
    <row r="854" spans="1:5" x14ac:dyDescent="0.25">
      <c r="A854" s="93"/>
      <c r="E854" s="26"/>
    </row>
    <row r="855" spans="1:5" x14ac:dyDescent="0.25">
      <c r="A855" s="93"/>
      <c r="E855" s="26"/>
    </row>
    <row r="856" spans="1:5" x14ac:dyDescent="0.25">
      <c r="A856" s="93"/>
      <c r="E856" s="26"/>
    </row>
    <row r="857" spans="1:5" x14ac:dyDescent="0.25">
      <c r="A857" s="93"/>
      <c r="E857" s="26"/>
    </row>
    <row r="858" spans="1:5" x14ac:dyDescent="0.25">
      <c r="A858" s="93"/>
      <c r="E858" s="26"/>
    </row>
    <row r="859" spans="1:5" x14ac:dyDescent="0.25">
      <c r="A859" s="93"/>
      <c r="E859" s="26"/>
    </row>
    <row r="860" spans="1:5" x14ac:dyDescent="0.25">
      <c r="A860" s="93"/>
      <c r="E860" s="26"/>
    </row>
    <row r="861" spans="1:5" x14ac:dyDescent="0.25">
      <c r="A861" s="93"/>
      <c r="E861" s="26"/>
    </row>
    <row r="862" spans="1:5" x14ac:dyDescent="0.25">
      <c r="A862" s="93"/>
      <c r="E862" s="26"/>
    </row>
    <row r="863" spans="1:5" x14ac:dyDescent="0.25">
      <c r="A863" s="93"/>
      <c r="E863" s="26"/>
    </row>
    <row r="864" spans="1:5" x14ac:dyDescent="0.25">
      <c r="A864" s="93"/>
      <c r="E864" s="26"/>
    </row>
    <row r="865" spans="1:5" x14ac:dyDescent="0.25">
      <c r="A865" s="93"/>
      <c r="E865" s="26"/>
    </row>
    <row r="866" spans="1:5" x14ac:dyDescent="0.25">
      <c r="A866" s="93"/>
      <c r="E866" s="26"/>
    </row>
    <row r="867" spans="1:5" x14ac:dyDescent="0.25">
      <c r="A867" s="93"/>
      <c r="E867" s="26"/>
    </row>
    <row r="868" spans="1:5" x14ac:dyDescent="0.25">
      <c r="A868" s="93"/>
      <c r="E868" s="26"/>
    </row>
    <row r="869" spans="1:5" x14ac:dyDescent="0.25">
      <c r="A869" s="93"/>
      <c r="E869" s="26"/>
    </row>
    <row r="870" spans="1:5" x14ac:dyDescent="0.25">
      <c r="A870" s="93"/>
      <c r="E870" s="26"/>
    </row>
    <row r="871" spans="1:5" x14ac:dyDescent="0.25">
      <c r="A871" s="93"/>
      <c r="E871" s="26"/>
    </row>
    <row r="872" spans="1:5" x14ac:dyDescent="0.25">
      <c r="A872" s="93"/>
      <c r="E872" s="26"/>
    </row>
    <row r="873" spans="1:5" x14ac:dyDescent="0.25">
      <c r="A873" s="93"/>
      <c r="E873" s="26"/>
    </row>
    <row r="874" spans="1:5" x14ac:dyDescent="0.25">
      <c r="A874" s="93"/>
      <c r="E874" s="26"/>
    </row>
    <row r="875" spans="1:5" x14ac:dyDescent="0.25">
      <c r="A875" s="93"/>
      <c r="E875" s="26"/>
    </row>
    <row r="876" spans="1:5" x14ac:dyDescent="0.25">
      <c r="A876" s="93"/>
      <c r="E876" s="26"/>
    </row>
    <row r="877" spans="1:5" x14ac:dyDescent="0.25">
      <c r="A877" s="93"/>
      <c r="E877" s="26"/>
    </row>
    <row r="878" spans="1:5" x14ac:dyDescent="0.25">
      <c r="A878" s="93"/>
      <c r="E878" s="26"/>
    </row>
    <row r="879" spans="1:5" x14ac:dyDescent="0.25">
      <c r="A879" s="93"/>
      <c r="E879" s="26"/>
    </row>
    <row r="880" spans="1:5" x14ac:dyDescent="0.25">
      <c r="A880" s="93"/>
      <c r="E880" s="26"/>
    </row>
    <row r="881" spans="1:5" x14ac:dyDescent="0.25">
      <c r="A881" s="93"/>
      <c r="E881" s="26"/>
    </row>
    <row r="882" spans="1:5" x14ac:dyDescent="0.25">
      <c r="A882" s="93"/>
      <c r="E882" s="26"/>
    </row>
    <row r="883" spans="1:5" x14ac:dyDescent="0.25">
      <c r="A883" s="93"/>
      <c r="E883" s="26"/>
    </row>
    <row r="884" spans="1:5" x14ac:dyDescent="0.25">
      <c r="A884" s="93"/>
      <c r="E884" s="26"/>
    </row>
    <row r="885" spans="1:5" x14ac:dyDescent="0.25">
      <c r="A885" s="93"/>
      <c r="E885" s="26"/>
    </row>
    <row r="886" spans="1:5" x14ac:dyDescent="0.25">
      <c r="A886" s="93"/>
      <c r="E886" s="26"/>
    </row>
    <row r="887" spans="1:5" x14ac:dyDescent="0.25">
      <c r="A887" s="93"/>
      <c r="E887" s="26"/>
    </row>
    <row r="888" spans="1:5" x14ac:dyDescent="0.25">
      <c r="A888" s="93"/>
      <c r="E888" s="26"/>
    </row>
    <row r="889" spans="1:5" x14ac:dyDescent="0.25">
      <c r="A889" s="93"/>
      <c r="E889" s="26"/>
    </row>
    <row r="890" spans="1:5" x14ac:dyDescent="0.25">
      <c r="A890" s="93"/>
      <c r="E890" s="26"/>
    </row>
    <row r="891" spans="1:5" x14ac:dyDescent="0.25">
      <c r="A891" s="93"/>
      <c r="E891" s="26"/>
    </row>
    <row r="892" spans="1:5" x14ac:dyDescent="0.25">
      <c r="A892" s="93"/>
      <c r="E892" s="26"/>
    </row>
    <row r="893" spans="1:5" x14ac:dyDescent="0.25">
      <c r="A893" s="93"/>
      <c r="E893" s="26"/>
    </row>
    <row r="894" spans="1:5" x14ac:dyDescent="0.25">
      <c r="A894" s="93"/>
      <c r="E894" s="26"/>
    </row>
    <row r="895" spans="1:5" x14ac:dyDescent="0.25">
      <c r="A895" s="93"/>
      <c r="E895" s="26"/>
    </row>
    <row r="896" spans="1:5" x14ac:dyDescent="0.25">
      <c r="A896" s="93"/>
      <c r="E896" s="26"/>
    </row>
    <row r="897" spans="1:5" x14ac:dyDescent="0.25">
      <c r="A897" s="93"/>
      <c r="E897" s="26"/>
    </row>
    <row r="898" spans="1:5" x14ac:dyDescent="0.25">
      <c r="A898" s="93"/>
      <c r="E898" s="26"/>
    </row>
    <row r="899" spans="1:5" x14ac:dyDescent="0.25">
      <c r="A899" s="93"/>
      <c r="E899" s="26"/>
    </row>
    <row r="900" spans="1:5" x14ac:dyDescent="0.25">
      <c r="A900" s="93"/>
      <c r="E900" s="26"/>
    </row>
    <row r="901" spans="1:5" x14ac:dyDescent="0.25">
      <c r="A901" s="93"/>
      <c r="E901" s="26"/>
    </row>
    <row r="902" spans="1:5" x14ac:dyDescent="0.25">
      <c r="A902" s="93"/>
      <c r="E902" s="26"/>
    </row>
    <row r="903" spans="1:5" x14ac:dyDescent="0.25">
      <c r="A903" s="93"/>
      <c r="E903" s="26"/>
    </row>
    <row r="904" spans="1:5" x14ac:dyDescent="0.25">
      <c r="A904" s="93"/>
      <c r="E904" s="26"/>
    </row>
    <row r="905" spans="1:5" x14ac:dyDescent="0.25">
      <c r="A905" s="93"/>
      <c r="E905" s="26"/>
    </row>
    <row r="906" spans="1:5" x14ac:dyDescent="0.25">
      <c r="A906" s="93"/>
      <c r="E906" s="26"/>
    </row>
    <row r="907" spans="1:5" x14ac:dyDescent="0.25">
      <c r="A907" s="93"/>
      <c r="E907" s="26"/>
    </row>
    <row r="908" spans="1:5" x14ac:dyDescent="0.25">
      <c r="A908" s="93"/>
      <c r="E908" s="26"/>
    </row>
    <row r="909" spans="1:5" x14ac:dyDescent="0.25">
      <c r="A909" s="93"/>
      <c r="E909" s="26"/>
    </row>
    <row r="910" spans="1:5" x14ac:dyDescent="0.25">
      <c r="A910" s="93"/>
      <c r="E910" s="26"/>
    </row>
    <row r="911" spans="1:5" x14ac:dyDescent="0.25">
      <c r="A911" s="93"/>
      <c r="E911" s="26"/>
    </row>
    <row r="912" spans="1:5" x14ac:dyDescent="0.25">
      <c r="A912" s="93"/>
      <c r="E912" s="26"/>
    </row>
    <row r="913" spans="1:5" x14ac:dyDescent="0.25">
      <c r="A913" s="93"/>
      <c r="E913" s="26"/>
    </row>
    <row r="914" spans="1:5" x14ac:dyDescent="0.25">
      <c r="A914" s="93"/>
      <c r="E914" s="26"/>
    </row>
    <row r="915" spans="1:5" x14ac:dyDescent="0.25">
      <c r="A915" s="93"/>
      <c r="E915" s="26"/>
    </row>
    <row r="916" spans="1:5" x14ac:dyDescent="0.25">
      <c r="A916" s="93"/>
      <c r="E916" s="26"/>
    </row>
    <row r="917" spans="1:5" x14ac:dyDescent="0.25">
      <c r="A917" s="93"/>
      <c r="E917" s="26"/>
    </row>
    <row r="918" spans="1:5" x14ac:dyDescent="0.25">
      <c r="A918" s="93"/>
      <c r="E918" s="26"/>
    </row>
    <row r="919" spans="1:5" x14ac:dyDescent="0.25">
      <c r="A919" s="93"/>
      <c r="E919" s="26"/>
    </row>
    <row r="920" spans="1:5" x14ac:dyDescent="0.25">
      <c r="A920" s="93"/>
      <c r="E920" s="26"/>
    </row>
    <row r="921" spans="1:5" x14ac:dyDescent="0.25">
      <c r="A921" s="93"/>
      <c r="E921" s="26"/>
    </row>
    <row r="922" spans="1:5" x14ac:dyDescent="0.25">
      <c r="A922" s="93"/>
      <c r="E922" s="26"/>
    </row>
    <row r="923" spans="1:5" x14ac:dyDescent="0.25">
      <c r="A923" s="93"/>
      <c r="E923" s="26"/>
    </row>
    <row r="924" spans="1:5" x14ac:dyDescent="0.25">
      <c r="A924" s="93"/>
      <c r="E924" s="26"/>
    </row>
    <row r="925" spans="1:5" x14ac:dyDescent="0.25">
      <c r="A925" s="93"/>
      <c r="E925" s="26"/>
    </row>
    <row r="926" spans="1:5" x14ac:dyDescent="0.25">
      <c r="A926" s="93"/>
      <c r="E926" s="26"/>
    </row>
    <row r="927" spans="1:5" x14ac:dyDescent="0.25">
      <c r="A927" s="93"/>
      <c r="E927" s="26"/>
    </row>
    <row r="928" spans="1:5" x14ac:dyDescent="0.25">
      <c r="A928" s="93"/>
      <c r="E928" s="26"/>
    </row>
    <row r="929" spans="1:5" x14ac:dyDescent="0.25">
      <c r="A929" s="93"/>
      <c r="E929" s="26"/>
    </row>
    <row r="930" spans="1:5" x14ac:dyDescent="0.25">
      <c r="A930" s="93"/>
      <c r="E930" s="26"/>
    </row>
    <row r="931" spans="1:5" x14ac:dyDescent="0.25">
      <c r="A931" s="93"/>
      <c r="E931" s="26"/>
    </row>
    <row r="932" spans="1:5" x14ac:dyDescent="0.25">
      <c r="A932" s="93"/>
      <c r="E932" s="26"/>
    </row>
    <row r="933" spans="1:5" x14ac:dyDescent="0.25">
      <c r="A933" s="93"/>
      <c r="E933" s="26"/>
    </row>
    <row r="934" spans="1:5" x14ac:dyDescent="0.25">
      <c r="A934" s="93"/>
      <c r="E934" s="26"/>
    </row>
    <row r="935" spans="1:5" x14ac:dyDescent="0.25">
      <c r="A935" s="93"/>
      <c r="E935" s="26"/>
    </row>
    <row r="936" spans="1:5" x14ac:dyDescent="0.25">
      <c r="A936" s="93"/>
      <c r="E936" s="26"/>
    </row>
    <row r="937" spans="1:5" x14ac:dyDescent="0.25">
      <c r="A937" s="93"/>
      <c r="E937" s="26"/>
    </row>
    <row r="938" spans="1:5" x14ac:dyDescent="0.25">
      <c r="A938" s="93"/>
      <c r="E938" s="26"/>
    </row>
    <row r="939" spans="1:5" x14ac:dyDescent="0.25">
      <c r="A939" s="93"/>
      <c r="E939" s="26"/>
    </row>
    <row r="940" spans="1:5" x14ac:dyDescent="0.25">
      <c r="A940" s="93"/>
      <c r="E940" s="26"/>
    </row>
    <row r="941" spans="1:5" x14ac:dyDescent="0.25">
      <c r="A941" s="93"/>
      <c r="E941" s="26"/>
    </row>
    <row r="942" spans="1:5" x14ac:dyDescent="0.25">
      <c r="A942" s="93"/>
      <c r="E942" s="26"/>
    </row>
    <row r="943" spans="1:5" x14ac:dyDescent="0.25">
      <c r="A943" s="93"/>
      <c r="E943" s="26"/>
    </row>
    <row r="944" spans="1:5" x14ac:dyDescent="0.25">
      <c r="A944" s="93"/>
      <c r="E944" s="26"/>
    </row>
    <row r="945" spans="1:5" x14ac:dyDescent="0.25">
      <c r="A945" s="93"/>
      <c r="E945" s="26"/>
    </row>
    <row r="946" spans="1:5" x14ac:dyDescent="0.25">
      <c r="A946" s="93"/>
      <c r="E946" s="26"/>
    </row>
    <row r="947" spans="1:5" x14ac:dyDescent="0.25">
      <c r="A947" s="93"/>
      <c r="E947" s="26"/>
    </row>
    <row r="948" spans="1:5" x14ac:dyDescent="0.25">
      <c r="A948" s="93"/>
      <c r="E948" s="26"/>
    </row>
    <row r="949" spans="1:5" x14ac:dyDescent="0.25">
      <c r="A949" s="93"/>
      <c r="E949" s="26"/>
    </row>
    <row r="950" spans="1:5" x14ac:dyDescent="0.25">
      <c r="A950" s="93"/>
      <c r="E950" s="26"/>
    </row>
    <row r="951" spans="1:5" x14ac:dyDescent="0.25">
      <c r="A951" s="93"/>
      <c r="E951" s="26"/>
    </row>
    <row r="952" spans="1:5" x14ac:dyDescent="0.25">
      <c r="A952" s="93"/>
      <c r="E952" s="26"/>
    </row>
    <row r="953" spans="1:5" x14ac:dyDescent="0.25">
      <c r="A953" s="93"/>
      <c r="E953" s="26"/>
    </row>
    <row r="954" spans="1:5" x14ac:dyDescent="0.25">
      <c r="A954" s="93"/>
      <c r="E954" s="26"/>
    </row>
    <row r="955" spans="1:5" x14ac:dyDescent="0.25">
      <c r="A955" s="93"/>
      <c r="E955" s="26"/>
    </row>
    <row r="956" spans="1:5" x14ac:dyDescent="0.25">
      <c r="A956" s="93"/>
      <c r="E956" s="26"/>
    </row>
    <row r="957" spans="1:5" x14ac:dyDescent="0.25">
      <c r="A957" s="93"/>
      <c r="E957" s="26"/>
    </row>
    <row r="958" spans="1:5" x14ac:dyDescent="0.25">
      <c r="A958" s="93"/>
      <c r="E958" s="26"/>
    </row>
    <row r="959" spans="1:5" x14ac:dyDescent="0.25">
      <c r="A959" s="93"/>
      <c r="E959" s="26"/>
    </row>
    <row r="960" spans="1:5" x14ac:dyDescent="0.25">
      <c r="A960" s="93"/>
      <c r="E960" s="26"/>
    </row>
    <row r="961" spans="1:5" x14ac:dyDescent="0.25">
      <c r="A961" s="93"/>
      <c r="E961" s="26"/>
    </row>
    <row r="962" spans="1:5" x14ac:dyDescent="0.25">
      <c r="A962" s="93"/>
      <c r="E962" s="26"/>
    </row>
    <row r="963" spans="1:5" x14ac:dyDescent="0.25">
      <c r="A963" s="93"/>
      <c r="E963" s="26"/>
    </row>
    <row r="964" spans="1:5" x14ac:dyDescent="0.25">
      <c r="A964" s="93"/>
      <c r="E964" s="26"/>
    </row>
    <row r="965" spans="1:5" x14ac:dyDescent="0.25">
      <c r="A965" s="93"/>
      <c r="E965" s="26"/>
    </row>
    <row r="966" spans="1:5" x14ac:dyDescent="0.25">
      <c r="A966" s="93"/>
      <c r="E966" s="26"/>
    </row>
    <row r="967" spans="1:5" x14ac:dyDescent="0.25">
      <c r="A967" s="93"/>
      <c r="E967" s="26"/>
    </row>
    <row r="968" spans="1:5" x14ac:dyDescent="0.25">
      <c r="A968" s="93"/>
      <c r="E968" s="26"/>
    </row>
    <row r="969" spans="1:5" x14ac:dyDescent="0.25">
      <c r="A969" s="93"/>
      <c r="E969" s="26"/>
    </row>
    <row r="970" spans="1:5" x14ac:dyDescent="0.25">
      <c r="A970" s="93"/>
      <c r="E970" s="26"/>
    </row>
    <row r="971" spans="1:5" x14ac:dyDescent="0.25">
      <c r="A971" s="93"/>
      <c r="E971" s="26"/>
    </row>
    <row r="972" spans="1:5" x14ac:dyDescent="0.25">
      <c r="A972" s="93"/>
      <c r="E972" s="26"/>
    </row>
    <row r="973" spans="1:5" x14ac:dyDescent="0.25">
      <c r="A973" s="93"/>
      <c r="E973" s="26"/>
    </row>
    <row r="974" spans="1:5" x14ac:dyDescent="0.25">
      <c r="A974" s="93"/>
      <c r="E974" s="26"/>
    </row>
    <row r="975" spans="1:5" x14ac:dyDescent="0.25">
      <c r="A975" s="93"/>
      <c r="E975" s="26"/>
    </row>
    <row r="976" spans="1:5" x14ac:dyDescent="0.25">
      <c r="A976" s="93"/>
      <c r="E976" s="26"/>
    </row>
    <row r="977" spans="1:5" x14ac:dyDescent="0.25">
      <c r="A977" s="93"/>
      <c r="E977" s="26"/>
    </row>
    <row r="978" spans="1:5" x14ac:dyDescent="0.25">
      <c r="A978" s="93"/>
      <c r="E978" s="26"/>
    </row>
    <row r="979" spans="1:5" x14ac:dyDescent="0.25">
      <c r="A979" s="93"/>
      <c r="E979" s="26"/>
    </row>
    <row r="980" spans="1:5" x14ac:dyDescent="0.25">
      <c r="A980" s="93"/>
      <c r="E980" s="26"/>
    </row>
    <row r="981" spans="1:5" x14ac:dyDescent="0.25">
      <c r="A981" s="93"/>
      <c r="E981" s="26"/>
    </row>
    <row r="982" spans="1:5" x14ac:dyDescent="0.25">
      <c r="A982" s="93"/>
      <c r="E982" s="26"/>
    </row>
    <row r="983" spans="1:5" x14ac:dyDescent="0.25">
      <c r="A983" s="93"/>
      <c r="E983" s="26"/>
    </row>
    <row r="984" spans="1:5" x14ac:dyDescent="0.25">
      <c r="A984" s="93"/>
      <c r="E984" s="26"/>
    </row>
    <row r="985" spans="1:5" x14ac:dyDescent="0.25">
      <c r="A985" s="93"/>
      <c r="E985" s="26"/>
    </row>
    <row r="986" spans="1:5" x14ac:dyDescent="0.25">
      <c r="A986" s="93"/>
      <c r="E986" s="26"/>
    </row>
    <row r="987" spans="1:5" x14ac:dyDescent="0.25">
      <c r="A987" s="93"/>
      <c r="E987" s="26"/>
    </row>
    <row r="988" spans="1:5" x14ac:dyDescent="0.25">
      <c r="A988" s="93"/>
      <c r="E988" s="26"/>
    </row>
    <row r="989" spans="1:5" x14ac:dyDescent="0.25">
      <c r="A989" s="93"/>
      <c r="E989" s="26"/>
    </row>
    <row r="990" spans="1:5" x14ac:dyDescent="0.25">
      <c r="A990" s="93"/>
      <c r="E990" s="26"/>
    </row>
    <row r="991" spans="1:5" x14ac:dyDescent="0.25">
      <c r="A991" s="93"/>
      <c r="E991" s="26"/>
    </row>
    <row r="992" spans="1:5" x14ac:dyDescent="0.25">
      <c r="A992" s="93"/>
      <c r="E992" s="26"/>
    </row>
    <row r="993" spans="1:5" x14ac:dyDescent="0.25">
      <c r="A993" s="93"/>
      <c r="E993" s="26"/>
    </row>
    <row r="994" spans="1:5" x14ac:dyDescent="0.25">
      <c r="A994" s="93"/>
      <c r="E994"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E1241"/>
  <sheetViews>
    <sheetView showGridLines="0" workbookViewId="0">
      <selection activeCell="B4" sqref="B4"/>
    </sheetView>
  </sheetViews>
  <sheetFormatPr defaultRowHeight="15" x14ac:dyDescent="0.25"/>
  <cols>
    <col min="1" max="1" width="2.28515625" customWidth="1"/>
    <col min="2" max="2" width="14" customWidth="1"/>
  </cols>
  <sheetData>
    <row r="2" spans="2:5" x14ac:dyDescent="0.25">
      <c r="B2" s="179" t="s">
        <v>292</v>
      </c>
      <c r="C2" s="179" t="s">
        <v>298</v>
      </c>
    </row>
    <row r="3" spans="2:5" x14ac:dyDescent="0.25">
      <c r="B3" s="160">
        <v>45379</v>
      </c>
      <c r="C3" s="163">
        <v>22326.9</v>
      </c>
      <c r="D3" s="164" t="s">
        <v>336</v>
      </c>
      <c r="E3" s="165">
        <f>YEARFRAC(B1241,B3)</f>
        <v>4.9916666666666663</v>
      </c>
    </row>
    <row r="4" spans="2:5" x14ac:dyDescent="0.25">
      <c r="B4" s="160">
        <v>45378</v>
      </c>
      <c r="C4" s="163">
        <v>22123.65</v>
      </c>
      <c r="E4" s="23"/>
    </row>
    <row r="5" spans="2:5" x14ac:dyDescent="0.25">
      <c r="B5" s="160">
        <v>45377</v>
      </c>
      <c r="C5" s="163">
        <v>22004.7</v>
      </c>
      <c r="E5" s="6"/>
    </row>
    <row r="6" spans="2:5" x14ac:dyDescent="0.25">
      <c r="B6" s="160">
        <v>45373</v>
      </c>
      <c r="C6" s="163">
        <v>22096.75</v>
      </c>
    </row>
    <row r="7" spans="2:5" x14ac:dyDescent="0.25">
      <c r="B7" s="160">
        <v>45372</v>
      </c>
      <c r="C7" s="163">
        <v>22011.95</v>
      </c>
      <c r="D7" s="89" t="s">
        <v>300</v>
      </c>
      <c r="E7" s="95">
        <f>_xlfn.RRI(E3,C1241,C3)</f>
        <v>0.13881171865200082</v>
      </c>
    </row>
    <row r="8" spans="2:5" x14ac:dyDescent="0.25">
      <c r="B8" s="160">
        <v>45371</v>
      </c>
      <c r="C8" s="163">
        <v>21839.1</v>
      </c>
    </row>
    <row r="9" spans="2:5" x14ac:dyDescent="0.25">
      <c r="B9" s="160">
        <v>45370</v>
      </c>
      <c r="C9" s="163">
        <v>21817.45</v>
      </c>
      <c r="E9" s="23"/>
    </row>
    <row r="10" spans="2:5" x14ac:dyDescent="0.25">
      <c r="B10" s="160">
        <v>45369</v>
      </c>
      <c r="C10" s="163">
        <v>22055.7</v>
      </c>
    </row>
    <row r="11" spans="2:5" x14ac:dyDescent="0.25">
      <c r="B11" s="160">
        <v>45366</v>
      </c>
      <c r="C11" s="163">
        <v>22023.35</v>
      </c>
    </row>
    <row r="12" spans="2:5" x14ac:dyDescent="0.25">
      <c r="B12" s="160">
        <v>45365</v>
      </c>
      <c r="C12" s="163">
        <v>22146.65</v>
      </c>
      <c r="E12" s="41"/>
    </row>
    <row r="13" spans="2:5" x14ac:dyDescent="0.25">
      <c r="B13" s="160">
        <v>45364</v>
      </c>
      <c r="C13" s="163">
        <v>21997.7</v>
      </c>
    </row>
    <row r="14" spans="2:5" x14ac:dyDescent="0.25">
      <c r="B14" s="160">
        <v>45363</v>
      </c>
      <c r="C14" s="163">
        <v>22335.7</v>
      </c>
      <c r="E14" s="37"/>
    </row>
    <row r="15" spans="2:5" x14ac:dyDescent="0.25">
      <c r="B15" s="160">
        <v>45362</v>
      </c>
      <c r="C15" s="163">
        <v>22332.65</v>
      </c>
      <c r="E15" s="23"/>
    </row>
    <row r="16" spans="2:5" x14ac:dyDescent="0.25">
      <c r="B16" s="160">
        <v>45358</v>
      </c>
      <c r="C16" s="163">
        <v>22493.55</v>
      </c>
    </row>
    <row r="17" spans="2:3" x14ac:dyDescent="0.25">
      <c r="B17" s="160">
        <v>45357</v>
      </c>
      <c r="C17" s="163">
        <v>22474.05</v>
      </c>
    </row>
    <row r="18" spans="2:3" x14ac:dyDescent="0.25">
      <c r="B18" s="160">
        <v>45356</v>
      </c>
      <c r="C18" s="163">
        <v>22356.3</v>
      </c>
    </row>
    <row r="19" spans="2:3" x14ac:dyDescent="0.25">
      <c r="B19" s="160">
        <v>45355</v>
      </c>
      <c r="C19" s="163">
        <v>22405.599999999999</v>
      </c>
    </row>
    <row r="20" spans="2:3" x14ac:dyDescent="0.25">
      <c r="B20" s="160">
        <v>45353</v>
      </c>
      <c r="C20" s="163">
        <v>22378.400000000001</v>
      </c>
    </row>
    <row r="21" spans="2:3" x14ac:dyDescent="0.25">
      <c r="B21" s="160">
        <v>45352</v>
      </c>
      <c r="C21" s="163">
        <v>22338.75</v>
      </c>
    </row>
    <row r="22" spans="2:3" x14ac:dyDescent="0.25">
      <c r="B22" s="160">
        <v>45351</v>
      </c>
      <c r="C22" s="163">
        <v>21982.799999999999</v>
      </c>
    </row>
    <row r="23" spans="2:3" x14ac:dyDescent="0.25">
      <c r="B23" s="160">
        <v>45350</v>
      </c>
      <c r="C23" s="163">
        <v>21951.15</v>
      </c>
    </row>
    <row r="24" spans="2:3" x14ac:dyDescent="0.25">
      <c r="B24" s="160">
        <v>45349</v>
      </c>
      <c r="C24" s="163">
        <v>22198.35</v>
      </c>
    </row>
    <row r="25" spans="2:3" x14ac:dyDescent="0.25">
      <c r="B25" s="160">
        <v>45348</v>
      </c>
      <c r="C25" s="163">
        <v>22122.05</v>
      </c>
    </row>
    <row r="26" spans="2:3" x14ac:dyDescent="0.25">
      <c r="B26" s="160">
        <v>45345</v>
      </c>
      <c r="C26" s="163">
        <v>22212.7</v>
      </c>
    </row>
    <row r="27" spans="2:3" x14ac:dyDescent="0.25">
      <c r="B27" s="160">
        <v>45344</v>
      </c>
      <c r="C27" s="163">
        <v>22217.45</v>
      </c>
    </row>
    <row r="28" spans="2:3" x14ac:dyDescent="0.25">
      <c r="B28" s="160">
        <v>45343</v>
      </c>
      <c r="C28" s="163">
        <v>22055.05</v>
      </c>
    </row>
    <row r="29" spans="2:3" x14ac:dyDescent="0.25">
      <c r="B29" s="160">
        <v>45342</v>
      </c>
      <c r="C29" s="163">
        <v>22196.95</v>
      </c>
    </row>
    <row r="30" spans="2:3" x14ac:dyDescent="0.25">
      <c r="B30" s="160">
        <v>45341</v>
      </c>
      <c r="C30" s="163">
        <v>22122.25</v>
      </c>
    </row>
    <row r="31" spans="2:3" x14ac:dyDescent="0.25">
      <c r="B31" s="160">
        <v>45338</v>
      </c>
      <c r="C31" s="163">
        <v>22040.7</v>
      </c>
    </row>
    <row r="32" spans="2:3" x14ac:dyDescent="0.25">
      <c r="B32" s="160">
        <v>45337</v>
      </c>
      <c r="C32" s="163">
        <v>21910.75</v>
      </c>
    </row>
    <row r="33" spans="2:3" x14ac:dyDescent="0.25">
      <c r="B33" s="160">
        <v>45336</v>
      </c>
      <c r="C33" s="163">
        <v>21840.05</v>
      </c>
    </row>
    <row r="34" spans="2:3" x14ac:dyDescent="0.25">
      <c r="B34" s="160">
        <v>45335</v>
      </c>
      <c r="C34" s="163">
        <v>21743.25</v>
      </c>
    </row>
    <row r="35" spans="2:3" x14ac:dyDescent="0.25">
      <c r="B35" s="160">
        <v>45334</v>
      </c>
      <c r="C35" s="163">
        <v>21616.05</v>
      </c>
    </row>
    <row r="36" spans="2:3" x14ac:dyDescent="0.25">
      <c r="B36" s="160">
        <v>45331</v>
      </c>
      <c r="C36" s="163">
        <v>21782.5</v>
      </c>
    </row>
    <row r="37" spans="2:3" x14ac:dyDescent="0.25">
      <c r="B37" s="160">
        <v>45330</v>
      </c>
      <c r="C37" s="163">
        <v>21717.95</v>
      </c>
    </row>
    <row r="38" spans="2:3" x14ac:dyDescent="0.25">
      <c r="B38" s="160">
        <v>45329</v>
      </c>
      <c r="C38" s="163">
        <v>21930.5</v>
      </c>
    </row>
    <row r="39" spans="2:3" x14ac:dyDescent="0.25">
      <c r="B39" s="160">
        <v>45328</v>
      </c>
      <c r="C39" s="163">
        <v>21929.4</v>
      </c>
    </row>
    <row r="40" spans="2:3" x14ac:dyDescent="0.25">
      <c r="B40" s="160">
        <v>45327</v>
      </c>
      <c r="C40" s="163">
        <v>21771.7</v>
      </c>
    </row>
    <row r="41" spans="2:3" x14ac:dyDescent="0.25">
      <c r="B41" s="160">
        <v>45324</v>
      </c>
      <c r="C41" s="163">
        <v>21853.8</v>
      </c>
    </row>
    <row r="42" spans="2:3" x14ac:dyDescent="0.25">
      <c r="B42" s="160">
        <v>45323</v>
      </c>
      <c r="C42" s="163">
        <v>21697.45</v>
      </c>
    </row>
    <row r="43" spans="2:3" x14ac:dyDescent="0.25">
      <c r="B43" s="160">
        <v>45322</v>
      </c>
      <c r="C43" s="163">
        <v>21725.7</v>
      </c>
    </row>
    <row r="44" spans="2:3" x14ac:dyDescent="0.25">
      <c r="B44" s="160">
        <v>45321</v>
      </c>
      <c r="C44" s="163">
        <v>21522.1</v>
      </c>
    </row>
    <row r="45" spans="2:3" x14ac:dyDescent="0.25">
      <c r="B45" s="160">
        <v>45320</v>
      </c>
      <c r="C45" s="163">
        <v>21737.599999999999</v>
      </c>
    </row>
    <row r="46" spans="2:3" x14ac:dyDescent="0.25">
      <c r="B46" s="160">
        <v>45316</v>
      </c>
      <c r="C46" s="163">
        <v>21352.6</v>
      </c>
    </row>
    <row r="47" spans="2:3" x14ac:dyDescent="0.25">
      <c r="B47" s="160">
        <v>45315</v>
      </c>
      <c r="C47" s="163">
        <v>21453.95</v>
      </c>
    </row>
    <row r="48" spans="2:3" x14ac:dyDescent="0.25">
      <c r="B48" s="160">
        <v>45314</v>
      </c>
      <c r="C48" s="163">
        <v>21238.799999999999</v>
      </c>
    </row>
    <row r="49" spans="2:3" x14ac:dyDescent="0.25">
      <c r="B49" s="160">
        <v>45311</v>
      </c>
      <c r="C49" s="163">
        <v>21571.8</v>
      </c>
    </row>
    <row r="50" spans="2:3" x14ac:dyDescent="0.25">
      <c r="B50" s="160">
        <v>45310</v>
      </c>
      <c r="C50" s="163">
        <v>21622.400000000001</v>
      </c>
    </row>
    <row r="51" spans="2:3" x14ac:dyDescent="0.25">
      <c r="B51" s="160">
        <v>45309</v>
      </c>
      <c r="C51" s="163">
        <v>21462.25</v>
      </c>
    </row>
    <row r="52" spans="2:3" x14ac:dyDescent="0.25">
      <c r="B52" s="160">
        <v>45308</v>
      </c>
      <c r="C52" s="163">
        <v>21571.95</v>
      </c>
    </row>
    <row r="53" spans="2:3" x14ac:dyDescent="0.25">
      <c r="B53" s="160">
        <v>45307</v>
      </c>
      <c r="C53" s="163">
        <v>22032.3</v>
      </c>
    </row>
    <row r="54" spans="2:3" x14ac:dyDescent="0.25">
      <c r="B54" s="160">
        <v>45306</v>
      </c>
      <c r="C54" s="163">
        <v>22097.45</v>
      </c>
    </row>
    <row r="55" spans="2:3" x14ac:dyDescent="0.25">
      <c r="B55" s="160">
        <v>45303</v>
      </c>
      <c r="C55" s="163">
        <v>21894.55</v>
      </c>
    </row>
    <row r="56" spans="2:3" x14ac:dyDescent="0.25">
      <c r="B56" s="160">
        <v>45302</v>
      </c>
      <c r="C56" s="163">
        <v>21647.200000000001</v>
      </c>
    </row>
    <row r="57" spans="2:3" x14ac:dyDescent="0.25">
      <c r="B57" s="160">
        <v>45301</v>
      </c>
      <c r="C57" s="163">
        <v>21618.7</v>
      </c>
    </row>
    <row r="58" spans="2:3" x14ac:dyDescent="0.25">
      <c r="B58" s="160">
        <v>45300</v>
      </c>
      <c r="C58" s="163">
        <v>21544.85</v>
      </c>
    </row>
    <row r="59" spans="2:3" x14ac:dyDescent="0.25">
      <c r="B59" s="160">
        <v>45299</v>
      </c>
      <c r="C59" s="163">
        <v>21513</v>
      </c>
    </row>
    <row r="60" spans="2:3" x14ac:dyDescent="0.25">
      <c r="B60" s="160">
        <v>45296</v>
      </c>
      <c r="C60" s="163">
        <v>21710.799999999999</v>
      </c>
    </row>
    <row r="61" spans="2:3" x14ac:dyDescent="0.25">
      <c r="B61" s="160">
        <v>45295</v>
      </c>
      <c r="C61" s="163">
        <v>21658.6</v>
      </c>
    </row>
    <row r="62" spans="2:3" x14ac:dyDescent="0.25">
      <c r="B62" s="160">
        <v>45294</v>
      </c>
      <c r="C62" s="163">
        <v>21517.35</v>
      </c>
    </row>
    <row r="63" spans="2:3" x14ac:dyDescent="0.25">
      <c r="B63" s="160">
        <v>45293</v>
      </c>
      <c r="C63" s="163">
        <v>21665.8</v>
      </c>
    </row>
    <row r="64" spans="2:3" x14ac:dyDescent="0.25">
      <c r="B64" s="160">
        <v>45292</v>
      </c>
      <c r="C64" s="163">
        <v>21741.9</v>
      </c>
    </row>
    <row r="65" spans="2:3" x14ac:dyDescent="0.25">
      <c r="B65" s="160">
        <v>45289</v>
      </c>
      <c r="C65" s="163">
        <v>21731.4</v>
      </c>
    </row>
    <row r="66" spans="2:3" x14ac:dyDescent="0.25">
      <c r="B66" s="160">
        <v>45288</v>
      </c>
      <c r="C66" s="163">
        <v>21778.7</v>
      </c>
    </row>
    <row r="67" spans="2:3" x14ac:dyDescent="0.25">
      <c r="B67" s="160">
        <v>45287</v>
      </c>
      <c r="C67" s="163">
        <v>21654.75</v>
      </c>
    </row>
    <row r="68" spans="2:3" x14ac:dyDescent="0.25">
      <c r="B68" s="160">
        <v>45286</v>
      </c>
      <c r="C68" s="163">
        <v>21441.35</v>
      </c>
    </row>
    <row r="69" spans="2:3" x14ac:dyDescent="0.25">
      <c r="B69" s="160">
        <v>45282</v>
      </c>
      <c r="C69" s="163">
        <v>21349.4</v>
      </c>
    </row>
    <row r="70" spans="2:3" x14ac:dyDescent="0.25">
      <c r="B70" s="160">
        <v>45281</v>
      </c>
      <c r="C70" s="163">
        <v>21255.05</v>
      </c>
    </row>
    <row r="71" spans="2:3" x14ac:dyDescent="0.25">
      <c r="B71" s="160">
        <v>45280</v>
      </c>
      <c r="C71" s="163">
        <v>21150.15</v>
      </c>
    </row>
    <row r="72" spans="2:3" x14ac:dyDescent="0.25">
      <c r="B72" s="160">
        <v>45279</v>
      </c>
      <c r="C72" s="163">
        <v>21453.1</v>
      </c>
    </row>
    <row r="73" spans="2:3" x14ac:dyDescent="0.25">
      <c r="B73" s="160">
        <v>45278</v>
      </c>
      <c r="C73" s="163">
        <v>21418.65</v>
      </c>
    </row>
    <row r="74" spans="2:3" x14ac:dyDescent="0.25">
      <c r="B74" s="160">
        <v>45275</v>
      </c>
      <c r="C74" s="163">
        <v>21456.65</v>
      </c>
    </row>
    <row r="75" spans="2:3" x14ac:dyDescent="0.25">
      <c r="B75" s="160">
        <v>45274</v>
      </c>
      <c r="C75" s="163">
        <v>21182.7</v>
      </c>
    </row>
    <row r="76" spans="2:3" x14ac:dyDescent="0.25">
      <c r="B76" s="160">
        <v>45273</v>
      </c>
      <c r="C76" s="163">
        <v>20926.349999999999</v>
      </c>
    </row>
    <row r="77" spans="2:3" x14ac:dyDescent="0.25">
      <c r="B77" s="160">
        <v>45272</v>
      </c>
      <c r="C77" s="163">
        <v>20906.400000000001</v>
      </c>
    </row>
    <row r="78" spans="2:3" x14ac:dyDescent="0.25">
      <c r="B78" s="160">
        <v>45271</v>
      </c>
      <c r="C78" s="163">
        <v>20997.1</v>
      </c>
    </row>
    <row r="79" spans="2:3" x14ac:dyDescent="0.25">
      <c r="B79" s="160">
        <v>45268</v>
      </c>
      <c r="C79" s="163">
        <v>20969.400000000001</v>
      </c>
    </row>
    <row r="80" spans="2:3" x14ac:dyDescent="0.25">
      <c r="B80" s="160">
        <v>45267</v>
      </c>
      <c r="C80" s="163">
        <v>20901.150000000001</v>
      </c>
    </row>
    <row r="81" spans="2:3" x14ac:dyDescent="0.25">
      <c r="B81" s="160">
        <v>45266</v>
      </c>
      <c r="C81" s="163">
        <v>20937.7</v>
      </c>
    </row>
    <row r="82" spans="2:3" x14ac:dyDescent="0.25">
      <c r="B82" s="160">
        <v>45265</v>
      </c>
      <c r="C82" s="163">
        <v>20855.099999999999</v>
      </c>
    </row>
    <row r="83" spans="2:3" x14ac:dyDescent="0.25">
      <c r="B83" s="160">
        <v>45264</v>
      </c>
      <c r="C83" s="163">
        <v>20686.8</v>
      </c>
    </row>
    <row r="84" spans="2:3" x14ac:dyDescent="0.25">
      <c r="B84" s="160">
        <v>45261</v>
      </c>
      <c r="C84" s="163">
        <v>20267.900000000001</v>
      </c>
    </row>
    <row r="85" spans="2:3" x14ac:dyDescent="0.25">
      <c r="B85" s="160">
        <v>45260</v>
      </c>
      <c r="C85" s="163">
        <v>20133.150000000001</v>
      </c>
    </row>
    <row r="86" spans="2:3" x14ac:dyDescent="0.25">
      <c r="B86" s="160">
        <v>45259</v>
      </c>
      <c r="C86" s="163">
        <v>20096.599999999999</v>
      </c>
    </row>
    <row r="87" spans="2:3" x14ac:dyDescent="0.25">
      <c r="B87" s="160">
        <v>45258</v>
      </c>
      <c r="C87" s="163">
        <v>19889.7</v>
      </c>
    </row>
    <row r="88" spans="2:3" x14ac:dyDescent="0.25">
      <c r="B88" s="160">
        <v>45254</v>
      </c>
      <c r="C88" s="163">
        <v>19794.7</v>
      </c>
    </row>
    <row r="89" spans="2:3" x14ac:dyDescent="0.25">
      <c r="B89" s="160">
        <v>45253</v>
      </c>
      <c r="C89" s="163">
        <v>19802</v>
      </c>
    </row>
    <row r="90" spans="2:3" x14ac:dyDescent="0.25">
      <c r="B90" s="160">
        <v>45252</v>
      </c>
      <c r="C90" s="163">
        <v>19811.849999999999</v>
      </c>
    </row>
    <row r="91" spans="2:3" x14ac:dyDescent="0.25">
      <c r="B91" s="160">
        <v>45251</v>
      </c>
      <c r="C91" s="163">
        <v>19783.400000000001</v>
      </c>
    </row>
    <row r="92" spans="2:3" x14ac:dyDescent="0.25">
      <c r="B92" s="160">
        <v>45250</v>
      </c>
      <c r="C92" s="163">
        <v>19694</v>
      </c>
    </row>
    <row r="93" spans="2:3" x14ac:dyDescent="0.25">
      <c r="B93" s="160">
        <v>45247</v>
      </c>
      <c r="C93" s="163">
        <v>19731.8</v>
      </c>
    </row>
    <row r="94" spans="2:3" x14ac:dyDescent="0.25">
      <c r="B94" s="160">
        <v>45246</v>
      </c>
      <c r="C94" s="163">
        <v>19765.2</v>
      </c>
    </row>
    <row r="95" spans="2:3" x14ac:dyDescent="0.25">
      <c r="B95" s="160">
        <v>45245</v>
      </c>
      <c r="C95" s="163">
        <v>19675.45</v>
      </c>
    </row>
    <row r="96" spans="2:3" x14ac:dyDescent="0.25">
      <c r="B96" s="160">
        <v>45243</v>
      </c>
      <c r="C96" s="163">
        <v>19443.55</v>
      </c>
    </row>
    <row r="97" spans="2:3" x14ac:dyDescent="0.25">
      <c r="B97" s="160">
        <v>45242</v>
      </c>
      <c r="C97" s="163">
        <v>19525.55</v>
      </c>
    </row>
    <row r="98" spans="2:3" x14ac:dyDescent="0.25">
      <c r="B98" s="160">
        <v>45240</v>
      </c>
      <c r="C98" s="163">
        <v>19425.349999999999</v>
      </c>
    </row>
    <row r="99" spans="2:3" x14ac:dyDescent="0.25">
      <c r="B99" s="160">
        <v>45239</v>
      </c>
      <c r="C99" s="163">
        <v>19395.3</v>
      </c>
    </row>
    <row r="100" spans="2:3" x14ac:dyDescent="0.25">
      <c r="B100" s="160">
        <v>45238</v>
      </c>
      <c r="C100" s="163">
        <v>19443.5</v>
      </c>
    </row>
    <row r="101" spans="2:3" x14ac:dyDescent="0.25">
      <c r="B101" s="160">
        <v>45237</v>
      </c>
      <c r="C101" s="163">
        <v>19406.7</v>
      </c>
    </row>
    <row r="102" spans="2:3" x14ac:dyDescent="0.25">
      <c r="B102" s="160">
        <v>45236</v>
      </c>
      <c r="C102" s="163">
        <v>19411.75</v>
      </c>
    </row>
    <row r="103" spans="2:3" x14ac:dyDescent="0.25">
      <c r="B103" s="160">
        <v>45233</v>
      </c>
      <c r="C103" s="163">
        <v>19230.599999999999</v>
      </c>
    </row>
    <row r="104" spans="2:3" x14ac:dyDescent="0.25">
      <c r="B104" s="160">
        <v>45232</v>
      </c>
      <c r="C104" s="163">
        <v>19133.25</v>
      </c>
    </row>
    <row r="105" spans="2:3" x14ac:dyDescent="0.25">
      <c r="B105" s="160">
        <v>45231</v>
      </c>
      <c r="C105" s="163">
        <v>18989.150000000001</v>
      </c>
    </row>
    <row r="106" spans="2:3" x14ac:dyDescent="0.25">
      <c r="B106" s="160">
        <v>45230</v>
      </c>
      <c r="C106" s="163">
        <v>19079.599999999999</v>
      </c>
    </row>
    <row r="107" spans="2:3" x14ac:dyDescent="0.25">
      <c r="B107" s="160">
        <v>45229</v>
      </c>
      <c r="C107" s="163">
        <v>19140.900000000001</v>
      </c>
    </row>
    <row r="108" spans="2:3" x14ac:dyDescent="0.25">
      <c r="B108" s="160">
        <v>45226</v>
      </c>
      <c r="C108" s="163">
        <v>19047.25</v>
      </c>
    </row>
    <row r="109" spans="2:3" x14ac:dyDescent="0.25">
      <c r="B109" s="160">
        <v>45225</v>
      </c>
      <c r="C109" s="163">
        <v>18857.25</v>
      </c>
    </row>
    <row r="110" spans="2:3" x14ac:dyDescent="0.25">
      <c r="B110" s="160">
        <v>45224</v>
      </c>
      <c r="C110" s="163">
        <v>19122.150000000001</v>
      </c>
    </row>
    <row r="111" spans="2:3" x14ac:dyDescent="0.25">
      <c r="B111" s="160">
        <v>45222</v>
      </c>
      <c r="C111" s="163">
        <v>19281.75</v>
      </c>
    </row>
    <row r="112" spans="2:3" x14ac:dyDescent="0.25">
      <c r="B112" s="160">
        <v>45219</v>
      </c>
      <c r="C112" s="163">
        <v>19542.650000000001</v>
      </c>
    </row>
    <row r="113" spans="2:3" x14ac:dyDescent="0.25">
      <c r="B113" s="160">
        <v>45218</v>
      </c>
      <c r="C113" s="163">
        <v>19624.7</v>
      </c>
    </row>
    <row r="114" spans="2:3" x14ac:dyDescent="0.25">
      <c r="B114" s="160">
        <v>45217</v>
      </c>
      <c r="C114" s="163">
        <v>19671.099999999999</v>
      </c>
    </row>
    <row r="115" spans="2:3" x14ac:dyDescent="0.25">
      <c r="B115" s="160">
        <v>45216</v>
      </c>
      <c r="C115" s="163">
        <v>19811.5</v>
      </c>
    </row>
    <row r="116" spans="2:3" x14ac:dyDescent="0.25">
      <c r="B116" s="160">
        <v>45215</v>
      </c>
      <c r="C116" s="163">
        <v>19731.75</v>
      </c>
    </row>
    <row r="117" spans="2:3" x14ac:dyDescent="0.25">
      <c r="B117" s="160">
        <v>45212</v>
      </c>
      <c r="C117" s="163">
        <v>19751.05</v>
      </c>
    </row>
    <row r="118" spans="2:3" x14ac:dyDescent="0.25">
      <c r="B118" s="160">
        <v>45211</v>
      </c>
      <c r="C118" s="163">
        <v>19794</v>
      </c>
    </row>
    <row r="119" spans="2:3" x14ac:dyDescent="0.25">
      <c r="B119" s="160">
        <v>45210</v>
      </c>
      <c r="C119" s="163">
        <v>19811.349999999999</v>
      </c>
    </row>
    <row r="120" spans="2:3" x14ac:dyDescent="0.25">
      <c r="B120" s="160">
        <v>45209</v>
      </c>
      <c r="C120" s="163">
        <v>19689.849999999999</v>
      </c>
    </row>
    <row r="121" spans="2:3" x14ac:dyDescent="0.25">
      <c r="B121" s="160">
        <v>45208</v>
      </c>
      <c r="C121" s="163">
        <v>19512.349999999999</v>
      </c>
    </row>
    <row r="122" spans="2:3" x14ac:dyDescent="0.25">
      <c r="B122" s="160">
        <v>45205</v>
      </c>
      <c r="C122" s="163">
        <v>19653.5</v>
      </c>
    </row>
    <row r="123" spans="2:3" x14ac:dyDescent="0.25">
      <c r="B123" s="160">
        <v>45204</v>
      </c>
      <c r="C123" s="163">
        <v>19545.75</v>
      </c>
    </row>
    <row r="124" spans="2:3" x14ac:dyDescent="0.25">
      <c r="B124" s="160">
        <v>45203</v>
      </c>
      <c r="C124" s="163">
        <v>19436.099999999999</v>
      </c>
    </row>
    <row r="125" spans="2:3" x14ac:dyDescent="0.25">
      <c r="B125" s="160">
        <v>45202</v>
      </c>
      <c r="C125" s="163">
        <v>19528.75</v>
      </c>
    </row>
    <row r="126" spans="2:3" x14ac:dyDescent="0.25">
      <c r="B126" s="160">
        <v>45198</v>
      </c>
      <c r="C126" s="163">
        <v>19638.3</v>
      </c>
    </row>
    <row r="127" spans="2:3" x14ac:dyDescent="0.25">
      <c r="B127" s="160">
        <v>45197</v>
      </c>
      <c r="C127" s="163">
        <v>19523.55</v>
      </c>
    </row>
    <row r="128" spans="2:3" x14ac:dyDescent="0.25">
      <c r="B128" s="160">
        <v>45196</v>
      </c>
      <c r="C128" s="163">
        <v>19716.45</v>
      </c>
    </row>
    <row r="129" spans="2:3" x14ac:dyDescent="0.25">
      <c r="B129" s="160">
        <v>45195</v>
      </c>
      <c r="C129" s="163">
        <v>19664.7</v>
      </c>
    </row>
    <row r="130" spans="2:3" x14ac:dyDescent="0.25">
      <c r="B130" s="160">
        <v>45194</v>
      </c>
      <c r="C130" s="163">
        <v>19674.55</v>
      </c>
    </row>
    <row r="131" spans="2:3" x14ac:dyDescent="0.25">
      <c r="B131" s="160">
        <v>45191</v>
      </c>
      <c r="C131" s="163">
        <v>19674.25</v>
      </c>
    </row>
    <row r="132" spans="2:3" x14ac:dyDescent="0.25">
      <c r="B132" s="160">
        <v>45190</v>
      </c>
      <c r="C132" s="163">
        <v>19742.349999999999</v>
      </c>
    </row>
    <row r="133" spans="2:3" x14ac:dyDescent="0.25">
      <c r="B133" s="160">
        <v>45189</v>
      </c>
      <c r="C133" s="163">
        <v>19901.400000000001</v>
      </c>
    </row>
    <row r="134" spans="2:3" x14ac:dyDescent="0.25">
      <c r="B134" s="160">
        <v>45187</v>
      </c>
      <c r="C134" s="163">
        <v>20133.3</v>
      </c>
    </row>
    <row r="135" spans="2:3" x14ac:dyDescent="0.25">
      <c r="B135" s="160">
        <v>45184</v>
      </c>
      <c r="C135" s="163">
        <v>20192.349999999999</v>
      </c>
    </row>
    <row r="136" spans="2:3" x14ac:dyDescent="0.25">
      <c r="B136" s="160">
        <v>45183</v>
      </c>
      <c r="C136" s="163">
        <v>20103.099999999999</v>
      </c>
    </row>
    <row r="137" spans="2:3" x14ac:dyDescent="0.25">
      <c r="B137" s="160">
        <v>45182</v>
      </c>
      <c r="C137" s="163">
        <v>20070</v>
      </c>
    </row>
    <row r="138" spans="2:3" x14ac:dyDescent="0.25">
      <c r="B138" s="160">
        <v>45181</v>
      </c>
      <c r="C138" s="163">
        <v>19993.2</v>
      </c>
    </row>
    <row r="139" spans="2:3" x14ac:dyDescent="0.25">
      <c r="B139" s="160">
        <v>45180</v>
      </c>
      <c r="C139" s="163">
        <v>19996.349999999999</v>
      </c>
    </row>
    <row r="140" spans="2:3" x14ac:dyDescent="0.25">
      <c r="B140" s="160">
        <v>45177</v>
      </c>
      <c r="C140" s="163">
        <v>19819.95</v>
      </c>
    </row>
    <row r="141" spans="2:3" x14ac:dyDescent="0.25">
      <c r="B141" s="160">
        <v>45176</v>
      </c>
      <c r="C141" s="163">
        <v>19727.05</v>
      </c>
    </row>
    <row r="142" spans="2:3" x14ac:dyDescent="0.25">
      <c r="B142" s="160">
        <v>45175</v>
      </c>
      <c r="C142" s="163">
        <v>19611.05</v>
      </c>
    </row>
    <row r="143" spans="2:3" x14ac:dyDescent="0.25">
      <c r="B143" s="160">
        <v>45174</v>
      </c>
      <c r="C143" s="163">
        <v>19574.900000000001</v>
      </c>
    </row>
    <row r="144" spans="2:3" x14ac:dyDescent="0.25">
      <c r="B144" s="160">
        <v>45173</v>
      </c>
      <c r="C144" s="163">
        <v>19528.8</v>
      </c>
    </row>
    <row r="145" spans="2:3" x14ac:dyDescent="0.25">
      <c r="B145" s="160">
        <v>45170</v>
      </c>
      <c r="C145" s="163">
        <v>19435.3</v>
      </c>
    </row>
    <row r="146" spans="2:3" x14ac:dyDescent="0.25">
      <c r="B146" s="160">
        <v>45169</v>
      </c>
      <c r="C146" s="163">
        <v>19253.8</v>
      </c>
    </row>
    <row r="147" spans="2:3" x14ac:dyDescent="0.25">
      <c r="B147" s="160">
        <v>45168</v>
      </c>
      <c r="C147" s="163">
        <v>19347.45</v>
      </c>
    </row>
    <row r="148" spans="2:3" x14ac:dyDescent="0.25">
      <c r="B148" s="160">
        <v>45167</v>
      </c>
      <c r="C148" s="163">
        <v>19342.650000000001</v>
      </c>
    </row>
    <row r="149" spans="2:3" x14ac:dyDescent="0.25">
      <c r="B149" s="160">
        <v>45166</v>
      </c>
      <c r="C149" s="163">
        <v>19306.05</v>
      </c>
    </row>
    <row r="150" spans="2:3" x14ac:dyDescent="0.25">
      <c r="B150" s="160">
        <v>45163</v>
      </c>
      <c r="C150" s="163">
        <v>19265.8</v>
      </c>
    </row>
    <row r="151" spans="2:3" x14ac:dyDescent="0.25">
      <c r="B151" s="160">
        <v>45162</v>
      </c>
      <c r="C151" s="163">
        <v>19386.7</v>
      </c>
    </row>
    <row r="152" spans="2:3" x14ac:dyDescent="0.25">
      <c r="B152" s="160">
        <v>45161</v>
      </c>
      <c r="C152" s="163">
        <v>19444</v>
      </c>
    </row>
    <row r="153" spans="2:3" x14ac:dyDescent="0.25">
      <c r="B153" s="160">
        <v>45160</v>
      </c>
      <c r="C153" s="163">
        <v>19396.45</v>
      </c>
    </row>
    <row r="154" spans="2:3" x14ac:dyDescent="0.25">
      <c r="B154" s="160">
        <v>45159</v>
      </c>
      <c r="C154" s="163">
        <v>19393.599999999999</v>
      </c>
    </row>
    <row r="155" spans="2:3" x14ac:dyDescent="0.25">
      <c r="B155" s="160">
        <v>45156</v>
      </c>
      <c r="C155" s="163">
        <v>19310.150000000001</v>
      </c>
    </row>
    <row r="156" spans="2:3" x14ac:dyDescent="0.25">
      <c r="B156" s="160">
        <v>45155</v>
      </c>
      <c r="C156" s="163">
        <v>19365.25</v>
      </c>
    </row>
    <row r="157" spans="2:3" x14ac:dyDescent="0.25">
      <c r="B157" s="160">
        <v>45154</v>
      </c>
      <c r="C157" s="163">
        <v>19465</v>
      </c>
    </row>
    <row r="158" spans="2:3" x14ac:dyDescent="0.25">
      <c r="B158" s="160">
        <v>45152</v>
      </c>
      <c r="C158" s="163">
        <v>19434.55</v>
      </c>
    </row>
    <row r="159" spans="2:3" x14ac:dyDescent="0.25">
      <c r="B159" s="160">
        <v>45149</v>
      </c>
      <c r="C159" s="163">
        <v>19428.3</v>
      </c>
    </row>
    <row r="160" spans="2:3" x14ac:dyDescent="0.25">
      <c r="B160" s="160">
        <v>45148</v>
      </c>
      <c r="C160" s="163">
        <v>19543.099999999999</v>
      </c>
    </row>
    <row r="161" spans="2:3" x14ac:dyDescent="0.25">
      <c r="B161" s="160">
        <v>45147</v>
      </c>
      <c r="C161" s="163">
        <v>19632.55</v>
      </c>
    </row>
    <row r="162" spans="2:3" x14ac:dyDescent="0.25">
      <c r="B162" s="160">
        <v>45146</v>
      </c>
      <c r="C162" s="163">
        <v>19570.849999999999</v>
      </c>
    </row>
    <row r="163" spans="2:3" x14ac:dyDescent="0.25">
      <c r="B163" s="160">
        <v>45145</v>
      </c>
      <c r="C163" s="163">
        <v>19597.3</v>
      </c>
    </row>
    <row r="164" spans="2:3" x14ac:dyDescent="0.25">
      <c r="B164" s="160">
        <v>45142</v>
      </c>
      <c r="C164" s="163">
        <v>19517</v>
      </c>
    </row>
    <row r="165" spans="2:3" x14ac:dyDescent="0.25">
      <c r="B165" s="160">
        <v>45141</v>
      </c>
      <c r="C165" s="163">
        <v>19381.650000000001</v>
      </c>
    </row>
    <row r="166" spans="2:3" x14ac:dyDescent="0.25">
      <c r="B166" s="160">
        <v>45140</v>
      </c>
      <c r="C166" s="163">
        <v>19526.55</v>
      </c>
    </row>
    <row r="167" spans="2:3" x14ac:dyDescent="0.25">
      <c r="B167" s="160">
        <v>45139</v>
      </c>
      <c r="C167" s="163">
        <v>19733.55</v>
      </c>
    </row>
    <row r="168" spans="2:3" x14ac:dyDescent="0.25">
      <c r="B168" s="160">
        <v>45138</v>
      </c>
      <c r="C168" s="163">
        <v>19753.8</v>
      </c>
    </row>
    <row r="169" spans="2:3" x14ac:dyDescent="0.25">
      <c r="B169" s="160">
        <v>45135</v>
      </c>
      <c r="C169" s="163">
        <v>19646.05</v>
      </c>
    </row>
    <row r="170" spans="2:3" x14ac:dyDescent="0.25">
      <c r="B170" s="160">
        <v>45134</v>
      </c>
      <c r="C170" s="163">
        <v>19659.900000000001</v>
      </c>
    </row>
    <row r="171" spans="2:3" x14ac:dyDescent="0.25">
      <c r="B171" s="160">
        <v>45133</v>
      </c>
      <c r="C171" s="163">
        <v>19778.3</v>
      </c>
    </row>
    <row r="172" spans="2:3" x14ac:dyDescent="0.25">
      <c r="B172" s="160">
        <v>45132</v>
      </c>
      <c r="C172" s="163">
        <v>19680.599999999999</v>
      </c>
    </row>
    <row r="173" spans="2:3" x14ac:dyDescent="0.25">
      <c r="B173" s="160">
        <v>45131</v>
      </c>
      <c r="C173" s="163">
        <v>19672.349999999999</v>
      </c>
    </row>
    <row r="174" spans="2:3" x14ac:dyDescent="0.25">
      <c r="B174" s="160">
        <v>45128</v>
      </c>
      <c r="C174" s="163">
        <v>19745</v>
      </c>
    </row>
    <row r="175" spans="2:3" x14ac:dyDescent="0.25">
      <c r="B175" s="160">
        <v>45127</v>
      </c>
      <c r="C175" s="163">
        <v>19979.150000000001</v>
      </c>
    </row>
    <row r="176" spans="2:3" x14ac:dyDescent="0.25">
      <c r="B176" s="160">
        <v>45126</v>
      </c>
      <c r="C176" s="163">
        <v>19833.150000000001</v>
      </c>
    </row>
    <row r="177" spans="2:3" x14ac:dyDescent="0.25">
      <c r="B177" s="160">
        <v>45125</v>
      </c>
      <c r="C177" s="163">
        <v>19749.25</v>
      </c>
    </row>
    <row r="178" spans="2:3" x14ac:dyDescent="0.25">
      <c r="B178" s="160">
        <v>45124</v>
      </c>
      <c r="C178" s="163">
        <v>19711.45</v>
      </c>
    </row>
    <row r="179" spans="2:3" x14ac:dyDescent="0.25">
      <c r="B179" s="160">
        <v>45121</v>
      </c>
      <c r="C179" s="163">
        <v>19564.5</v>
      </c>
    </row>
    <row r="180" spans="2:3" x14ac:dyDescent="0.25">
      <c r="B180" s="160">
        <v>45120</v>
      </c>
      <c r="C180" s="163">
        <v>19413.75</v>
      </c>
    </row>
    <row r="181" spans="2:3" x14ac:dyDescent="0.25">
      <c r="B181" s="160">
        <v>45119</v>
      </c>
      <c r="C181" s="163">
        <v>19384.3</v>
      </c>
    </row>
    <row r="182" spans="2:3" x14ac:dyDescent="0.25">
      <c r="B182" s="160">
        <v>45118</v>
      </c>
      <c r="C182" s="163">
        <v>19439.400000000001</v>
      </c>
    </row>
    <row r="183" spans="2:3" x14ac:dyDescent="0.25">
      <c r="B183" s="160">
        <v>45117</v>
      </c>
      <c r="C183" s="163">
        <v>19355.900000000001</v>
      </c>
    </row>
    <row r="184" spans="2:3" x14ac:dyDescent="0.25">
      <c r="B184" s="160">
        <v>45114</v>
      </c>
      <c r="C184" s="163">
        <v>19331.8</v>
      </c>
    </row>
    <row r="185" spans="2:3" x14ac:dyDescent="0.25">
      <c r="B185" s="160">
        <v>45113</v>
      </c>
      <c r="C185" s="163">
        <v>19497.3</v>
      </c>
    </row>
    <row r="186" spans="2:3" x14ac:dyDescent="0.25">
      <c r="B186" s="160">
        <v>45112</v>
      </c>
      <c r="C186" s="163">
        <v>19398.5</v>
      </c>
    </row>
    <row r="187" spans="2:3" x14ac:dyDescent="0.25">
      <c r="B187" s="160">
        <v>45111</v>
      </c>
      <c r="C187" s="163">
        <v>19389</v>
      </c>
    </row>
    <row r="188" spans="2:3" x14ac:dyDescent="0.25">
      <c r="B188" s="160">
        <v>45110</v>
      </c>
      <c r="C188" s="163">
        <v>19322.55</v>
      </c>
    </row>
    <row r="189" spans="2:3" x14ac:dyDescent="0.25">
      <c r="B189" s="160">
        <v>45107</v>
      </c>
      <c r="C189" s="163">
        <v>19189.05</v>
      </c>
    </row>
    <row r="190" spans="2:3" x14ac:dyDescent="0.25">
      <c r="B190" s="160">
        <v>45105</v>
      </c>
      <c r="C190" s="163">
        <v>18972.099999999999</v>
      </c>
    </row>
    <row r="191" spans="2:3" x14ac:dyDescent="0.25">
      <c r="B191" s="160">
        <v>45104</v>
      </c>
      <c r="C191" s="163">
        <v>18817.400000000001</v>
      </c>
    </row>
    <row r="192" spans="2:3" x14ac:dyDescent="0.25">
      <c r="B192" s="160">
        <v>45103</v>
      </c>
      <c r="C192" s="163">
        <v>18691.2</v>
      </c>
    </row>
    <row r="193" spans="2:3" x14ac:dyDescent="0.25">
      <c r="B193" s="160">
        <v>45100</v>
      </c>
      <c r="C193" s="163">
        <v>18665.5</v>
      </c>
    </row>
    <row r="194" spans="2:3" x14ac:dyDescent="0.25">
      <c r="B194" s="160">
        <v>45099</v>
      </c>
      <c r="C194" s="163">
        <v>18771.25</v>
      </c>
    </row>
    <row r="195" spans="2:3" x14ac:dyDescent="0.25">
      <c r="B195" s="160">
        <v>45098</v>
      </c>
      <c r="C195" s="163">
        <v>18856.849999999999</v>
      </c>
    </row>
    <row r="196" spans="2:3" x14ac:dyDescent="0.25">
      <c r="B196" s="160">
        <v>45097</v>
      </c>
      <c r="C196" s="163">
        <v>18816.7</v>
      </c>
    </row>
    <row r="197" spans="2:3" x14ac:dyDescent="0.25">
      <c r="B197" s="160">
        <v>45096</v>
      </c>
      <c r="C197" s="163">
        <v>18755.45</v>
      </c>
    </row>
    <row r="198" spans="2:3" x14ac:dyDescent="0.25">
      <c r="B198" s="160">
        <v>45093</v>
      </c>
      <c r="C198" s="163">
        <v>18826</v>
      </c>
    </row>
    <row r="199" spans="2:3" x14ac:dyDescent="0.25">
      <c r="B199" s="160">
        <v>45092</v>
      </c>
      <c r="C199" s="163">
        <v>18688.099999999999</v>
      </c>
    </row>
    <row r="200" spans="2:3" x14ac:dyDescent="0.25">
      <c r="B200" s="160">
        <v>45091</v>
      </c>
      <c r="C200" s="163">
        <v>18755.900000000001</v>
      </c>
    </row>
    <row r="201" spans="2:3" x14ac:dyDescent="0.25">
      <c r="B201" s="160">
        <v>45090</v>
      </c>
      <c r="C201" s="163">
        <v>18716.150000000001</v>
      </c>
    </row>
    <row r="202" spans="2:3" x14ac:dyDescent="0.25">
      <c r="B202" s="160">
        <v>45089</v>
      </c>
      <c r="C202" s="163">
        <v>18601.5</v>
      </c>
    </row>
    <row r="203" spans="2:3" x14ac:dyDescent="0.25">
      <c r="B203" s="160">
        <v>45086</v>
      </c>
      <c r="C203" s="163">
        <v>18563.400000000001</v>
      </c>
    </row>
    <row r="204" spans="2:3" x14ac:dyDescent="0.25">
      <c r="B204" s="160">
        <v>45085</v>
      </c>
      <c r="C204" s="163">
        <v>18634.55</v>
      </c>
    </row>
    <row r="205" spans="2:3" x14ac:dyDescent="0.25">
      <c r="B205" s="160">
        <v>45084</v>
      </c>
      <c r="C205" s="163">
        <v>18726.400000000001</v>
      </c>
    </row>
    <row r="206" spans="2:3" x14ac:dyDescent="0.25">
      <c r="B206" s="160">
        <v>45083</v>
      </c>
      <c r="C206" s="163">
        <v>18599</v>
      </c>
    </row>
    <row r="207" spans="2:3" x14ac:dyDescent="0.25">
      <c r="B207" s="160">
        <v>45082</v>
      </c>
      <c r="C207" s="163">
        <v>18593.849999999999</v>
      </c>
    </row>
    <row r="208" spans="2:3" x14ac:dyDescent="0.25">
      <c r="B208" s="160">
        <v>45079</v>
      </c>
      <c r="C208" s="163">
        <v>18534.099999999999</v>
      </c>
    </row>
    <row r="209" spans="2:3" x14ac:dyDescent="0.25">
      <c r="B209" s="160">
        <v>45078</v>
      </c>
      <c r="C209" s="163">
        <v>18487.75</v>
      </c>
    </row>
    <row r="210" spans="2:3" x14ac:dyDescent="0.25">
      <c r="B210" s="160">
        <v>45077</v>
      </c>
      <c r="C210" s="163">
        <v>18534.400000000001</v>
      </c>
    </row>
    <row r="211" spans="2:3" x14ac:dyDescent="0.25">
      <c r="B211" s="160">
        <v>45076</v>
      </c>
      <c r="C211" s="163">
        <v>18633.849999999999</v>
      </c>
    </row>
    <row r="212" spans="2:3" x14ac:dyDescent="0.25">
      <c r="B212" s="160">
        <v>45075</v>
      </c>
      <c r="C212" s="163">
        <v>18598.650000000001</v>
      </c>
    </row>
    <row r="213" spans="2:3" x14ac:dyDescent="0.25">
      <c r="B213" s="160">
        <v>45072</v>
      </c>
      <c r="C213" s="163">
        <v>18499.349999999999</v>
      </c>
    </row>
    <row r="214" spans="2:3" x14ac:dyDescent="0.25">
      <c r="B214" s="160">
        <v>45071</v>
      </c>
      <c r="C214" s="163">
        <v>18321.150000000001</v>
      </c>
    </row>
    <row r="215" spans="2:3" x14ac:dyDescent="0.25">
      <c r="B215" s="160">
        <v>45070</v>
      </c>
      <c r="C215" s="163">
        <v>18285.400000000001</v>
      </c>
    </row>
    <row r="216" spans="2:3" x14ac:dyDescent="0.25">
      <c r="B216" s="160">
        <v>45069</v>
      </c>
      <c r="C216" s="163">
        <v>18348</v>
      </c>
    </row>
    <row r="217" spans="2:3" x14ac:dyDescent="0.25">
      <c r="B217" s="160">
        <v>45068</v>
      </c>
      <c r="C217" s="163">
        <v>18314.400000000001</v>
      </c>
    </row>
    <row r="218" spans="2:3" x14ac:dyDescent="0.25">
      <c r="B218" s="160">
        <v>45065</v>
      </c>
      <c r="C218" s="163">
        <v>18203.400000000001</v>
      </c>
    </row>
    <row r="219" spans="2:3" x14ac:dyDescent="0.25">
      <c r="B219" s="160">
        <v>45064</v>
      </c>
      <c r="C219" s="163">
        <v>18129.95</v>
      </c>
    </row>
    <row r="220" spans="2:3" x14ac:dyDescent="0.25">
      <c r="B220" s="160">
        <v>45063</v>
      </c>
      <c r="C220" s="163">
        <v>18181.75</v>
      </c>
    </row>
    <row r="221" spans="2:3" x14ac:dyDescent="0.25">
      <c r="B221" s="160">
        <v>45062</v>
      </c>
      <c r="C221" s="163">
        <v>18286.5</v>
      </c>
    </row>
    <row r="222" spans="2:3" x14ac:dyDescent="0.25">
      <c r="B222" s="160">
        <v>45061</v>
      </c>
      <c r="C222" s="163">
        <v>18398.849999999999</v>
      </c>
    </row>
    <row r="223" spans="2:3" x14ac:dyDescent="0.25">
      <c r="B223" s="160">
        <v>45058</v>
      </c>
      <c r="C223" s="163">
        <v>18314.8</v>
      </c>
    </row>
    <row r="224" spans="2:3" x14ac:dyDescent="0.25">
      <c r="B224" s="160">
        <v>45057</v>
      </c>
      <c r="C224" s="163">
        <v>18297</v>
      </c>
    </row>
    <row r="225" spans="2:3" x14ac:dyDescent="0.25">
      <c r="B225" s="160">
        <v>45056</v>
      </c>
      <c r="C225" s="163">
        <v>18315.099999999999</v>
      </c>
    </row>
    <row r="226" spans="2:3" x14ac:dyDescent="0.25">
      <c r="B226" s="160">
        <v>45055</v>
      </c>
      <c r="C226" s="163">
        <v>18265.95</v>
      </c>
    </row>
    <row r="227" spans="2:3" x14ac:dyDescent="0.25">
      <c r="B227" s="160">
        <v>45054</v>
      </c>
      <c r="C227" s="163">
        <v>18264.400000000001</v>
      </c>
    </row>
    <row r="228" spans="2:3" x14ac:dyDescent="0.25">
      <c r="B228" s="160">
        <v>45051</v>
      </c>
      <c r="C228" s="163">
        <v>18069</v>
      </c>
    </row>
    <row r="229" spans="2:3" x14ac:dyDescent="0.25">
      <c r="B229" s="160">
        <v>45050</v>
      </c>
      <c r="C229" s="163">
        <v>18255.8</v>
      </c>
    </row>
    <row r="230" spans="2:3" x14ac:dyDescent="0.25">
      <c r="B230" s="160">
        <v>45049</v>
      </c>
      <c r="C230" s="163">
        <v>18089.849999999999</v>
      </c>
    </row>
    <row r="231" spans="2:3" x14ac:dyDescent="0.25">
      <c r="B231" s="160">
        <v>45048</v>
      </c>
      <c r="C231" s="163">
        <v>18147.650000000001</v>
      </c>
    </row>
    <row r="232" spans="2:3" x14ac:dyDescent="0.25">
      <c r="B232" s="160">
        <v>45044</v>
      </c>
      <c r="C232" s="163">
        <v>18065</v>
      </c>
    </row>
    <row r="233" spans="2:3" x14ac:dyDescent="0.25">
      <c r="B233" s="160">
        <v>45043</v>
      </c>
      <c r="C233" s="163">
        <v>17915.05</v>
      </c>
    </row>
    <row r="234" spans="2:3" x14ac:dyDescent="0.25">
      <c r="B234" s="160">
        <v>45042</v>
      </c>
      <c r="C234" s="163">
        <v>17813.599999999999</v>
      </c>
    </row>
    <row r="235" spans="2:3" x14ac:dyDescent="0.25">
      <c r="B235" s="160">
        <v>45041</v>
      </c>
      <c r="C235" s="163">
        <v>17769.25</v>
      </c>
    </row>
    <row r="236" spans="2:3" x14ac:dyDescent="0.25">
      <c r="B236" s="160">
        <v>45040</v>
      </c>
      <c r="C236" s="163">
        <v>17743.400000000001</v>
      </c>
    </row>
    <row r="237" spans="2:3" x14ac:dyDescent="0.25">
      <c r="B237" s="160">
        <v>45037</v>
      </c>
      <c r="C237" s="163">
        <v>17624.05</v>
      </c>
    </row>
    <row r="238" spans="2:3" x14ac:dyDescent="0.25">
      <c r="B238" s="160">
        <v>45036</v>
      </c>
      <c r="C238" s="163">
        <v>17624.45</v>
      </c>
    </row>
    <row r="239" spans="2:3" x14ac:dyDescent="0.25">
      <c r="B239" s="160">
        <v>45035</v>
      </c>
      <c r="C239" s="163">
        <v>17618.75</v>
      </c>
    </row>
    <row r="240" spans="2:3" x14ac:dyDescent="0.25">
      <c r="B240" s="160">
        <v>45034</v>
      </c>
      <c r="C240" s="163">
        <v>17660.150000000001</v>
      </c>
    </row>
    <row r="241" spans="2:3" x14ac:dyDescent="0.25">
      <c r="B241" s="160">
        <v>45033</v>
      </c>
      <c r="C241" s="163">
        <v>17706.849999999999</v>
      </c>
    </row>
    <row r="242" spans="2:3" x14ac:dyDescent="0.25">
      <c r="B242" s="160">
        <v>45029</v>
      </c>
      <c r="C242" s="163">
        <v>17828</v>
      </c>
    </row>
    <row r="243" spans="2:3" x14ac:dyDescent="0.25">
      <c r="B243" s="160">
        <v>45028</v>
      </c>
      <c r="C243" s="163">
        <v>17812.400000000001</v>
      </c>
    </row>
    <row r="244" spans="2:3" x14ac:dyDescent="0.25">
      <c r="B244" s="160">
        <v>45027</v>
      </c>
      <c r="C244" s="163">
        <v>17722.3</v>
      </c>
    </row>
    <row r="245" spans="2:3" x14ac:dyDescent="0.25">
      <c r="B245" s="160">
        <v>45026</v>
      </c>
      <c r="C245" s="163">
        <v>17624.05</v>
      </c>
    </row>
    <row r="246" spans="2:3" x14ac:dyDescent="0.25">
      <c r="B246" s="160">
        <v>45022</v>
      </c>
      <c r="C246" s="163">
        <v>17599.150000000001</v>
      </c>
    </row>
    <row r="247" spans="2:3" x14ac:dyDescent="0.25">
      <c r="B247" s="160">
        <v>45021</v>
      </c>
      <c r="C247" s="163">
        <v>17557.05</v>
      </c>
    </row>
    <row r="248" spans="2:3" x14ac:dyDescent="0.25">
      <c r="B248" s="160">
        <v>45019</v>
      </c>
      <c r="C248" s="163">
        <v>17398.05</v>
      </c>
    </row>
    <row r="249" spans="2:3" x14ac:dyDescent="0.25">
      <c r="B249" s="160">
        <v>45016</v>
      </c>
      <c r="C249" s="163">
        <v>17359.75</v>
      </c>
    </row>
    <row r="250" spans="2:3" x14ac:dyDescent="0.25">
      <c r="B250" s="160">
        <v>45014</v>
      </c>
      <c r="C250" s="163">
        <v>17080.7</v>
      </c>
    </row>
    <row r="251" spans="2:3" x14ac:dyDescent="0.25">
      <c r="B251" s="160">
        <v>45013</v>
      </c>
      <c r="C251" s="163">
        <v>16951.7</v>
      </c>
    </row>
    <row r="252" spans="2:3" x14ac:dyDescent="0.25">
      <c r="B252" s="160">
        <v>45012</v>
      </c>
      <c r="C252" s="163">
        <v>16985.7</v>
      </c>
    </row>
    <row r="253" spans="2:3" x14ac:dyDescent="0.25">
      <c r="B253" s="160">
        <v>45009</v>
      </c>
      <c r="C253" s="163">
        <v>16945.05</v>
      </c>
    </row>
    <row r="254" spans="2:3" x14ac:dyDescent="0.25">
      <c r="B254" s="160">
        <v>45008</v>
      </c>
      <c r="C254" s="163">
        <v>17076.900000000001</v>
      </c>
    </row>
    <row r="255" spans="2:3" x14ac:dyDescent="0.25">
      <c r="B255" s="160">
        <v>45007</v>
      </c>
      <c r="C255" s="163">
        <v>17151.900000000001</v>
      </c>
    </row>
    <row r="256" spans="2:3" x14ac:dyDescent="0.25">
      <c r="B256" s="160">
        <v>45006</v>
      </c>
      <c r="C256" s="163">
        <v>17107.5</v>
      </c>
    </row>
    <row r="257" spans="2:3" x14ac:dyDescent="0.25">
      <c r="B257" s="160">
        <v>45005</v>
      </c>
      <c r="C257" s="163">
        <v>16988.400000000001</v>
      </c>
    </row>
    <row r="258" spans="2:3" x14ac:dyDescent="0.25">
      <c r="B258" s="160">
        <v>45002</v>
      </c>
      <c r="C258" s="163">
        <v>17100.05</v>
      </c>
    </row>
    <row r="259" spans="2:3" x14ac:dyDescent="0.25">
      <c r="B259" s="160">
        <v>45001</v>
      </c>
      <c r="C259" s="163">
        <v>16985.599999999999</v>
      </c>
    </row>
    <row r="260" spans="2:3" x14ac:dyDescent="0.25">
      <c r="B260" s="160">
        <v>45000</v>
      </c>
      <c r="C260" s="163">
        <v>16972.150000000001</v>
      </c>
    </row>
    <row r="261" spans="2:3" x14ac:dyDescent="0.25">
      <c r="B261" s="160">
        <v>44999</v>
      </c>
      <c r="C261" s="163">
        <v>17043.3</v>
      </c>
    </row>
    <row r="262" spans="2:3" x14ac:dyDescent="0.25">
      <c r="B262" s="160">
        <v>44998</v>
      </c>
      <c r="C262" s="163">
        <v>17154.3</v>
      </c>
    </row>
    <row r="263" spans="2:3" x14ac:dyDescent="0.25">
      <c r="B263" s="160">
        <v>44995</v>
      </c>
      <c r="C263" s="163">
        <v>17412.900000000001</v>
      </c>
    </row>
    <row r="264" spans="2:3" x14ac:dyDescent="0.25">
      <c r="B264" s="160">
        <v>44994</v>
      </c>
      <c r="C264" s="163">
        <v>17589.599999999999</v>
      </c>
    </row>
    <row r="265" spans="2:3" x14ac:dyDescent="0.25">
      <c r="B265" s="160">
        <v>44993</v>
      </c>
      <c r="C265" s="163">
        <v>17754.400000000001</v>
      </c>
    </row>
    <row r="266" spans="2:3" x14ac:dyDescent="0.25">
      <c r="B266" s="160">
        <v>44991</v>
      </c>
      <c r="C266" s="163">
        <v>17711.45</v>
      </c>
    </row>
    <row r="267" spans="2:3" x14ac:dyDescent="0.25">
      <c r="B267" s="160">
        <v>44988</v>
      </c>
      <c r="C267" s="163">
        <v>17594.349999999999</v>
      </c>
    </row>
    <row r="268" spans="2:3" x14ac:dyDescent="0.25">
      <c r="B268" s="160">
        <v>44987</v>
      </c>
      <c r="C268" s="163">
        <v>17321.900000000001</v>
      </c>
    </row>
    <row r="269" spans="2:3" x14ac:dyDescent="0.25">
      <c r="B269" s="160">
        <v>44986</v>
      </c>
      <c r="C269" s="163">
        <v>17450.900000000001</v>
      </c>
    </row>
    <row r="270" spans="2:3" x14ac:dyDescent="0.25">
      <c r="B270" s="160">
        <v>44985</v>
      </c>
      <c r="C270" s="163">
        <v>17303.95</v>
      </c>
    </row>
    <row r="271" spans="2:3" x14ac:dyDescent="0.25">
      <c r="B271" s="160">
        <v>44984</v>
      </c>
      <c r="C271" s="163">
        <v>17392.7</v>
      </c>
    </row>
    <row r="272" spans="2:3" x14ac:dyDescent="0.25">
      <c r="B272" s="160">
        <v>44981</v>
      </c>
      <c r="C272" s="163">
        <v>17465.8</v>
      </c>
    </row>
    <row r="273" spans="2:3" x14ac:dyDescent="0.25">
      <c r="B273" s="160">
        <v>44980</v>
      </c>
      <c r="C273" s="163">
        <v>17511.25</v>
      </c>
    </row>
    <row r="274" spans="2:3" x14ac:dyDescent="0.25">
      <c r="B274" s="160">
        <v>44979</v>
      </c>
      <c r="C274" s="163">
        <v>17554.3</v>
      </c>
    </row>
    <row r="275" spans="2:3" x14ac:dyDescent="0.25">
      <c r="B275" s="160">
        <v>44978</v>
      </c>
      <c r="C275" s="163">
        <v>17826.7</v>
      </c>
    </row>
    <row r="276" spans="2:3" x14ac:dyDescent="0.25">
      <c r="B276" s="160">
        <v>44977</v>
      </c>
      <c r="C276" s="163">
        <v>17844.599999999999</v>
      </c>
    </row>
    <row r="277" spans="2:3" x14ac:dyDescent="0.25">
      <c r="B277" s="160">
        <v>44974</v>
      </c>
      <c r="C277" s="163">
        <v>17944.2</v>
      </c>
    </row>
    <row r="278" spans="2:3" x14ac:dyDescent="0.25">
      <c r="B278" s="160">
        <v>44973</v>
      </c>
      <c r="C278" s="163">
        <v>18035.849999999999</v>
      </c>
    </row>
    <row r="279" spans="2:3" x14ac:dyDescent="0.25">
      <c r="B279" s="160">
        <v>44972</v>
      </c>
      <c r="C279" s="163">
        <v>18015.849999999999</v>
      </c>
    </row>
    <row r="280" spans="2:3" x14ac:dyDescent="0.25">
      <c r="B280" s="160">
        <v>44971</v>
      </c>
      <c r="C280" s="163">
        <v>17929.849999999999</v>
      </c>
    </row>
    <row r="281" spans="2:3" x14ac:dyDescent="0.25">
      <c r="B281" s="160">
        <v>44970</v>
      </c>
      <c r="C281" s="163">
        <v>17770.900000000001</v>
      </c>
    </row>
    <row r="282" spans="2:3" x14ac:dyDescent="0.25">
      <c r="B282" s="160">
        <v>44967</v>
      </c>
      <c r="C282" s="163">
        <v>17856.5</v>
      </c>
    </row>
    <row r="283" spans="2:3" x14ac:dyDescent="0.25">
      <c r="B283" s="160">
        <v>44966</v>
      </c>
      <c r="C283" s="163">
        <v>17893.45</v>
      </c>
    </row>
    <row r="284" spans="2:3" x14ac:dyDescent="0.25">
      <c r="B284" s="160">
        <v>44965</v>
      </c>
      <c r="C284" s="163">
        <v>17871.7</v>
      </c>
    </row>
    <row r="285" spans="2:3" x14ac:dyDescent="0.25">
      <c r="B285" s="160">
        <v>44964</v>
      </c>
      <c r="C285" s="163">
        <v>17721.5</v>
      </c>
    </row>
    <row r="286" spans="2:3" x14ac:dyDescent="0.25">
      <c r="B286" s="160">
        <v>44963</v>
      </c>
      <c r="C286" s="163">
        <v>17764.599999999999</v>
      </c>
    </row>
    <row r="287" spans="2:3" x14ac:dyDescent="0.25">
      <c r="B287" s="160">
        <v>44960</v>
      </c>
      <c r="C287" s="163">
        <v>17854.05</v>
      </c>
    </row>
    <row r="288" spans="2:3" x14ac:dyDescent="0.25">
      <c r="B288" s="160">
        <v>44959</v>
      </c>
      <c r="C288" s="163">
        <v>17610.400000000001</v>
      </c>
    </row>
    <row r="289" spans="2:3" x14ac:dyDescent="0.25">
      <c r="B289" s="160">
        <v>44958</v>
      </c>
      <c r="C289" s="163">
        <v>17616.3</v>
      </c>
    </row>
    <row r="290" spans="2:3" x14ac:dyDescent="0.25">
      <c r="B290" s="160">
        <v>44957</v>
      </c>
      <c r="C290" s="163">
        <v>17662.150000000001</v>
      </c>
    </row>
    <row r="291" spans="2:3" x14ac:dyDescent="0.25">
      <c r="B291" s="160">
        <v>44956</v>
      </c>
      <c r="C291" s="163">
        <v>17648.95</v>
      </c>
    </row>
    <row r="292" spans="2:3" x14ac:dyDescent="0.25">
      <c r="B292" s="160">
        <v>44953</v>
      </c>
      <c r="C292" s="163">
        <v>17604.349999999999</v>
      </c>
    </row>
    <row r="293" spans="2:3" x14ac:dyDescent="0.25">
      <c r="B293" s="160">
        <v>44951</v>
      </c>
      <c r="C293" s="163">
        <v>17891.95</v>
      </c>
    </row>
    <row r="294" spans="2:3" x14ac:dyDescent="0.25">
      <c r="B294" s="160">
        <v>44950</v>
      </c>
      <c r="C294" s="163">
        <v>18118.3</v>
      </c>
    </row>
    <row r="295" spans="2:3" x14ac:dyDescent="0.25">
      <c r="B295" s="160">
        <v>44949</v>
      </c>
      <c r="C295" s="163">
        <v>18118.55</v>
      </c>
    </row>
    <row r="296" spans="2:3" x14ac:dyDescent="0.25">
      <c r="B296" s="160">
        <v>44946</v>
      </c>
      <c r="C296" s="163">
        <v>18027.650000000001</v>
      </c>
    </row>
    <row r="297" spans="2:3" x14ac:dyDescent="0.25">
      <c r="B297" s="160">
        <v>44945</v>
      </c>
      <c r="C297" s="163">
        <v>18107.849999999999</v>
      </c>
    </row>
    <row r="298" spans="2:3" x14ac:dyDescent="0.25">
      <c r="B298" s="160">
        <v>44944</v>
      </c>
      <c r="C298" s="163">
        <v>18165.349999999999</v>
      </c>
    </row>
    <row r="299" spans="2:3" x14ac:dyDescent="0.25">
      <c r="B299" s="160">
        <v>44943</v>
      </c>
      <c r="C299" s="163">
        <v>18053.3</v>
      </c>
    </row>
    <row r="300" spans="2:3" x14ac:dyDescent="0.25">
      <c r="B300" s="160">
        <v>44942</v>
      </c>
      <c r="C300" s="163">
        <v>17894.849999999999</v>
      </c>
    </row>
    <row r="301" spans="2:3" x14ac:dyDescent="0.25">
      <c r="B301" s="160">
        <v>44939</v>
      </c>
      <c r="C301" s="163">
        <v>17956.599999999999</v>
      </c>
    </row>
    <row r="302" spans="2:3" x14ac:dyDescent="0.25">
      <c r="B302" s="160">
        <v>44938</v>
      </c>
      <c r="C302" s="163">
        <v>17858.2</v>
      </c>
    </row>
    <row r="303" spans="2:3" x14ac:dyDescent="0.25">
      <c r="B303" s="160">
        <v>44937</v>
      </c>
      <c r="C303" s="163">
        <v>17895.7</v>
      </c>
    </row>
    <row r="304" spans="2:3" x14ac:dyDescent="0.25">
      <c r="B304" s="160">
        <v>44936</v>
      </c>
      <c r="C304" s="163">
        <v>17914.150000000001</v>
      </c>
    </row>
    <row r="305" spans="2:3" x14ac:dyDescent="0.25">
      <c r="B305" s="160">
        <v>44935</v>
      </c>
      <c r="C305" s="163">
        <v>18101.2</v>
      </c>
    </row>
    <row r="306" spans="2:3" x14ac:dyDescent="0.25">
      <c r="B306" s="160">
        <v>44932</v>
      </c>
      <c r="C306" s="163">
        <v>17859.45</v>
      </c>
    </row>
    <row r="307" spans="2:3" x14ac:dyDescent="0.25">
      <c r="B307" s="160">
        <v>44931</v>
      </c>
      <c r="C307" s="163">
        <v>17992.150000000001</v>
      </c>
    </row>
    <row r="308" spans="2:3" x14ac:dyDescent="0.25">
      <c r="B308" s="160">
        <v>44930</v>
      </c>
      <c r="C308" s="163">
        <v>18042.95</v>
      </c>
    </row>
    <row r="309" spans="2:3" x14ac:dyDescent="0.25">
      <c r="B309" s="160">
        <v>44929</v>
      </c>
      <c r="C309" s="163">
        <v>18232.55</v>
      </c>
    </row>
    <row r="310" spans="2:3" x14ac:dyDescent="0.25">
      <c r="B310" s="160">
        <v>44928</v>
      </c>
      <c r="C310" s="163">
        <v>18197.45</v>
      </c>
    </row>
    <row r="311" spans="2:3" x14ac:dyDescent="0.25">
      <c r="B311" s="160">
        <v>44925</v>
      </c>
      <c r="C311" s="163">
        <v>18105.3</v>
      </c>
    </row>
    <row r="312" spans="2:3" x14ac:dyDescent="0.25">
      <c r="B312" s="160">
        <v>44924</v>
      </c>
      <c r="C312" s="163">
        <v>18191</v>
      </c>
    </row>
    <row r="313" spans="2:3" x14ac:dyDescent="0.25">
      <c r="B313" s="160">
        <v>44923</v>
      </c>
      <c r="C313" s="163">
        <v>18122.5</v>
      </c>
    </row>
    <row r="314" spans="2:3" x14ac:dyDescent="0.25">
      <c r="B314" s="160">
        <v>44922</v>
      </c>
      <c r="C314" s="163">
        <v>18132.3</v>
      </c>
    </row>
    <row r="315" spans="2:3" x14ac:dyDescent="0.25">
      <c r="B315" s="160">
        <v>44921</v>
      </c>
      <c r="C315" s="163">
        <v>18014.599999999999</v>
      </c>
    </row>
    <row r="316" spans="2:3" x14ac:dyDescent="0.25">
      <c r="B316" s="160">
        <v>44918</v>
      </c>
      <c r="C316" s="163">
        <v>17806.8</v>
      </c>
    </row>
    <row r="317" spans="2:3" x14ac:dyDescent="0.25">
      <c r="B317" s="160">
        <v>44917</v>
      </c>
      <c r="C317" s="163">
        <v>18127.349999999999</v>
      </c>
    </row>
    <row r="318" spans="2:3" x14ac:dyDescent="0.25">
      <c r="B318" s="160">
        <v>44916</v>
      </c>
      <c r="C318" s="163">
        <v>18199.099999999999</v>
      </c>
    </row>
    <row r="319" spans="2:3" x14ac:dyDescent="0.25">
      <c r="B319" s="160">
        <v>44915</v>
      </c>
      <c r="C319" s="163">
        <v>18385.3</v>
      </c>
    </row>
    <row r="320" spans="2:3" x14ac:dyDescent="0.25">
      <c r="B320" s="160">
        <v>44914</v>
      </c>
      <c r="C320" s="163">
        <v>18420.45</v>
      </c>
    </row>
    <row r="321" spans="2:3" x14ac:dyDescent="0.25">
      <c r="B321" s="160">
        <v>44911</v>
      </c>
      <c r="C321" s="163">
        <v>18269</v>
      </c>
    </row>
    <row r="322" spans="2:3" x14ac:dyDescent="0.25">
      <c r="B322" s="160">
        <v>44910</v>
      </c>
      <c r="C322" s="163">
        <v>18414.900000000001</v>
      </c>
    </row>
    <row r="323" spans="2:3" x14ac:dyDescent="0.25">
      <c r="B323" s="160">
        <v>44909</v>
      </c>
      <c r="C323" s="163">
        <v>18660.3</v>
      </c>
    </row>
    <row r="324" spans="2:3" x14ac:dyDescent="0.25">
      <c r="B324" s="160">
        <v>44908</v>
      </c>
      <c r="C324" s="163">
        <v>18608</v>
      </c>
    </row>
    <row r="325" spans="2:3" x14ac:dyDescent="0.25">
      <c r="B325" s="160">
        <v>44907</v>
      </c>
      <c r="C325" s="163">
        <v>18497.150000000001</v>
      </c>
    </row>
    <row r="326" spans="2:3" x14ac:dyDescent="0.25">
      <c r="B326" s="160">
        <v>44904</v>
      </c>
      <c r="C326" s="163">
        <v>18496.599999999999</v>
      </c>
    </row>
    <row r="327" spans="2:3" x14ac:dyDescent="0.25">
      <c r="B327" s="160">
        <v>44903</v>
      </c>
      <c r="C327" s="163">
        <v>18609.349999999999</v>
      </c>
    </row>
    <row r="328" spans="2:3" x14ac:dyDescent="0.25">
      <c r="B328" s="160">
        <v>44902</v>
      </c>
      <c r="C328" s="163">
        <v>18560.5</v>
      </c>
    </row>
    <row r="329" spans="2:3" x14ac:dyDescent="0.25">
      <c r="B329" s="160">
        <v>44901</v>
      </c>
      <c r="C329" s="163">
        <v>18642.75</v>
      </c>
    </row>
    <row r="330" spans="2:3" x14ac:dyDescent="0.25">
      <c r="B330" s="160">
        <v>44900</v>
      </c>
      <c r="C330" s="163">
        <v>18701.05</v>
      </c>
    </row>
    <row r="331" spans="2:3" x14ac:dyDescent="0.25">
      <c r="B331" s="160">
        <v>44897</v>
      </c>
      <c r="C331" s="163">
        <v>18696.099999999999</v>
      </c>
    </row>
    <row r="332" spans="2:3" x14ac:dyDescent="0.25">
      <c r="B332" s="160">
        <v>44896</v>
      </c>
      <c r="C332" s="163">
        <v>18812.5</v>
      </c>
    </row>
    <row r="333" spans="2:3" x14ac:dyDescent="0.25">
      <c r="B333" s="160">
        <v>44895</v>
      </c>
      <c r="C333" s="163">
        <v>18758.349999999999</v>
      </c>
    </row>
    <row r="334" spans="2:3" x14ac:dyDescent="0.25">
      <c r="B334" s="160">
        <v>44894</v>
      </c>
      <c r="C334" s="163">
        <v>18618.05</v>
      </c>
    </row>
    <row r="335" spans="2:3" x14ac:dyDescent="0.25">
      <c r="B335" s="160">
        <v>44893</v>
      </c>
      <c r="C335" s="163">
        <v>18562.75</v>
      </c>
    </row>
    <row r="336" spans="2:3" x14ac:dyDescent="0.25">
      <c r="B336" s="160">
        <v>44890</v>
      </c>
      <c r="C336" s="163">
        <v>18512.75</v>
      </c>
    </row>
    <row r="337" spans="2:3" x14ac:dyDescent="0.25">
      <c r="B337" s="160">
        <v>44889</v>
      </c>
      <c r="C337" s="163">
        <v>18484.099999999999</v>
      </c>
    </row>
    <row r="338" spans="2:3" x14ac:dyDescent="0.25">
      <c r="B338" s="160">
        <v>44888</v>
      </c>
      <c r="C338" s="163">
        <v>18267.25</v>
      </c>
    </row>
    <row r="339" spans="2:3" x14ac:dyDescent="0.25">
      <c r="B339" s="160">
        <v>44887</v>
      </c>
      <c r="C339" s="163">
        <v>18244.2</v>
      </c>
    </row>
    <row r="340" spans="2:3" x14ac:dyDescent="0.25">
      <c r="B340" s="160">
        <v>44886</v>
      </c>
      <c r="C340" s="163">
        <v>18159.95</v>
      </c>
    </row>
    <row r="341" spans="2:3" x14ac:dyDescent="0.25">
      <c r="B341" s="160">
        <v>44883</v>
      </c>
      <c r="C341" s="163">
        <v>18307.650000000001</v>
      </c>
    </row>
    <row r="342" spans="2:3" x14ac:dyDescent="0.25">
      <c r="B342" s="160">
        <v>44882</v>
      </c>
      <c r="C342" s="163">
        <v>18343.900000000001</v>
      </c>
    </row>
    <row r="343" spans="2:3" x14ac:dyDescent="0.25">
      <c r="B343" s="160">
        <v>44881</v>
      </c>
      <c r="C343" s="163">
        <v>18409.650000000001</v>
      </c>
    </row>
    <row r="344" spans="2:3" x14ac:dyDescent="0.25">
      <c r="B344" s="160">
        <v>44880</v>
      </c>
      <c r="C344" s="163">
        <v>18403.400000000001</v>
      </c>
    </row>
    <row r="345" spans="2:3" x14ac:dyDescent="0.25">
      <c r="B345" s="160">
        <v>44879</v>
      </c>
      <c r="C345" s="163">
        <v>18329.150000000001</v>
      </c>
    </row>
    <row r="346" spans="2:3" x14ac:dyDescent="0.25">
      <c r="B346" s="160">
        <v>44876</v>
      </c>
      <c r="C346" s="163">
        <v>18349.7</v>
      </c>
    </row>
    <row r="347" spans="2:3" x14ac:dyDescent="0.25">
      <c r="B347" s="160">
        <v>44875</v>
      </c>
      <c r="C347" s="163">
        <v>18028.2</v>
      </c>
    </row>
    <row r="348" spans="2:3" x14ac:dyDescent="0.25">
      <c r="B348" s="160">
        <v>44874</v>
      </c>
      <c r="C348" s="163">
        <v>18157</v>
      </c>
    </row>
    <row r="349" spans="2:3" x14ac:dyDescent="0.25">
      <c r="B349" s="160">
        <v>44872</v>
      </c>
      <c r="C349" s="163">
        <v>18202.8</v>
      </c>
    </row>
    <row r="350" spans="2:3" x14ac:dyDescent="0.25">
      <c r="B350" s="160">
        <v>44869</v>
      </c>
      <c r="C350" s="163">
        <v>18117.150000000001</v>
      </c>
    </row>
    <row r="351" spans="2:3" x14ac:dyDescent="0.25">
      <c r="B351" s="160">
        <v>44868</v>
      </c>
      <c r="C351" s="163">
        <v>18052.7</v>
      </c>
    </row>
    <row r="352" spans="2:3" x14ac:dyDescent="0.25">
      <c r="B352" s="160">
        <v>44867</v>
      </c>
      <c r="C352" s="163">
        <v>18082.849999999999</v>
      </c>
    </row>
    <row r="353" spans="2:3" x14ac:dyDescent="0.25">
      <c r="B353" s="160">
        <v>44866</v>
      </c>
      <c r="C353" s="163">
        <v>18145.400000000001</v>
      </c>
    </row>
    <row r="354" spans="2:3" x14ac:dyDescent="0.25">
      <c r="B354" s="160">
        <v>44865</v>
      </c>
      <c r="C354" s="163">
        <v>18012.2</v>
      </c>
    </row>
    <row r="355" spans="2:3" x14ac:dyDescent="0.25">
      <c r="B355" s="160">
        <v>44862</v>
      </c>
      <c r="C355" s="163">
        <v>17786.8</v>
      </c>
    </row>
    <row r="356" spans="2:3" x14ac:dyDescent="0.25">
      <c r="B356" s="160">
        <v>44861</v>
      </c>
      <c r="C356" s="163">
        <v>17736.95</v>
      </c>
    </row>
    <row r="357" spans="2:3" x14ac:dyDescent="0.25">
      <c r="B357" s="160">
        <v>44859</v>
      </c>
      <c r="C357" s="163">
        <v>17656.349999999999</v>
      </c>
    </row>
    <row r="358" spans="2:3" x14ac:dyDescent="0.25">
      <c r="B358" s="160">
        <v>44858</v>
      </c>
      <c r="C358" s="163">
        <v>17730.75</v>
      </c>
    </row>
    <row r="359" spans="2:3" x14ac:dyDescent="0.25">
      <c r="B359" s="160">
        <v>44855</v>
      </c>
      <c r="C359" s="163">
        <v>17576.3</v>
      </c>
    </row>
    <row r="360" spans="2:3" x14ac:dyDescent="0.25">
      <c r="B360" s="160">
        <v>44854</v>
      </c>
      <c r="C360" s="163">
        <v>17563.95</v>
      </c>
    </row>
    <row r="361" spans="2:3" x14ac:dyDescent="0.25">
      <c r="B361" s="160">
        <v>44853</v>
      </c>
      <c r="C361" s="163">
        <v>17512.25</v>
      </c>
    </row>
    <row r="362" spans="2:3" x14ac:dyDescent="0.25">
      <c r="B362" s="160">
        <v>44852</v>
      </c>
      <c r="C362" s="163">
        <v>17486.95</v>
      </c>
    </row>
    <row r="363" spans="2:3" x14ac:dyDescent="0.25">
      <c r="B363" s="160">
        <v>44851</v>
      </c>
      <c r="C363" s="163">
        <v>17311.8</v>
      </c>
    </row>
    <row r="364" spans="2:3" x14ac:dyDescent="0.25">
      <c r="B364" s="160">
        <v>44848</v>
      </c>
      <c r="C364" s="163">
        <v>17185.7</v>
      </c>
    </row>
    <row r="365" spans="2:3" x14ac:dyDescent="0.25">
      <c r="B365" s="160">
        <v>44847</v>
      </c>
      <c r="C365" s="163">
        <v>17014.349999999999</v>
      </c>
    </row>
    <row r="366" spans="2:3" x14ac:dyDescent="0.25">
      <c r="B366" s="160">
        <v>44846</v>
      </c>
      <c r="C366" s="163">
        <v>17123.599999999999</v>
      </c>
    </row>
    <row r="367" spans="2:3" x14ac:dyDescent="0.25">
      <c r="B367" s="160">
        <v>44845</v>
      </c>
      <c r="C367" s="163">
        <v>16983.55</v>
      </c>
    </row>
    <row r="368" spans="2:3" x14ac:dyDescent="0.25">
      <c r="B368" s="160">
        <v>44844</v>
      </c>
      <c r="C368" s="163">
        <v>17241</v>
      </c>
    </row>
    <row r="369" spans="2:3" x14ac:dyDescent="0.25">
      <c r="B369" s="160">
        <v>44841</v>
      </c>
      <c r="C369" s="163">
        <v>17314.650000000001</v>
      </c>
    </row>
    <row r="370" spans="2:3" x14ac:dyDescent="0.25">
      <c r="B370" s="160">
        <v>44840</v>
      </c>
      <c r="C370" s="163">
        <v>17331.8</v>
      </c>
    </row>
    <row r="371" spans="2:3" x14ac:dyDescent="0.25">
      <c r="B371" s="160">
        <v>44838</v>
      </c>
      <c r="C371" s="163">
        <v>17274.3</v>
      </c>
    </row>
    <row r="372" spans="2:3" x14ac:dyDescent="0.25">
      <c r="B372" s="160">
        <v>44837</v>
      </c>
      <c r="C372" s="163">
        <v>16887.349999999999</v>
      </c>
    </row>
    <row r="373" spans="2:3" x14ac:dyDescent="0.25">
      <c r="B373" s="160">
        <v>44834</v>
      </c>
      <c r="C373" s="163">
        <v>17094.349999999999</v>
      </c>
    </row>
    <row r="374" spans="2:3" x14ac:dyDescent="0.25">
      <c r="B374" s="160">
        <v>44833</v>
      </c>
      <c r="C374" s="163">
        <v>16818.099999999999</v>
      </c>
    </row>
    <row r="375" spans="2:3" x14ac:dyDescent="0.25">
      <c r="B375" s="160">
        <v>44832</v>
      </c>
      <c r="C375" s="163">
        <v>16858.599999999999</v>
      </c>
    </row>
    <row r="376" spans="2:3" x14ac:dyDescent="0.25">
      <c r="B376" s="160">
        <v>44831</v>
      </c>
      <c r="C376" s="163">
        <v>17007.400000000001</v>
      </c>
    </row>
    <row r="377" spans="2:3" x14ac:dyDescent="0.25">
      <c r="B377" s="160">
        <v>44830</v>
      </c>
      <c r="C377" s="163">
        <v>17016.3</v>
      </c>
    </row>
    <row r="378" spans="2:3" x14ac:dyDescent="0.25">
      <c r="B378" s="160">
        <v>44827</v>
      </c>
      <c r="C378" s="163">
        <v>17327.349999999999</v>
      </c>
    </row>
    <row r="379" spans="2:3" x14ac:dyDescent="0.25">
      <c r="B379" s="160">
        <v>44826</v>
      </c>
      <c r="C379" s="163">
        <v>17629.8</v>
      </c>
    </row>
    <row r="380" spans="2:3" x14ac:dyDescent="0.25">
      <c r="B380" s="160">
        <v>44825</v>
      </c>
      <c r="C380" s="163">
        <v>17718.349999999999</v>
      </c>
    </row>
    <row r="381" spans="2:3" x14ac:dyDescent="0.25">
      <c r="B381" s="160">
        <v>44824</v>
      </c>
      <c r="C381" s="163">
        <v>17816.25</v>
      </c>
    </row>
    <row r="382" spans="2:3" x14ac:dyDescent="0.25">
      <c r="B382" s="160">
        <v>44823</v>
      </c>
      <c r="C382" s="163">
        <v>17622.25</v>
      </c>
    </row>
    <row r="383" spans="2:3" x14ac:dyDescent="0.25">
      <c r="B383" s="160">
        <v>44820</v>
      </c>
      <c r="C383" s="163">
        <v>17530.849999999999</v>
      </c>
    </row>
    <row r="384" spans="2:3" x14ac:dyDescent="0.25">
      <c r="B384" s="160">
        <v>44819</v>
      </c>
      <c r="C384" s="163">
        <v>17877.400000000001</v>
      </c>
    </row>
    <row r="385" spans="2:3" x14ac:dyDescent="0.25">
      <c r="B385" s="160">
        <v>44818</v>
      </c>
      <c r="C385" s="163">
        <v>18003.75</v>
      </c>
    </row>
    <row r="386" spans="2:3" x14ac:dyDescent="0.25">
      <c r="B386" s="160">
        <v>44817</v>
      </c>
      <c r="C386" s="163">
        <v>18070.05</v>
      </c>
    </row>
    <row r="387" spans="2:3" x14ac:dyDescent="0.25">
      <c r="B387" s="160">
        <v>44816</v>
      </c>
      <c r="C387" s="163">
        <v>17936.349999999999</v>
      </c>
    </row>
    <row r="388" spans="2:3" x14ac:dyDescent="0.25">
      <c r="B388" s="160">
        <v>44813</v>
      </c>
      <c r="C388" s="163">
        <v>17833.349999999999</v>
      </c>
    </row>
    <row r="389" spans="2:3" x14ac:dyDescent="0.25">
      <c r="B389" s="160">
        <v>44812</v>
      </c>
      <c r="C389" s="163">
        <v>17798.75</v>
      </c>
    </row>
    <row r="390" spans="2:3" x14ac:dyDescent="0.25">
      <c r="B390" s="160">
        <v>44811</v>
      </c>
      <c r="C390" s="163">
        <v>17624.400000000001</v>
      </c>
    </row>
    <row r="391" spans="2:3" x14ac:dyDescent="0.25">
      <c r="B391" s="160">
        <v>44810</v>
      </c>
      <c r="C391" s="163">
        <v>17655.599999999999</v>
      </c>
    </row>
    <row r="392" spans="2:3" x14ac:dyDescent="0.25">
      <c r="B392" s="160">
        <v>44809</v>
      </c>
      <c r="C392" s="163">
        <v>17665.8</v>
      </c>
    </row>
    <row r="393" spans="2:3" x14ac:dyDescent="0.25">
      <c r="B393" s="160">
        <v>44806</v>
      </c>
      <c r="C393" s="163">
        <v>17539.45</v>
      </c>
    </row>
    <row r="394" spans="2:3" x14ac:dyDescent="0.25">
      <c r="B394" s="160">
        <v>44805</v>
      </c>
      <c r="C394" s="163">
        <v>17542.8</v>
      </c>
    </row>
    <row r="395" spans="2:3" x14ac:dyDescent="0.25">
      <c r="B395" s="160">
        <v>44803</v>
      </c>
      <c r="C395" s="163">
        <v>17759.3</v>
      </c>
    </row>
    <row r="396" spans="2:3" x14ac:dyDescent="0.25">
      <c r="B396" s="160">
        <v>44802</v>
      </c>
      <c r="C396" s="163">
        <v>17312.900000000001</v>
      </c>
    </row>
    <row r="397" spans="2:3" x14ac:dyDescent="0.25">
      <c r="B397" s="160">
        <v>44799</v>
      </c>
      <c r="C397" s="163">
        <v>17558.900000000001</v>
      </c>
    </row>
    <row r="398" spans="2:3" x14ac:dyDescent="0.25">
      <c r="B398" s="160">
        <v>44798</v>
      </c>
      <c r="C398" s="163">
        <v>17522.45</v>
      </c>
    </row>
    <row r="399" spans="2:3" x14ac:dyDescent="0.25">
      <c r="B399" s="160">
        <v>44797</v>
      </c>
      <c r="C399" s="163">
        <v>17604.95</v>
      </c>
    </row>
    <row r="400" spans="2:3" x14ac:dyDescent="0.25">
      <c r="B400" s="160">
        <v>44796</v>
      </c>
      <c r="C400" s="163">
        <v>17577.5</v>
      </c>
    </row>
    <row r="401" spans="2:3" x14ac:dyDescent="0.25">
      <c r="B401" s="160">
        <v>44795</v>
      </c>
      <c r="C401" s="163">
        <v>17490.7</v>
      </c>
    </row>
    <row r="402" spans="2:3" x14ac:dyDescent="0.25">
      <c r="B402" s="160">
        <v>44792</v>
      </c>
      <c r="C402" s="163">
        <v>17758.45</v>
      </c>
    </row>
    <row r="403" spans="2:3" x14ac:dyDescent="0.25">
      <c r="B403" s="160">
        <v>44791</v>
      </c>
      <c r="C403" s="163">
        <v>17956.5</v>
      </c>
    </row>
    <row r="404" spans="2:3" x14ac:dyDescent="0.25">
      <c r="B404" s="160">
        <v>44790</v>
      </c>
      <c r="C404" s="163">
        <v>17944.25</v>
      </c>
    </row>
    <row r="405" spans="2:3" x14ac:dyDescent="0.25">
      <c r="B405" s="160">
        <v>44789</v>
      </c>
      <c r="C405" s="163">
        <v>17825.25</v>
      </c>
    </row>
    <row r="406" spans="2:3" x14ac:dyDescent="0.25">
      <c r="B406" s="160">
        <v>44785</v>
      </c>
      <c r="C406" s="163">
        <v>17698.150000000001</v>
      </c>
    </row>
    <row r="407" spans="2:3" x14ac:dyDescent="0.25">
      <c r="B407" s="160">
        <v>44784</v>
      </c>
      <c r="C407" s="163">
        <v>17659</v>
      </c>
    </row>
    <row r="408" spans="2:3" x14ac:dyDescent="0.25">
      <c r="B408" s="160">
        <v>44783</v>
      </c>
      <c r="C408" s="163">
        <v>17534.75</v>
      </c>
    </row>
    <row r="409" spans="2:3" x14ac:dyDescent="0.25">
      <c r="B409" s="160">
        <v>44781</v>
      </c>
      <c r="C409" s="163">
        <v>17525.099999999999</v>
      </c>
    </row>
    <row r="410" spans="2:3" x14ac:dyDescent="0.25">
      <c r="B410" s="160">
        <v>44778</v>
      </c>
      <c r="C410" s="163">
        <v>17397.5</v>
      </c>
    </row>
    <row r="411" spans="2:3" x14ac:dyDescent="0.25">
      <c r="B411" s="160">
        <v>44777</v>
      </c>
      <c r="C411" s="163">
        <v>17382</v>
      </c>
    </row>
    <row r="412" spans="2:3" x14ac:dyDescent="0.25">
      <c r="B412" s="160">
        <v>44776</v>
      </c>
      <c r="C412" s="163">
        <v>17388.150000000001</v>
      </c>
    </row>
    <row r="413" spans="2:3" x14ac:dyDescent="0.25">
      <c r="B413" s="160">
        <v>44775</v>
      </c>
      <c r="C413" s="163">
        <v>17345.45</v>
      </c>
    </row>
    <row r="414" spans="2:3" x14ac:dyDescent="0.25">
      <c r="B414" s="160">
        <v>44774</v>
      </c>
      <c r="C414" s="163">
        <v>17340.05</v>
      </c>
    </row>
    <row r="415" spans="2:3" x14ac:dyDescent="0.25">
      <c r="B415" s="160">
        <v>44771</v>
      </c>
      <c r="C415" s="163">
        <v>17158.25</v>
      </c>
    </row>
    <row r="416" spans="2:3" x14ac:dyDescent="0.25">
      <c r="B416" s="160">
        <v>44770</v>
      </c>
      <c r="C416" s="163">
        <v>16929.599999999999</v>
      </c>
    </row>
    <row r="417" spans="2:3" x14ac:dyDescent="0.25">
      <c r="B417" s="160">
        <v>44769</v>
      </c>
      <c r="C417" s="163">
        <v>16641.8</v>
      </c>
    </row>
    <row r="418" spans="2:3" x14ac:dyDescent="0.25">
      <c r="B418" s="160">
        <v>44768</v>
      </c>
      <c r="C418" s="163">
        <v>16483.849999999999</v>
      </c>
    </row>
    <row r="419" spans="2:3" x14ac:dyDescent="0.25">
      <c r="B419" s="160">
        <v>44767</v>
      </c>
      <c r="C419" s="163">
        <v>16631</v>
      </c>
    </row>
    <row r="420" spans="2:3" x14ac:dyDescent="0.25">
      <c r="B420" s="160">
        <v>44764</v>
      </c>
      <c r="C420" s="163">
        <v>16719.45</v>
      </c>
    </row>
    <row r="421" spans="2:3" x14ac:dyDescent="0.25">
      <c r="B421" s="160">
        <v>44763</v>
      </c>
      <c r="C421" s="163">
        <v>16605.25</v>
      </c>
    </row>
    <row r="422" spans="2:3" x14ac:dyDescent="0.25">
      <c r="B422" s="160">
        <v>44762</v>
      </c>
      <c r="C422" s="163">
        <v>16520.849999999999</v>
      </c>
    </row>
    <row r="423" spans="2:3" x14ac:dyDescent="0.25">
      <c r="B423" s="160">
        <v>44761</v>
      </c>
      <c r="C423" s="163">
        <v>16340.55</v>
      </c>
    </row>
    <row r="424" spans="2:3" x14ac:dyDescent="0.25">
      <c r="B424" s="160">
        <v>44760</v>
      </c>
      <c r="C424" s="163">
        <v>16278.5</v>
      </c>
    </row>
    <row r="425" spans="2:3" x14ac:dyDescent="0.25">
      <c r="B425" s="160">
        <v>44757</v>
      </c>
      <c r="C425" s="163">
        <v>16049.2</v>
      </c>
    </row>
    <row r="426" spans="2:3" x14ac:dyDescent="0.25">
      <c r="B426" s="160">
        <v>44756</v>
      </c>
      <c r="C426" s="163">
        <v>15938.65</v>
      </c>
    </row>
    <row r="427" spans="2:3" x14ac:dyDescent="0.25">
      <c r="B427" s="160">
        <v>44755</v>
      </c>
      <c r="C427" s="163">
        <v>15966.65</v>
      </c>
    </row>
    <row r="428" spans="2:3" x14ac:dyDescent="0.25">
      <c r="B428" s="160">
        <v>44754</v>
      </c>
      <c r="C428" s="163">
        <v>16058.3</v>
      </c>
    </row>
    <row r="429" spans="2:3" x14ac:dyDescent="0.25">
      <c r="B429" s="160">
        <v>44753</v>
      </c>
      <c r="C429" s="163">
        <v>16216</v>
      </c>
    </row>
    <row r="430" spans="2:3" x14ac:dyDescent="0.25">
      <c r="B430" s="160">
        <v>44750</v>
      </c>
      <c r="C430" s="163">
        <v>16220.6</v>
      </c>
    </row>
    <row r="431" spans="2:3" x14ac:dyDescent="0.25">
      <c r="B431" s="160">
        <v>44749</v>
      </c>
      <c r="C431" s="163">
        <v>16132.9</v>
      </c>
    </row>
    <row r="432" spans="2:3" x14ac:dyDescent="0.25">
      <c r="B432" s="160">
        <v>44748</v>
      </c>
      <c r="C432" s="163">
        <v>15989.8</v>
      </c>
    </row>
    <row r="433" spans="2:3" x14ac:dyDescent="0.25">
      <c r="B433" s="160">
        <v>44747</v>
      </c>
      <c r="C433" s="163">
        <v>15810.85</v>
      </c>
    </row>
    <row r="434" spans="2:3" x14ac:dyDescent="0.25">
      <c r="B434" s="160">
        <v>44746</v>
      </c>
      <c r="C434" s="163">
        <v>15835.35</v>
      </c>
    </row>
    <row r="435" spans="2:3" x14ac:dyDescent="0.25">
      <c r="B435" s="160">
        <v>44743</v>
      </c>
      <c r="C435" s="163">
        <v>15752.05</v>
      </c>
    </row>
    <row r="436" spans="2:3" x14ac:dyDescent="0.25">
      <c r="B436" s="160">
        <v>44742</v>
      </c>
      <c r="C436" s="163">
        <v>15780.25</v>
      </c>
    </row>
    <row r="437" spans="2:3" x14ac:dyDescent="0.25">
      <c r="B437" s="160">
        <v>44741</v>
      </c>
      <c r="C437" s="163">
        <v>15799.1</v>
      </c>
    </row>
    <row r="438" spans="2:3" x14ac:dyDescent="0.25">
      <c r="B438" s="160">
        <v>44740</v>
      </c>
      <c r="C438" s="163">
        <v>15850.2</v>
      </c>
    </row>
    <row r="439" spans="2:3" x14ac:dyDescent="0.25">
      <c r="B439" s="160">
        <v>44739</v>
      </c>
      <c r="C439" s="163">
        <v>15832.05</v>
      </c>
    </row>
    <row r="440" spans="2:3" x14ac:dyDescent="0.25">
      <c r="B440" s="160">
        <v>44736</v>
      </c>
      <c r="C440" s="163">
        <v>15699.25</v>
      </c>
    </row>
    <row r="441" spans="2:3" x14ac:dyDescent="0.25">
      <c r="B441" s="160">
        <v>44735</v>
      </c>
      <c r="C441" s="163">
        <v>15556.65</v>
      </c>
    </row>
    <row r="442" spans="2:3" x14ac:dyDescent="0.25">
      <c r="B442" s="160">
        <v>44734</v>
      </c>
      <c r="C442" s="163">
        <v>15413.3</v>
      </c>
    </row>
    <row r="443" spans="2:3" x14ac:dyDescent="0.25">
      <c r="B443" s="160">
        <v>44733</v>
      </c>
      <c r="C443" s="163">
        <v>15638.8</v>
      </c>
    </row>
    <row r="444" spans="2:3" x14ac:dyDescent="0.25">
      <c r="B444" s="160">
        <v>44732</v>
      </c>
      <c r="C444" s="163">
        <v>15350.15</v>
      </c>
    </row>
    <row r="445" spans="2:3" x14ac:dyDescent="0.25">
      <c r="B445" s="160">
        <v>44729</v>
      </c>
      <c r="C445" s="163">
        <v>15293.5</v>
      </c>
    </row>
    <row r="446" spans="2:3" x14ac:dyDescent="0.25">
      <c r="B446" s="160">
        <v>44728</v>
      </c>
      <c r="C446" s="163">
        <v>15360.6</v>
      </c>
    </row>
    <row r="447" spans="2:3" x14ac:dyDescent="0.25">
      <c r="B447" s="160">
        <v>44727</v>
      </c>
      <c r="C447" s="163">
        <v>15692.15</v>
      </c>
    </row>
    <row r="448" spans="2:3" x14ac:dyDescent="0.25">
      <c r="B448" s="160">
        <v>44726</v>
      </c>
      <c r="C448" s="163">
        <v>15732.1</v>
      </c>
    </row>
    <row r="449" spans="2:3" x14ac:dyDescent="0.25">
      <c r="B449" s="160">
        <v>44725</v>
      </c>
      <c r="C449" s="163">
        <v>15774.4</v>
      </c>
    </row>
    <row r="450" spans="2:3" x14ac:dyDescent="0.25">
      <c r="B450" s="160">
        <v>44722</v>
      </c>
      <c r="C450" s="163">
        <v>16201.8</v>
      </c>
    </row>
    <row r="451" spans="2:3" x14ac:dyDescent="0.25">
      <c r="B451" s="160">
        <v>44721</v>
      </c>
      <c r="C451" s="163">
        <v>16478.099999999999</v>
      </c>
    </row>
    <row r="452" spans="2:3" x14ac:dyDescent="0.25">
      <c r="B452" s="160">
        <v>44720</v>
      </c>
      <c r="C452" s="163">
        <v>16356.25</v>
      </c>
    </row>
    <row r="453" spans="2:3" x14ac:dyDescent="0.25">
      <c r="B453" s="160">
        <v>44719</v>
      </c>
      <c r="C453" s="163">
        <v>16416.349999999999</v>
      </c>
    </row>
    <row r="454" spans="2:3" x14ac:dyDescent="0.25">
      <c r="B454" s="160">
        <v>44718</v>
      </c>
      <c r="C454" s="163">
        <v>16569.55</v>
      </c>
    </row>
    <row r="455" spans="2:3" x14ac:dyDescent="0.25">
      <c r="B455" s="160">
        <v>44715</v>
      </c>
      <c r="C455" s="163">
        <v>16584.3</v>
      </c>
    </row>
    <row r="456" spans="2:3" x14ac:dyDescent="0.25">
      <c r="B456" s="160">
        <v>44714</v>
      </c>
      <c r="C456" s="163">
        <v>16628</v>
      </c>
    </row>
    <row r="457" spans="2:3" x14ac:dyDescent="0.25">
      <c r="B457" s="160">
        <v>44713</v>
      </c>
      <c r="C457" s="163">
        <v>16522.75</v>
      </c>
    </row>
    <row r="458" spans="2:3" x14ac:dyDescent="0.25">
      <c r="B458" s="160">
        <v>44712</v>
      </c>
      <c r="C458" s="163">
        <v>16584.55</v>
      </c>
    </row>
    <row r="459" spans="2:3" x14ac:dyDescent="0.25">
      <c r="B459" s="160">
        <v>44711</v>
      </c>
      <c r="C459" s="163">
        <v>16661.400000000001</v>
      </c>
    </row>
    <row r="460" spans="2:3" x14ac:dyDescent="0.25">
      <c r="B460" s="160">
        <v>44708</v>
      </c>
      <c r="C460" s="163">
        <v>16352.45</v>
      </c>
    </row>
    <row r="461" spans="2:3" x14ac:dyDescent="0.25">
      <c r="B461" s="160">
        <v>44707</v>
      </c>
      <c r="C461" s="163">
        <v>16170.15</v>
      </c>
    </row>
    <row r="462" spans="2:3" x14ac:dyDescent="0.25">
      <c r="B462" s="160">
        <v>44706</v>
      </c>
      <c r="C462" s="163">
        <v>16025.8</v>
      </c>
    </row>
    <row r="463" spans="2:3" x14ac:dyDescent="0.25">
      <c r="B463" s="160">
        <v>44705</v>
      </c>
      <c r="C463" s="163">
        <v>16125.15</v>
      </c>
    </row>
    <row r="464" spans="2:3" x14ac:dyDescent="0.25">
      <c r="B464" s="160">
        <v>44704</v>
      </c>
      <c r="C464" s="163">
        <v>16214.7</v>
      </c>
    </row>
    <row r="465" spans="2:3" x14ac:dyDescent="0.25">
      <c r="B465" s="160">
        <v>44701</v>
      </c>
      <c r="C465" s="163">
        <v>16266.15</v>
      </c>
    </row>
    <row r="466" spans="2:3" x14ac:dyDescent="0.25">
      <c r="B466" s="160">
        <v>44700</v>
      </c>
      <c r="C466" s="163">
        <v>15809.4</v>
      </c>
    </row>
    <row r="467" spans="2:3" x14ac:dyDescent="0.25">
      <c r="B467" s="160">
        <v>44699</v>
      </c>
      <c r="C467" s="163">
        <v>16240.3</v>
      </c>
    </row>
    <row r="468" spans="2:3" x14ac:dyDescent="0.25">
      <c r="B468" s="160">
        <v>44698</v>
      </c>
      <c r="C468" s="163">
        <v>16259.3</v>
      </c>
    </row>
    <row r="469" spans="2:3" x14ac:dyDescent="0.25">
      <c r="B469" s="160">
        <v>44697</v>
      </c>
      <c r="C469" s="163">
        <v>15842.3</v>
      </c>
    </row>
    <row r="470" spans="2:3" x14ac:dyDescent="0.25">
      <c r="B470" s="160">
        <v>44694</v>
      </c>
      <c r="C470" s="163">
        <v>15782.15</v>
      </c>
    </row>
    <row r="471" spans="2:3" x14ac:dyDescent="0.25">
      <c r="B471" s="160">
        <v>44693</v>
      </c>
      <c r="C471" s="163">
        <v>15808</v>
      </c>
    </row>
    <row r="472" spans="2:3" x14ac:dyDescent="0.25">
      <c r="B472" s="160">
        <v>44692</v>
      </c>
      <c r="C472" s="163">
        <v>16167.1</v>
      </c>
    </row>
    <row r="473" spans="2:3" x14ac:dyDescent="0.25">
      <c r="B473" s="160">
        <v>44691</v>
      </c>
      <c r="C473" s="163">
        <v>16240.05</v>
      </c>
    </row>
    <row r="474" spans="2:3" x14ac:dyDescent="0.25">
      <c r="B474" s="160">
        <v>44690</v>
      </c>
      <c r="C474" s="163">
        <v>16301.85</v>
      </c>
    </row>
    <row r="475" spans="2:3" x14ac:dyDescent="0.25">
      <c r="B475" s="160">
        <v>44687</v>
      </c>
      <c r="C475" s="163">
        <v>16411.25</v>
      </c>
    </row>
    <row r="476" spans="2:3" x14ac:dyDescent="0.25">
      <c r="B476" s="160">
        <v>44686</v>
      </c>
      <c r="C476" s="163">
        <v>16682.650000000001</v>
      </c>
    </row>
    <row r="477" spans="2:3" x14ac:dyDescent="0.25">
      <c r="B477" s="160">
        <v>44685</v>
      </c>
      <c r="C477" s="163">
        <v>16677.599999999999</v>
      </c>
    </row>
    <row r="478" spans="2:3" x14ac:dyDescent="0.25">
      <c r="B478" s="160">
        <v>44683</v>
      </c>
      <c r="C478" s="163">
        <v>17069.099999999999</v>
      </c>
    </row>
    <row r="479" spans="2:3" x14ac:dyDescent="0.25">
      <c r="B479" s="160">
        <v>44680</v>
      </c>
      <c r="C479" s="163">
        <v>17102.55</v>
      </c>
    </row>
    <row r="480" spans="2:3" x14ac:dyDescent="0.25">
      <c r="B480" s="160">
        <v>44679</v>
      </c>
      <c r="C480" s="163">
        <v>17245.05</v>
      </c>
    </row>
    <row r="481" spans="2:3" x14ac:dyDescent="0.25">
      <c r="B481" s="160">
        <v>44678</v>
      </c>
      <c r="C481" s="163">
        <v>17038.400000000001</v>
      </c>
    </row>
    <row r="482" spans="2:3" x14ac:dyDescent="0.25">
      <c r="B482" s="160">
        <v>44677</v>
      </c>
      <c r="C482" s="163">
        <v>17200.8</v>
      </c>
    </row>
    <row r="483" spans="2:3" x14ac:dyDescent="0.25">
      <c r="B483" s="160">
        <v>44676</v>
      </c>
      <c r="C483" s="163">
        <v>16953.95</v>
      </c>
    </row>
    <row r="484" spans="2:3" x14ac:dyDescent="0.25">
      <c r="B484" s="160">
        <v>44673</v>
      </c>
      <c r="C484" s="163">
        <v>17171.95</v>
      </c>
    </row>
    <row r="485" spans="2:3" x14ac:dyDescent="0.25">
      <c r="B485" s="160">
        <v>44672</v>
      </c>
      <c r="C485" s="163">
        <v>17392.599999999999</v>
      </c>
    </row>
    <row r="486" spans="2:3" x14ac:dyDescent="0.25">
      <c r="B486" s="160">
        <v>44671</v>
      </c>
      <c r="C486" s="163">
        <v>17136.55</v>
      </c>
    </row>
    <row r="487" spans="2:3" x14ac:dyDescent="0.25">
      <c r="B487" s="160">
        <v>44670</v>
      </c>
      <c r="C487" s="163">
        <v>16958.650000000001</v>
      </c>
    </row>
    <row r="488" spans="2:3" x14ac:dyDescent="0.25">
      <c r="B488" s="160">
        <v>44669</v>
      </c>
      <c r="C488" s="163">
        <v>17173.650000000001</v>
      </c>
    </row>
    <row r="489" spans="2:3" x14ac:dyDescent="0.25">
      <c r="B489" s="160">
        <v>44664</v>
      </c>
      <c r="C489" s="163">
        <v>17475.650000000001</v>
      </c>
    </row>
    <row r="490" spans="2:3" x14ac:dyDescent="0.25">
      <c r="B490" s="160">
        <v>44663</v>
      </c>
      <c r="C490" s="163">
        <v>17530.3</v>
      </c>
    </row>
    <row r="491" spans="2:3" x14ac:dyDescent="0.25">
      <c r="B491" s="160">
        <v>44662</v>
      </c>
      <c r="C491" s="163">
        <v>17674.95</v>
      </c>
    </row>
    <row r="492" spans="2:3" x14ac:dyDescent="0.25">
      <c r="B492" s="160">
        <v>44659</v>
      </c>
      <c r="C492" s="163">
        <v>17784.349999999999</v>
      </c>
    </row>
    <row r="493" spans="2:3" x14ac:dyDescent="0.25">
      <c r="B493" s="160">
        <v>44658</v>
      </c>
      <c r="C493" s="163">
        <v>17639.55</v>
      </c>
    </row>
    <row r="494" spans="2:3" x14ac:dyDescent="0.25">
      <c r="B494" s="160">
        <v>44657</v>
      </c>
      <c r="C494" s="163">
        <v>17807.650000000001</v>
      </c>
    </row>
    <row r="495" spans="2:3" x14ac:dyDescent="0.25">
      <c r="B495" s="160">
        <v>44656</v>
      </c>
      <c r="C495" s="163">
        <v>17957.400000000001</v>
      </c>
    </row>
    <row r="496" spans="2:3" x14ac:dyDescent="0.25">
      <c r="B496" s="160">
        <v>44655</v>
      </c>
      <c r="C496" s="163">
        <v>18053.400000000001</v>
      </c>
    </row>
    <row r="497" spans="2:3" x14ac:dyDescent="0.25">
      <c r="B497" s="160">
        <v>44652</v>
      </c>
      <c r="C497" s="163">
        <v>17670.45</v>
      </c>
    </row>
    <row r="498" spans="2:3" x14ac:dyDescent="0.25">
      <c r="B498" s="160">
        <v>44651</v>
      </c>
      <c r="C498" s="163">
        <v>17464.75</v>
      </c>
    </row>
    <row r="499" spans="2:3" x14ac:dyDescent="0.25">
      <c r="B499" s="160">
        <v>44650</v>
      </c>
      <c r="C499" s="163">
        <v>17498.25</v>
      </c>
    </row>
    <row r="500" spans="2:3" x14ac:dyDescent="0.25">
      <c r="B500" s="160">
        <v>44649</v>
      </c>
      <c r="C500" s="163">
        <v>17325.3</v>
      </c>
    </row>
    <row r="501" spans="2:3" x14ac:dyDescent="0.25">
      <c r="B501" s="160">
        <v>44648</v>
      </c>
      <c r="C501" s="163">
        <v>17222</v>
      </c>
    </row>
    <row r="502" spans="2:3" x14ac:dyDescent="0.25">
      <c r="B502" s="160">
        <v>44645</v>
      </c>
      <c r="C502" s="163">
        <v>17153</v>
      </c>
    </row>
    <row r="503" spans="2:3" x14ac:dyDescent="0.25">
      <c r="B503" s="160">
        <v>44644</v>
      </c>
      <c r="C503" s="163">
        <v>17222.75</v>
      </c>
    </row>
    <row r="504" spans="2:3" x14ac:dyDescent="0.25">
      <c r="B504" s="160">
        <v>44643</v>
      </c>
      <c r="C504" s="163">
        <v>17245.650000000001</v>
      </c>
    </row>
    <row r="505" spans="2:3" x14ac:dyDescent="0.25">
      <c r="B505" s="160">
        <v>44642</v>
      </c>
      <c r="C505" s="163">
        <v>17315.5</v>
      </c>
    </row>
    <row r="506" spans="2:3" x14ac:dyDescent="0.25">
      <c r="B506" s="160">
        <v>44641</v>
      </c>
      <c r="C506" s="163">
        <v>17117.599999999999</v>
      </c>
    </row>
    <row r="507" spans="2:3" x14ac:dyDescent="0.25">
      <c r="B507" s="160">
        <v>44637</v>
      </c>
      <c r="C507" s="163">
        <v>17287.05</v>
      </c>
    </row>
    <row r="508" spans="2:3" x14ac:dyDescent="0.25">
      <c r="B508" s="160">
        <v>44636</v>
      </c>
      <c r="C508" s="163">
        <v>16975.349999999999</v>
      </c>
    </row>
    <row r="509" spans="2:3" x14ac:dyDescent="0.25">
      <c r="B509" s="160">
        <v>44635</v>
      </c>
      <c r="C509" s="163">
        <v>16663</v>
      </c>
    </row>
    <row r="510" spans="2:3" x14ac:dyDescent="0.25">
      <c r="B510" s="160">
        <v>44634</v>
      </c>
      <c r="C510" s="163">
        <v>16871.3</v>
      </c>
    </row>
    <row r="511" spans="2:3" x14ac:dyDescent="0.25">
      <c r="B511" s="160">
        <v>44631</v>
      </c>
      <c r="C511" s="163">
        <v>16630.45</v>
      </c>
    </row>
    <row r="512" spans="2:3" x14ac:dyDescent="0.25">
      <c r="B512" s="160">
        <v>44630</v>
      </c>
      <c r="C512" s="163">
        <v>16594.900000000001</v>
      </c>
    </row>
    <row r="513" spans="2:3" x14ac:dyDescent="0.25">
      <c r="B513" s="160">
        <v>44629</v>
      </c>
      <c r="C513" s="163">
        <v>16345.35</v>
      </c>
    </row>
    <row r="514" spans="2:3" x14ac:dyDescent="0.25">
      <c r="B514" s="160">
        <v>44628</v>
      </c>
      <c r="C514" s="163">
        <v>16013.45</v>
      </c>
    </row>
    <row r="515" spans="2:3" x14ac:dyDescent="0.25">
      <c r="B515" s="160">
        <v>44627</v>
      </c>
      <c r="C515" s="163">
        <v>15863.15</v>
      </c>
    </row>
    <row r="516" spans="2:3" x14ac:dyDescent="0.25">
      <c r="B516" s="160">
        <v>44624</v>
      </c>
      <c r="C516" s="163">
        <v>16245.35</v>
      </c>
    </row>
    <row r="517" spans="2:3" x14ac:dyDescent="0.25">
      <c r="B517" s="160">
        <v>44623</v>
      </c>
      <c r="C517" s="163">
        <v>16498.05</v>
      </c>
    </row>
    <row r="518" spans="2:3" x14ac:dyDescent="0.25">
      <c r="B518" s="160">
        <v>44622</v>
      </c>
      <c r="C518" s="163">
        <v>16605.95</v>
      </c>
    </row>
    <row r="519" spans="2:3" x14ac:dyDescent="0.25">
      <c r="B519" s="160">
        <v>44620</v>
      </c>
      <c r="C519" s="163">
        <v>16793.900000000001</v>
      </c>
    </row>
    <row r="520" spans="2:3" x14ac:dyDescent="0.25">
      <c r="B520" s="160">
        <v>44617</v>
      </c>
      <c r="C520" s="163">
        <v>16658.400000000001</v>
      </c>
    </row>
    <row r="521" spans="2:3" x14ac:dyDescent="0.25">
      <c r="B521" s="160">
        <v>44616</v>
      </c>
      <c r="C521" s="163">
        <v>16247.95</v>
      </c>
    </row>
    <row r="522" spans="2:3" x14ac:dyDescent="0.25">
      <c r="B522" s="160">
        <v>44615</v>
      </c>
      <c r="C522" s="163">
        <v>17063.25</v>
      </c>
    </row>
    <row r="523" spans="2:3" x14ac:dyDescent="0.25">
      <c r="B523" s="160">
        <v>44614</v>
      </c>
      <c r="C523" s="163">
        <v>17092.2</v>
      </c>
    </row>
    <row r="524" spans="2:3" x14ac:dyDescent="0.25">
      <c r="B524" s="160">
        <v>44613</v>
      </c>
      <c r="C524" s="163">
        <v>17206.650000000001</v>
      </c>
    </row>
    <row r="525" spans="2:3" x14ac:dyDescent="0.25">
      <c r="B525" s="160">
        <v>44610</v>
      </c>
      <c r="C525" s="163">
        <v>17276.3</v>
      </c>
    </row>
    <row r="526" spans="2:3" x14ac:dyDescent="0.25">
      <c r="B526" s="160">
        <v>44609</v>
      </c>
      <c r="C526" s="163">
        <v>17304.599999999999</v>
      </c>
    </row>
    <row r="527" spans="2:3" x14ac:dyDescent="0.25">
      <c r="B527" s="160">
        <v>44608</v>
      </c>
      <c r="C527" s="163">
        <v>17322.2</v>
      </c>
    </row>
    <row r="528" spans="2:3" x14ac:dyDescent="0.25">
      <c r="B528" s="160">
        <v>44607</v>
      </c>
      <c r="C528" s="163">
        <v>17352.45</v>
      </c>
    </row>
    <row r="529" spans="2:3" x14ac:dyDescent="0.25">
      <c r="B529" s="160">
        <v>44606</v>
      </c>
      <c r="C529" s="163">
        <v>16842.8</v>
      </c>
    </row>
    <row r="530" spans="2:3" x14ac:dyDescent="0.25">
      <c r="B530" s="160">
        <v>44603</v>
      </c>
      <c r="C530" s="163">
        <v>17374.75</v>
      </c>
    </row>
    <row r="531" spans="2:3" x14ac:dyDescent="0.25">
      <c r="B531" s="160">
        <v>44602</v>
      </c>
      <c r="C531" s="163">
        <v>17605.849999999999</v>
      </c>
    </row>
    <row r="532" spans="2:3" x14ac:dyDescent="0.25">
      <c r="B532" s="160">
        <v>44601</v>
      </c>
      <c r="C532" s="163">
        <v>17463.8</v>
      </c>
    </row>
    <row r="533" spans="2:3" x14ac:dyDescent="0.25">
      <c r="B533" s="160">
        <v>44600</v>
      </c>
      <c r="C533" s="163">
        <v>17266.75</v>
      </c>
    </row>
    <row r="534" spans="2:3" x14ac:dyDescent="0.25">
      <c r="B534" s="160">
        <v>44599</v>
      </c>
      <c r="C534" s="163">
        <v>17213.599999999999</v>
      </c>
    </row>
    <row r="535" spans="2:3" x14ac:dyDescent="0.25">
      <c r="B535" s="160">
        <v>44596</v>
      </c>
      <c r="C535" s="163">
        <v>17516.3</v>
      </c>
    </row>
    <row r="536" spans="2:3" x14ac:dyDescent="0.25">
      <c r="B536" s="160">
        <v>44595</v>
      </c>
      <c r="C536" s="163">
        <v>17560.2</v>
      </c>
    </row>
    <row r="537" spans="2:3" x14ac:dyDescent="0.25">
      <c r="B537" s="160">
        <v>44594</v>
      </c>
      <c r="C537" s="163">
        <v>17780</v>
      </c>
    </row>
    <row r="538" spans="2:3" x14ac:dyDescent="0.25">
      <c r="B538" s="160">
        <v>44593</v>
      </c>
      <c r="C538" s="163">
        <v>17576.849999999999</v>
      </c>
    </row>
    <row r="539" spans="2:3" x14ac:dyDescent="0.25">
      <c r="B539" s="160">
        <v>44592</v>
      </c>
      <c r="C539" s="163">
        <v>17339.849999999999</v>
      </c>
    </row>
    <row r="540" spans="2:3" x14ac:dyDescent="0.25">
      <c r="B540" s="160">
        <v>44589</v>
      </c>
      <c r="C540" s="163">
        <v>17101.95</v>
      </c>
    </row>
    <row r="541" spans="2:3" x14ac:dyDescent="0.25">
      <c r="B541" s="160">
        <v>44588</v>
      </c>
      <c r="C541" s="163">
        <v>17110.150000000001</v>
      </c>
    </row>
    <row r="542" spans="2:3" x14ac:dyDescent="0.25">
      <c r="B542" s="160">
        <v>44586</v>
      </c>
      <c r="C542" s="163">
        <v>17277.95</v>
      </c>
    </row>
    <row r="543" spans="2:3" x14ac:dyDescent="0.25">
      <c r="B543" s="160">
        <v>44585</v>
      </c>
      <c r="C543" s="163">
        <v>17149.099999999999</v>
      </c>
    </row>
    <row r="544" spans="2:3" x14ac:dyDescent="0.25">
      <c r="B544" s="160">
        <v>44582</v>
      </c>
      <c r="C544" s="163">
        <v>17617.150000000001</v>
      </c>
    </row>
    <row r="545" spans="2:3" x14ac:dyDescent="0.25">
      <c r="B545" s="160">
        <v>44581</v>
      </c>
      <c r="C545" s="163">
        <v>17757</v>
      </c>
    </row>
    <row r="546" spans="2:3" x14ac:dyDescent="0.25">
      <c r="B546" s="160">
        <v>44580</v>
      </c>
      <c r="C546" s="163">
        <v>17938.400000000001</v>
      </c>
    </row>
    <row r="547" spans="2:3" x14ac:dyDescent="0.25">
      <c r="B547" s="160">
        <v>44579</v>
      </c>
      <c r="C547" s="163">
        <v>18113.05</v>
      </c>
    </row>
    <row r="548" spans="2:3" x14ac:dyDescent="0.25">
      <c r="B548" s="160">
        <v>44578</v>
      </c>
      <c r="C548" s="163">
        <v>18308.099999999999</v>
      </c>
    </row>
    <row r="549" spans="2:3" x14ac:dyDescent="0.25">
      <c r="B549" s="160">
        <v>44575</v>
      </c>
      <c r="C549" s="163">
        <v>18255.75</v>
      </c>
    </row>
    <row r="550" spans="2:3" x14ac:dyDescent="0.25">
      <c r="B550" s="160">
        <v>44574</v>
      </c>
      <c r="C550" s="163">
        <v>18257.8</v>
      </c>
    </row>
    <row r="551" spans="2:3" x14ac:dyDescent="0.25">
      <c r="B551" s="160">
        <v>44573</v>
      </c>
      <c r="C551" s="163">
        <v>18212.349999999999</v>
      </c>
    </row>
    <row r="552" spans="2:3" x14ac:dyDescent="0.25">
      <c r="B552" s="160">
        <v>44572</v>
      </c>
      <c r="C552" s="163">
        <v>18055.75</v>
      </c>
    </row>
    <row r="553" spans="2:3" x14ac:dyDescent="0.25">
      <c r="B553" s="160">
        <v>44571</v>
      </c>
      <c r="C553" s="163">
        <v>18003.3</v>
      </c>
    </row>
    <row r="554" spans="2:3" x14ac:dyDescent="0.25">
      <c r="B554" s="160">
        <v>44568</v>
      </c>
      <c r="C554" s="163">
        <v>17812.7</v>
      </c>
    </row>
    <row r="555" spans="2:3" x14ac:dyDescent="0.25">
      <c r="B555" s="160">
        <v>44567</v>
      </c>
      <c r="C555" s="163">
        <v>17745.900000000001</v>
      </c>
    </row>
    <row r="556" spans="2:3" x14ac:dyDescent="0.25">
      <c r="B556" s="160">
        <v>44566</v>
      </c>
      <c r="C556" s="163">
        <v>17925.25</v>
      </c>
    </row>
    <row r="557" spans="2:3" x14ac:dyDescent="0.25">
      <c r="B557" s="160">
        <v>44565</v>
      </c>
      <c r="C557" s="163">
        <v>17805.25</v>
      </c>
    </row>
    <row r="558" spans="2:3" x14ac:dyDescent="0.25">
      <c r="B558" s="160">
        <v>44564</v>
      </c>
      <c r="C558" s="163">
        <v>17625.7</v>
      </c>
    </row>
    <row r="559" spans="2:3" x14ac:dyDescent="0.25">
      <c r="B559" s="160">
        <v>44561</v>
      </c>
      <c r="C559" s="163">
        <v>17354.05</v>
      </c>
    </row>
    <row r="560" spans="2:3" x14ac:dyDescent="0.25">
      <c r="B560" s="160">
        <v>44560</v>
      </c>
      <c r="C560" s="163">
        <v>17203.95</v>
      </c>
    </row>
    <row r="561" spans="2:3" x14ac:dyDescent="0.25">
      <c r="B561" s="160">
        <v>44559</v>
      </c>
      <c r="C561" s="163">
        <v>17213.599999999999</v>
      </c>
    </row>
    <row r="562" spans="2:3" x14ac:dyDescent="0.25">
      <c r="B562" s="160">
        <v>44558</v>
      </c>
      <c r="C562" s="163">
        <v>17233.25</v>
      </c>
    </row>
    <row r="563" spans="2:3" x14ac:dyDescent="0.25">
      <c r="B563" s="160">
        <v>44557</v>
      </c>
      <c r="C563" s="163">
        <v>17086.25</v>
      </c>
    </row>
    <row r="564" spans="2:3" x14ac:dyDescent="0.25">
      <c r="B564" s="160">
        <v>44554</v>
      </c>
      <c r="C564" s="163">
        <v>17003.75</v>
      </c>
    </row>
    <row r="565" spans="2:3" x14ac:dyDescent="0.25">
      <c r="B565" s="160">
        <v>44553</v>
      </c>
      <c r="C565" s="163">
        <v>17072.599999999999</v>
      </c>
    </row>
    <row r="566" spans="2:3" x14ac:dyDescent="0.25">
      <c r="B566" s="160">
        <v>44552</v>
      </c>
      <c r="C566" s="163">
        <v>16955.45</v>
      </c>
    </row>
    <row r="567" spans="2:3" x14ac:dyDescent="0.25">
      <c r="B567" s="160">
        <v>44551</v>
      </c>
      <c r="C567" s="163">
        <v>16770.849999999999</v>
      </c>
    </row>
    <row r="568" spans="2:3" x14ac:dyDescent="0.25">
      <c r="B568" s="160">
        <v>44550</v>
      </c>
      <c r="C568" s="163">
        <v>16614.2</v>
      </c>
    </row>
    <row r="569" spans="2:3" x14ac:dyDescent="0.25">
      <c r="B569" s="160">
        <v>44547</v>
      </c>
      <c r="C569" s="163">
        <v>16985.2</v>
      </c>
    </row>
    <row r="570" spans="2:3" x14ac:dyDescent="0.25">
      <c r="B570" s="160">
        <v>44546</v>
      </c>
      <c r="C570" s="163">
        <v>17248.400000000001</v>
      </c>
    </row>
    <row r="571" spans="2:3" x14ac:dyDescent="0.25">
      <c r="B571" s="160">
        <v>44545</v>
      </c>
      <c r="C571" s="163">
        <v>17221.400000000001</v>
      </c>
    </row>
    <row r="572" spans="2:3" x14ac:dyDescent="0.25">
      <c r="B572" s="160">
        <v>44544</v>
      </c>
      <c r="C572" s="163">
        <v>17324.900000000001</v>
      </c>
    </row>
    <row r="573" spans="2:3" x14ac:dyDescent="0.25">
      <c r="B573" s="160">
        <v>44543</v>
      </c>
      <c r="C573" s="163">
        <v>17368.25</v>
      </c>
    </row>
    <row r="574" spans="2:3" x14ac:dyDescent="0.25">
      <c r="B574" s="160">
        <v>44540</v>
      </c>
      <c r="C574" s="163">
        <v>17511.3</v>
      </c>
    </row>
    <row r="575" spans="2:3" x14ac:dyDescent="0.25">
      <c r="B575" s="160">
        <v>44539</v>
      </c>
      <c r="C575" s="163">
        <v>17516.849999999999</v>
      </c>
    </row>
    <row r="576" spans="2:3" x14ac:dyDescent="0.25">
      <c r="B576" s="160">
        <v>44538</v>
      </c>
      <c r="C576" s="163">
        <v>17469.75</v>
      </c>
    </row>
    <row r="577" spans="2:3" x14ac:dyDescent="0.25">
      <c r="B577" s="160">
        <v>44537</v>
      </c>
      <c r="C577" s="163">
        <v>17176.7</v>
      </c>
    </row>
    <row r="578" spans="2:3" x14ac:dyDescent="0.25">
      <c r="B578" s="160">
        <v>44536</v>
      </c>
      <c r="C578" s="163">
        <v>16912.25</v>
      </c>
    </row>
    <row r="579" spans="2:3" x14ac:dyDescent="0.25">
      <c r="B579" s="160">
        <v>44533</v>
      </c>
      <c r="C579" s="163">
        <v>17196.7</v>
      </c>
    </row>
    <row r="580" spans="2:3" x14ac:dyDescent="0.25">
      <c r="B580" s="160">
        <v>44532</v>
      </c>
      <c r="C580" s="163">
        <v>17401.650000000001</v>
      </c>
    </row>
    <row r="581" spans="2:3" x14ac:dyDescent="0.25">
      <c r="B581" s="160">
        <v>44531</v>
      </c>
      <c r="C581" s="163">
        <v>17166.900000000001</v>
      </c>
    </row>
    <row r="582" spans="2:3" x14ac:dyDescent="0.25">
      <c r="B582" s="160">
        <v>44530</v>
      </c>
      <c r="C582" s="163">
        <v>16983.2</v>
      </c>
    </row>
    <row r="583" spans="2:3" x14ac:dyDescent="0.25">
      <c r="B583" s="160">
        <v>44529</v>
      </c>
      <c r="C583" s="163">
        <v>17053.95</v>
      </c>
    </row>
    <row r="584" spans="2:3" x14ac:dyDescent="0.25">
      <c r="B584" s="160">
        <v>44526</v>
      </c>
      <c r="C584" s="163">
        <v>17026.45</v>
      </c>
    </row>
    <row r="585" spans="2:3" x14ac:dyDescent="0.25">
      <c r="B585" s="160">
        <v>44525</v>
      </c>
      <c r="C585" s="163">
        <v>17536.25</v>
      </c>
    </row>
    <row r="586" spans="2:3" x14ac:dyDescent="0.25">
      <c r="B586" s="160">
        <v>44524</v>
      </c>
      <c r="C586" s="163">
        <v>17415.05</v>
      </c>
    </row>
    <row r="587" spans="2:3" x14ac:dyDescent="0.25">
      <c r="B587" s="160">
        <v>44523</v>
      </c>
      <c r="C587" s="163">
        <v>17503.349999999999</v>
      </c>
    </row>
    <row r="588" spans="2:3" x14ac:dyDescent="0.25">
      <c r="B588" s="160">
        <v>44522</v>
      </c>
      <c r="C588" s="163">
        <v>17416.55</v>
      </c>
    </row>
    <row r="589" spans="2:3" x14ac:dyDescent="0.25">
      <c r="B589" s="160">
        <v>44518</v>
      </c>
      <c r="C589" s="163">
        <v>17764.8</v>
      </c>
    </row>
    <row r="590" spans="2:3" x14ac:dyDescent="0.25">
      <c r="B590" s="160">
        <v>44517</v>
      </c>
      <c r="C590" s="163">
        <v>17898.650000000001</v>
      </c>
    </row>
    <row r="591" spans="2:3" x14ac:dyDescent="0.25">
      <c r="B591" s="160">
        <v>44516</v>
      </c>
      <c r="C591" s="163">
        <v>17999.2</v>
      </c>
    </row>
    <row r="592" spans="2:3" x14ac:dyDescent="0.25">
      <c r="B592" s="160">
        <v>44515</v>
      </c>
      <c r="C592" s="163">
        <v>18109.45</v>
      </c>
    </row>
    <row r="593" spans="2:3" x14ac:dyDescent="0.25">
      <c r="B593" s="160">
        <v>44512</v>
      </c>
      <c r="C593" s="163">
        <v>18102.75</v>
      </c>
    </row>
    <row r="594" spans="2:3" x14ac:dyDescent="0.25">
      <c r="B594" s="160">
        <v>44511</v>
      </c>
      <c r="C594" s="163">
        <v>17873.599999999999</v>
      </c>
    </row>
    <row r="595" spans="2:3" x14ac:dyDescent="0.25">
      <c r="B595" s="160">
        <v>44510</v>
      </c>
      <c r="C595" s="163">
        <v>18017.2</v>
      </c>
    </row>
    <row r="596" spans="2:3" x14ac:dyDescent="0.25">
      <c r="B596" s="160">
        <v>44509</v>
      </c>
      <c r="C596" s="163">
        <v>18044.25</v>
      </c>
    </row>
    <row r="597" spans="2:3" x14ac:dyDescent="0.25">
      <c r="B597" s="160">
        <v>44508</v>
      </c>
      <c r="C597" s="163">
        <v>18068.55</v>
      </c>
    </row>
    <row r="598" spans="2:3" x14ac:dyDescent="0.25">
      <c r="B598" s="160">
        <v>44504</v>
      </c>
      <c r="C598" s="163">
        <v>17916.8</v>
      </c>
    </row>
    <row r="599" spans="2:3" x14ac:dyDescent="0.25">
      <c r="B599" s="160">
        <v>44503</v>
      </c>
      <c r="C599" s="163">
        <v>17829.2</v>
      </c>
    </row>
    <row r="600" spans="2:3" x14ac:dyDescent="0.25">
      <c r="B600" s="160">
        <v>44502</v>
      </c>
      <c r="C600" s="163">
        <v>17888.95</v>
      </c>
    </row>
    <row r="601" spans="2:3" x14ac:dyDescent="0.25">
      <c r="B601" s="160">
        <v>44501</v>
      </c>
      <c r="C601" s="163">
        <v>17929.650000000001</v>
      </c>
    </row>
    <row r="602" spans="2:3" x14ac:dyDescent="0.25">
      <c r="B602" s="160">
        <v>44498</v>
      </c>
      <c r="C602" s="163">
        <v>17671.650000000001</v>
      </c>
    </row>
    <row r="603" spans="2:3" x14ac:dyDescent="0.25">
      <c r="B603" s="160">
        <v>44497</v>
      </c>
      <c r="C603" s="163">
        <v>17857.25</v>
      </c>
    </row>
    <row r="604" spans="2:3" x14ac:dyDescent="0.25">
      <c r="B604" s="160">
        <v>44496</v>
      </c>
      <c r="C604" s="163">
        <v>18210.95</v>
      </c>
    </row>
    <row r="605" spans="2:3" x14ac:dyDescent="0.25">
      <c r="B605" s="160">
        <v>44495</v>
      </c>
      <c r="C605" s="163">
        <v>18268.400000000001</v>
      </c>
    </row>
    <row r="606" spans="2:3" x14ac:dyDescent="0.25">
      <c r="B606" s="160">
        <v>44494</v>
      </c>
      <c r="C606" s="163">
        <v>18125.400000000001</v>
      </c>
    </row>
    <row r="607" spans="2:3" x14ac:dyDescent="0.25">
      <c r="B607" s="160">
        <v>44491</v>
      </c>
      <c r="C607" s="163">
        <v>18114.900000000001</v>
      </c>
    </row>
    <row r="608" spans="2:3" x14ac:dyDescent="0.25">
      <c r="B608" s="160">
        <v>44490</v>
      </c>
      <c r="C608" s="163">
        <v>18178.099999999999</v>
      </c>
    </row>
    <row r="609" spans="2:3" x14ac:dyDescent="0.25">
      <c r="B609" s="160">
        <v>44489</v>
      </c>
      <c r="C609" s="163">
        <v>18266.599999999999</v>
      </c>
    </row>
    <row r="610" spans="2:3" x14ac:dyDescent="0.25">
      <c r="B610" s="160">
        <v>44488</v>
      </c>
      <c r="C610" s="163">
        <v>18418.75</v>
      </c>
    </row>
    <row r="611" spans="2:3" x14ac:dyDescent="0.25">
      <c r="B611" s="160">
        <v>44487</v>
      </c>
      <c r="C611" s="163">
        <v>18477.05</v>
      </c>
    </row>
    <row r="612" spans="2:3" x14ac:dyDescent="0.25">
      <c r="B612" s="160">
        <v>44483</v>
      </c>
      <c r="C612" s="163">
        <v>18338.55</v>
      </c>
    </row>
    <row r="613" spans="2:3" x14ac:dyDescent="0.25">
      <c r="B613" s="160">
        <v>44482</v>
      </c>
      <c r="C613" s="163">
        <v>18161.75</v>
      </c>
    </row>
    <row r="614" spans="2:3" x14ac:dyDescent="0.25">
      <c r="B614" s="160">
        <v>44481</v>
      </c>
      <c r="C614" s="163">
        <v>17991.95</v>
      </c>
    </row>
    <row r="615" spans="2:3" x14ac:dyDescent="0.25">
      <c r="B615" s="160">
        <v>44480</v>
      </c>
      <c r="C615" s="163">
        <v>17945.95</v>
      </c>
    </row>
    <row r="616" spans="2:3" x14ac:dyDescent="0.25">
      <c r="B616" s="160">
        <v>44477</v>
      </c>
      <c r="C616" s="163">
        <v>17895.2</v>
      </c>
    </row>
    <row r="617" spans="2:3" x14ac:dyDescent="0.25">
      <c r="B617" s="160">
        <v>44476</v>
      </c>
      <c r="C617" s="163">
        <v>17790.349999999999</v>
      </c>
    </row>
    <row r="618" spans="2:3" x14ac:dyDescent="0.25">
      <c r="B618" s="160">
        <v>44475</v>
      </c>
      <c r="C618" s="163">
        <v>17646</v>
      </c>
    </row>
    <row r="619" spans="2:3" x14ac:dyDescent="0.25">
      <c r="B619" s="160">
        <v>44474</v>
      </c>
      <c r="C619" s="163">
        <v>17822.3</v>
      </c>
    </row>
    <row r="620" spans="2:3" x14ac:dyDescent="0.25">
      <c r="B620" s="160">
        <v>44473</v>
      </c>
      <c r="C620" s="163">
        <v>17691.25</v>
      </c>
    </row>
    <row r="621" spans="2:3" x14ac:dyDescent="0.25">
      <c r="B621" s="160">
        <v>44470</v>
      </c>
      <c r="C621" s="163">
        <v>17532.05</v>
      </c>
    </row>
    <row r="622" spans="2:3" x14ac:dyDescent="0.25">
      <c r="B622" s="160">
        <v>44469</v>
      </c>
      <c r="C622" s="163">
        <v>17618.150000000001</v>
      </c>
    </row>
    <row r="623" spans="2:3" x14ac:dyDescent="0.25">
      <c r="B623" s="160">
        <v>44468</v>
      </c>
      <c r="C623" s="163">
        <v>17711.3</v>
      </c>
    </row>
    <row r="624" spans="2:3" x14ac:dyDescent="0.25">
      <c r="B624" s="160">
        <v>44467</v>
      </c>
      <c r="C624" s="163">
        <v>17748.599999999999</v>
      </c>
    </row>
    <row r="625" spans="2:3" x14ac:dyDescent="0.25">
      <c r="B625" s="160">
        <v>44466</v>
      </c>
      <c r="C625" s="163">
        <v>17855.099999999999</v>
      </c>
    </row>
    <row r="626" spans="2:3" x14ac:dyDescent="0.25">
      <c r="B626" s="160">
        <v>44463</v>
      </c>
      <c r="C626" s="163">
        <v>17853.2</v>
      </c>
    </row>
    <row r="627" spans="2:3" x14ac:dyDescent="0.25">
      <c r="B627" s="160">
        <v>44462</v>
      </c>
      <c r="C627" s="163">
        <v>17822.95</v>
      </c>
    </row>
    <row r="628" spans="2:3" x14ac:dyDescent="0.25">
      <c r="B628" s="160">
        <v>44461</v>
      </c>
      <c r="C628" s="163">
        <v>17546.650000000001</v>
      </c>
    </row>
    <row r="629" spans="2:3" x14ac:dyDescent="0.25">
      <c r="B629" s="160">
        <v>44460</v>
      </c>
      <c r="C629" s="163">
        <v>17562</v>
      </c>
    </row>
    <row r="630" spans="2:3" x14ac:dyDescent="0.25">
      <c r="B630" s="160">
        <v>44459</v>
      </c>
      <c r="C630" s="163">
        <v>17396.900000000001</v>
      </c>
    </row>
    <row r="631" spans="2:3" x14ac:dyDescent="0.25">
      <c r="B631" s="160">
        <v>44456</v>
      </c>
      <c r="C631" s="163">
        <v>17585.150000000001</v>
      </c>
    </row>
    <row r="632" spans="2:3" x14ac:dyDescent="0.25">
      <c r="B632" s="160">
        <v>44455</v>
      </c>
      <c r="C632" s="163">
        <v>17629.5</v>
      </c>
    </row>
    <row r="633" spans="2:3" x14ac:dyDescent="0.25">
      <c r="B633" s="160">
        <v>44454</v>
      </c>
      <c r="C633" s="163">
        <v>17519.45</v>
      </c>
    </row>
    <row r="634" spans="2:3" x14ac:dyDescent="0.25">
      <c r="B634" s="160">
        <v>44453</v>
      </c>
      <c r="C634" s="163">
        <v>17380</v>
      </c>
    </row>
    <row r="635" spans="2:3" x14ac:dyDescent="0.25">
      <c r="B635" s="160">
        <v>44452</v>
      </c>
      <c r="C635" s="163">
        <v>17355.3</v>
      </c>
    </row>
    <row r="636" spans="2:3" x14ac:dyDescent="0.25">
      <c r="B636" s="160">
        <v>44448</v>
      </c>
      <c r="C636" s="163">
        <v>17369.25</v>
      </c>
    </row>
    <row r="637" spans="2:3" x14ac:dyDescent="0.25">
      <c r="B637" s="160">
        <v>44447</v>
      </c>
      <c r="C637" s="163">
        <v>17353.5</v>
      </c>
    </row>
    <row r="638" spans="2:3" x14ac:dyDescent="0.25">
      <c r="B638" s="160">
        <v>44446</v>
      </c>
      <c r="C638" s="163">
        <v>17362.099999999999</v>
      </c>
    </row>
    <row r="639" spans="2:3" x14ac:dyDescent="0.25">
      <c r="B639" s="160">
        <v>44445</v>
      </c>
      <c r="C639" s="163">
        <v>17377.8</v>
      </c>
    </row>
    <row r="640" spans="2:3" x14ac:dyDescent="0.25">
      <c r="B640" s="160">
        <v>44442</v>
      </c>
      <c r="C640" s="163">
        <v>17323.599999999999</v>
      </c>
    </row>
    <row r="641" spans="2:3" x14ac:dyDescent="0.25">
      <c r="B641" s="160">
        <v>44441</v>
      </c>
      <c r="C641" s="163">
        <v>17234.150000000001</v>
      </c>
    </row>
    <row r="642" spans="2:3" x14ac:dyDescent="0.25">
      <c r="B642" s="160">
        <v>44440</v>
      </c>
      <c r="C642" s="163">
        <v>17076.25</v>
      </c>
    </row>
    <row r="643" spans="2:3" x14ac:dyDescent="0.25">
      <c r="B643" s="160">
        <v>44439</v>
      </c>
      <c r="C643" s="163">
        <v>17132.2</v>
      </c>
    </row>
    <row r="644" spans="2:3" x14ac:dyDescent="0.25">
      <c r="B644" s="160">
        <v>44438</v>
      </c>
      <c r="C644" s="163">
        <v>16931.05</v>
      </c>
    </row>
    <row r="645" spans="2:3" x14ac:dyDescent="0.25">
      <c r="B645" s="160">
        <v>44435</v>
      </c>
      <c r="C645" s="163">
        <v>16705.2</v>
      </c>
    </row>
    <row r="646" spans="2:3" x14ac:dyDescent="0.25">
      <c r="B646" s="160">
        <v>44434</v>
      </c>
      <c r="C646" s="163">
        <v>16636.900000000001</v>
      </c>
    </row>
    <row r="647" spans="2:3" x14ac:dyDescent="0.25">
      <c r="B647" s="160">
        <v>44433</v>
      </c>
      <c r="C647" s="163">
        <v>16634.650000000001</v>
      </c>
    </row>
    <row r="648" spans="2:3" x14ac:dyDescent="0.25">
      <c r="B648" s="160">
        <v>44432</v>
      </c>
      <c r="C648" s="163">
        <v>16624.599999999999</v>
      </c>
    </row>
    <row r="649" spans="2:3" x14ac:dyDescent="0.25">
      <c r="B649" s="160">
        <v>44431</v>
      </c>
      <c r="C649" s="163">
        <v>16496.45</v>
      </c>
    </row>
    <row r="650" spans="2:3" x14ac:dyDescent="0.25">
      <c r="B650" s="160">
        <v>44428</v>
      </c>
      <c r="C650" s="163">
        <v>16450.5</v>
      </c>
    </row>
    <row r="651" spans="2:3" x14ac:dyDescent="0.25">
      <c r="B651" s="160">
        <v>44426</v>
      </c>
      <c r="C651" s="163">
        <v>16568.849999999999</v>
      </c>
    </row>
    <row r="652" spans="2:3" x14ac:dyDescent="0.25">
      <c r="B652" s="160">
        <v>44425</v>
      </c>
      <c r="C652" s="163">
        <v>16614.599999999999</v>
      </c>
    </row>
    <row r="653" spans="2:3" x14ac:dyDescent="0.25">
      <c r="B653" s="160">
        <v>44424</v>
      </c>
      <c r="C653" s="163">
        <v>16563.05</v>
      </c>
    </row>
    <row r="654" spans="2:3" x14ac:dyDescent="0.25">
      <c r="B654" s="160">
        <v>44421</v>
      </c>
      <c r="C654" s="163">
        <v>16529.099999999999</v>
      </c>
    </row>
    <row r="655" spans="2:3" x14ac:dyDescent="0.25">
      <c r="B655" s="160">
        <v>44420</v>
      </c>
      <c r="C655" s="163">
        <v>16364.4</v>
      </c>
    </row>
    <row r="656" spans="2:3" x14ac:dyDescent="0.25">
      <c r="B656" s="160">
        <v>44419</v>
      </c>
      <c r="C656" s="163">
        <v>16282.25</v>
      </c>
    </row>
    <row r="657" spans="2:3" x14ac:dyDescent="0.25">
      <c r="B657" s="160">
        <v>44418</v>
      </c>
      <c r="C657" s="163">
        <v>16280.1</v>
      </c>
    </row>
    <row r="658" spans="2:3" x14ac:dyDescent="0.25">
      <c r="B658" s="160">
        <v>44417</v>
      </c>
      <c r="C658" s="163">
        <v>16258.25</v>
      </c>
    </row>
    <row r="659" spans="2:3" x14ac:dyDescent="0.25">
      <c r="B659" s="160">
        <v>44414</v>
      </c>
      <c r="C659" s="163">
        <v>16238.2</v>
      </c>
    </row>
    <row r="660" spans="2:3" x14ac:dyDescent="0.25">
      <c r="B660" s="160">
        <v>44413</v>
      </c>
      <c r="C660" s="163">
        <v>16294.6</v>
      </c>
    </row>
    <row r="661" spans="2:3" x14ac:dyDescent="0.25">
      <c r="B661" s="160">
        <v>44412</v>
      </c>
      <c r="C661" s="163">
        <v>16258.8</v>
      </c>
    </row>
    <row r="662" spans="2:3" x14ac:dyDescent="0.25">
      <c r="B662" s="160">
        <v>44411</v>
      </c>
      <c r="C662" s="163">
        <v>16130.75</v>
      </c>
    </row>
    <row r="663" spans="2:3" x14ac:dyDescent="0.25">
      <c r="B663" s="160">
        <v>44410</v>
      </c>
      <c r="C663" s="163">
        <v>15885.15</v>
      </c>
    </row>
    <row r="664" spans="2:3" x14ac:dyDescent="0.25">
      <c r="B664" s="160">
        <v>44407</v>
      </c>
      <c r="C664" s="163">
        <v>15763.05</v>
      </c>
    </row>
    <row r="665" spans="2:3" x14ac:dyDescent="0.25">
      <c r="B665" s="160">
        <v>44406</v>
      </c>
      <c r="C665" s="163">
        <v>15778.45</v>
      </c>
    </row>
    <row r="666" spans="2:3" x14ac:dyDescent="0.25">
      <c r="B666" s="160">
        <v>44405</v>
      </c>
      <c r="C666" s="163">
        <v>15709.4</v>
      </c>
    </row>
    <row r="667" spans="2:3" x14ac:dyDescent="0.25">
      <c r="B667" s="160">
        <v>44404</v>
      </c>
      <c r="C667" s="163">
        <v>15746.45</v>
      </c>
    </row>
    <row r="668" spans="2:3" x14ac:dyDescent="0.25">
      <c r="B668" s="160">
        <v>44403</v>
      </c>
      <c r="C668" s="163">
        <v>15824.45</v>
      </c>
    </row>
    <row r="669" spans="2:3" x14ac:dyDescent="0.25">
      <c r="B669" s="160">
        <v>44400</v>
      </c>
      <c r="C669" s="163">
        <v>15856.05</v>
      </c>
    </row>
    <row r="670" spans="2:3" x14ac:dyDescent="0.25">
      <c r="B670" s="160">
        <v>44399</v>
      </c>
      <c r="C670" s="163">
        <v>15824.05</v>
      </c>
    </row>
    <row r="671" spans="2:3" x14ac:dyDescent="0.25">
      <c r="B671" s="160">
        <v>44397</v>
      </c>
      <c r="C671" s="163">
        <v>15632.1</v>
      </c>
    </row>
    <row r="672" spans="2:3" x14ac:dyDescent="0.25">
      <c r="B672" s="160">
        <v>44396</v>
      </c>
      <c r="C672" s="163">
        <v>15752.4</v>
      </c>
    </row>
    <row r="673" spans="2:3" x14ac:dyDescent="0.25">
      <c r="B673" s="160">
        <v>44393</v>
      </c>
      <c r="C673" s="163">
        <v>15923.4</v>
      </c>
    </row>
    <row r="674" spans="2:3" x14ac:dyDescent="0.25">
      <c r="B674" s="160">
        <v>44392</v>
      </c>
      <c r="C674" s="163">
        <v>15924.2</v>
      </c>
    </row>
    <row r="675" spans="2:3" x14ac:dyDescent="0.25">
      <c r="B675" s="160">
        <v>44391</v>
      </c>
      <c r="C675" s="163">
        <v>15853.95</v>
      </c>
    </row>
    <row r="676" spans="2:3" x14ac:dyDescent="0.25">
      <c r="B676" s="160">
        <v>44390</v>
      </c>
      <c r="C676" s="163">
        <v>15812.35</v>
      </c>
    </row>
    <row r="677" spans="2:3" x14ac:dyDescent="0.25">
      <c r="B677" s="160">
        <v>44389</v>
      </c>
      <c r="C677" s="163">
        <v>15692.6</v>
      </c>
    </row>
    <row r="678" spans="2:3" x14ac:dyDescent="0.25">
      <c r="B678" s="160">
        <v>44386</v>
      </c>
      <c r="C678" s="163">
        <v>15689.8</v>
      </c>
    </row>
    <row r="679" spans="2:3" x14ac:dyDescent="0.25">
      <c r="B679" s="160">
        <v>44385</v>
      </c>
      <c r="C679" s="163">
        <v>15727.9</v>
      </c>
    </row>
    <row r="680" spans="2:3" x14ac:dyDescent="0.25">
      <c r="B680" s="160">
        <v>44384</v>
      </c>
      <c r="C680" s="163">
        <v>15879.65</v>
      </c>
    </row>
    <row r="681" spans="2:3" x14ac:dyDescent="0.25">
      <c r="B681" s="160">
        <v>44383</v>
      </c>
      <c r="C681" s="163">
        <v>15818.25</v>
      </c>
    </row>
    <row r="682" spans="2:3" x14ac:dyDescent="0.25">
      <c r="B682" s="160">
        <v>44382</v>
      </c>
      <c r="C682" s="163">
        <v>15834.35</v>
      </c>
    </row>
    <row r="683" spans="2:3" x14ac:dyDescent="0.25">
      <c r="B683" s="160">
        <v>44379</v>
      </c>
      <c r="C683" s="163">
        <v>15722.2</v>
      </c>
    </row>
    <row r="684" spans="2:3" x14ac:dyDescent="0.25">
      <c r="B684" s="160">
        <v>44378</v>
      </c>
      <c r="C684" s="163">
        <v>15680</v>
      </c>
    </row>
    <row r="685" spans="2:3" x14ac:dyDescent="0.25">
      <c r="B685" s="160">
        <v>44377</v>
      </c>
      <c r="C685" s="163">
        <v>15721.5</v>
      </c>
    </row>
    <row r="686" spans="2:3" x14ac:dyDescent="0.25">
      <c r="B686" s="160">
        <v>44376</v>
      </c>
      <c r="C686" s="163">
        <v>15748.45</v>
      </c>
    </row>
    <row r="687" spans="2:3" x14ac:dyDescent="0.25">
      <c r="B687" s="160">
        <v>44375</v>
      </c>
      <c r="C687" s="163">
        <v>15814.7</v>
      </c>
    </row>
    <row r="688" spans="2:3" x14ac:dyDescent="0.25">
      <c r="B688" s="160">
        <v>44372</v>
      </c>
      <c r="C688" s="163">
        <v>15860.35</v>
      </c>
    </row>
    <row r="689" spans="2:3" x14ac:dyDescent="0.25">
      <c r="B689" s="160">
        <v>44371</v>
      </c>
      <c r="C689" s="163">
        <v>15790.45</v>
      </c>
    </row>
    <row r="690" spans="2:3" x14ac:dyDescent="0.25">
      <c r="B690" s="160">
        <v>44370</v>
      </c>
      <c r="C690" s="163">
        <v>15686.95</v>
      </c>
    </row>
    <row r="691" spans="2:3" x14ac:dyDescent="0.25">
      <c r="B691" s="160">
        <v>44369</v>
      </c>
      <c r="C691" s="163">
        <v>15772.75</v>
      </c>
    </row>
    <row r="692" spans="2:3" x14ac:dyDescent="0.25">
      <c r="B692" s="160">
        <v>44368</v>
      </c>
      <c r="C692" s="163">
        <v>15746.5</v>
      </c>
    </row>
    <row r="693" spans="2:3" x14ac:dyDescent="0.25">
      <c r="B693" s="160">
        <v>44365</v>
      </c>
      <c r="C693" s="163">
        <v>15683.35</v>
      </c>
    </row>
    <row r="694" spans="2:3" x14ac:dyDescent="0.25">
      <c r="B694" s="160">
        <v>44364</v>
      </c>
      <c r="C694" s="163">
        <v>15691.4</v>
      </c>
    </row>
    <row r="695" spans="2:3" x14ac:dyDescent="0.25">
      <c r="B695" s="160">
        <v>44363</v>
      </c>
      <c r="C695" s="163">
        <v>15767.55</v>
      </c>
    </row>
    <row r="696" spans="2:3" x14ac:dyDescent="0.25">
      <c r="B696" s="160">
        <v>44362</v>
      </c>
      <c r="C696" s="163">
        <v>15869.25</v>
      </c>
    </row>
    <row r="697" spans="2:3" x14ac:dyDescent="0.25">
      <c r="B697" s="160">
        <v>44361</v>
      </c>
      <c r="C697" s="163">
        <v>15811.85</v>
      </c>
    </row>
    <row r="698" spans="2:3" x14ac:dyDescent="0.25">
      <c r="B698" s="160">
        <v>44358</v>
      </c>
      <c r="C698" s="163">
        <v>15799.35</v>
      </c>
    </row>
    <row r="699" spans="2:3" x14ac:dyDescent="0.25">
      <c r="B699" s="160">
        <v>44357</v>
      </c>
      <c r="C699" s="163">
        <v>15737.75</v>
      </c>
    </row>
    <row r="700" spans="2:3" x14ac:dyDescent="0.25">
      <c r="B700" s="160">
        <v>44356</v>
      </c>
      <c r="C700" s="163">
        <v>15635.35</v>
      </c>
    </row>
    <row r="701" spans="2:3" x14ac:dyDescent="0.25">
      <c r="B701" s="160">
        <v>44355</v>
      </c>
      <c r="C701" s="163">
        <v>15740.1</v>
      </c>
    </row>
    <row r="702" spans="2:3" x14ac:dyDescent="0.25">
      <c r="B702" s="160">
        <v>44354</v>
      </c>
      <c r="C702" s="163">
        <v>15751.65</v>
      </c>
    </row>
    <row r="703" spans="2:3" x14ac:dyDescent="0.25">
      <c r="B703" s="160">
        <v>44351</v>
      </c>
      <c r="C703" s="163">
        <v>15670.25</v>
      </c>
    </row>
    <row r="704" spans="2:3" x14ac:dyDescent="0.25">
      <c r="B704" s="160">
        <v>44350</v>
      </c>
      <c r="C704" s="163">
        <v>15690.35</v>
      </c>
    </row>
    <row r="705" spans="2:3" x14ac:dyDescent="0.25">
      <c r="B705" s="160">
        <v>44349</v>
      </c>
      <c r="C705" s="163">
        <v>15576.2</v>
      </c>
    </row>
    <row r="706" spans="2:3" x14ac:dyDescent="0.25">
      <c r="B706" s="160">
        <v>44348</v>
      </c>
      <c r="C706" s="163">
        <v>15574.85</v>
      </c>
    </row>
    <row r="707" spans="2:3" x14ac:dyDescent="0.25">
      <c r="B707" s="160">
        <v>44347</v>
      </c>
      <c r="C707" s="163">
        <v>15582.8</v>
      </c>
    </row>
    <row r="708" spans="2:3" x14ac:dyDescent="0.25">
      <c r="B708" s="160">
        <v>44344</v>
      </c>
      <c r="C708" s="163">
        <v>15435.65</v>
      </c>
    </row>
    <row r="709" spans="2:3" x14ac:dyDescent="0.25">
      <c r="B709" s="160">
        <v>44343</v>
      </c>
      <c r="C709" s="163">
        <v>15337.85</v>
      </c>
    </row>
    <row r="710" spans="2:3" x14ac:dyDescent="0.25">
      <c r="B710" s="160">
        <v>44342</v>
      </c>
      <c r="C710" s="163">
        <v>15301.45</v>
      </c>
    </row>
    <row r="711" spans="2:3" x14ac:dyDescent="0.25">
      <c r="B711" s="160">
        <v>44341</v>
      </c>
      <c r="C711" s="163">
        <v>15208.45</v>
      </c>
    </row>
    <row r="712" spans="2:3" x14ac:dyDescent="0.25">
      <c r="B712" s="160">
        <v>44340</v>
      </c>
      <c r="C712" s="163">
        <v>15197.7</v>
      </c>
    </row>
    <row r="713" spans="2:3" x14ac:dyDescent="0.25">
      <c r="B713" s="160">
        <v>44337</v>
      </c>
      <c r="C713" s="163">
        <v>15175.3</v>
      </c>
    </row>
    <row r="714" spans="2:3" x14ac:dyDescent="0.25">
      <c r="B714" s="160">
        <v>44336</v>
      </c>
      <c r="C714" s="163">
        <v>14906.05</v>
      </c>
    </row>
    <row r="715" spans="2:3" x14ac:dyDescent="0.25">
      <c r="B715" s="160">
        <v>44335</v>
      </c>
      <c r="C715" s="163">
        <v>15030.15</v>
      </c>
    </row>
    <row r="716" spans="2:3" x14ac:dyDescent="0.25">
      <c r="B716" s="160">
        <v>44334</v>
      </c>
      <c r="C716" s="163">
        <v>15108.1</v>
      </c>
    </row>
    <row r="717" spans="2:3" x14ac:dyDescent="0.25">
      <c r="B717" s="160">
        <v>44333</v>
      </c>
      <c r="C717" s="163">
        <v>14923.15</v>
      </c>
    </row>
    <row r="718" spans="2:3" x14ac:dyDescent="0.25">
      <c r="B718" s="160">
        <v>44330</v>
      </c>
      <c r="C718" s="163">
        <v>14677.8</v>
      </c>
    </row>
    <row r="719" spans="2:3" x14ac:dyDescent="0.25">
      <c r="B719" s="160">
        <v>44328</v>
      </c>
      <c r="C719" s="163">
        <v>14696.5</v>
      </c>
    </row>
    <row r="720" spans="2:3" x14ac:dyDescent="0.25">
      <c r="B720" s="160">
        <v>44327</v>
      </c>
      <c r="C720" s="163">
        <v>14850.75</v>
      </c>
    </row>
    <row r="721" spans="2:3" x14ac:dyDescent="0.25">
      <c r="B721" s="160">
        <v>44326</v>
      </c>
      <c r="C721" s="163">
        <v>14942.35</v>
      </c>
    </row>
    <row r="722" spans="2:3" x14ac:dyDescent="0.25">
      <c r="B722" s="160">
        <v>44323</v>
      </c>
      <c r="C722" s="163">
        <v>14823.15</v>
      </c>
    </row>
    <row r="723" spans="2:3" x14ac:dyDescent="0.25">
      <c r="B723" s="160">
        <v>44322</v>
      </c>
      <c r="C723" s="163">
        <v>14724.8</v>
      </c>
    </row>
    <row r="724" spans="2:3" x14ac:dyDescent="0.25">
      <c r="B724" s="160">
        <v>44321</v>
      </c>
      <c r="C724" s="163">
        <v>14617.85</v>
      </c>
    </row>
    <row r="725" spans="2:3" x14ac:dyDescent="0.25">
      <c r="B725" s="160">
        <v>44320</v>
      </c>
      <c r="C725" s="163">
        <v>14496.5</v>
      </c>
    </row>
    <row r="726" spans="2:3" x14ac:dyDescent="0.25">
      <c r="B726" s="160">
        <v>44319</v>
      </c>
      <c r="C726" s="163">
        <v>14634.15</v>
      </c>
    </row>
    <row r="727" spans="2:3" x14ac:dyDescent="0.25">
      <c r="B727" s="160">
        <v>44316</v>
      </c>
      <c r="C727" s="163">
        <v>14631.1</v>
      </c>
    </row>
    <row r="728" spans="2:3" x14ac:dyDescent="0.25">
      <c r="B728" s="160">
        <v>44315</v>
      </c>
      <c r="C728" s="163">
        <v>14894.9</v>
      </c>
    </row>
    <row r="729" spans="2:3" x14ac:dyDescent="0.25">
      <c r="B729" s="160">
        <v>44314</v>
      </c>
      <c r="C729" s="163">
        <v>14864.55</v>
      </c>
    </row>
    <row r="730" spans="2:3" x14ac:dyDescent="0.25">
      <c r="B730" s="160">
        <v>44313</v>
      </c>
      <c r="C730" s="163">
        <v>14653.05</v>
      </c>
    </row>
    <row r="731" spans="2:3" x14ac:dyDescent="0.25">
      <c r="B731" s="160">
        <v>44312</v>
      </c>
      <c r="C731" s="163">
        <v>14485</v>
      </c>
    </row>
    <row r="732" spans="2:3" x14ac:dyDescent="0.25">
      <c r="B732" s="160">
        <v>44309</v>
      </c>
      <c r="C732" s="163">
        <v>14341.35</v>
      </c>
    </row>
    <row r="733" spans="2:3" x14ac:dyDescent="0.25">
      <c r="B733" s="160">
        <v>44308</v>
      </c>
      <c r="C733" s="163">
        <v>14406.15</v>
      </c>
    </row>
    <row r="734" spans="2:3" x14ac:dyDescent="0.25">
      <c r="B734" s="160">
        <v>44306</v>
      </c>
      <c r="C734" s="163">
        <v>14296.4</v>
      </c>
    </row>
    <row r="735" spans="2:3" x14ac:dyDescent="0.25">
      <c r="B735" s="160">
        <v>44305</v>
      </c>
      <c r="C735" s="163">
        <v>14359.45</v>
      </c>
    </row>
    <row r="736" spans="2:3" x14ac:dyDescent="0.25">
      <c r="B736" s="160">
        <v>44302</v>
      </c>
      <c r="C736" s="163">
        <v>14617.85</v>
      </c>
    </row>
    <row r="737" spans="2:3" x14ac:dyDescent="0.25">
      <c r="B737" s="160">
        <v>44301</v>
      </c>
      <c r="C737" s="163">
        <v>14581.45</v>
      </c>
    </row>
    <row r="738" spans="2:3" x14ac:dyDescent="0.25">
      <c r="B738" s="160">
        <v>44299</v>
      </c>
      <c r="C738" s="163">
        <v>14504.8</v>
      </c>
    </row>
    <row r="739" spans="2:3" x14ac:dyDescent="0.25">
      <c r="B739" s="160">
        <v>44298</v>
      </c>
      <c r="C739" s="163">
        <v>14310.8</v>
      </c>
    </row>
    <row r="740" spans="2:3" x14ac:dyDescent="0.25">
      <c r="B740" s="160">
        <v>44295</v>
      </c>
      <c r="C740" s="163">
        <v>14834.85</v>
      </c>
    </row>
    <row r="741" spans="2:3" x14ac:dyDescent="0.25">
      <c r="B741" s="160">
        <v>44294</v>
      </c>
      <c r="C741" s="163">
        <v>14873.8</v>
      </c>
    </row>
    <row r="742" spans="2:3" x14ac:dyDescent="0.25">
      <c r="B742" s="160">
        <v>44293</v>
      </c>
      <c r="C742" s="163">
        <v>14819.05</v>
      </c>
    </row>
    <row r="743" spans="2:3" x14ac:dyDescent="0.25">
      <c r="B743" s="160">
        <v>44292</v>
      </c>
      <c r="C743" s="163">
        <v>14683.5</v>
      </c>
    </row>
    <row r="744" spans="2:3" x14ac:dyDescent="0.25">
      <c r="B744" s="160">
        <v>44291</v>
      </c>
      <c r="C744" s="163">
        <v>14637.8</v>
      </c>
    </row>
    <row r="745" spans="2:3" x14ac:dyDescent="0.25">
      <c r="B745" s="160">
        <v>44287</v>
      </c>
      <c r="C745" s="163">
        <v>14867.35</v>
      </c>
    </row>
    <row r="746" spans="2:3" x14ac:dyDescent="0.25">
      <c r="B746" s="160">
        <v>44286</v>
      </c>
      <c r="C746" s="163">
        <v>14690.7</v>
      </c>
    </row>
    <row r="747" spans="2:3" x14ac:dyDescent="0.25">
      <c r="B747" s="160">
        <v>44285</v>
      </c>
      <c r="C747" s="163">
        <v>14845.1</v>
      </c>
    </row>
    <row r="748" spans="2:3" x14ac:dyDescent="0.25">
      <c r="B748" s="160">
        <v>44281</v>
      </c>
      <c r="C748" s="163">
        <v>14507.3</v>
      </c>
    </row>
    <row r="749" spans="2:3" x14ac:dyDescent="0.25">
      <c r="B749" s="160">
        <v>44280</v>
      </c>
      <c r="C749" s="163">
        <v>14324.9</v>
      </c>
    </row>
    <row r="750" spans="2:3" x14ac:dyDescent="0.25">
      <c r="B750" s="160">
        <v>44279</v>
      </c>
      <c r="C750" s="163">
        <v>14549.4</v>
      </c>
    </row>
    <row r="751" spans="2:3" x14ac:dyDescent="0.25">
      <c r="B751" s="160">
        <v>44278</v>
      </c>
      <c r="C751" s="163">
        <v>14814.75</v>
      </c>
    </row>
    <row r="752" spans="2:3" x14ac:dyDescent="0.25">
      <c r="B752" s="160">
        <v>44277</v>
      </c>
      <c r="C752" s="163">
        <v>14736.4</v>
      </c>
    </row>
    <row r="753" spans="2:3" x14ac:dyDescent="0.25">
      <c r="B753" s="160">
        <v>44274</v>
      </c>
      <c r="C753" s="163">
        <v>14744</v>
      </c>
    </row>
    <row r="754" spans="2:3" x14ac:dyDescent="0.25">
      <c r="B754" s="160">
        <v>44273</v>
      </c>
      <c r="C754" s="163">
        <v>14557.85</v>
      </c>
    </row>
    <row r="755" spans="2:3" x14ac:dyDescent="0.25">
      <c r="B755" s="160">
        <v>44272</v>
      </c>
      <c r="C755" s="163">
        <v>14721.3</v>
      </c>
    </row>
    <row r="756" spans="2:3" x14ac:dyDescent="0.25">
      <c r="B756" s="160">
        <v>44271</v>
      </c>
      <c r="C756" s="163">
        <v>14910.45</v>
      </c>
    </row>
    <row r="757" spans="2:3" x14ac:dyDescent="0.25">
      <c r="B757" s="160">
        <v>44270</v>
      </c>
      <c r="C757" s="163">
        <v>14929.5</v>
      </c>
    </row>
    <row r="758" spans="2:3" x14ac:dyDescent="0.25">
      <c r="B758" s="160">
        <v>44267</v>
      </c>
      <c r="C758" s="163">
        <v>15030.95</v>
      </c>
    </row>
    <row r="759" spans="2:3" x14ac:dyDescent="0.25">
      <c r="B759" s="160">
        <v>44265</v>
      </c>
      <c r="C759" s="163">
        <v>15174.8</v>
      </c>
    </row>
    <row r="760" spans="2:3" x14ac:dyDescent="0.25">
      <c r="B760" s="160">
        <v>44264</v>
      </c>
      <c r="C760" s="163">
        <v>15098.4</v>
      </c>
    </row>
    <row r="761" spans="2:3" x14ac:dyDescent="0.25">
      <c r="B761" s="160">
        <v>44263</v>
      </c>
      <c r="C761" s="163">
        <v>14956.2</v>
      </c>
    </row>
    <row r="762" spans="2:3" x14ac:dyDescent="0.25">
      <c r="B762" s="160">
        <v>44260</v>
      </c>
      <c r="C762" s="163">
        <v>14938.1</v>
      </c>
    </row>
    <row r="763" spans="2:3" x14ac:dyDescent="0.25">
      <c r="B763" s="160">
        <v>44259</v>
      </c>
      <c r="C763" s="163">
        <v>15080.75</v>
      </c>
    </row>
    <row r="764" spans="2:3" x14ac:dyDescent="0.25">
      <c r="B764" s="160">
        <v>44258</v>
      </c>
      <c r="C764" s="163">
        <v>15245.6</v>
      </c>
    </row>
    <row r="765" spans="2:3" x14ac:dyDescent="0.25">
      <c r="B765" s="160">
        <v>44257</v>
      </c>
      <c r="C765" s="163">
        <v>14919.1</v>
      </c>
    </row>
    <row r="766" spans="2:3" x14ac:dyDescent="0.25">
      <c r="B766" s="160">
        <v>44256</v>
      </c>
      <c r="C766" s="163">
        <v>14761.55</v>
      </c>
    </row>
    <row r="767" spans="2:3" x14ac:dyDescent="0.25">
      <c r="B767" s="160">
        <v>44253</v>
      </c>
      <c r="C767" s="163">
        <v>14529.15</v>
      </c>
    </row>
    <row r="768" spans="2:3" x14ac:dyDescent="0.25">
      <c r="B768" s="160">
        <v>44252</v>
      </c>
      <c r="C768" s="163">
        <v>15097.35</v>
      </c>
    </row>
    <row r="769" spans="2:3" x14ac:dyDescent="0.25">
      <c r="B769" s="160">
        <v>44251</v>
      </c>
      <c r="C769" s="163">
        <v>14982</v>
      </c>
    </row>
    <row r="770" spans="2:3" x14ac:dyDescent="0.25">
      <c r="B770" s="160">
        <v>44250</v>
      </c>
      <c r="C770" s="163">
        <v>14707.8</v>
      </c>
    </row>
    <row r="771" spans="2:3" x14ac:dyDescent="0.25">
      <c r="B771" s="160">
        <v>44249</v>
      </c>
      <c r="C771" s="163">
        <v>14675.7</v>
      </c>
    </row>
    <row r="772" spans="2:3" x14ac:dyDescent="0.25">
      <c r="B772" s="160">
        <v>44246</v>
      </c>
      <c r="C772" s="163">
        <v>14981.75</v>
      </c>
    </row>
    <row r="773" spans="2:3" x14ac:dyDescent="0.25">
      <c r="B773" s="160">
        <v>44245</v>
      </c>
      <c r="C773" s="163">
        <v>15118.95</v>
      </c>
    </row>
    <row r="774" spans="2:3" x14ac:dyDescent="0.25">
      <c r="B774" s="160">
        <v>44244</v>
      </c>
      <c r="C774" s="163">
        <v>15208.9</v>
      </c>
    </row>
    <row r="775" spans="2:3" x14ac:dyDescent="0.25">
      <c r="B775" s="160">
        <v>44243</v>
      </c>
      <c r="C775" s="163">
        <v>15313.45</v>
      </c>
    </row>
    <row r="776" spans="2:3" x14ac:dyDescent="0.25">
      <c r="B776" s="160">
        <v>44242</v>
      </c>
      <c r="C776" s="163">
        <v>15314.7</v>
      </c>
    </row>
    <row r="777" spans="2:3" x14ac:dyDescent="0.25">
      <c r="B777" s="160">
        <v>44239</v>
      </c>
      <c r="C777" s="163">
        <v>15163.3</v>
      </c>
    </row>
    <row r="778" spans="2:3" x14ac:dyDescent="0.25">
      <c r="B778" s="160">
        <v>44238</v>
      </c>
      <c r="C778" s="163">
        <v>15173.3</v>
      </c>
    </row>
    <row r="779" spans="2:3" x14ac:dyDescent="0.25">
      <c r="B779" s="160">
        <v>44237</v>
      </c>
      <c r="C779" s="163">
        <v>15106.5</v>
      </c>
    </row>
    <row r="780" spans="2:3" x14ac:dyDescent="0.25">
      <c r="B780" s="160">
        <v>44236</v>
      </c>
      <c r="C780" s="163">
        <v>15109.3</v>
      </c>
    </row>
    <row r="781" spans="2:3" x14ac:dyDescent="0.25">
      <c r="B781" s="160">
        <v>44235</v>
      </c>
      <c r="C781" s="163">
        <v>15115.8</v>
      </c>
    </row>
    <row r="782" spans="2:3" x14ac:dyDescent="0.25">
      <c r="B782" s="160">
        <v>44232</v>
      </c>
      <c r="C782" s="163">
        <v>14924.25</v>
      </c>
    </row>
    <row r="783" spans="2:3" x14ac:dyDescent="0.25">
      <c r="B783" s="160">
        <v>44231</v>
      </c>
      <c r="C783" s="163">
        <v>14895.65</v>
      </c>
    </row>
    <row r="784" spans="2:3" x14ac:dyDescent="0.25">
      <c r="B784" s="160">
        <v>44230</v>
      </c>
      <c r="C784" s="163">
        <v>14789.95</v>
      </c>
    </row>
    <row r="785" spans="2:3" x14ac:dyDescent="0.25">
      <c r="B785" s="160">
        <v>44229</v>
      </c>
      <c r="C785" s="163">
        <v>14647.85</v>
      </c>
    </row>
    <row r="786" spans="2:3" x14ac:dyDescent="0.25">
      <c r="B786" s="160">
        <v>44228</v>
      </c>
      <c r="C786" s="163">
        <v>14281.2</v>
      </c>
    </row>
    <row r="787" spans="2:3" x14ac:dyDescent="0.25">
      <c r="B787" s="160">
        <v>44225</v>
      </c>
      <c r="C787" s="163">
        <v>13634.6</v>
      </c>
    </row>
    <row r="788" spans="2:3" x14ac:dyDescent="0.25">
      <c r="B788" s="160">
        <v>44224</v>
      </c>
      <c r="C788" s="163">
        <v>13817.55</v>
      </c>
    </row>
    <row r="789" spans="2:3" x14ac:dyDescent="0.25">
      <c r="B789" s="160">
        <v>44223</v>
      </c>
      <c r="C789" s="163">
        <v>13967.5</v>
      </c>
    </row>
    <row r="790" spans="2:3" x14ac:dyDescent="0.25">
      <c r="B790" s="160">
        <v>44221</v>
      </c>
      <c r="C790" s="163">
        <v>14238.9</v>
      </c>
    </row>
    <row r="791" spans="2:3" x14ac:dyDescent="0.25">
      <c r="B791" s="160">
        <v>44218</v>
      </c>
      <c r="C791" s="163">
        <v>14371.9</v>
      </c>
    </row>
    <row r="792" spans="2:3" x14ac:dyDescent="0.25">
      <c r="B792" s="160">
        <v>44217</v>
      </c>
      <c r="C792" s="163">
        <v>14590.35</v>
      </c>
    </row>
    <row r="793" spans="2:3" x14ac:dyDescent="0.25">
      <c r="B793" s="160">
        <v>44216</v>
      </c>
      <c r="C793" s="163">
        <v>14644.7</v>
      </c>
    </row>
    <row r="794" spans="2:3" x14ac:dyDescent="0.25">
      <c r="B794" s="160">
        <v>44215</v>
      </c>
      <c r="C794" s="163">
        <v>14521.15</v>
      </c>
    </row>
    <row r="795" spans="2:3" x14ac:dyDescent="0.25">
      <c r="B795" s="160">
        <v>44214</v>
      </c>
      <c r="C795" s="163">
        <v>14281.3</v>
      </c>
    </row>
    <row r="796" spans="2:3" x14ac:dyDescent="0.25">
      <c r="B796" s="160">
        <v>44211</v>
      </c>
      <c r="C796" s="163">
        <v>14433.7</v>
      </c>
    </row>
    <row r="797" spans="2:3" x14ac:dyDescent="0.25">
      <c r="B797" s="160">
        <v>44210</v>
      </c>
      <c r="C797" s="163">
        <v>14595.6</v>
      </c>
    </row>
    <row r="798" spans="2:3" x14ac:dyDescent="0.25">
      <c r="B798" s="160">
        <v>44209</v>
      </c>
      <c r="C798" s="163">
        <v>14564.85</v>
      </c>
    </row>
    <row r="799" spans="2:3" x14ac:dyDescent="0.25">
      <c r="B799" s="160">
        <v>44208</v>
      </c>
      <c r="C799" s="163">
        <v>14563.45</v>
      </c>
    </row>
    <row r="800" spans="2:3" x14ac:dyDescent="0.25">
      <c r="B800" s="160">
        <v>44207</v>
      </c>
      <c r="C800" s="163">
        <v>14484.75</v>
      </c>
    </row>
    <row r="801" spans="2:3" x14ac:dyDescent="0.25">
      <c r="B801" s="160">
        <v>44204</v>
      </c>
      <c r="C801" s="163">
        <v>14347.25</v>
      </c>
    </row>
    <row r="802" spans="2:3" x14ac:dyDescent="0.25">
      <c r="B802" s="160">
        <v>44203</v>
      </c>
      <c r="C802" s="163">
        <v>14137.35</v>
      </c>
    </row>
    <row r="803" spans="2:3" x14ac:dyDescent="0.25">
      <c r="B803" s="160">
        <v>44202</v>
      </c>
      <c r="C803" s="163">
        <v>14146.25</v>
      </c>
    </row>
    <row r="804" spans="2:3" x14ac:dyDescent="0.25">
      <c r="B804" s="160">
        <v>44201</v>
      </c>
      <c r="C804" s="163">
        <v>14199.5</v>
      </c>
    </row>
    <row r="805" spans="2:3" x14ac:dyDescent="0.25">
      <c r="B805" s="160">
        <v>44200</v>
      </c>
      <c r="C805" s="163">
        <v>14132.9</v>
      </c>
    </row>
    <row r="806" spans="2:3" x14ac:dyDescent="0.25">
      <c r="B806" s="160">
        <v>44197</v>
      </c>
      <c r="C806" s="163">
        <v>14018.5</v>
      </c>
    </row>
    <row r="807" spans="2:3" x14ac:dyDescent="0.25">
      <c r="B807" s="160">
        <v>44196</v>
      </c>
      <c r="C807" s="163">
        <v>13981.75</v>
      </c>
    </row>
    <row r="808" spans="2:3" x14ac:dyDescent="0.25">
      <c r="B808" s="160">
        <v>44195</v>
      </c>
      <c r="C808" s="163">
        <v>13981.95</v>
      </c>
    </row>
    <row r="809" spans="2:3" x14ac:dyDescent="0.25">
      <c r="B809" s="160">
        <v>44194</v>
      </c>
      <c r="C809" s="163">
        <v>13932.6</v>
      </c>
    </row>
    <row r="810" spans="2:3" x14ac:dyDescent="0.25">
      <c r="B810" s="160">
        <v>44193</v>
      </c>
      <c r="C810" s="163">
        <v>13873.2</v>
      </c>
    </row>
    <row r="811" spans="2:3" x14ac:dyDescent="0.25">
      <c r="B811" s="160">
        <v>44189</v>
      </c>
      <c r="C811" s="163">
        <v>13749.25</v>
      </c>
    </row>
    <row r="812" spans="2:3" x14ac:dyDescent="0.25">
      <c r="B812" s="160">
        <v>44188</v>
      </c>
      <c r="C812" s="163">
        <v>13601.1</v>
      </c>
    </row>
    <row r="813" spans="2:3" x14ac:dyDescent="0.25">
      <c r="B813" s="160">
        <v>44187</v>
      </c>
      <c r="C813" s="163">
        <v>13466.3</v>
      </c>
    </row>
    <row r="814" spans="2:3" x14ac:dyDescent="0.25">
      <c r="B814" s="160">
        <v>44186</v>
      </c>
      <c r="C814" s="163">
        <v>13328.4</v>
      </c>
    </row>
    <row r="815" spans="2:3" x14ac:dyDescent="0.25">
      <c r="B815" s="160">
        <v>44183</v>
      </c>
      <c r="C815" s="163">
        <v>13760.55</v>
      </c>
    </row>
    <row r="816" spans="2:3" x14ac:dyDescent="0.25">
      <c r="B816" s="160">
        <v>44182</v>
      </c>
      <c r="C816" s="163">
        <v>13740.7</v>
      </c>
    </row>
    <row r="817" spans="2:3" x14ac:dyDescent="0.25">
      <c r="B817" s="160">
        <v>44181</v>
      </c>
      <c r="C817" s="163">
        <v>13682.7</v>
      </c>
    </row>
    <row r="818" spans="2:3" x14ac:dyDescent="0.25">
      <c r="B818" s="160">
        <v>44180</v>
      </c>
      <c r="C818" s="163">
        <v>13567.85</v>
      </c>
    </row>
    <row r="819" spans="2:3" x14ac:dyDescent="0.25">
      <c r="B819" s="160">
        <v>44179</v>
      </c>
      <c r="C819" s="163">
        <v>13558.15</v>
      </c>
    </row>
    <row r="820" spans="2:3" x14ac:dyDescent="0.25">
      <c r="B820" s="160">
        <v>44176</v>
      </c>
      <c r="C820" s="163">
        <v>13513.85</v>
      </c>
    </row>
    <row r="821" spans="2:3" x14ac:dyDescent="0.25">
      <c r="B821" s="160">
        <v>44175</v>
      </c>
      <c r="C821" s="163">
        <v>13478.3</v>
      </c>
    </row>
    <row r="822" spans="2:3" x14ac:dyDescent="0.25">
      <c r="B822" s="160">
        <v>44174</v>
      </c>
      <c r="C822" s="163">
        <v>13529.1</v>
      </c>
    </row>
    <row r="823" spans="2:3" x14ac:dyDescent="0.25">
      <c r="B823" s="160">
        <v>44173</v>
      </c>
      <c r="C823" s="163">
        <v>13392.95</v>
      </c>
    </row>
    <row r="824" spans="2:3" x14ac:dyDescent="0.25">
      <c r="B824" s="160">
        <v>44172</v>
      </c>
      <c r="C824" s="163">
        <v>13355.75</v>
      </c>
    </row>
    <row r="825" spans="2:3" x14ac:dyDescent="0.25">
      <c r="B825" s="160">
        <v>44169</v>
      </c>
      <c r="C825" s="163">
        <v>13258.55</v>
      </c>
    </row>
    <row r="826" spans="2:3" x14ac:dyDescent="0.25">
      <c r="B826" s="160">
        <v>44168</v>
      </c>
      <c r="C826" s="163">
        <v>13133.9</v>
      </c>
    </row>
    <row r="827" spans="2:3" x14ac:dyDescent="0.25">
      <c r="B827" s="160">
        <v>44167</v>
      </c>
      <c r="C827" s="163">
        <v>13113.75</v>
      </c>
    </row>
    <row r="828" spans="2:3" x14ac:dyDescent="0.25">
      <c r="B828" s="160">
        <v>44166</v>
      </c>
      <c r="C828" s="163">
        <v>13109.05</v>
      </c>
    </row>
    <row r="829" spans="2:3" x14ac:dyDescent="0.25">
      <c r="B829" s="160">
        <v>44162</v>
      </c>
      <c r="C829" s="163">
        <v>12968.95</v>
      </c>
    </row>
    <row r="830" spans="2:3" x14ac:dyDescent="0.25">
      <c r="B830" s="160">
        <v>44161</v>
      </c>
      <c r="C830" s="163">
        <v>12987</v>
      </c>
    </row>
    <row r="831" spans="2:3" x14ac:dyDescent="0.25">
      <c r="B831" s="160">
        <v>44160</v>
      </c>
      <c r="C831" s="163">
        <v>12858.4</v>
      </c>
    </row>
    <row r="832" spans="2:3" x14ac:dyDescent="0.25">
      <c r="B832" s="160">
        <v>44159</v>
      </c>
      <c r="C832" s="163">
        <v>13055.15</v>
      </c>
    </row>
    <row r="833" spans="2:3" x14ac:dyDescent="0.25">
      <c r="B833" s="160">
        <v>44158</v>
      </c>
      <c r="C833" s="163">
        <v>12926.45</v>
      </c>
    </row>
    <row r="834" spans="2:3" x14ac:dyDescent="0.25">
      <c r="B834" s="160">
        <v>44155</v>
      </c>
      <c r="C834" s="163">
        <v>12859.05</v>
      </c>
    </row>
    <row r="835" spans="2:3" x14ac:dyDescent="0.25">
      <c r="B835" s="160">
        <v>44154</v>
      </c>
      <c r="C835" s="163">
        <v>12771.7</v>
      </c>
    </row>
    <row r="836" spans="2:3" x14ac:dyDescent="0.25">
      <c r="B836" s="160">
        <v>44153</v>
      </c>
      <c r="C836" s="163">
        <v>12938.25</v>
      </c>
    </row>
    <row r="837" spans="2:3" x14ac:dyDescent="0.25">
      <c r="B837" s="160">
        <v>44152</v>
      </c>
      <c r="C837" s="163">
        <v>12874.2</v>
      </c>
    </row>
    <row r="838" spans="2:3" x14ac:dyDescent="0.25">
      <c r="B838" s="160">
        <v>44149</v>
      </c>
      <c r="C838" s="163">
        <v>12780.25</v>
      </c>
    </row>
    <row r="839" spans="2:3" x14ac:dyDescent="0.25">
      <c r="B839" s="160">
        <v>44148</v>
      </c>
      <c r="C839" s="163">
        <v>12719.95</v>
      </c>
    </row>
    <row r="840" spans="2:3" x14ac:dyDescent="0.25">
      <c r="B840" s="160">
        <v>44147</v>
      </c>
      <c r="C840" s="163">
        <v>12690.8</v>
      </c>
    </row>
    <row r="841" spans="2:3" x14ac:dyDescent="0.25">
      <c r="B841" s="160">
        <v>44146</v>
      </c>
      <c r="C841" s="163">
        <v>12749.15</v>
      </c>
    </row>
    <row r="842" spans="2:3" x14ac:dyDescent="0.25">
      <c r="B842" s="160">
        <v>44145</v>
      </c>
      <c r="C842" s="163">
        <v>12631.1</v>
      </c>
    </row>
    <row r="843" spans="2:3" x14ac:dyDescent="0.25">
      <c r="B843" s="160">
        <v>44144</v>
      </c>
      <c r="C843" s="163">
        <v>12461.05</v>
      </c>
    </row>
    <row r="844" spans="2:3" x14ac:dyDescent="0.25">
      <c r="B844" s="160">
        <v>44141</v>
      </c>
      <c r="C844" s="163">
        <v>12263.55</v>
      </c>
    </row>
    <row r="845" spans="2:3" x14ac:dyDescent="0.25">
      <c r="B845" s="160">
        <v>44140</v>
      </c>
      <c r="C845" s="163">
        <v>12120.3</v>
      </c>
    </row>
    <row r="846" spans="2:3" x14ac:dyDescent="0.25">
      <c r="B846" s="160">
        <v>44139</v>
      </c>
      <c r="C846" s="163">
        <v>11908.5</v>
      </c>
    </row>
    <row r="847" spans="2:3" x14ac:dyDescent="0.25">
      <c r="B847" s="160">
        <v>44138</v>
      </c>
      <c r="C847" s="163">
        <v>11813.5</v>
      </c>
    </row>
    <row r="848" spans="2:3" x14ac:dyDescent="0.25">
      <c r="B848" s="160">
        <v>44137</v>
      </c>
      <c r="C848" s="163">
        <v>11669.15</v>
      </c>
    </row>
    <row r="849" spans="2:3" x14ac:dyDescent="0.25">
      <c r="B849" s="160">
        <v>44134</v>
      </c>
      <c r="C849" s="163">
        <v>11642.4</v>
      </c>
    </row>
    <row r="850" spans="2:3" x14ac:dyDescent="0.25">
      <c r="B850" s="160">
        <v>44133</v>
      </c>
      <c r="C850" s="163">
        <v>11670.8</v>
      </c>
    </row>
    <row r="851" spans="2:3" x14ac:dyDescent="0.25">
      <c r="B851" s="160">
        <v>44132</v>
      </c>
      <c r="C851" s="163">
        <v>11729.6</v>
      </c>
    </row>
    <row r="852" spans="2:3" x14ac:dyDescent="0.25">
      <c r="B852" s="160">
        <v>44131</v>
      </c>
      <c r="C852" s="163">
        <v>11889.4</v>
      </c>
    </row>
    <row r="853" spans="2:3" x14ac:dyDescent="0.25">
      <c r="B853" s="160">
        <v>44130</v>
      </c>
      <c r="C853" s="163">
        <v>11767.75</v>
      </c>
    </row>
    <row r="854" spans="2:3" x14ac:dyDescent="0.25">
      <c r="B854" s="160">
        <v>44127</v>
      </c>
      <c r="C854" s="163">
        <v>11930.35</v>
      </c>
    </row>
    <row r="855" spans="2:3" x14ac:dyDescent="0.25">
      <c r="B855" s="160">
        <v>44126</v>
      </c>
      <c r="C855" s="163">
        <v>11896.45</v>
      </c>
    </row>
    <row r="856" spans="2:3" x14ac:dyDescent="0.25">
      <c r="B856" s="160">
        <v>44125</v>
      </c>
      <c r="C856" s="163">
        <v>11937.65</v>
      </c>
    </row>
    <row r="857" spans="2:3" x14ac:dyDescent="0.25">
      <c r="B857" s="160">
        <v>44124</v>
      </c>
      <c r="C857" s="163">
        <v>11896.8</v>
      </c>
    </row>
    <row r="858" spans="2:3" x14ac:dyDescent="0.25">
      <c r="B858" s="160">
        <v>44123</v>
      </c>
      <c r="C858" s="163">
        <v>11873.05</v>
      </c>
    </row>
    <row r="859" spans="2:3" x14ac:dyDescent="0.25">
      <c r="B859" s="160">
        <v>44120</v>
      </c>
      <c r="C859" s="163">
        <v>11762.45</v>
      </c>
    </row>
    <row r="860" spans="2:3" x14ac:dyDescent="0.25">
      <c r="B860" s="160">
        <v>44119</v>
      </c>
      <c r="C860" s="163">
        <v>11680.35</v>
      </c>
    </row>
    <row r="861" spans="2:3" x14ac:dyDescent="0.25">
      <c r="B861" s="160">
        <v>44118</v>
      </c>
      <c r="C861" s="163">
        <v>11971.05</v>
      </c>
    </row>
    <row r="862" spans="2:3" x14ac:dyDescent="0.25">
      <c r="B862" s="160">
        <v>44117</v>
      </c>
      <c r="C862" s="163">
        <v>11934.5</v>
      </c>
    </row>
    <row r="863" spans="2:3" x14ac:dyDescent="0.25">
      <c r="B863" s="160">
        <v>44116</v>
      </c>
      <c r="C863" s="163">
        <v>11930.95</v>
      </c>
    </row>
    <row r="864" spans="2:3" x14ac:dyDescent="0.25">
      <c r="B864" s="160">
        <v>44113</v>
      </c>
      <c r="C864" s="163">
        <v>11914.2</v>
      </c>
    </row>
    <row r="865" spans="2:3" x14ac:dyDescent="0.25">
      <c r="B865" s="160">
        <v>44112</v>
      </c>
      <c r="C865" s="163">
        <v>11834.6</v>
      </c>
    </row>
    <row r="866" spans="2:3" x14ac:dyDescent="0.25">
      <c r="B866" s="160">
        <v>44111</v>
      </c>
      <c r="C866" s="163">
        <v>11738.85</v>
      </c>
    </row>
    <row r="867" spans="2:3" x14ac:dyDescent="0.25">
      <c r="B867" s="160">
        <v>44110</v>
      </c>
      <c r="C867" s="163">
        <v>11662.4</v>
      </c>
    </row>
    <row r="868" spans="2:3" x14ac:dyDescent="0.25">
      <c r="B868" s="160">
        <v>44109</v>
      </c>
      <c r="C868" s="163">
        <v>11503.35</v>
      </c>
    </row>
    <row r="869" spans="2:3" x14ac:dyDescent="0.25">
      <c r="B869" s="160">
        <v>44105</v>
      </c>
      <c r="C869" s="163">
        <v>11416.95</v>
      </c>
    </row>
    <row r="870" spans="2:3" x14ac:dyDescent="0.25">
      <c r="B870" s="160">
        <v>44104</v>
      </c>
      <c r="C870" s="163">
        <v>11247.55</v>
      </c>
    </row>
    <row r="871" spans="2:3" x14ac:dyDescent="0.25">
      <c r="B871" s="160">
        <v>44103</v>
      </c>
      <c r="C871" s="163">
        <v>11222.4</v>
      </c>
    </row>
    <row r="872" spans="2:3" x14ac:dyDescent="0.25">
      <c r="B872" s="160">
        <v>44102</v>
      </c>
      <c r="C872" s="163">
        <v>11227.55</v>
      </c>
    </row>
    <row r="873" spans="2:3" x14ac:dyDescent="0.25">
      <c r="B873" s="160">
        <v>44099</v>
      </c>
      <c r="C873" s="163">
        <v>11050.25</v>
      </c>
    </row>
    <row r="874" spans="2:3" x14ac:dyDescent="0.25">
      <c r="B874" s="160">
        <v>44098</v>
      </c>
      <c r="C874" s="163">
        <v>10805.55</v>
      </c>
    </row>
    <row r="875" spans="2:3" x14ac:dyDescent="0.25">
      <c r="B875" s="160">
        <v>44097</v>
      </c>
      <c r="C875" s="163">
        <v>11131.85</v>
      </c>
    </row>
    <row r="876" spans="2:3" x14ac:dyDescent="0.25">
      <c r="B876" s="160">
        <v>44096</v>
      </c>
      <c r="C876" s="163">
        <v>11153.65</v>
      </c>
    </row>
    <row r="877" spans="2:3" x14ac:dyDescent="0.25">
      <c r="B877" s="160">
        <v>44095</v>
      </c>
      <c r="C877" s="163">
        <v>11250.55</v>
      </c>
    </row>
    <row r="878" spans="2:3" x14ac:dyDescent="0.25">
      <c r="B878" s="160">
        <v>44092</v>
      </c>
      <c r="C878" s="163">
        <v>11504.95</v>
      </c>
    </row>
    <row r="879" spans="2:3" x14ac:dyDescent="0.25">
      <c r="B879" s="160">
        <v>44091</v>
      </c>
      <c r="C879" s="163">
        <v>11516.1</v>
      </c>
    </row>
    <row r="880" spans="2:3" x14ac:dyDescent="0.25">
      <c r="B880" s="160">
        <v>44090</v>
      </c>
      <c r="C880" s="163">
        <v>11604.55</v>
      </c>
    </row>
    <row r="881" spans="2:3" x14ac:dyDescent="0.25">
      <c r="B881" s="160">
        <v>44089</v>
      </c>
      <c r="C881" s="163">
        <v>11521.8</v>
      </c>
    </row>
    <row r="882" spans="2:3" x14ac:dyDescent="0.25">
      <c r="B882" s="160">
        <v>44088</v>
      </c>
      <c r="C882" s="163">
        <v>11440.05</v>
      </c>
    </row>
    <row r="883" spans="2:3" x14ac:dyDescent="0.25">
      <c r="B883" s="160">
        <v>44085</v>
      </c>
      <c r="C883" s="163">
        <v>11464.45</v>
      </c>
    </row>
    <row r="884" spans="2:3" x14ac:dyDescent="0.25">
      <c r="B884" s="160">
        <v>44084</v>
      </c>
      <c r="C884" s="163">
        <v>11449.25</v>
      </c>
    </row>
    <row r="885" spans="2:3" x14ac:dyDescent="0.25">
      <c r="B885" s="160">
        <v>44083</v>
      </c>
      <c r="C885" s="163">
        <v>11278</v>
      </c>
    </row>
    <row r="886" spans="2:3" x14ac:dyDescent="0.25">
      <c r="B886" s="160">
        <v>44082</v>
      </c>
      <c r="C886" s="163">
        <v>11317.35</v>
      </c>
    </row>
    <row r="887" spans="2:3" x14ac:dyDescent="0.25">
      <c r="B887" s="160">
        <v>44081</v>
      </c>
      <c r="C887" s="163">
        <v>11355.05</v>
      </c>
    </row>
    <row r="888" spans="2:3" x14ac:dyDescent="0.25">
      <c r="B888" s="160">
        <v>44078</v>
      </c>
      <c r="C888" s="163">
        <v>11333.85</v>
      </c>
    </row>
    <row r="889" spans="2:3" x14ac:dyDescent="0.25">
      <c r="B889" s="160">
        <v>44077</v>
      </c>
      <c r="C889" s="163">
        <v>11527.45</v>
      </c>
    </row>
    <row r="890" spans="2:3" x14ac:dyDescent="0.25">
      <c r="B890" s="160">
        <v>44076</v>
      </c>
      <c r="C890" s="163">
        <v>11535</v>
      </c>
    </row>
    <row r="891" spans="2:3" x14ac:dyDescent="0.25">
      <c r="B891" s="160">
        <v>44075</v>
      </c>
      <c r="C891" s="163">
        <v>11470.25</v>
      </c>
    </row>
    <row r="892" spans="2:3" x14ac:dyDescent="0.25">
      <c r="B892" s="160">
        <v>44074</v>
      </c>
      <c r="C892" s="163">
        <v>11387.5</v>
      </c>
    </row>
    <row r="893" spans="2:3" x14ac:dyDescent="0.25">
      <c r="B893" s="160">
        <v>44071</v>
      </c>
      <c r="C893" s="163">
        <v>11647.6</v>
      </c>
    </row>
    <row r="894" spans="2:3" x14ac:dyDescent="0.25">
      <c r="B894" s="160">
        <v>44070</v>
      </c>
      <c r="C894" s="163">
        <v>11559.25</v>
      </c>
    </row>
    <row r="895" spans="2:3" x14ac:dyDescent="0.25">
      <c r="B895" s="160">
        <v>44069</v>
      </c>
      <c r="C895" s="163">
        <v>11549.6</v>
      </c>
    </row>
    <row r="896" spans="2:3" x14ac:dyDescent="0.25">
      <c r="B896" s="160">
        <v>44068</v>
      </c>
      <c r="C896" s="163">
        <v>11472.25</v>
      </c>
    </row>
    <row r="897" spans="2:3" x14ac:dyDescent="0.25">
      <c r="B897" s="160">
        <v>44067</v>
      </c>
      <c r="C897" s="163">
        <v>11466.45</v>
      </c>
    </row>
    <row r="898" spans="2:3" x14ac:dyDescent="0.25">
      <c r="B898" s="160">
        <v>44064</v>
      </c>
      <c r="C898" s="163">
        <v>11371.6</v>
      </c>
    </row>
    <row r="899" spans="2:3" x14ac:dyDescent="0.25">
      <c r="B899" s="160">
        <v>44063</v>
      </c>
      <c r="C899" s="163">
        <v>11312.2</v>
      </c>
    </row>
    <row r="900" spans="2:3" x14ac:dyDescent="0.25">
      <c r="B900" s="160">
        <v>44062</v>
      </c>
      <c r="C900" s="163">
        <v>11408.4</v>
      </c>
    </row>
    <row r="901" spans="2:3" x14ac:dyDescent="0.25">
      <c r="B901" s="160">
        <v>44061</v>
      </c>
      <c r="C901" s="163">
        <v>11385.35</v>
      </c>
    </row>
    <row r="902" spans="2:3" x14ac:dyDescent="0.25">
      <c r="B902" s="160">
        <v>44060</v>
      </c>
      <c r="C902" s="163">
        <v>11247.1</v>
      </c>
    </row>
    <row r="903" spans="2:3" x14ac:dyDescent="0.25">
      <c r="B903" s="160">
        <v>44057</v>
      </c>
      <c r="C903" s="163">
        <v>11178.4</v>
      </c>
    </row>
    <row r="904" spans="2:3" x14ac:dyDescent="0.25">
      <c r="B904" s="160">
        <v>44056</v>
      </c>
      <c r="C904" s="163">
        <v>11300.45</v>
      </c>
    </row>
    <row r="905" spans="2:3" x14ac:dyDescent="0.25">
      <c r="B905" s="160">
        <v>44055</v>
      </c>
      <c r="C905" s="163">
        <v>11308.4</v>
      </c>
    </row>
    <row r="906" spans="2:3" x14ac:dyDescent="0.25">
      <c r="B906" s="160">
        <v>44054</v>
      </c>
      <c r="C906" s="163">
        <v>11322.5</v>
      </c>
    </row>
    <row r="907" spans="2:3" x14ac:dyDescent="0.25">
      <c r="B907" s="160">
        <v>44053</v>
      </c>
      <c r="C907" s="163">
        <v>11270.15</v>
      </c>
    </row>
    <row r="908" spans="2:3" x14ac:dyDescent="0.25">
      <c r="B908" s="160">
        <v>44050</v>
      </c>
      <c r="C908" s="163">
        <v>11214.05</v>
      </c>
    </row>
    <row r="909" spans="2:3" x14ac:dyDescent="0.25">
      <c r="B909" s="160">
        <v>44049</v>
      </c>
      <c r="C909" s="163">
        <v>11200.15</v>
      </c>
    </row>
    <row r="910" spans="2:3" x14ac:dyDescent="0.25">
      <c r="B910" s="160">
        <v>44048</v>
      </c>
      <c r="C910" s="163">
        <v>11101.65</v>
      </c>
    </row>
    <row r="911" spans="2:3" x14ac:dyDescent="0.25">
      <c r="B911" s="160">
        <v>44047</v>
      </c>
      <c r="C911" s="163">
        <v>11095.25</v>
      </c>
    </row>
    <row r="912" spans="2:3" x14ac:dyDescent="0.25">
      <c r="B912" s="160">
        <v>44046</v>
      </c>
      <c r="C912" s="163">
        <v>10891.6</v>
      </c>
    </row>
    <row r="913" spans="2:3" x14ac:dyDescent="0.25">
      <c r="B913" s="160">
        <v>44043</v>
      </c>
      <c r="C913" s="163">
        <v>11073.45</v>
      </c>
    </row>
    <row r="914" spans="2:3" x14ac:dyDescent="0.25">
      <c r="B914" s="160">
        <v>44042</v>
      </c>
      <c r="C914" s="163">
        <v>11102.15</v>
      </c>
    </row>
    <row r="915" spans="2:3" x14ac:dyDescent="0.25">
      <c r="B915" s="160">
        <v>44041</v>
      </c>
      <c r="C915" s="163">
        <v>11202.85</v>
      </c>
    </row>
    <row r="916" spans="2:3" x14ac:dyDescent="0.25">
      <c r="B916" s="160">
        <v>44040</v>
      </c>
      <c r="C916" s="163">
        <v>11300.55</v>
      </c>
    </row>
    <row r="917" spans="2:3" x14ac:dyDescent="0.25">
      <c r="B917" s="160">
        <v>44039</v>
      </c>
      <c r="C917" s="163">
        <v>11131.8</v>
      </c>
    </row>
    <row r="918" spans="2:3" x14ac:dyDescent="0.25">
      <c r="B918" s="160">
        <v>44036</v>
      </c>
      <c r="C918" s="163">
        <v>11194.15</v>
      </c>
    </row>
    <row r="919" spans="2:3" x14ac:dyDescent="0.25">
      <c r="B919" s="160">
        <v>44035</v>
      </c>
      <c r="C919" s="163">
        <v>11215.45</v>
      </c>
    </row>
    <row r="920" spans="2:3" x14ac:dyDescent="0.25">
      <c r="B920" s="160">
        <v>44034</v>
      </c>
      <c r="C920" s="163">
        <v>11132.6</v>
      </c>
    </row>
    <row r="921" spans="2:3" x14ac:dyDescent="0.25">
      <c r="B921" s="160">
        <v>44033</v>
      </c>
      <c r="C921" s="163">
        <v>11162.25</v>
      </c>
    </row>
    <row r="922" spans="2:3" x14ac:dyDescent="0.25">
      <c r="B922" s="160">
        <v>44032</v>
      </c>
      <c r="C922" s="163">
        <v>11022.2</v>
      </c>
    </row>
    <row r="923" spans="2:3" x14ac:dyDescent="0.25">
      <c r="B923" s="160">
        <v>44029</v>
      </c>
      <c r="C923" s="163">
        <v>10901.7</v>
      </c>
    </row>
    <row r="924" spans="2:3" x14ac:dyDescent="0.25">
      <c r="B924" s="160">
        <v>44028</v>
      </c>
      <c r="C924" s="163">
        <v>10739.95</v>
      </c>
    </row>
    <row r="925" spans="2:3" x14ac:dyDescent="0.25">
      <c r="B925" s="160">
        <v>44027</v>
      </c>
      <c r="C925" s="163">
        <v>10618.2</v>
      </c>
    </row>
    <row r="926" spans="2:3" x14ac:dyDescent="0.25">
      <c r="B926" s="160">
        <v>44026</v>
      </c>
      <c r="C926" s="163">
        <v>10607.35</v>
      </c>
    </row>
    <row r="927" spans="2:3" x14ac:dyDescent="0.25">
      <c r="B927" s="160">
        <v>44025</v>
      </c>
      <c r="C927" s="163">
        <v>10802.7</v>
      </c>
    </row>
    <row r="928" spans="2:3" x14ac:dyDescent="0.25">
      <c r="B928" s="160">
        <v>44022</v>
      </c>
      <c r="C928" s="163">
        <v>10768.05</v>
      </c>
    </row>
    <row r="929" spans="2:3" x14ac:dyDescent="0.25">
      <c r="B929" s="160">
        <v>44021</v>
      </c>
      <c r="C929" s="163">
        <v>10813.45</v>
      </c>
    </row>
    <row r="930" spans="2:3" x14ac:dyDescent="0.25">
      <c r="B930" s="160">
        <v>44020</v>
      </c>
      <c r="C930" s="163">
        <v>10705.75</v>
      </c>
    </row>
    <row r="931" spans="2:3" x14ac:dyDescent="0.25">
      <c r="B931" s="160">
        <v>44019</v>
      </c>
      <c r="C931" s="163">
        <v>10799.65</v>
      </c>
    </row>
    <row r="932" spans="2:3" x14ac:dyDescent="0.25">
      <c r="B932" s="160">
        <v>44018</v>
      </c>
      <c r="C932" s="163">
        <v>10763.65</v>
      </c>
    </row>
    <row r="933" spans="2:3" x14ac:dyDescent="0.25">
      <c r="B933" s="160">
        <v>44015</v>
      </c>
      <c r="C933" s="163">
        <v>10607.35</v>
      </c>
    </row>
    <row r="934" spans="2:3" x14ac:dyDescent="0.25">
      <c r="B934" s="160">
        <v>44014</v>
      </c>
      <c r="C934" s="163">
        <v>10551.7</v>
      </c>
    </row>
    <row r="935" spans="2:3" x14ac:dyDescent="0.25">
      <c r="B935" s="160">
        <v>44013</v>
      </c>
      <c r="C935" s="163">
        <v>10430.049999999999</v>
      </c>
    </row>
    <row r="936" spans="2:3" x14ac:dyDescent="0.25">
      <c r="B936" s="160">
        <v>44012</v>
      </c>
      <c r="C936" s="163">
        <v>10302.1</v>
      </c>
    </row>
    <row r="937" spans="2:3" x14ac:dyDescent="0.25">
      <c r="B937" s="160">
        <v>44011</v>
      </c>
      <c r="C937" s="163">
        <v>10312.4</v>
      </c>
    </row>
    <row r="938" spans="2:3" x14ac:dyDescent="0.25">
      <c r="B938" s="160">
        <v>44008</v>
      </c>
      <c r="C938" s="163">
        <v>10383</v>
      </c>
    </row>
    <row r="939" spans="2:3" x14ac:dyDescent="0.25">
      <c r="B939" s="160">
        <v>44007</v>
      </c>
      <c r="C939" s="163">
        <v>10288.9</v>
      </c>
    </row>
    <row r="940" spans="2:3" x14ac:dyDescent="0.25">
      <c r="B940" s="160">
        <v>44006</v>
      </c>
      <c r="C940" s="163">
        <v>10305.299999999999</v>
      </c>
    </row>
    <row r="941" spans="2:3" x14ac:dyDescent="0.25">
      <c r="B941" s="160">
        <v>44005</v>
      </c>
      <c r="C941" s="163">
        <v>10471</v>
      </c>
    </row>
    <row r="942" spans="2:3" x14ac:dyDescent="0.25">
      <c r="B942" s="160">
        <v>44004</v>
      </c>
      <c r="C942" s="163">
        <v>10311.200000000001</v>
      </c>
    </row>
    <row r="943" spans="2:3" x14ac:dyDescent="0.25">
      <c r="B943" s="160">
        <v>44001</v>
      </c>
      <c r="C943" s="163">
        <v>10244.4</v>
      </c>
    </row>
    <row r="944" spans="2:3" x14ac:dyDescent="0.25">
      <c r="B944" s="160">
        <v>44000</v>
      </c>
      <c r="C944" s="163">
        <v>10091.65</v>
      </c>
    </row>
    <row r="945" spans="2:3" x14ac:dyDescent="0.25">
      <c r="B945" s="160">
        <v>43999</v>
      </c>
      <c r="C945" s="163">
        <v>9881.15</v>
      </c>
    </row>
    <row r="946" spans="2:3" x14ac:dyDescent="0.25">
      <c r="B946" s="160">
        <v>43998</v>
      </c>
      <c r="C946" s="163">
        <v>9914</v>
      </c>
    </row>
    <row r="947" spans="2:3" x14ac:dyDescent="0.25">
      <c r="B947" s="160">
        <v>43997</v>
      </c>
      <c r="C947" s="163">
        <v>9813.7000000000007</v>
      </c>
    </row>
    <row r="948" spans="2:3" x14ac:dyDescent="0.25">
      <c r="B948" s="160">
        <v>43994</v>
      </c>
      <c r="C948" s="163">
        <v>9972.9</v>
      </c>
    </row>
    <row r="949" spans="2:3" x14ac:dyDescent="0.25">
      <c r="B949" s="160">
        <v>43993</v>
      </c>
      <c r="C949" s="163">
        <v>9902</v>
      </c>
    </row>
    <row r="950" spans="2:3" x14ac:dyDescent="0.25">
      <c r="B950" s="160">
        <v>43992</v>
      </c>
      <c r="C950" s="163">
        <v>10116.15</v>
      </c>
    </row>
    <row r="951" spans="2:3" x14ac:dyDescent="0.25">
      <c r="B951" s="160">
        <v>43991</v>
      </c>
      <c r="C951" s="163">
        <v>10046.65</v>
      </c>
    </row>
    <row r="952" spans="2:3" x14ac:dyDescent="0.25">
      <c r="B952" s="160">
        <v>43990</v>
      </c>
      <c r="C952" s="163">
        <v>10167.450000000001</v>
      </c>
    </row>
    <row r="953" spans="2:3" x14ac:dyDescent="0.25">
      <c r="B953" s="160">
        <v>43987</v>
      </c>
      <c r="C953" s="163">
        <v>10142.15</v>
      </c>
    </row>
    <row r="954" spans="2:3" x14ac:dyDescent="0.25">
      <c r="B954" s="160">
        <v>43986</v>
      </c>
      <c r="C954" s="163">
        <v>10029.1</v>
      </c>
    </row>
    <row r="955" spans="2:3" x14ac:dyDescent="0.25">
      <c r="B955" s="160">
        <v>43985</v>
      </c>
      <c r="C955" s="163">
        <v>10061.549999999999</v>
      </c>
    </row>
    <row r="956" spans="2:3" x14ac:dyDescent="0.25">
      <c r="B956" s="160">
        <v>43984</v>
      </c>
      <c r="C956" s="163">
        <v>9979.1</v>
      </c>
    </row>
    <row r="957" spans="2:3" x14ac:dyDescent="0.25">
      <c r="B957" s="160">
        <v>43983</v>
      </c>
      <c r="C957" s="163">
        <v>9826.15</v>
      </c>
    </row>
    <row r="958" spans="2:3" x14ac:dyDescent="0.25">
      <c r="B958" s="160">
        <v>43980</v>
      </c>
      <c r="C958" s="163">
        <v>9580.2999999999993</v>
      </c>
    </row>
    <row r="959" spans="2:3" x14ac:dyDescent="0.25">
      <c r="B959" s="160">
        <v>43979</v>
      </c>
      <c r="C959" s="163">
        <v>9490.1</v>
      </c>
    </row>
    <row r="960" spans="2:3" x14ac:dyDescent="0.25">
      <c r="B960" s="160">
        <v>43978</v>
      </c>
      <c r="C960" s="163">
        <v>9314.9500000000007</v>
      </c>
    </row>
    <row r="961" spans="2:3" x14ac:dyDescent="0.25">
      <c r="B961" s="160">
        <v>43977</v>
      </c>
      <c r="C961" s="163">
        <v>9029.0499999999993</v>
      </c>
    </row>
    <row r="962" spans="2:3" x14ac:dyDescent="0.25">
      <c r="B962" s="160">
        <v>43973</v>
      </c>
      <c r="C962" s="163">
        <v>9039.25</v>
      </c>
    </row>
    <row r="963" spans="2:3" x14ac:dyDescent="0.25">
      <c r="B963" s="160">
        <v>43972</v>
      </c>
      <c r="C963" s="163">
        <v>9106.25</v>
      </c>
    </row>
    <row r="964" spans="2:3" x14ac:dyDescent="0.25">
      <c r="B964" s="160">
        <v>43971</v>
      </c>
      <c r="C964" s="163">
        <v>9066.5499999999993</v>
      </c>
    </row>
    <row r="965" spans="2:3" x14ac:dyDescent="0.25">
      <c r="B965" s="160">
        <v>43970</v>
      </c>
      <c r="C965" s="163">
        <v>8879.1</v>
      </c>
    </row>
    <row r="966" spans="2:3" x14ac:dyDescent="0.25">
      <c r="B966" s="160">
        <v>43969</v>
      </c>
      <c r="C966" s="163">
        <v>8823.25</v>
      </c>
    </row>
    <row r="967" spans="2:3" x14ac:dyDescent="0.25">
      <c r="B967" s="160">
        <v>43966</v>
      </c>
      <c r="C967" s="163">
        <v>9136.85</v>
      </c>
    </row>
    <row r="968" spans="2:3" x14ac:dyDescent="0.25">
      <c r="B968" s="160">
        <v>43965</v>
      </c>
      <c r="C968" s="163">
        <v>9142.75</v>
      </c>
    </row>
    <row r="969" spans="2:3" x14ac:dyDescent="0.25">
      <c r="B969" s="160">
        <v>43964</v>
      </c>
      <c r="C969" s="163">
        <v>9383.5499999999993</v>
      </c>
    </row>
    <row r="970" spans="2:3" x14ac:dyDescent="0.25">
      <c r="B970" s="160">
        <v>43963</v>
      </c>
      <c r="C970" s="163">
        <v>9196.5499999999993</v>
      </c>
    </row>
    <row r="971" spans="2:3" x14ac:dyDescent="0.25">
      <c r="B971" s="160">
        <v>43962</v>
      </c>
      <c r="C971" s="163">
        <v>9239.2000000000007</v>
      </c>
    </row>
    <row r="972" spans="2:3" x14ac:dyDescent="0.25">
      <c r="B972" s="160">
        <v>43959</v>
      </c>
      <c r="C972" s="163">
        <v>9251.5</v>
      </c>
    </row>
    <row r="973" spans="2:3" x14ac:dyDescent="0.25">
      <c r="B973" s="160">
        <v>43958</v>
      </c>
      <c r="C973" s="163">
        <v>9199.0499999999993</v>
      </c>
    </row>
    <row r="974" spans="2:3" x14ac:dyDescent="0.25">
      <c r="B974" s="160">
        <v>43957</v>
      </c>
      <c r="C974" s="163">
        <v>9270.9</v>
      </c>
    </row>
    <row r="975" spans="2:3" x14ac:dyDescent="0.25">
      <c r="B975" s="160">
        <v>43956</v>
      </c>
      <c r="C975" s="163">
        <v>9205.6</v>
      </c>
    </row>
    <row r="976" spans="2:3" x14ac:dyDescent="0.25">
      <c r="B976" s="160">
        <v>43955</v>
      </c>
      <c r="C976" s="163">
        <v>9293.5</v>
      </c>
    </row>
    <row r="977" spans="2:3" x14ac:dyDescent="0.25">
      <c r="B977" s="160">
        <v>43951</v>
      </c>
      <c r="C977" s="163">
        <v>9859.9</v>
      </c>
    </row>
    <row r="978" spans="2:3" x14ac:dyDescent="0.25">
      <c r="B978" s="160">
        <v>43950</v>
      </c>
      <c r="C978" s="163">
        <v>9553.35</v>
      </c>
    </row>
    <row r="979" spans="2:3" x14ac:dyDescent="0.25">
      <c r="B979" s="160">
        <v>43949</v>
      </c>
      <c r="C979" s="163">
        <v>9380.9</v>
      </c>
    </row>
    <row r="980" spans="2:3" x14ac:dyDescent="0.25">
      <c r="B980" s="160">
        <v>43948</v>
      </c>
      <c r="C980" s="163">
        <v>9282.2999999999993</v>
      </c>
    </row>
    <row r="981" spans="2:3" x14ac:dyDescent="0.25">
      <c r="B981" s="160">
        <v>43945</v>
      </c>
      <c r="C981" s="163">
        <v>9154.4</v>
      </c>
    </row>
    <row r="982" spans="2:3" x14ac:dyDescent="0.25">
      <c r="B982" s="160">
        <v>43944</v>
      </c>
      <c r="C982" s="163">
        <v>9313.9</v>
      </c>
    </row>
    <row r="983" spans="2:3" x14ac:dyDescent="0.25">
      <c r="B983" s="160">
        <v>43943</v>
      </c>
      <c r="C983" s="163">
        <v>9187.2999999999993</v>
      </c>
    </row>
    <row r="984" spans="2:3" x14ac:dyDescent="0.25">
      <c r="B984" s="160">
        <v>43942</v>
      </c>
      <c r="C984" s="163">
        <v>8981.4500000000007</v>
      </c>
    </row>
    <row r="985" spans="2:3" x14ac:dyDescent="0.25">
      <c r="B985" s="160">
        <v>43941</v>
      </c>
      <c r="C985" s="163">
        <v>9261.85</v>
      </c>
    </row>
    <row r="986" spans="2:3" x14ac:dyDescent="0.25">
      <c r="B986" s="160">
        <v>43938</v>
      </c>
      <c r="C986" s="163">
        <v>9266.75</v>
      </c>
    </row>
    <row r="987" spans="2:3" x14ac:dyDescent="0.25">
      <c r="B987" s="160">
        <v>43937</v>
      </c>
      <c r="C987" s="163">
        <v>8992.7999999999993</v>
      </c>
    </row>
    <row r="988" spans="2:3" x14ac:dyDescent="0.25">
      <c r="B988" s="160">
        <v>43936</v>
      </c>
      <c r="C988" s="163">
        <v>8925.2999999999993</v>
      </c>
    </row>
    <row r="989" spans="2:3" x14ac:dyDescent="0.25">
      <c r="B989" s="160">
        <v>43934</v>
      </c>
      <c r="C989" s="163">
        <v>8993.85</v>
      </c>
    </row>
    <row r="990" spans="2:3" x14ac:dyDescent="0.25">
      <c r="B990" s="160">
        <v>43930</v>
      </c>
      <c r="C990" s="163">
        <v>9111.9</v>
      </c>
    </row>
    <row r="991" spans="2:3" x14ac:dyDescent="0.25">
      <c r="B991" s="160">
        <v>43929</v>
      </c>
      <c r="C991" s="163">
        <v>8748.75</v>
      </c>
    </row>
    <row r="992" spans="2:3" x14ac:dyDescent="0.25">
      <c r="B992" s="160">
        <v>43928</v>
      </c>
      <c r="C992" s="163">
        <v>8792.2000000000007</v>
      </c>
    </row>
    <row r="993" spans="2:3" x14ac:dyDescent="0.25">
      <c r="B993" s="160">
        <v>43924</v>
      </c>
      <c r="C993" s="163">
        <v>8083.8</v>
      </c>
    </row>
    <row r="994" spans="2:3" x14ac:dyDescent="0.25">
      <c r="B994" s="160">
        <v>43922</v>
      </c>
      <c r="C994" s="163">
        <v>8253.7999999999993</v>
      </c>
    </row>
    <row r="995" spans="2:3" x14ac:dyDescent="0.25">
      <c r="B995" s="160">
        <v>43921</v>
      </c>
      <c r="C995" s="163">
        <v>8597.75</v>
      </c>
    </row>
    <row r="996" spans="2:3" x14ac:dyDescent="0.25">
      <c r="B996" s="160">
        <v>43920</v>
      </c>
      <c r="C996" s="163">
        <v>8281.1</v>
      </c>
    </row>
    <row r="997" spans="2:3" x14ac:dyDescent="0.25">
      <c r="B997" s="160">
        <v>43917</v>
      </c>
      <c r="C997" s="163">
        <v>8660.25</v>
      </c>
    </row>
    <row r="998" spans="2:3" x14ac:dyDescent="0.25">
      <c r="B998" s="160">
        <v>43916</v>
      </c>
      <c r="C998" s="163">
        <v>8641.4500000000007</v>
      </c>
    </row>
    <row r="999" spans="2:3" x14ac:dyDescent="0.25">
      <c r="B999" s="160">
        <v>43915</v>
      </c>
      <c r="C999" s="163">
        <v>8317.85</v>
      </c>
    </row>
    <row r="1000" spans="2:3" x14ac:dyDescent="0.25">
      <c r="B1000" s="160">
        <v>43914</v>
      </c>
      <c r="C1000" s="163">
        <v>7801.05</v>
      </c>
    </row>
    <row r="1001" spans="2:3" x14ac:dyDescent="0.25">
      <c r="B1001" s="160">
        <v>43913</v>
      </c>
      <c r="C1001" s="163">
        <v>7610.25</v>
      </c>
    </row>
    <row r="1002" spans="2:3" x14ac:dyDescent="0.25">
      <c r="B1002" s="160">
        <v>43910</v>
      </c>
      <c r="C1002" s="163">
        <v>8745.4500000000007</v>
      </c>
    </row>
    <row r="1003" spans="2:3" x14ac:dyDescent="0.25">
      <c r="B1003" s="160">
        <v>43909</v>
      </c>
      <c r="C1003" s="163">
        <v>8263.4500000000007</v>
      </c>
    </row>
    <row r="1004" spans="2:3" x14ac:dyDescent="0.25">
      <c r="B1004" s="160">
        <v>43908</v>
      </c>
      <c r="C1004" s="163">
        <v>8468.7999999999993</v>
      </c>
    </row>
    <row r="1005" spans="2:3" x14ac:dyDescent="0.25">
      <c r="B1005" s="160">
        <v>43907</v>
      </c>
      <c r="C1005" s="163">
        <v>8967.0499999999993</v>
      </c>
    </row>
    <row r="1006" spans="2:3" x14ac:dyDescent="0.25">
      <c r="B1006" s="160">
        <v>43906</v>
      </c>
      <c r="C1006" s="163">
        <v>9197.4</v>
      </c>
    </row>
    <row r="1007" spans="2:3" x14ac:dyDescent="0.25">
      <c r="B1007" s="160">
        <v>43903</v>
      </c>
      <c r="C1007" s="163">
        <v>9955.2000000000007</v>
      </c>
    </row>
    <row r="1008" spans="2:3" x14ac:dyDescent="0.25">
      <c r="B1008" s="160">
        <v>43902</v>
      </c>
      <c r="C1008" s="163">
        <v>9590.15</v>
      </c>
    </row>
    <row r="1009" spans="2:3" x14ac:dyDescent="0.25">
      <c r="B1009" s="160">
        <v>43901</v>
      </c>
      <c r="C1009" s="163">
        <v>10458.4</v>
      </c>
    </row>
    <row r="1010" spans="2:3" x14ac:dyDescent="0.25">
      <c r="B1010" s="160">
        <v>43899</v>
      </c>
      <c r="C1010" s="163">
        <v>10451.450000000001</v>
      </c>
    </row>
    <row r="1011" spans="2:3" x14ac:dyDescent="0.25">
      <c r="B1011" s="160">
        <v>43896</v>
      </c>
      <c r="C1011" s="163">
        <v>10989.45</v>
      </c>
    </row>
    <row r="1012" spans="2:3" x14ac:dyDescent="0.25">
      <c r="B1012" s="160">
        <v>43895</v>
      </c>
      <c r="C1012" s="163">
        <v>11269</v>
      </c>
    </row>
    <row r="1013" spans="2:3" x14ac:dyDescent="0.25">
      <c r="B1013" s="160">
        <v>43894</v>
      </c>
      <c r="C1013" s="163">
        <v>11251</v>
      </c>
    </row>
    <row r="1014" spans="2:3" x14ac:dyDescent="0.25">
      <c r="B1014" s="160">
        <v>43893</v>
      </c>
      <c r="C1014" s="163">
        <v>11303.3</v>
      </c>
    </row>
    <row r="1015" spans="2:3" x14ac:dyDescent="0.25">
      <c r="B1015" s="160">
        <v>43892</v>
      </c>
      <c r="C1015" s="163">
        <v>11132.75</v>
      </c>
    </row>
    <row r="1016" spans="2:3" x14ac:dyDescent="0.25">
      <c r="B1016" s="160">
        <v>43889</v>
      </c>
      <c r="C1016" s="163">
        <v>11201.75</v>
      </c>
    </row>
    <row r="1017" spans="2:3" x14ac:dyDescent="0.25">
      <c r="B1017" s="160">
        <v>43888</v>
      </c>
      <c r="C1017" s="163">
        <v>11633.3</v>
      </c>
    </row>
    <row r="1018" spans="2:3" x14ac:dyDescent="0.25">
      <c r="B1018" s="160">
        <v>43887</v>
      </c>
      <c r="C1018" s="163">
        <v>11678.5</v>
      </c>
    </row>
    <row r="1019" spans="2:3" x14ac:dyDescent="0.25">
      <c r="B1019" s="160">
        <v>43886</v>
      </c>
      <c r="C1019" s="163">
        <v>11797.9</v>
      </c>
    </row>
    <row r="1020" spans="2:3" x14ac:dyDescent="0.25">
      <c r="B1020" s="160">
        <v>43885</v>
      </c>
      <c r="C1020" s="163">
        <v>11829.4</v>
      </c>
    </row>
    <row r="1021" spans="2:3" x14ac:dyDescent="0.25">
      <c r="B1021" s="160">
        <v>43881</v>
      </c>
      <c r="C1021" s="163">
        <v>12080.85</v>
      </c>
    </row>
    <row r="1022" spans="2:3" x14ac:dyDescent="0.25">
      <c r="B1022" s="160">
        <v>43880</v>
      </c>
      <c r="C1022" s="163">
        <v>12125.9</v>
      </c>
    </row>
    <row r="1023" spans="2:3" x14ac:dyDescent="0.25">
      <c r="B1023" s="160">
        <v>43879</v>
      </c>
      <c r="C1023" s="163">
        <v>11992.5</v>
      </c>
    </row>
    <row r="1024" spans="2:3" x14ac:dyDescent="0.25">
      <c r="B1024" s="160">
        <v>43878</v>
      </c>
      <c r="C1024" s="163">
        <v>12045.8</v>
      </c>
    </row>
    <row r="1025" spans="2:3" x14ac:dyDescent="0.25">
      <c r="B1025" s="160">
        <v>43875</v>
      </c>
      <c r="C1025" s="163">
        <v>12113.45</v>
      </c>
    </row>
    <row r="1026" spans="2:3" x14ac:dyDescent="0.25">
      <c r="B1026" s="160">
        <v>43874</v>
      </c>
      <c r="C1026" s="163">
        <v>12174.65</v>
      </c>
    </row>
    <row r="1027" spans="2:3" x14ac:dyDescent="0.25">
      <c r="B1027" s="160">
        <v>43873</v>
      </c>
      <c r="C1027" s="163">
        <v>12201.2</v>
      </c>
    </row>
    <row r="1028" spans="2:3" x14ac:dyDescent="0.25">
      <c r="B1028" s="160">
        <v>43872</v>
      </c>
      <c r="C1028" s="163">
        <v>12107.9</v>
      </c>
    </row>
    <row r="1029" spans="2:3" x14ac:dyDescent="0.25">
      <c r="B1029" s="160">
        <v>43871</v>
      </c>
      <c r="C1029" s="163">
        <v>12031.5</v>
      </c>
    </row>
    <row r="1030" spans="2:3" x14ac:dyDescent="0.25">
      <c r="B1030" s="160">
        <v>43868</v>
      </c>
      <c r="C1030" s="163">
        <v>12098.35</v>
      </c>
    </row>
    <row r="1031" spans="2:3" x14ac:dyDescent="0.25">
      <c r="B1031" s="160">
        <v>43867</v>
      </c>
      <c r="C1031" s="163">
        <v>12137.95</v>
      </c>
    </row>
    <row r="1032" spans="2:3" x14ac:dyDescent="0.25">
      <c r="B1032" s="160">
        <v>43866</v>
      </c>
      <c r="C1032" s="163">
        <v>12089.15</v>
      </c>
    </row>
    <row r="1033" spans="2:3" x14ac:dyDescent="0.25">
      <c r="B1033" s="160">
        <v>43865</v>
      </c>
      <c r="C1033" s="163">
        <v>11979.65</v>
      </c>
    </row>
    <row r="1034" spans="2:3" x14ac:dyDescent="0.25">
      <c r="B1034" s="160">
        <v>43864</v>
      </c>
      <c r="C1034" s="163">
        <v>11707.9</v>
      </c>
    </row>
    <row r="1035" spans="2:3" x14ac:dyDescent="0.25">
      <c r="B1035" s="160">
        <v>43862</v>
      </c>
      <c r="C1035" s="163">
        <v>11661.85</v>
      </c>
    </row>
    <row r="1036" spans="2:3" x14ac:dyDescent="0.25">
      <c r="B1036" s="160">
        <v>43861</v>
      </c>
      <c r="C1036" s="163">
        <v>11962.1</v>
      </c>
    </row>
    <row r="1037" spans="2:3" x14ac:dyDescent="0.25">
      <c r="B1037" s="160">
        <v>43860</v>
      </c>
      <c r="C1037" s="163">
        <v>12035.8</v>
      </c>
    </row>
    <row r="1038" spans="2:3" x14ac:dyDescent="0.25">
      <c r="B1038" s="160">
        <v>43859</v>
      </c>
      <c r="C1038" s="163">
        <v>12129.5</v>
      </c>
    </row>
    <row r="1039" spans="2:3" x14ac:dyDescent="0.25">
      <c r="B1039" s="160">
        <v>43858</v>
      </c>
      <c r="C1039" s="163">
        <v>12055.8</v>
      </c>
    </row>
    <row r="1040" spans="2:3" x14ac:dyDescent="0.25">
      <c r="B1040" s="160">
        <v>43857</v>
      </c>
      <c r="C1040" s="163">
        <v>12119</v>
      </c>
    </row>
    <row r="1041" spans="2:3" x14ac:dyDescent="0.25">
      <c r="B1041" s="160">
        <v>43854</v>
      </c>
      <c r="C1041" s="163">
        <v>12248.25</v>
      </c>
    </row>
    <row r="1042" spans="2:3" x14ac:dyDescent="0.25">
      <c r="B1042" s="160">
        <v>43853</v>
      </c>
      <c r="C1042" s="163">
        <v>12180.35</v>
      </c>
    </row>
    <row r="1043" spans="2:3" x14ac:dyDescent="0.25">
      <c r="B1043" s="160">
        <v>43852</v>
      </c>
      <c r="C1043" s="163">
        <v>12106.9</v>
      </c>
    </row>
    <row r="1044" spans="2:3" x14ac:dyDescent="0.25">
      <c r="B1044" s="160">
        <v>43851</v>
      </c>
      <c r="C1044" s="163">
        <v>12169.85</v>
      </c>
    </row>
    <row r="1045" spans="2:3" x14ac:dyDescent="0.25">
      <c r="B1045" s="160">
        <v>43850</v>
      </c>
      <c r="C1045" s="163">
        <v>12224.55</v>
      </c>
    </row>
    <row r="1046" spans="2:3" x14ac:dyDescent="0.25">
      <c r="B1046" s="160">
        <v>43847</v>
      </c>
      <c r="C1046" s="163">
        <v>12352.35</v>
      </c>
    </row>
    <row r="1047" spans="2:3" x14ac:dyDescent="0.25">
      <c r="B1047" s="160">
        <v>43846</v>
      </c>
      <c r="C1047" s="163">
        <v>12355.5</v>
      </c>
    </row>
    <row r="1048" spans="2:3" x14ac:dyDescent="0.25">
      <c r="B1048" s="160">
        <v>43845</v>
      </c>
      <c r="C1048" s="163">
        <v>12343.3</v>
      </c>
    </row>
    <row r="1049" spans="2:3" x14ac:dyDescent="0.25">
      <c r="B1049" s="160">
        <v>43844</v>
      </c>
      <c r="C1049" s="163">
        <v>12362.3</v>
      </c>
    </row>
    <row r="1050" spans="2:3" x14ac:dyDescent="0.25">
      <c r="B1050" s="160">
        <v>43843</v>
      </c>
      <c r="C1050" s="163">
        <v>12329.55</v>
      </c>
    </row>
    <row r="1051" spans="2:3" x14ac:dyDescent="0.25">
      <c r="B1051" s="160">
        <v>43840</v>
      </c>
      <c r="C1051" s="163">
        <v>12256.8</v>
      </c>
    </row>
    <row r="1052" spans="2:3" x14ac:dyDescent="0.25">
      <c r="B1052" s="160">
        <v>43839</v>
      </c>
      <c r="C1052" s="163">
        <v>12215.9</v>
      </c>
    </row>
    <row r="1053" spans="2:3" x14ac:dyDescent="0.25">
      <c r="B1053" s="160">
        <v>43838</v>
      </c>
      <c r="C1053" s="163">
        <v>12025.35</v>
      </c>
    </row>
    <row r="1054" spans="2:3" x14ac:dyDescent="0.25">
      <c r="B1054" s="160">
        <v>43837</v>
      </c>
      <c r="C1054" s="163">
        <v>12052.95</v>
      </c>
    </row>
    <row r="1055" spans="2:3" x14ac:dyDescent="0.25">
      <c r="B1055" s="160">
        <v>43836</v>
      </c>
      <c r="C1055" s="163">
        <v>11993.05</v>
      </c>
    </row>
    <row r="1056" spans="2:3" x14ac:dyDescent="0.25">
      <c r="B1056" s="160">
        <v>43833</v>
      </c>
      <c r="C1056" s="163">
        <v>12226.65</v>
      </c>
    </row>
    <row r="1057" spans="2:3" x14ac:dyDescent="0.25">
      <c r="B1057" s="160">
        <v>43832</v>
      </c>
      <c r="C1057" s="163">
        <v>12282.2</v>
      </c>
    </row>
    <row r="1058" spans="2:3" x14ac:dyDescent="0.25">
      <c r="B1058" s="160">
        <v>43831</v>
      </c>
      <c r="C1058" s="163">
        <v>12182.5</v>
      </c>
    </row>
    <row r="1059" spans="2:3" x14ac:dyDescent="0.25">
      <c r="B1059" s="160">
        <v>43830</v>
      </c>
      <c r="C1059" s="163">
        <v>12168.45</v>
      </c>
    </row>
    <row r="1060" spans="2:3" x14ac:dyDescent="0.25">
      <c r="B1060" s="160">
        <v>43829</v>
      </c>
      <c r="C1060" s="163">
        <v>12255.85</v>
      </c>
    </row>
    <row r="1061" spans="2:3" x14ac:dyDescent="0.25">
      <c r="B1061" s="160">
        <v>43826</v>
      </c>
      <c r="C1061" s="163">
        <v>12245.8</v>
      </c>
    </row>
    <row r="1062" spans="2:3" x14ac:dyDescent="0.25">
      <c r="B1062" s="160">
        <v>43825</v>
      </c>
      <c r="C1062" s="163">
        <v>12126.55</v>
      </c>
    </row>
    <row r="1063" spans="2:3" x14ac:dyDescent="0.25">
      <c r="B1063" s="160">
        <v>43823</v>
      </c>
      <c r="C1063" s="163">
        <v>12214.55</v>
      </c>
    </row>
    <row r="1064" spans="2:3" x14ac:dyDescent="0.25">
      <c r="B1064" s="160">
        <v>43822</v>
      </c>
      <c r="C1064" s="163">
        <v>12262.75</v>
      </c>
    </row>
    <row r="1065" spans="2:3" x14ac:dyDescent="0.25">
      <c r="B1065" s="160">
        <v>43819</v>
      </c>
      <c r="C1065" s="163">
        <v>12271.8</v>
      </c>
    </row>
    <row r="1066" spans="2:3" x14ac:dyDescent="0.25">
      <c r="B1066" s="160">
        <v>43818</v>
      </c>
      <c r="C1066" s="163">
        <v>12259.7</v>
      </c>
    </row>
    <row r="1067" spans="2:3" x14ac:dyDescent="0.25">
      <c r="B1067" s="160">
        <v>43817</v>
      </c>
      <c r="C1067" s="163">
        <v>12221.65</v>
      </c>
    </row>
    <row r="1068" spans="2:3" x14ac:dyDescent="0.25">
      <c r="B1068" s="160">
        <v>43816</v>
      </c>
      <c r="C1068" s="163">
        <v>12165</v>
      </c>
    </row>
    <row r="1069" spans="2:3" x14ac:dyDescent="0.25">
      <c r="B1069" s="160">
        <v>43815</v>
      </c>
      <c r="C1069" s="163">
        <v>12053.95</v>
      </c>
    </row>
    <row r="1070" spans="2:3" x14ac:dyDescent="0.25">
      <c r="B1070" s="160">
        <v>43812</v>
      </c>
      <c r="C1070" s="163">
        <v>12086.7</v>
      </c>
    </row>
    <row r="1071" spans="2:3" x14ac:dyDescent="0.25">
      <c r="B1071" s="160">
        <v>43811</v>
      </c>
      <c r="C1071" s="163">
        <v>11971.8</v>
      </c>
    </row>
    <row r="1072" spans="2:3" x14ac:dyDescent="0.25">
      <c r="B1072" s="160">
        <v>43810</v>
      </c>
      <c r="C1072" s="163">
        <v>11910.15</v>
      </c>
    </row>
    <row r="1073" spans="2:3" x14ac:dyDescent="0.25">
      <c r="B1073" s="160">
        <v>43809</v>
      </c>
      <c r="C1073" s="163">
        <v>11856.8</v>
      </c>
    </row>
    <row r="1074" spans="2:3" x14ac:dyDescent="0.25">
      <c r="B1074" s="160">
        <v>43808</v>
      </c>
      <c r="C1074" s="163">
        <v>11937.5</v>
      </c>
    </row>
    <row r="1075" spans="2:3" x14ac:dyDescent="0.25">
      <c r="B1075" s="160">
        <v>43805</v>
      </c>
      <c r="C1075" s="163">
        <v>11921.5</v>
      </c>
    </row>
    <row r="1076" spans="2:3" x14ac:dyDescent="0.25">
      <c r="B1076" s="160">
        <v>43804</v>
      </c>
      <c r="C1076" s="163">
        <v>12018.4</v>
      </c>
    </row>
    <row r="1077" spans="2:3" x14ac:dyDescent="0.25">
      <c r="B1077" s="160">
        <v>43803</v>
      </c>
      <c r="C1077" s="163">
        <v>12043.2</v>
      </c>
    </row>
    <row r="1078" spans="2:3" x14ac:dyDescent="0.25">
      <c r="B1078" s="160">
        <v>43802</v>
      </c>
      <c r="C1078" s="163">
        <v>11994.2</v>
      </c>
    </row>
    <row r="1079" spans="2:3" x14ac:dyDescent="0.25">
      <c r="B1079" s="160">
        <v>43801</v>
      </c>
      <c r="C1079" s="163">
        <v>12048.2</v>
      </c>
    </row>
    <row r="1080" spans="2:3" x14ac:dyDescent="0.25">
      <c r="B1080" s="160">
        <v>43798</v>
      </c>
      <c r="C1080" s="163">
        <v>12056.05</v>
      </c>
    </row>
    <row r="1081" spans="2:3" x14ac:dyDescent="0.25">
      <c r="B1081" s="160">
        <v>43797</v>
      </c>
      <c r="C1081" s="163">
        <v>12151.15</v>
      </c>
    </row>
    <row r="1082" spans="2:3" x14ac:dyDescent="0.25">
      <c r="B1082" s="160">
        <v>43796</v>
      </c>
      <c r="C1082" s="163">
        <v>12100.7</v>
      </c>
    </row>
    <row r="1083" spans="2:3" x14ac:dyDescent="0.25">
      <c r="B1083" s="160">
        <v>43795</v>
      </c>
      <c r="C1083" s="163">
        <v>12037.7</v>
      </c>
    </row>
    <row r="1084" spans="2:3" x14ac:dyDescent="0.25">
      <c r="B1084" s="160">
        <v>43794</v>
      </c>
      <c r="C1084" s="163">
        <v>12073.75</v>
      </c>
    </row>
    <row r="1085" spans="2:3" x14ac:dyDescent="0.25">
      <c r="B1085" s="160">
        <v>43791</v>
      </c>
      <c r="C1085" s="163">
        <v>11914.4</v>
      </c>
    </row>
    <row r="1086" spans="2:3" x14ac:dyDescent="0.25">
      <c r="B1086" s="160">
        <v>43790</v>
      </c>
      <c r="C1086" s="163">
        <v>11968.4</v>
      </c>
    </row>
    <row r="1087" spans="2:3" x14ac:dyDescent="0.25">
      <c r="B1087" s="160">
        <v>43789</v>
      </c>
      <c r="C1087" s="163">
        <v>11999.1</v>
      </c>
    </row>
    <row r="1088" spans="2:3" x14ac:dyDescent="0.25">
      <c r="B1088" s="160">
        <v>43788</v>
      </c>
      <c r="C1088" s="163">
        <v>11940.1</v>
      </c>
    </row>
    <row r="1089" spans="2:3" x14ac:dyDescent="0.25">
      <c r="B1089" s="160">
        <v>43787</v>
      </c>
      <c r="C1089" s="163">
        <v>11884.5</v>
      </c>
    </row>
    <row r="1090" spans="2:3" x14ac:dyDescent="0.25">
      <c r="B1090" s="160">
        <v>43784</v>
      </c>
      <c r="C1090" s="163">
        <v>11895.45</v>
      </c>
    </row>
    <row r="1091" spans="2:3" x14ac:dyDescent="0.25">
      <c r="B1091" s="160">
        <v>43783</v>
      </c>
      <c r="C1091" s="163">
        <v>11872.1</v>
      </c>
    </row>
    <row r="1092" spans="2:3" x14ac:dyDescent="0.25">
      <c r="B1092" s="160">
        <v>43782</v>
      </c>
      <c r="C1092" s="163">
        <v>11840.45</v>
      </c>
    </row>
    <row r="1093" spans="2:3" x14ac:dyDescent="0.25">
      <c r="B1093" s="160">
        <v>43780</v>
      </c>
      <c r="C1093" s="163">
        <v>11913.45</v>
      </c>
    </row>
    <row r="1094" spans="2:3" x14ac:dyDescent="0.25">
      <c r="B1094" s="160">
        <v>43777</v>
      </c>
      <c r="C1094" s="163">
        <v>11908.15</v>
      </c>
    </row>
    <row r="1095" spans="2:3" x14ac:dyDescent="0.25">
      <c r="B1095" s="160">
        <v>43776</v>
      </c>
      <c r="C1095" s="163">
        <v>12012.05</v>
      </c>
    </row>
    <row r="1096" spans="2:3" x14ac:dyDescent="0.25">
      <c r="B1096" s="160">
        <v>43775</v>
      </c>
      <c r="C1096" s="163">
        <v>11966.05</v>
      </c>
    </row>
    <row r="1097" spans="2:3" x14ac:dyDescent="0.25">
      <c r="B1097" s="160">
        <v>43774</v>
      </c>
      <c r="C1097" s="163">
        <v>11917.2</v>
      </c>
    </row>
    <row r="1098" spans="2:3" x14ac:dyDescent="0.25">
      <c r="B1098" s="160">
        <v>43773</v>
      </c>
      <c r="C1098" s="163">
        <v>11941.3</v>
      </c>
    </row>
    <row r="1099" spans="2:3" x14ac:dyDescent="0.25">
      <c r="B1099" s="160">
        <v>43770</v>
      </c>
      <c r="C1099" s="163">
        <v>11890.6</v>
      </c>
    </row>
    <row r="1100" spans="2:3" x14ac:dyDescent="0.25">
      <c r="B1100" s="160">
        <v>43769</v>
      </c>
      <c r="C1100" s="163">
        <v>11877.45</v>
      </c>
    </row>
    <row r="1101" spans="2:3" x14ac:dyDescent="0.25">
      <c r="B1101" s="160">
        <v>43768</v>
      </c>
      <c r="C1101" s="163">
        <v>11844.1</v>
      </c>
    </row>
    <row r="1102" spans="2:3" x14ac:dyDescent="0.25">
      <c r="B1102" s="160">
        <v>43767</v>
      </c>
      <c r="C1102" s="163">
        <v>11786.85</v>
      </c>
    </row>
    <row r="1103" spans="2:3" x14ac:dyDescent="0.25">
      <c r="B1103" s="160">
        <v>43765</v>
      </c>
      <c r="C1103" s="163">
        <v>11627.15</v>
      </c>
    </row>
    <row r="1104" spans="2:3" x14ac:dyDescent="0.25">
      <c r="B1104" s="160">
        <v>43763</v>
      </c>
      <c r="C1104" s="163">
        <v>11583.9</v>
      </c>
    </row>
    <row r="1105" spans="2:3" x14ac:dyDescent="0.25">
      <c r="B1105" s="160">
        <v>43762</v>
      </c>
      <c r="C1105" s="163">
        <v>11582.6</v>
      </c>
    </row>
    <row r="1106" spans="2:3" x14ac:dyDescent="0.25">
      <c r="B1106" s="160">
        <v>43761</v>
      </c>
      <c r="C1106" s="163">
        <v>11604.1</v>
      </c>
    </row>
    <row r="1107" spans="2:3" x14ac:dyDescent="0.25">
      <c r="B1107" s="160">
        <v>43760</v>
      </c>
      <c r="C1107" s="163">
        <v>11588.35</v>
      </c>
    </row>
    <row r="1108" spans="2:3" x14ac:dyDescent="0.25">
      <c r="B1108" s="160">
        <v>43756</v>
      </c>
      <c r="C1108" s="163">
        <v>11661.85</v>
      </c>
    </row>
    <row r="1109" spans="2:3" x14ac:dyDescent="0.25">
      <c r="B1109" s="160">
        <v>43755</v>
      </c>
      <c r="C1109" s="163">
        <v>11586.35</v>
      </c>
    </row>
    <row r="1110" spans="2:3" x14ac:dyDescent="0.25">
      <c r="B1110" s="160">
        <v>43754</v>
      </c>
      <c r="C1110" s="163">
        <v>11464</v>
      </c>
    </row>
    <row r="1111" spans="2:3" x14ac:dyDescent="0.25">
      <c r="B1111" s="160">
        <v>43753</v>
      </c>
      <c r="C1111" s="163">
        <v>11428.3</v>
      </c>
    </row>
    <row r="1112" spans="2:3" x14ac:dyDescent="0.25">
      <c r="B1112" s="160">
        <v>43752</v>
      </c>
      <c r="C1112" s="163">
        <v>11341.15</v>
      </c>
    </row>
    <row r="1113" spans="2:3" x14ac:dyDescent="0.25">
      <c r="B1113" s="160">
        <v>43749</v>
      </c>
      <c r="C1113" s="163">
        <v>11305.05</v>
      </c>
    </row>
    <row r="1114" spans="2:3" x14ac:dyDescent="0.25">
      <c r="B1114" s="160">
        <v>43748</v>
      </c>
      <c r="C1114" s="163">
        <v>11234.55</v>
      </c>
    </row>
    <row r="1115" spans="2:3" x14ac:dyDescent="0.25">
      <c r="B1115" s="160">
        <v>43747</v>
      </c>
      <c r="C1115" s="163">
        <v>11313.3</v>
      </c>
    </row>
    <row r="1116" spans="2:3" x14ac:dyDescent="0.25">
      <c r="B1116" s="160">
        <v>43745</v>
      </c>
      <c r="C1116" s="163">
        <v>11126.4</v>
      </c>
    </row>
    <row r="1117" spans="2:3" x14ac:dyDescent="0.25">
      <c r="B1117" s="160">
        <v>43742</v>
      </c>
      <c r="C1117" s="163">
        <v>11174.75</v>
      </c>
    </row>
    <row r="1118" spans="2:3" x14ac:dyDescent="0.25">
      <c r="B1118" s="160">
        <v>43741</v>
      </c>
      <c r="C1118" s="163">
        <v>11314</v>
      </c>
    </row>
    <row r="1119" spans="2:3" x14ac:dyDescent="0.25">
      <c r="B1119" s="160">
        <v>43739</v>
      </c>
      <c r="C1119" s="163">
        <v>11359.9</v>
      </c>
    </row>
    <row r="1120" spans="2:3" x14ac:dyDescent="0.25">
      <c r="B1120" s="160">
        <v>43738</v>
      </c>
      <c r="C1120" s="163">
        <v>11474.45</v>
      </c>
    </row>
    <row r="1121" spans="2:3" x14ac:dyDescent="0.25">
      <c r="B1121" s="160">
        <v>43735</v>
      </c>
      <c r="C1121" s="163">
        <v>11512.4</v>
      </c>
    </row>
    <row r="1122" spans="2:3" x14ac:dyDescent="0.25">
      <c r="B1122" s="160">
        <v>43734</v>
      </c>
      <c r="C1122" s="163">
        <v>11571.2</v>
      </c>
    </row>
    <row r="1123" spans="2:3" x14ac:dyDescent="0.25">
      <c r="B1123" s="160">
        <v>43733</v>
      </c>
      <c r="C1123" s="163">
        <v>11440.2</v>
      </c>
    </row>
    <row r="1124" spans="2:3" x14ac:dyDescent="0.25">
      <c r="B1124" s="160">
        <v>43732</v>
      </c>
      <c r="C1124" s="163">
        <v>11588.2</v>
      </c>
    </row>
    <row r="1125" spans="2:3" x14ac:dyDescent="0.25">
      <c r="B1125" s="160">
        <v>43731</v>
      </c>
      <c r="C1125" s="163">
        <v>11600.2</v>
      </c>
    </row>
    <row r="1126" spans="2:3" x14ac:dyDescent="0.25">
      <c r="B1126" s="160">
        <v>43728</v>
      </c>
      <c r="C1126" s="163">
        <v>11274.2</v>
      </c>
    </row>
    <row r="1127" spans="2:3" x14ac:dyDescent="0.25">
      <c r="B1127" s="160">
        <v>43727</v>
      </c>
      <c r="C1127" s="163">
        <v>10704.8</v>
      </c>
    </row>
    <row r="1128" spans="2:3" x14ac:dyDescent="0.25">
      <c r="B1128" s="160">
        <v>43726</v>
      </c>
      <c r="C1128" s="163">
        <v>10840.65</v>
      </c>
    </row>
    <row r="1129" spans="2:3" x14ac:dyDescent="0.25">
      <c r="B1129" s="160">
        <v>43725</v>
      </c>
      <c r="C1129" s="163">
        <v>10817.6</v>
      </c>
    </row>
    <row r="1130" spans="2:3" x14ac:dyDescent="0.25">
      <c r="B1130" s="160">
        <v>43724</v>
      </c>
      <c r="C1130" s="163">
        <v>11003.5</v>
      </c>
    </row>
    <row r="1131" spans="2:3" x14ac:dyDescent="0.25">
      <c r="B1131" s="160">
        <v>43721</v>
      </c>
      <c r="C1131" s="163">
        <v>11075.9</v>
      </c>
    </row>
    <row r="1132" spans="2:3" x14ac:dyDescent="0.25">
      <c r="B1132" s="160">
        <v>43720</v>
      </c>
      <c r="C1132" s="163">
        <v>10982.8</v>
      </c>
    </row>
    <row r="1133" spans="2:3" x14ac:dyDescent="0.25">
      <c r="B1133" s="160">
        <v>43719</v>
      </c>
      <c r="C1133" s="163">
        <v>11035.7</v>
      </c>
    </row>
    <row r="1134" spans="2:3" x14ac:dyDescent="0.25">
      <c r="B1134" s="160">
        <v>43717</v>
      </c>
      <c r="C1134" s="163">
        <v>11003.05</v>
      </c>
    </row>
    <row r="1135" spans="2:3" x14ac:dyDescent="0.25">
      <c r="B1135" s="160">
        <v>43714</v>
      </c>
      <c r="C1135" s="163">
        <v>10946.2</v>
      </c>
    </row>
    <row r="1136" spans="2:3" x14ac:dyDescent="0.25">
      <c r="B1136" s="160">
        <v>43713</v>
      </c>
      <c r="C1136" s="163">
        <v>10847.9</v>
      </c>
    </row>
    <row r="1137" spans="2:3" x14ac:dyDescent="0.25">
      <c r="B1137" s="160">
        <v>43712</v>
      </c>
      <c r="C1137" s="163">
        <v>10844.65</v>
      </c>
    </row>
    <row r="1138" spans="2:3" x14ac:dyDescent="0.25">
      <c r="B1138" s="160">
        <v>43711</v>
      </c>
      <c r="C1138" s="163">
        <v>10797.9</v>
      </c>
    </row>
    <row r="1139" spans="2:3" x14ac:dyDescent="0.25">
      <c r="B1139" s="160">
        <v>43707</v>
      </c>
      <c r="C1139" s="163">
        <v>11023.25</v>
      </c>
    </row>
    <row r="1140" spans="2:3" x14ac:dyDescent="0.25">
      <c r="B1140" s="160">
        <v>43706</v>
      </c>
      <c r="C1140" s="163">
        <v>10948.3</v>
      </c>
    </row>
    <row r="1141" spans="2:3" x14ac:dyDescent="0.25">
      <c r="B1141" s="160">
        <v>43705</v>
      </c>
      <c r="C1141" s="163">
        <v>11046.1</v>
      </c>
    </row>
    <row r="1142" spans="2:3" x14ac:dyDescent="0.25">
      <c r="B1142" s="160">
        <v>43704</v>
      </c>
      <c r="C1142" s="163">
        <v>11105.35</v>
      </c>
    </row>
    <row r="1143" spans="2:3" x14ac:dyDescent="0.25">
      <c r="B1143" s="160">
        <v>43703</v>
      </c>
      <c r="C1143" s="163">
        <v>11057.85</v>
      </c>
    </row>
    <row r="1144" spans="2:3" x14ac:dyDescent="0.25">
      <c r="B1144" s="160">
        <v>43700</v>
      </c>
      <c r="C1144" s="163">
        <v>10829.35</v>
      </c>
    </row>
    <row r="1145" spans="2:3" x14ac:dyDescent="0.25">
      <c r="B1145" s="160">
        <v>43699</v>
      </c>
      <c r="C1145" s="163">
        <v>10741.35</v>
      </c>
    </row>
    <row r="1146" spans="2:3" x14ac:dyDescent="0.25">
      <c r="B1146" s="160">
        <v>43698</v>
      </c>
      <c r="C1146" s="163">
        <v>10918.7</v>
      </c>
    </row>
    <row r="1147" spans="2:3" x14ac:dyDescent="0.25">
      <c r="B1147" s="160">
        <v>43697</v>
      </c>
      <c r="C1147" s="163">
        <v>11017</v>
      </c>
    </row>
    <row r="1148" spans="2:3" x14ac:dyDescent="0.25">
      <c r="B1148" s="160">
        <v>43696</v>
      </c>
      <c r="C1148" s="163">
        <v>11053.9</v>
      </c>
    </row>
    <row r="1149" spans="2:3" x14ac:dyDescent="0.25">
      <c r="B1149" s="160">
        <v>43693</v>
      </c>
      <c r="C1149" s="163">
        <v>11047.8</v>
      </c>
    </row>
    <row r="1150" spans="2:3" x14ac:dyDescent="0.25">
      <c r="B1150" s="160">
        <v>43691</v>
      </c>
      <c r="C1150" s="163">
        <v>11029.4</v>
      </c>
    </row>
    <row r="1151" spans="2:3" x14ac:dyDescent="0.25">
      <c r="B1151" s="160">
        <v>43690</v>
      </c>
      <c r="C1151" s="163">
        <v>10925.85</v>
      </c>
    </row>
    <row r="1152" spans="2:3" x14ac:dyDescent="0.25">
      <c r="B1152" s="160">
        <v>43686</v>
      </c>
      <c r="C1152" s="163">
        <v>11109.65</v>
      </c>
    </row>
    <row r="1153" spans="2:3" x14ac:dyDescent="0.25">
      <c r="B1153" s="160">
        <v>43685</v>
      </c>
      <c r="C1153" s="163">
        <v>11032.45</v>
      </c>
    </row>
    <row r="1154" spans="2:3" x14ac:dyDescent="0.25">
      <c r="B1154" s="160">
        <v>43684</v>
      </c>
      <c r="C1154" s="163">
        <v>10855.5</v>
      </c>
    </row>
    <row r="1155" spans="2:3" x14ac:dyDescent="0.25">
      <c r="B1155" s="160">
        <v>43683</v>
      </c>
      <c r="C1155" s="163">
        <v>10948.25</v>
      </c>
    </row>
    <row r="1156" spans="2:3" x14ac:dyDescent="0.25">
      <c r="B1156" s="160">
        <v>43682</v>
      </c>
      <c r="C1156" s="163">
        <v>10862.6</v>
      </c>
    </row>
    <row r="1157" spans="2:3" x14ac:dyDescent="0.25">
      <c r="B1157" s="160">
        <v>43679</v>
      </c>
      <c r="C1157" s="163">
        <v>10997.35</v>
      </c>
    </row>
    <row r="1158" spans="2:3" x14ac:dyDescent="0.25">
      <c r="B1158" s="160">
        <v>43678</v>
      </c>
      <c r="C1158" s="163">
        <v>10980</v>
      </c>
    </row>
    <row r="1159" spans="2:3" x14ac:dyDescent="0.25">
      <c r="B1159" s="160">
        <v>43677</v>
      </c>
      <c r="C1159" s="163">
        <v>11118</v>
      </c>
    </row>
    <row r="1160" spans="2:3" x14ac:dyDescent="0.25">
      <c r="B1160" s="160">
        <v>43676</v>
      </c>
      <c r="C1160" s="163">
        <v>11085.4</v>
      </c>
    </row>
    <row r="1161" spans="2:3" x14ac:dyDescent="0.25">
      <c r="B1161" s="160">
        <v>43675</v>
      </c>
      <c r="C1161" s="163">
        <v>11189.2</v>
      </c>
    </row>
    <row r="1162" spans="2:3" x14ac:dyDescent="0.25">
      <c r="B1162" s="160">
        <v>43672</v>
      </c>
      <c r="C1162" s="163">
        <v>11284.3</v>
      </c>
    </row>
    <row r="1163" spans="2:3" x14ac:dyDescent="0.25">
      <c r="B1163" s="160">
        <v>43671</v>
      </c>
      <c r="C1163" s="163">
        <v>11252.15</v>
      </c>
    </row>
    <row r="1164" spans="2:3" x14ac:dyDescent="0.25">
      <c r="B1164" s="160">
        <v>43670</v>
      </c>
      <c r="C1164" s="163">
        <v>11271.3</v>
      </c>
    </row>
    <row r="1165" spans="2:3" x14ac:dyDescent="0.25">
      <c r="B1165" s="160">
        <v>43669</v>
      </c>
      <c r="C1165" s="163">
        <v>11331.05</v>
      </c>
    </row>
    <row r="1166" spans="2:3" x14ac:dyDescent="0.25">
      <c r="B1166" s="160">
        <v>43668</v>
      </c>
      <c r="C1166" s="163">
        <v>11346.2</v>
      </c>
    </row>
    <row r="1167" spans="2:3" x14ac:dyDescent="0.25">
      <c r="B1167" s="160">
        <v>43665</v>
      </c>
      <c r="C1167" s="163">
        <v>11419.25</v>
      </c>
    </row>
    <row r="1168" spans="2:3" x14ac:dyDescent="0.25">
      <c r="B1168" s="160">
        <v>43664</v>
      </c>
      <c r="C1168" s="163">
        <v>11596.9</v>
      </c>
    </row>
    <row r="1169" spans="2:3" x14ac:dyDescent="0.25">
      <c r="B1169" s="160">
        <v>43663</v>
      </c>
      <c r="C1169" s="163">
        <v>11687.5</v>
      </c>
    </row>
    <row r="1170" spans="2:3" x14ac:dyDescent="0.25">
      <c r="B1170" s="160">
        <v>43662</v>
      </c>
      <c r="C1170" s="163">
        <v>11662.6</v>
      </c>
    </row>
    <row r="1171" spans="2:3" x14ac:dyDescent="0.25">
      <c r="B1171" s="160">
        <v>43661</v>
      </c>
      <c r="C1171" s="163">
        <v>11588.35</v>
      </c>
    </row>
    <row r="1172" spans="2:3" x14ac:dyDescent="0.25">
      <c r="B1172" s="160">
        <v>43658</v>
      </c>
      <c r="C1172" s="163">
        <v>11552.5</v>
      </c>
    </row>
    <row r="1173" spans="2:3" x14ac:dyDescent="0.25">
      <c r="B1173" s="160">
        <v>43657</v>
      </c>
      <c r="C1173" s="163">
        <v>11582.9</v>
      </c>
    </row>
    <row r="1174" spans="2:3" x14ac:dyDescent="0.25">
      <c r="B1174" s="160">
        <v>43656</v>
      </c>
      <c r="C1174" s="163">
        <v>11498.9</v>
      </c>
    </row>
    <row r="1175" spans="2:3" x14ac:dyDescent="0.25">
      <c r="B1175" s="160">
        <v>43655</v>
      </c>
      <c r="C1175" s="163">
        <v>11555.9</v>
      </c>
    </row>
    <row r="1176" spans="2:3" x14ac:dyDescent="0.25">
      <c r="B1176" s="160">
        <v>43654</v>
      </c>
      <c r="C1176" s="163">
        <v>11558.6</v>
      </c>
    </row>
    <row r="1177" spans="2:3" x14ac:dyDescent="0.25">
      <c r="B1177" s="160">
        <v>43651</v>
      </c>
      <c r="C1177" s="163">
        <v>11811.15</v>
      </c>
    </row>
    <row r="1178" spans="2:3" x14ac:dyDescent="0.25">
      <c r="B1178" s="160">
        <v>43650</v>
      </c>
      <c r="C1178" s="163">
        <v>11946.75</v>
      </c>
    </row>
    <row r="1179" spans="2:3" x14ac:dyDescent="0.25">
      <c r="B1179" s="160">
        <v>43649</v>
      </c>
      <c r="C1179" s="163">
        <v>11916.75</v>
      </c>
    </row>
    <row r="1180" spans="2:3" x14ac:dyDescent="0.25">
      <c r="B1180" s="160">
        <v>43648</v>
      </c>
      <c r="C1180" s="163">
        <v>11910.3</v>
      </c>
    </row>
    <row r="1181" spans="2:3" x14ac:dyDescent="0.25">
      <c r="B1181" s="160">
        <v>43647</v>
      </c>
      <c r="C1181" s="163">
        <v>11865.6</v>
      </c>
    </row>
    <row r="1182" spans="2:3" x14ac:dyDescent="0.25">
      <c r="B1182" s="160">
        <v>43644</v>
      </c>
      <c r="C1182" s="163">
        <v>11788.85</v>
      </c>
    </row>
    <row r="1183" spans="2:3" x14ac:dyDescent="0.25">
      <c r="B1183" s="160">
        <v>43643</v>
      </c>
      <c r="C1183" s="163">
        <v>11841.55</v>
      </c>
    </row>
    <row r="1184" spans="2:3" x14ac:dyDescent="0.25">
      <c r="B1184" s="160">
        <v>43642</v>
      </c>
      <c r="C1184" s="163">
        <v>11847.55</v>
      </c>
    </row>
    <row r="1185" spans="2:3" x14ac:dyDescent="0.25">
      <c r="B1185" s="160">
        <v>43641</v>
      </c>
      <c r="C1185" s="163">
        <v>11796.45</v>
      </c>
    </row>
    <row r="1186" spans="2:3" x14ac:dyDescent="0.25">
      <c r="B1186" s="160">
        <v>43640</v>
      </c>
      <c r="C1186" s="163">
        <v>11699.65</v>
      </c>
    </row>
    <row r="1187" spans="2:3" x14ac:dyDescent="0.25">
      <c r="B1187" s="160">
        <v>43637</v>
      </c>
      <c r="C1187" s="163">
        <v>11724.1</v>
      </c>
    </row>
    <row r="1188" spans="2:3" x14ac:dyDescent="0.25">
      <c r="B1188" s="160">
        <v>43636</v>
      </c>
      <c r="C1188" s="163">
        <v>11831.75</v>
      </c>
    </row>
    <row r="1189" spans="2:3" x14ac:dyDescent="0.25">
      <c r="B1189" s="160">
        <v>43635</v>
      </c>
      <c r="C1189" s="163">
        <v>11691.45</v>
      </c>
    </row>
    <row r="1190" spans="2:3" x14ac:dyDescent="0.25">
      <c r="B1190" s="160">
        <v>43634</v>
      </c>
      <c r="C1190" s="163">
        <v>11691.5</v>
      </c>
    </row>
    <row r="1191" spans="2:3" x14ac:dyDescent="0.25">
      <c r="B1191" s="160">
        <v>43633</v>
      </c>
      <c r="C1191" s="163">
        <v>11672.15</v>
      </c>
    </row>
    <row r="1192" spans="2:3" x14ac:dyDescent="0.25">
      <c r="B1192" s="160">
        <v>43630</v>
      </c>
      <c r="C1192" s="163">
        <v>11823.3</v>
      </c>
    </row>
    <row r="1193" spans="2:3" x14ac:dyDescent="0.25">
      <c r="B1193" s="160">
        <v>43629</v>
      </c>
      <c r="C1193" s="163">
        <v>11914.05</v>
      </c>
    </row>
    <row r="1194" spans="2:3" x14ac:dyDescent="0.25">
      <c r="B1194" s="160">
        <v>43628</v>
      </c>
      <c r="C1194" s="163">
        <v>11906.2</v>
      </c>
    </row>
    <row r="1195" spans="2:3" x14ac:dyDescent="0.25">
      <c r="B1195" s="160">
        <v>43627</v>
      </c>
      <c r="C1195" s="163">
        <v>11965.6</v>
      </c>
    </row>
    <row r="1196" spans="2:3" x14ac:dyDescent="0.25">
      <c r="B1196" s="160">
        <v>43626</v>
      </c>
      <c r="C1196" s="163">
        <v>11922.7</v>
      </c>
    </row>
    <row r="1197" spans="2:3" x14ac:dyDescent="0.25">
      <c r="B1197" s="160">
        <v>43623</v>
      </c>
      <c r="C1197" s="163">
        <v>11870.65</v>
      </c>
    </row>
    <row r="1198" spans="2:3" x14ac:dyDescent="0.25">
      <c r="B1198" s="160">
        <v>43622</v>
      </c>
      <c r="C1198" s="163">
        <v>11843.75</v>
      </c>
    </row>
    <row r="1199" spans="2:3" x14ac:dyDescent="0.25">
      <c r="B1199" s="160">
        <v>43620</v>
      </c>
      <c r="C1199" s="163">
        <v>12021.65</v>
      </c>
    </row>
    <row r="1200" spans="2:3" x14ac:dyDescent="0.25">
      <c r="B1200" s="160">
        <v>43619</v>
      </c>
      <c r="C1200" s="163">
        <v>12088.55</v>
      </c>
    </row>
    <row r="1201" spans="2:3" x14ac:dyDescent="0.25">
      <c r="B1201" s="160">
        <v>43616</v>
      </c>
      <c r="C1201" s="163">
        <v>11922.8</v>
      </c>
    </row>
    <row r="1202" spans="2:3" x14ac:dyDescent="0.25">
      <c r="B1202" s="160">
        <v>43615</v>
      </c>
      <c r="C1202" s="163">
        <v>11945.9</v>
      </c>
    </row>
    <row r="1203" spans="2:3" x14ac:dyDescent="0.25">
      <c r="B1203" s="160">
        <v>43614</v>
      </c>
      <c r="C1203" s="163">
        <v>11861.1</v>
      </c>
    </row>
    <row r="1204" spans="2:3" x14ac:dyDescent="0.25">
      <c r="B1204" s="160">
        <v>43613</v>
      </c>
      <c r="C1204" s="163">
        <v>11928.75</v>
      </c>
    </row>
    <row r="1205" spans="2:3" x14ac:dyDescent="0.25">
      <c r="B1205" s="160">
        <v>43612</v>
      </c>
      <c r="C1205" s="163">
        <v>11924.75</v>
      </c>
    </row>
    <row r="1206" spans="2:3" x14ac:dyDescent="0.25">
      <c r="B1206" s="160">
        <v>43609</v>
      </c>
      <c r="C1206" s="163">
        <v>11844.1</v>
      </c>
    </row>
    <row r="1207" spans="2:3" x14ac:dyDescent="0.25">
      <c r="B1207" s="160">
        <v>43608</v>
      </c>
      <c r="C1207" s="163">
        <v>11657.05</v>
      </c>
    </row>
    <row r="1208" spans="2:3" x14ac:dyDescent="0.25">
      <c r="B1208" s="160">
        <v>43607</v>
      </c>
      <c r="C1208" s="163">
        <v>11737.9</v>
      </c>
    </row>
    <row r="1209" spans="2:3" x14ac:dyDescent="0.25">
      <c r="B1209" s="160">
        <v>43606</v>
      </c>
      <c r="C1209" s="163">
        <v>11709.1</v>
      </c>
    </row>
    <row r="1210" spans="2:3" x14ac:dyDescent="0.25">
      <c r="B1210" s="160">
        <v>43605</v>
      </c>
      <c r="C1210" s="163">
        <v>11828.25</v>
      </c>
    </row>
    <row r="1211" spans="2:3" x14ac:dyDescent="0.25">
      <c r="B1211" s="160">
        <v>43602</v>
      </c>
      <c r="C1211" s="163">
        <v>11407.15</v>
      </c>
    </row>
    <row r="1212" spans="2:3" x14ac:dyDescent="0.25">
      <c r="B1212" s="160">
        <v>43601</v>
      </c>
      <c r="C1212" s="163">
        <v>11257.1</v>
      </c>
    </row>
    <row r="1213" spans="2:3" x14ac:dyDescent="0.25">
      <c r="B1213" s="160">
        <v>43600</v>
      </c>
      <c r="C1213" s="163">
        <v>11157</v>
      </c>
    </row>
    <row r="1214" spans="2:3" x14ac:dyDescent="0.25">
      <c r="B1214" s="160">
        <v>43599</v>
      </c>
      <c r="C1214" s="163">
        <v>11222.05</v>
      </c>
    </row>
    <row r="1215" spans="2:3" x14ac:dyDescent="0.25">
      <c r="B1215" s="160">
        <v>43598</v>
      </c>
      <c r="C1215" s="163">
        <v>11148.2</v>
      </c>
    </row>
    <row r="1216" spans="2:3" x14ac:dyDescent="0.25">
      <c r="B1216" s="160">
        <v>43595</v>
      </c>
      <c r="C1216" s="163">
        <v>11278.9</v>
      </c>
    </row>
    <row r="1217" spans="2:3" x14ac:dyDescent="0.25">
      <c r="B1217" s="160">
        <v>43594</v>
      </c>
      <c r="C1217" s="163">
        <v>11301.8</v>
      </c>
    </row>
    <row r="1218" spans="2:3" x14ac:dyDescent="0.25">
      <c r="B1218" s="160">
        <v>43593</v>
      </c>
      <c r="C1218" s="163">
        <v>11359.45</v>
      </c>
    </row>
    <row r="1219" spans="2:3" x14ac:dyDescent="0.25">
      <c r="B1219" s="160">
        <v>43592</v>
      </c>
      <c r="C1219" s="163">
        <v>11497.9</v>
      </c>
    </row>
    <row r="1220" spans="2:3" x14ac:dyDescent="0.25">
      <c r="B1220" s="160">
        <v>43591</v>
      </c>
      <c r="C1220" s="163">
        <v>11598.25</v>
      </c>
    </row>
    <row r="1221" spans="2:3" x14ac:dyDescent="0.25">
      <c r="B1221" s="160">
        <v>43588</v>
      </c>
      <c r="C1221" s="163">
        <v>11712.25</v>
      </c>
    </row>
    <row r="1222" spans="2:3" x14ac:dyDescent="0.25">
      <c r="B1222" s="160">
        <v>43587</v>
      </c>
      <c r="C1222" s="163">
        <v>11724.75</v>
      </c>
    </row>
    <row r="1223" spans="2:3" x14ac:dyDescent="0.25">
      <c r="B1223" s="160">
        <v>43585</v>
      </c>
      <c r="C1223" s="163">
        <v>11748.15</v>
      </c>
    </row>
    <row r="1224" spans="2:3" x14ac:dyDescent="0.25">
      <c r="B1224" s="160">
        <v>43581</v>
      </c>
      <c r="C1224" s="163">
        <v>11754.65</v>
      </c>
    </row>
    <row r="1225" spans="2:3" x14ac:dyDescent="0.25">
      <c r="B1225" s="160">
        <v>43580</v>
      </c>
      <c r="C1225" s="163">
        <v>11641.8</v>
      </c>
    </row>
    <row r="1226" spans="2:3" x14ac:dyDescent="0.25">
      <c r="B1226" s="160">
        <v>43579</v>
      </c>
      <c r="C1226" s="163">
        <v>11726.15</v>
      </c>
    </row>
    <row r="1227" spans="2:3" x14ac:dyDescent="0.25">
      <c r="B1227" s="160">
        <v>43578</v>
      </c>
      <c r="C1227" s="163">
        <v>11575.95</v>
      </c>
    </row>
    <row r="1228" spans="2:3" x14ac:dyDescent="0.25">
      <c r="B1228" s="160">
        <v>43577</v>
      </c>
      <c r="C1228" s="163">
        <v>11594.45</v>
      </c>
    </row>
    <row r="1229" spans="2:3" x14ac:dyDescent="0.25">
      <c r="B1229" s="160">
        <v>43573</v>
      </c>
      <c r="C1229" s="163">
        <v>11752.8</v>
      </c>
    </row>
    <row r="1230" spans="2:3" x14ac:dyDescent="0.25">
      <c r="B1230" s="160">
        <v>43571</v>
      </c>
      <c r="C1230" s="163">
        <v>11787.15</v>
      </c>
    </row>
    <row r="1231" spans="2:3" x14ac:dyDescent="0.25">
      <c r="B1231" s="160">
        <v>43570</v>
      </c>
      <c r="C1231" s="163">
        <v>11690.35</v>
      </c>
    </row>
    <row r="1232" spans="2:3" x14ac:dyDescent="0.25">
      <c r="B1232" s="160">
        <v>43567</v>
      </c>
      <c r="C1232" s="163">
        <v>11643.45</v>
      </c>
    </row>
    <row r="1233" spans="2:3" x14ac:dyDescent="0.25">
      <c r="B1233" s="160">
        <v>43566</v>
      </c>
      <c r="C1233" s="163">
        <v>11596.7</v>
      </c>
    </row>
    <row r="1234" spans="2:3" x14ac:dyDescent="0.25">
      <c r="B1234" s="160">
        <v>43565</v>
      </c>
      <c r="C1234" s="163">
        <v>11584.3</v>
      </c>
    </row>
    <row r="1235" spans="2:3" x14ac:dyDescent="0.25">
      <c r="B1235" s="160">
        <v>43564</v>
      </c>
      <c r="C1235" s="163">
        <v>11671.95</v>
      </c>
    </row>
    <row r="1236" spans="2:3" x14ac:dyDescent="0.25">
      <c r="B1236" s="160">
        <v>43563</v>
      </c>
      <c r="C1236" s="163">
        <v>11604.5</v>
      </c>
    </row>
    <row r="1237" spans="2:3" x14ac:dyDescent="0.25">
      <c r="B1237" s="160">
        <v>43560</v>
      </c>
      <c r="C1237" s="163">
        <v>11665.95</v>
      </c>
    </row>
    <row r="1238" spans="2:3" x14ac:dyDescent="0.25">
      <c r="B1238" s="160">
        <v>43559</v>
      </c>
      <c r="C1238" s="163">
        <v>11598</v>
      </c>
    </row>
    <row r="1239" spans="2:3" x14ac:dyDescent="0.25">
      <c r="B1239" s="160">
        <v>43558</v>
      </c>
      <c r="C1239" s="163">
        <v>11643.95</v>
      </c>
    </row>
    <row r="1240" spans="2:3" x14ac:dyDescent="0.25">
      <c r="B1240" s="160">
        <v>43557</v>
      </c>
      <c r="C1240" s="163">
        <v>11713.2</v>
      </c>
    </row>
    <row r="1241" spans="2:3" x14ac:dyDescent="0.25">
      <c r="B1241" s="160">
        <v>43556</v>
      </c>
      <c r="C1241" s="163">
        <v>11669.15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D3:U56"/>
  <sheetViews>
    <sheetView showGridLines="0" topLeftCell="D35" workbookViewId="0">
      <selection activeCell="D57" sqref="D57"/>
    </sheetView>
  </sheetViews>
  <sheetFormatPr defaultRowHeight="15" x14ac:dyDescent="0.25"/>
  <cols>
    <col min="1" max="1" width="1" customWidth="1"/>
    <col min="2" max="2" width="0.7109375" customWidth="1"/>
    <col min="3" max="3" width="0.5703125" customWidth="1"/>
    <col min="4" max="4" width="22.7109375" customWidth="1"/>
    <col min="5" max="5" width="20.42578125" bestFit="1" customWidth="1"/>
    <col min="6" max="6" width="10.5703125" bestFit="1" customWidth="1"/>
    <col min="7" max="7" width="12.5703125" customWidth="1"/>
    <col min="8" max="8" width="10.7109375" bestFit="1" customWidth="1"/>
    <col min="9" max="9" width="12.7109375" bestFit="1" customWidth="1"/>
    <col min="10" max="12" width="12" bestFit="1" customWidth="1"/>
  </cols>
  <sheetData>
    <row r="3" spans="4:21" ht="18.75" x14ac:dyDescent="0.3">
      <c r="D3" s="201" t="s">
        <v>237</v>
      </c>
      <c r="E3" s="201"/>
      <c r="F3" s="201"/>
      <c r="G3" s="201"/>
      <c r="H3" s="201"/>
      <c r="I3" s="201"/>
      <c r="J3" s="201"/>
      <c r="K3" s="201"/>
      <c r="L3" s="201"/>
      <c r="M3" s="201"/>
      <c r="N3" s="201"/>
      <c r="O3" s="201"/>
      <c r="P3" s="201"/>
      <c r="Q3" s="201"/>
      <c r="R3" s="201"/>
      <c r="S3" s="201"/>
      <c r="T3" s="201"/>
      <c r="U3" s="201"/>
    </row>
    <row r="4" spans="4:21" x14ac:dyDescent="0.25">
      <c r="G4" s="2">
        <v>2025</v>
      </c>
      <c r="H4" s="2">
        <f>G4+1</f>
        <v>2026</v>
      </c>
      <c r="I4" s="2">
        <f t="shared" ref="I4:P4" si="0">H4+1</f>
        <v>2027</v>
      </c>
      <c r="J4" s="2">
        <f t="shared" si="0"/>
        <v>2028</v>
      </c>
      <c r="K4" s="2">
        <f t="shared" si="0"/>
        <v>2029</v>
      </c>
      <c r="L4" s="2">
        <f t="shared" si="0"/>
        <v>2030</v>
      </c>
      <c r="M4" s="2">
        <f t="shared" si="0"/>
        <v>2031</v>
      </c>
      <c r="N4" s="2">
        <f t="shared" si="0"/>
        <v>2032</v>
      </c>
      <c r="O4" s="2">
        <f t="shared" si="0"/>
        <v>2033</v>
      </c>
      <c r="P4" s="2">
        <f t="shared" si="0"/>
        <v>2034</v>
      </c>
      <c r="Q4" s="2"/>
      <c r="R4" s="2"/>
      <c r="S4" s="2"/>
      <c r="T4" s="2"/>
      <c r="U4" s="2"/>
    </row>
    <row r="5" spans="4:21" x14ac:dyDescent="0.25">
      <c r="G5" s="67" t="s">
        <v>186</v>
      </c>
      <c r="H5" s="67" t="s">
        <v>186</v>
      </c>
      <c r="I5" s="67" t="s">
        <v>186</v>
      </c>
      <c r="J5" s="67" t="s">
        <v>186</v>
      </c>
      <c r="K5" s="67" t="s">
        <v>186</v>
      </c>
      <c r="L5" s="67" t="s">
        <v>186</v>
      </c>
      <c r="M5" s="67" t="str">
        <f>L5</f>
        <v>Projected</v>
      </c>
      <c r="N5" s="67" t="str">
        <f t="shared" ref="N5:P5" si="1">M5</f>
        <v>Projected</v>
      </c>
      <c r="O5" s="67" t="str">
        <f t="shared" si="1"/>
        <v>Projected</v>
      </c>
      <c r="P5" s="67" t="str">
        <f t="shared" si="1"/>
        <v>Projected</v>
      </c>
      <c r="Q5" s="67"/>
      <c r="R5" s="67"/>
      <c r="S5" s="67"/>
      <c r="T5" s="67"/>
      <c r="U5" s="67"/>
    </row>
    <row r="8" spans="4:21" x14ac:dyDescent="0.25">
      <c r="D8" s="5" t="s">
        <v>29</v>
      </c>
      <c r="E8" s="5"/>
      <c r="F8" s="5"/>
      <c r="G8" s="97">
        <f>'Income Statement'!L13</f>
        <v>129904.81925534486</v>
      </c>
      <c r="H8" s="97">
        <f>'Income Statement'!M13</f>
        <v>141848.1071498307</v>
      </c>
      <c r="I8" s="97">
        <f>'Income Statement'!N13</f>
        <v>159177.67208715974</v>
      </c>
      <c r="J8" s="97">
        <f>'Income Statement'!O13</f>
        <v>184705.88452375904</v>
      </c>
      <c r="K8" s="97">
        <f>'Income Statement'!P13</f>
        <v>220427.82399200328</v>
      </c>
      <c r="L8" s="97">
        <f>'Income Statement'!Q13</f>
        <v>268635.55169857363</v>
      </c>
      <c r="M8" s="97">
        <f>'Income Statement'!R13</f>
        <v>332229.47507182666</v>
      </c>
      <c r="N8" s="97">
        <f>'Income Statement'!S13</f>
        <v>414854.30861344078</v>
      </c>
      <c r="O8" s="97">
        <f>'Income Statement'!T13</f>
        <v>521090.48886991409</v>
      </c>
      <c r="P8" s="97">
        <f>'Income Statement'!U13</f>
        <v>656700.98312653939</v>
      </c>
    </row>
    <row r="9" spans="4:21" x14ac:dyDescent="0.25">
      <c r="D9" t="s">
        <v>301</v>
      </c>
      <c r="G9" s="96">
        <f>-G8*'cost build up'!L20</f>
        <v>-26147.37100771095</v>
      </c>
      <c r="H9" s="96">
        <f>H8*'cost build up'!M20</f>
        <v>28551.327854109284</v>
      </c>
      <c r="I9" s="96">
        <f>I8*'cost build up'!N20</f>
        <v>32039.439891953622</v>
      </c>
      <c r="J9" s="96">
        <f>J8*'cost build up'!O20</f>
        <v>37177.783839235308</v>
      </c>
      <c r="K9" s="96">
        <f>K8*'cost build up'!P20</f>
        <v>44367.931285229657</v>
      </c>
      <c r="L9" s="96">
        <f>L8*'cost build up'!Q20</f>
        <v>54071.23058550206</v>
      </c>
      <c r="M9" s="96">
        <f>M8*'cost build up'!R20</f>
        <v>66871.478627169476</v>
      </c>
      <c r="N9" s="96">
        <f>N8*'cost build up'!S20</f>
        <v>83502.28716412108</v>
      </c>
      <c r="O9" s="96">
        <f>O8*'cost build up'!T20</f>
        <v>104885.61101254539</v>
      </c>
      <c r="P9" s="96">
        <f>P8*'cost build up'!U20</f>
        <v>132181.42594992035</v>
      </c>
    </row>
    <row r="10" spans="4:21" x14ac:dyDescent="0.25">
      <c r="D10" t="s">
        <v>302</v>
      </c>
      <c r="G10" s="96">
        <f>'Income Statement'!L12</f>
        <v>-31423.483329762588</v>
      </c>
      <c r="H10" s="96">
        <f>'Income Statement'!M12</f>
        <v>-50512.040894697515</v>
      </c>
      <c r="I10" s="96">
        <f>'Income Statement'!N12</f>
        <v>-71984.466188141872</v>
      </c>
      <c r="J10" s="96">
        <f>'Income Statement'!O12</f>
        <v>-93706.386863804975</v>
      </c>
      <c r="K10" s="96">
        <f>'Income Statement'!P12</f>
        <v>-115640.85458944114</v>
      </c>
      <c r="L10" s="96">
        <f>'Income Statement'!Q12</f>
        <v>-137932.85699445478</v>
      </c>
      <c r="M10" s="96">
        <f>'Income Statement'!R12</f>
        <v>-160720.77129000745</v>
      </c>
      <c r="N10" s="96">
        <f>'Income Statement'!S12</f>
        <v>-184156.087634728</v>
      </c>
      <c r="O10" s="96">
        <f>'Income Statement'!T12</f>
        <v>-208409.68663301159</v>
      </c>
      <c r="P10" s="96">
        <f>'Income Statement'!U12</f>
        <v>-233676.50877003965</v>
      </c>
    </row>
    <row r="11" spans="4:21" x14ac:dyDescent="0.25">
      <c r="D11" t="s">
        <v>303</v>
      </c>
      <c r="G11" s="96">
        <f>'cashflow statement'!L27</f>
        <v>145154.19335829973</v>
      </c>
      <c r="H11" s="96">
        <f>'cashflow statement'!M27</f>
        <v>-123963.69765696299</v>
      </c>
      <c r="I11" s="96">
        <f>'cashflow statement'!N27</f>
        <v>-147749.48249218016</v>
      </c>
      <c r="J11" s="96">
        <f>'cashflow statement'!O27</f>
        <v>-171272.68579714614</v>
      </c>
      <c r="K11" s="96">
        <f>'cashflow statement'!P27</f>
        <v>-195356.04148046498</v>
      </c>
      <c r="L11" s="96">
        <f>'cashflow statement'!Q27</f>
        <v>-220199.43925074485</v>
      </c>
      <c r="M11" s="96">
        <f>'cashflow statement'!R27</f>
        <v>-246006.77921904001</v>
      </c>
      <c r="N11" s="96">
        <f>'cashflow statement'!S27</f>
        <v>-273007.20300202019</v>
      </c>
      <c r="O11" s="96">
        <f>'cashflow statement'!T27</f>
        <v>-301463.61432589998</v>
      </c>
      <c r="P11" s="96">
        <f>'cashflow statement'!U27</f>
        <v>-331680.11987684085</v>
      </c>
    </row>
    <row r="12" spans="4:21" x14ac:dyDescent="0.25">
      <c r="D12" t="s">
        <v>304</v>
      </c>
      <c r="G12" s="96">
        <f>SUM('cashflow statement'!L15:L16,'cashflow statement'!L18,'cashflow statement'!L21:L23)</f>
        <v>50663.004980541591</v>
      </c>
      <c r="H12" s="96">
        <f>SUM('cashflow statement'!M15:M16,'cashflow statement'!M18,'cashflow statement'!M21:M23)</f>
        <v>44436.61702367766</v>
      </c>
      <c r="I12" s="96">
        <f>SUM('cashflow statement'!N15:N16,'cashflow statement'!N18,'cashflow statement'!N21:N23)</f>
        <v>55563.217530715694</v>
      </c>
      <c r="J12" s="96">
        <f>SUM('cashflow statement'!O15:O16,'cashflow statement'!O18,'cashflow statement'!O21:O23)</f>
        <v>67660.689796004051</v>
      </c>
      <c r="K12" s="96">
        <f>SUM('cashflow statement'!P15:P16,'cashflow statement'!P18,'cashflow statement'!P21:P23)</f>
        <v>82562.143743142253</v>
      </c>
      <c r="L12" s="96">
        <f>SUM('cashflow statement'!Q15:Q16,'cashflow statement'!Q18,'cashflow statement'!Q21:Q23)</f>
        <v>100953.37421481108</v>
      </c>
      <c r="M12" s="96">
        <f>SUM('cashflow statement'!R15:R16,'cashflow statement'!R18,'cashflow statement'!R21:R23)</f>
        <v>123696.04776840311</v>
      </c>
      <c r="N12" s="96">
        <f>SUM('cashflow statement'!S15:S16,'cashflow statement'!S18,'cashflow statement'!S21:S23)</f>
        <v>151874.76581551906</v>
      </c>
      <c r="O12" s="96">
        <f>SUM('cashflow statement'!T15:T16,'cashflow statement'!T18,'cashflow statement'!T21:T23)</f>
        <v>186857.21910513984</v>
      </c>
      <c r="P12" s="96">
        <f>SUM('cashflow statement'!U15:U16,'cashflow statement'!U18,'cashflow statement'!U21:U23)</f>
        <v>230371.2070791946</v>
      </c>
    </row>
    <row r="13" spans="4:21" x14ac:dyDescent="0.25">
      <c r="D13" s="5" t="s">
        <v>305</v>
      </c>
      <c r="E13" s="5"/>
      <c r="F13" s="5"/>
      <c r="G13" s="97">
        <f>SUM(G8:G12)</f>
        <v>268151.16325671261</v>
      </c>
      <c r="H13" s="97">
        <f t="shared" ref="H13:P13" si="2">SUM(H8:H12)</f>
        <v>40360.313475957148</v>
      </c>
      <c r="I13" s="97">
        <f t="shared" si="2"/>
        <v>27046.380829507027</v>
      </c>
      <c r="J13" s="97">
        <f t="shared" si="2"/>
        <v>24565.285498047291</v>
      </c>
      <c r="K13" s="97">
        <f t="shared" si="2"/>
        <v>36361.00295046909</v>
      </c>
      <c r="L13" s="97">
        <f t="shared" si="2"/>
        <v>65527.860253687133</v>
      </c>
      <c r="M13" s="97">
        <f t="shared" si="2"/>
        <v>116069.45095835175</v>
      </c>
      <c r="N13" s="97">
        <f t="shared" si="2"/>
        <v>193068.07095633275</v>
      </c>
      <c r="O13" s="97">
        <f t="shared" si="2"/>
        <v>302960.0180286878</v>
      </c>
      <c r="P13" s="97">
        <f t="shared" si="2"/>
        <v>453896.9875087738</v>
      </c>
    </row>
    <row r="16" spans="4:21" x14ac:dyDescent="0.25">
      <c r="D16" s="206" t="s">
        <v>306</v>
      </c>
      <c r="E16" s="206"/>
    </row>
    <row r="17" spans="4:8" x14ac:dyDescent="0.25">
      <c r="D17" s="20" t="s">
        <v>145</v>
      </c>
      <c r="E17" s="105">
        <f>Assumption!F14</f>
        <v>0.3</v>
      </c>
    </row>
    <row r="18" spans="4:8" x14ac:dyDescent="0.25">
      <c r="D18" s="12" t="s">
        <v>307</v>
      </c>
      <c r="E18" s="106">
        <f>G29</f>
        <v>8.093235365800025E-2</v>
      </c>
    </row>
    <row r="19" spans="4:8" x14ac:dyDescent="0.25">
      <c r="D19" s="12" t="s">
        <v>335</v>
      </c>
      <c r="E19" s="106">
        <f>Assumption!F16</f>
        <v>0.05</v>
      </c>
    </row>
    <row r="20" spans="4:8" x14ac:dyDescent="0.25">
      <c r="D20" s="12" t="s">
        <v>310</v>
      </c>
      <c r="E20" s="107">
        <f>Assumption!F18</f>
        <v>3900446.4000000004</v>
      </c>
      <c r="H20" s="2"/>
    </row>
    <row r="21" spans="4:8" x14ac:dyDescent="0.25">
      <c r="D21" s="12" t="s">
        <v>311</v>
      </c>
      <c r="E21" s="107">
        <f>Assumption!F19</f>
        <v>314.40000000000003</v>
      </c>
    </row>
    <row r="22" spans="4:8" x14ac:dyDescent="0.25">
      <c r="D22" s="27" t="s">
        <v>308</v>
      </c>
      <c r="E22" s="108">
        <f>Assumption!F20</f>
        <v>12406</v>
      </c>
    </row>
    <row r="24" spans="4:8" x14ac:dyDescent="0.25">
      <c r="D24" s="208" t="s">
        <v>309</v>
      </c>
      <c r="E24" s="208"/>
      <c r="F24" s="208"/>
      <c r="G24" s="208"/>
    </row>
    <row r="26" spans="4:8" x14ac:dyDescent="0.25">
      <c r="D26" s="4"/>
      <c r="E26" s="5" t="s">
        <v>319</v>
      </c>
      <c r="F26" s="5" t="s">
        <v>320</v>
      </c>
      <c r="G26" s="5" t="s">
        <v>313</v>
      </c>
    </row>
    <row r="27" spans="4:8" x14ac:dyDescent="0.25">
      <c r="D27" t="s">
        <v>312</v>
      </c>
      <c r="E27">
        <v>0</v>
      </c>
      <c r="F27">
        <f>E32/E31</f>
        <v>0</v>
      </c>
      <c r="G27">
        <f>E27*F27</f>
        <v>0</v>
      </c>
    </row>
    <row r="28" spans="4:8" x14ac:dyDescent="0.25">
      <c r="D28" t="s">
        <v>67</v>
      </c>
      <c r="E28" s="26">
        <f>E35+(E36*E38)</f>
        <v>8.093235365800025E-2</v>
      </c>
      <c r="F28" s="37">
        <f>1-F27</f>
        <v>1</v>
      </c>
      <c r="G28" s="24">
        <f>E28*F28</f>
        <v>8.093235365800025E-2</v>
      </c>
    </row>
    <row r="29" spans="4:8" x14ac:dyDescent="0.25">
      <c r="D29" s="100" t="s">
        <v>313</v>
      </c>
      <c r="E29" s="100"/>
      <c r="F29" s="100"/>
      <c r="G29" s="65">
        <f>SUM(G27:G28)</f>
        <v>8.093235365800025E-2</v>
      </c>
    </row>
    <row r="31" spans="4:8" x14ac:dyDescent="0.25">
      <c r="D31" s="104" t="s">
        <v>338</v>
      </c>
      <c r="E31" s="104">
        <f>E20</f>
        <v>3900446.4000000004</v>
      </c>
    </row>
    <row r="32" spans="4:8" x14ac:dyDescent="0.25">
      <c r="D32" s="104" t="s">
        <v>314</v>
      </c>
      <c r="E32" s="104">
        <f>'Balance Sheet '!L14</f>
        <v>0</v>
      </c>
    </row>
    <row r="34" spans="4:14" x14ac:dyDescent="0.25">
      <c r="D34" s="207" t="s">
        <v>315</v>
      </c>
      <c r="E34" s="207"/>
    </row>
    <row r="35" spans="4:14" x14ac:dyDescent="0.25">
      <c r="D35" t="s">
        <v>316</v>
      </c>
      <c r="E35" s="24">
        <f>Assumption!F17</f>
        <v>6.4549999999999996E-2</v>
      </c>
    </row>
    <row r="36" spans="4:14" x14ac:dyDescent="0.25">
      <c r="D36" t="s">
        <v>299</v>
      </c>
      <c r="E36" s="40">
        <f>'Equity  beta'!D251</f>
        <v>0.22060294261125155</v>
      </c>
    </row>
    <row r="37" spans="4:14" x14ac:dyDescent="0.25">
      <c r="D37" t="s">
        <v>317</v>
      </c>
      <c r="E37" s="23">
        <f>'Market Data'!E7</f>
        <v>0.13881171865200082</v>
      </c>
    </row>
    <row r="38" spans="4:14" x14ac:dyDescent="0.25">
      <c r="D38" t="s">
        <v>318</v>
      </c>
      <c r="E38" s="6">
        <f>E37-E35</f>
        <v>7.4261718652000819E-2</v>
      </c>
    </row>
    <row r="40" spans="4:14" x14ac:dyDescent="0.25">
      <c r="D40" s="207" t="s">
        <v>321</v>
      </c>
      <c r="E40" s="207"/>
    </row>
    <row r="41" spans="4:14" x14ac:dyDescent="0.25">
      <c r="D41" s="4" t="s">
        <v>321</v>
      </c>
      <c r="E41" s="103">
        <f>P13*(1+E19)/(E18-E19)</f>
        <v>15407551.657839922</v>
      </c>
    </row>
    <row r="43" spans="4:14" x14ac:dyDescent="0.25">
      <c r="D43" s="207" t="s">
        <v>322</v>
      </c>
      <c r="E43" s="207"/>
    </row>
    <row r="44" spans="4:14" x14ac:dyDescent="0.25">
      <c r="D44" t="s">
        <v>323</v>
      </c>
      <c r="E44" s="25">
        <f>NPV(G29,G13:P13)</f>
        <v>917473.41700563743</v>
      </c>
    </row>
    <row r="45" spans="4:14" x14ac:dyDescent="0.25">
      <c r="D45" t="s">
        <v>324</v>
      </c>
      <c r="E45" s="25">
        <f>-PV(G29,COUNT(G4:P4),0,E41)</f>
        <v>7075358.8651159015</v>
      </c>
    </row>
    <row r="46" spans="4:14" x14ac:dyDescent="0.25">
      <c r="D46" s="5" t="s">
        <v>325</v>
      </c>
      <c r="E46" s="99">
        <f>SUM(E44:E45)</f>
        <v>7992832.2821215391</v>
      </c>
    </row>
    <row r="47" spans="4:14" x14ac:dyDescent="0.25">
      <c r="D47" t="s">
        <v>326</v>
      </c>
      <c r="E47" s="1">
        <f>'Balance Sheet '!L42+'Balance Sheet '!L43+'Balance Sheet '!L33</f>
        <v>955201.69104572339</v>
      </c>
      <c r="H47" s="203" t="s">
        <v>333</v>
      </c>
      <c r="I47" s="203"/>
      <c r="J47" s="203"/>
      <c r="K47" s="203"/>
      <c r="L47" s="203"/>
      <c r="M47" s="203"/>
      <c r="N47" s="203"/>
    </row>
    <row r="48" spans="4:14" x14ac:dyDescent="0.25">
      <c r="D48" t="s">
        <v>327</v>
      </c>
      <c r="E48">
        <f>E32</f>
        <v>0</v>
      </c>
    </row>
    <row r="49" spans="4:13" x14ac:dyDescent="0.25">
      <c r="D49" t="s">
        <v>328</v>
      </c>
      <c r="E49">
        <v>0</v>
      </c>
      <c r="G49" s="87"/>
      <c r="H49" s="205" t="s">
        <v>307</v>
      </c>
      <c r="I49" s="205"/>
      <c r="J49" s="205"/>
      <c r="K49" s="205"/>
      <c r="L49" s="205"/>
      <c r="M49" s="205"/>
    </row>
    <row r="50" spans="4:13" x14ac:dyDescent="0.25">
      <c r="D50" t="s">
        <v>329</v>
      </c>
      <c r="E50" s="1">
        <f>'Balance Sheet '!L10</f>
        <v>0</v>
      </c>
      <c r="G50" s="204" t="s">
        <v>334</v>
      </c>
      <c r="H50" s="113">
        <f>E54</f>
        <v>28460.667853585437</v>
      </c>
      <c r="I50" s="110">
        <f>J50-1%</f>
        <v>6.0932353658000253E-2</v>
      </c>
      <c r="J50" s="110">
        <f>K50-1%</f>
        <v>7.0932353658000255E-2</v>
      </c>
      <c r="K50" s="110">
        <v>8.093235365800025E-2</v>
      </c>
      <c r="L50" s="110">
        <f>K50+1%</f>
        <v>9.0932353658000245E-2</v>
      </c>
      <c r="M50" s="110">
        <f>L50+1%</f>
        <v>0.10093235365800024</v>
      </c>
    </row>
    <row r="51" spans="4:13" x14ac:dyDescent="0.25">
      <c r="D51" s="5" t="s">
        <v>330</v>
      </c>
      <c r="E51" s="99">
        <f>SUM(E46:E50)</f>
        <v>8948033.973167263</v>
      </c>
      <c r="G51" s="204"/>
      <c r="H51" s="114">
        <v>0.03</v>
      </c>
      <c r="I51" s="87">
        <f t="dataTable" ref="I51:M55" dt2D="1" dtr="1" r1="E18" r2="E19"/>
        <v>28032.014099488988</v>
      </c>
      <c r="J51" s="87">
        <v>22638.806437790765</v>
      </c>
      <c r="K51" s="87">
        <v>19363.391210313206</v>
      </c>
      <c r="L51" s="87">
        <v>17163.074852595953</v>
      </c>
      <c r="M51" s="87">
        <v>15583.157013818607</v>
      </c>
    </row>
    <row r="52" spans="4:13" x14ac:dyDescent="0.25">
      <c r="G52" s="204"/>
      <c r="H52" s="114">
        <v>0.04</v>
      </c>
      <c r="I52" s="87">
        <v>38894.926213150553</v>
      </c>
      <c r="J52" s="111">
        <v>28246.340976537209</v>
      </c>
      <c r="K52" s="111">
        <v>22800.772075405024</v>
      </c>
      <c r="L52" s="111">
        <v>19493.55670008788</v>
      </c>
      <c r="M52" s="87">
        <v>17271.878047635506</v>
      </c>
    </row>
    <row r="53" spans="4:13" x14ac:dyDescent="0.25">
      <c r="D53" s="100" t="s">
        <v>337</v>
      </c>
      <c r="E53" s="100">
        <f>E21</f>
        <v>314.40000000000003</v>
      </c>
      <c r="G53" s="204"/>
      <c r="H53" s="114">
        <v>0.05</v>
      </c>
      <c r="I53" s="87">
        <v>69630.799728334518</v>
      </c>
      <c r="J53" s="111">
        <v>39211.643332858519</v>
      </c>
      <c r="K53" s="112">
        <v>28460.667853585437</v>
      </c>
      <c r="L53" s="111">
        <v>22962.737713019284</v>
      </c>
      <c r="M53" s="87">
        <v>19623.72218986255</v>
      </c>
    </row>
    <row r="54" spans="4:13" x14ac:dyDescent="0.25">
      <c r="D54" s="100" t="s">
        <v>331</v>
      </c>
      <c r="E54" s="101">
        <f>E51/E53</f>
        <v>28460.667853585437</v>
      </c>
      <c r="G54" s="204"/>
      <c r="H54" s="114">
        <v>0.06</v>
      </c>
      <c r="I54" s="87">
        <v>759684.58874582511</v>
      </c>
      <c r="J54" s="111">
        <v>70237.223099427923</v>
      </c>
      <c r="K54" s="111">
        <v>39528.360452566485</v>
      </c>
      <c r="L54" s="111">
        <v>28674.994730633662</v>
      </c>
      <c r="M54" s="87">
        <v>23124.703350633543</v>
      </c>
    </row>
    <row r="55" spans="4:13" x14ac:dyDescent="0.25">
      <c r="G55" s="204"/>
      <c r="H55" s="109">
        <v>7.0000000000000007E-2</v>
      </c>
      <c r="I55" s="87">
        <v>-72274.640810826706</v>
      </c>
      <c r="J55" s="87">
        <v>766795.23254755081</v>
      </c>
      <c r="K55" s="87">
        <v>70843.646470521475</v>
      </c>
      <c r="L55" s="87">
        <v>39845.077572274473</v>
      </c>
      <c r="M55" s="87">
        <v>28889.321607681897</v>
      </c>
    </row>
    <row r="56" spans="4:13" x14ac:dyDescent="0.25">
      <c r="D56" s="102" t="s">
        <v>332</v>
      </c>
      <c r="E56" s="62">
        <f>E54/E22-1</f>
        <v>1.2941050986285214</v>
      </c>
      <c r="G56" s="204"/>
      <c r="H56" s="12"/>
      <c r="I56" s="12"/>
      <c r="J56" s="12"/>
      <c r="K56" s="12"/>
      <c r="L56" s="12"/>
      <c r="M56" s="12"/>
    </row>
  </sheetData>
  <mergeCells count="9">
    <mergeCell ref="D3:U3"/>
    <mergeCell ref="H47:N47"/>
    <mergeCell ref="G50:G56"/>
    <mergeCell ref="H49:M49"/>
    <mergeCell ref="D16:E16"/>
    <mergeCell ref="D43:E43"/>
    <mergeCell ref="D40:E40"/>
    <mergeCell ref="D34:E34"/>
    <mergeCell ref="D24:G2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S64"/>
  <sheetViews>
    <sheetView showGridLines="0" topLeftCell="A4" workbookViewId="0">
      <selection activeCell="D17" sqref="D17"/>
    </sheetView>
  </sheetViews>
  <sheetFormatPr defaultRowHeight="15" x14ac:dyDescent="0.25"/>
  <cols>
    <col min="1" max="1" width="1.28515625" customWidth="1"/>
    <col min="2" max="2" width="26.140625" bestFit="1" customWidth="1"/>
    <col min="18" max="18" width="10.7109375" customWidth="1"/>
  </cols>
  <sheetData>
    <row r="2" spans="2:19" x14ac:dyDescent="0.25">
      <c r="B2" s="2" t="s">
        <v>21</v>
      </c>
      <c r="C2" s="180">
        <v>2020</v>
      </c>
      <c r="D2" s="180">
        <f>C2+1</f>
        <v>2021</v>
      </c>
      <c r="E2" s="180">
        <f t="shared" ref="E2:Q2" si="0">D2+1</f>
        <v>2022</v>
      </c>
      <c r="F2" s="180">
        <f t="shared" si="0"/>
        <v>2023</v>
      </c>
      <c r="G2" s="180">
        <f t="shared" si="0"/>
        <v>2024</v>
      </c>
      <c r="H2" s="171">
        <f t="shared" si="0"/>
        <v>2025</v>
      </c>
      <c r="I2" s="171">
        <f t="shared" si="0"/>
        <v>2026</v>
      </c>
      <c r="J2" s="171">
        <f t="shared" si="0"/>
        <v>2027</v>
      </c>
      <c r="K2" s="171">
        <f t="shared" si="0"/>
        <v>2028</v>
      </c>
      <c r="L2" s="171">
        <f t="shared" si="0"/>
        <v>2029</v>
      </c>
      <c r="M2" s="171">
        <f t="shared" si="0"/>
        <v>2030</v>
      </c>
      <c r="N2" s="171">
        <f t="shared" si="0"/>
        <v>2031</v>
      </c>
      <c r="O2" s="171">
        <f t="shared" si="0"/>
        <v>2032</v>
      </c>
      <c r="P2" s="171">
        <f t="shared" si="0"/>
        <v>2033</v>
      </c>
      <c r="Q2" s="171">
        <f t="shared" si="0"/>
        <v>2034</v>
      </c>
    </row>
    <row r="3" spans="2:19" x14ac:dyDescent="0.25">
      <c r="C3" s="181" t="s">
        <v>187</v>
      </c>
      <c r="D3" s="181" t="s">
        <v>187</v>
      </c>
      <c r="E3" s="181" t="s">
        <v>187</v>
      </c>
      <c r="F3" s="181" t="s">
        <v>187</v>
      </c>
      <c r="G3" s="181" t="s">
        <v>187</v>
      </c>
      <c r="H3" s="181" t="s">
        <v>186</v>
      </c>
      <c r="I3" s="181" t="s">
        <v>186</v>
      </c>
      <c r="J3" s="181" t="s">
        <v>186</v>
      </c>
      <c r="K3" s="181" t="s">
        <v>186</v>
      </c>
      <c r="L3" s="181" t="s">
        <v>186</v>
      </c>
      <c r="M3" s="181" t="s">
        <v>186</v>
      </c>
      <c r="N3" s="181" t="s">
        <v>186</v>
      </c>
      <c r="O3" s="181" t="s">
        <v>186</v>
      </c>
      <c r="P3" s="181" t="s">
        <v>186</v>
      </c>
      <c r="Q3" s="181" t="s">
        <v>186</v>
      </c>
      <c r="R3" s="181" t="s">
        <v>371</v>
      </c>
      <c r="S3" s="181" t="s">
        <v>372</v>
      </c>
    </row>
    <row r="4" spans="2:19" x14ac:dyDescent="0.25">
      <c r="B4" s="209" t="s">
        <v>362</v>
      </c>
      <c r="C4" s="209"/>
      <c r="D4" s="209"/>
      <c r="E4" s="209"/>
      <c r="F4" s="209"/>
      <c r="G4" s="209"/>
      <c r="H4" s="209"/>
      <c r="I4" s="209"/>
      <c r="J4" s="209"/>
      <c r="K4" s="209"/>
      <c r="L4" s="209"/>
      <c r="M4" s="209"/>
      <c r="N4" s="209"/>
      <c r="O4" s="209"/>
      <c r="P4" s="209"/>
      <c r="Q4" s="209"/>
    </row>
    <row r="6" spans="2:19" x14ac:dyDescent="0.25">
      <c r="B6" s="2" t="s">
        <v>342</v>
      </c>
      <c r="C6" s="37">
        <f>'Income Statement'!G9/'Income Statement'!G7</f>
        <v>0.29733941316415541</v>
      </c>
      <c r="D6" s="37">
        <f>'Income Statement'!H9/'Income Statement'!H7</f>
        <v>0.27777951457966238</v>
      </c>
      <c r="E6" s="37">
        <f>'Income Statement'!I9/'Income Statement'!I7</f>
        <v>0.25230216755840046</v>
      </c>
      <c r="F6" s="37">
        <f>'Income Statement'!J9/'Income Statement'!J7</f>
        <v>0.27804685250135336</v>
      </c>
      <c r="G6" s="37">
        <f>'Income Statement'!K9/'Income Statement'!K7</f>
        <v>0.29689718324354886</v>
      </c>
      <c r="H6" s="39">
        <f>'Income Statement'!L9/'Income Statement'!L7</f>
        <v>0.28047302620942399</v>
      </c>
      <c r="I6" s="39">
        <f>'Income Statement'!M9/'Income Statement'!M7</f>
        <v>0.28047302620942399</v>
      </c>
      <c r="J6" s="39">
        <f>'Income Statement'!N9/'Income Statement'!N7</f>
        <v>0.2804730262094241</v>
      </c>
      <c r="K6" s="39">
        <f>'Income Statement'!O9/'Income Statement'!O7</f>
        <v>0.28047302620942399</v>
      </c>
      <c r="L6" s="39">
        <f>'Income Statement'!P9/'Income Statement'!P7</f>
        <v>0.28047302620942405</v>
      </c>
      <c r="M6" s="39">
        <f>'Income Statement'!Q9/'Income Statement'!Q7</f>
        <v>0.28047302620942405</v>
      </c>
      <c r="N6" s="39">
        <f>'Income Statement'!R9/'Income Statement'!R7</f>
        <v>0.28047302620942399</v>
      </c>
      <c r="O6" s="39">
        <f>'Income Statement'!S9/'Income Statement'!S7</f>
        <v>0.28047302620942399</v>
      </c>
      <c r="P6" s="39">
        <f>'Income Statement'!T9/'Income Statement'!T7</f>
        <v>0.2804730262094241</v>
      </c>
      <c r="Q6" s="39">
        <f>'Income Statement'!U9/'Income Statement'!U7</f>
        <v>0.2804730262094241</v>
      </c>
      <c r="S6" s="23">
        <f>AVERAGE(C6:Q6)</f>
        <v>0.28047302620942405</v>
      </c>
    </row>
    <row r="7" spans="2:19" x14ac:dyDescent="0.25">
      <c r="B7" s="2"/>
      <c r="C7" s="37"/>
      <c r="D7" s="37"/>
      <c r="E7" s="37"/>
      <c r="F7" s="37"/>
      <c r="G7" s="37"/>
      <c r="H7" s="39"/>
      <c r="I7" s="39"/>
      <c r="J7" s="39"/>
      <c r="K7" s="39"/>
      <c r="L7" s="39"/>
      <c r="M7" s="39"/>
      <c r="N7" s="39"/>
      <c r="O7" s="39"/>
      <c r="P7" s="39"/>
      <c r="Q7" s="39"/>
      <c r="S7" s="23"/>
    </row>
    <row r="8" spans="2:19" x14ac:dyDescent="0.25">
      <c r="B8" s="2" t="s">
        <v>343</v>
      </c>
      <c r="C8" s="37">
        <f>'Income Statement'!G11/'Income Statement'!G7</f>
        <v>9.6650806238435111E-2</v>
      </c>
      <c r="D8" s="37">
        <f>'Income Statement'!H11/'Income Statement'!H7</f>
        <v>7.6047291536406519E-2</v>
      </c>
      <c r="E8" s="37">
        <f>'Income Statement'!I11/'Income Statement'!I7</f>
        <v>6.4601074609022091E-2</v>
      </c>
      <c r="F8" s="37">
        <f>'Income Statement'!J11/'Income Statement'!J7</f>
        <v>0.11058534801566423</v>
      </c>
      <c r="G8" s="37">
        <f>'Income Statement'!K11/'Income Statement'!K7</f>
        <v>0.13059731478335407</v>
      </c>
      <c r="H8" s="39">
        <f>'Income Statement'!L11/'Income Statement'!L7</f>
        <v>9.2721023317015303E-2</v>
      </c>
      <c r="I8" s="39">
        <f>'Income Statement'!M11/'Income Statement'!M7</f>
        <v>9.2721023317015289E-2</v>
      </c>
      <c r="J8" s="39">
        <f>'Income Statement'!N11/'Income Statement'!N7</f>
        <v>9.2721023317015372E-2</v>
      </c>
      <c r="K8" s="39">
        <f>'Income Statement'!O11/'Income Statement'!O7</f>
        <v>9.2721023317015289E-2</v>
      </c>
      <c r="L8" s="39">
        <f>'Income Statement'!P11/'Income Statement'!P7</f>
        <v>9.2721023317015303E-2</v>
      </c>
      <c r="M8" s="39">
        <f>'Income Statement'!Q11/'Income Statement'!Q7</f>
        <v>9.2721023317015316E-2</v>
      </c>
      <c r="N8" s="39">
        <f>'Income Statement'!R11/'Income Statement'!R7</f>
        <v>9.2721023317015289E-2</v>
      </c>
      <c r="O8" s="39">
        <f>'Income Statement'!S11/'Income Statement'!S7</f>
        <v>9.2721023317015289E-2</v>
      </c>
      <c r="P8" s="39">
        <f>'Income Statement'!T11/'Income Statement'!T7</f>
        <v>9.27210233170154E-2</v>
      </c>
      <c r="Q8" s="39">
        <f>'Income Statement'!U11/'Income Statement'!U7</f>
        <v>9.2721023317015372E-2</v>
      </c>
      <c r="S8" s="23">
        <f t="shared" ref="S8:S64" si="1">AVERAGE(C8:Q8)</f>
        <v>9.3712804556868992E-2</v>
      </c>
    </row>
    <row r="9" spans="2:19" x14ac:dyDescent="0.25">
      <c r="B9" s="2"/>
      <c r="C9" s="37"/>
      <c r="D9" s="37"/>
      <c r="E9" s="37"/>
      <c r="F9" s="37"/>
      <c r="G9" s="37"/>
      <c r="H9" s="39"/>
      <c r="I9" s="39"/>
      <c r="J9" s="39"/>
      <c r="K9" s="39"/>
      <c r="L9" s="39"/>
      <c r="M9" s="39"/>
      <c r="N9" s="39"/>
      <c r="O9" s="39"/>
      <c r="P9" s="39"/>
      <c r="Q9" s="39"/>
      <c r="S9" s="23"/>
    </row>
    <row r="10" spans="2:19" x14ac:dyDescent="0.25">
      <c r="B10" s="2" t="s">
        <v>344</v>
      </c>
      <c r="C10" s="37">
        <f>'Income Statement'!G13/'Income Statement'!G7</f>
        <v>5.0015860428231564E-2</v>
      </c>
      <c r="D10" s="37">
        <f>'Income Statement'!H13/'Income Statement'!H7</f>
        <v>3.2932132097993519E-2</v>
      </c>
      <c r="E10" s="37">
        <f>'Income Statement'!I13/'Income Statement'!I7</f>
        <v>3.3026226709445737E-2</v>
      </c>
      <c r="F10" s="37">
        <f>'Income Statement'!J13/'Income Statement'!J7</f>
        <v>6.9659715952804624E-2</v>
      </c>
      <c r="G10" s="37">
        <f>'Income Statement'!K13/'Income Statement'!K7</f>
        <v>9.3547641236107607E-2</v>
      </c>
      <c r="H10" s="39">
        <f>'Income Statement'!L13/'Income Statement'!L7</f>
        <v>7.4660847366278427E-2</v>
      </c>
      <c r="I10" s="39">
        <f>'Income Statement'!M13/'Income Statement'!M7</f>
        <v>6.837331840412908E-2</v>
      </c>
      <c r="J10" s="39">
        <f>'Income Statement'!N13/'Income Statement'!N7</f>
        <v>6.384746548573822E-2</v>
      </c>
      <c r="K10" s="39">
        <f>'Income Statement'!O13/'Income Statement'!O7</f>
        <v>6.1513519286931752E-2</v>
      </c>
      <c r="L10" s="39">
        <f>'Income Statement'!P13/'Income Statement'!P7</f>
        <v>6.0815823403573659E-2</v>
      </c>
      <c r="M10" s="39">
        <f>'Income Statement'!Q13/'Income Statement'!Q7</f>
        <v>6.1264384345290204E-2</v>
      </c>
      <c r="N10" s="39">
        <f>'Income Statement'!R13/'Income Statement'!R7</f>
        <v>6.2490397625490655E-2</v>
      </c>
      <c r="O10" s="39">
        <f>'Income Statement'!S13/'Income Statement'!S7</f>
        <v>6.4215439770388946E-2</v>
      </c>
      <c r="P10" s="39">
        <f>'Income Statement'!T13/'Income Statement'!T7</f>
        <v>6.6231709040333861E-2</v>
      </c>
      <c r="Q10" s="39">
        <f>'Income Statement'!U13/'Income Statement'!U7</f>
        <v>6.8386709820215677E-2</v>
      </c>
      <c r="S10" s="23">
        <f t="shared" si="1"/>
        <v>6.2065412731530233E-2</v>
      </c>
    </row>
    <row r="11" spans="2:19" x14ac:dyDescent="0.25">
      <c r="B11" s="2"/>
      <c r="C11" s="37"/>
      <c r="D11" s="37"/>
      <c r="E11" s="37"/>
      <c r="F11" s="37"/>
      <c r="G11" s="37"/>
      <c r="H11" s="39"/>
      <c r="I11" s="39"/>
      <c r="J11" s="39"/>
      <c r="K11" s="39"/>
      <c r="L11" s="39"/>
      <c r="M11" s="39"/>
      <c r="N11" s="39"/>
      <c r="O11" s="39"/>
      <c r="P11" s="39"/>
      <c r="Q11" s="39"/>
      <c r="S11" s="23"/>
    </row>
    <row r="12" spans="2:19" x14ac:dyDescent="0.25">
      <c r="B12" s="2" t="s">
        <v>345</v>
      </c>
      <c r="C12" s="37">
        <f>'Income Statement'!G16/'Income Statement'!G7</f>
        <v>9.2312979117102831E-2</v>
      </c>
      <c r="D12" s="37">
        <f>'Income Statement'!H16/'Income Statement'!H7</f>
        <v>7.3210936167794005E-2</v>
      </c>
      <c r="E12" s="37">
        <f>'Income Statement'!I16/'Income Statement'!I7</f>
        <v>5.1345072670831361E-2</v>
      </c>
      <c r="F12" s="37">
        <f>'Income Statement'!J16/'Income Statement'!J7</f>
        <v>8.6654916523027217E-2</v>
      </c>
      <c r="G12" s="37">
        <f>'Income Statement'!K16/'Income Statement'!K7</f>
        <v>0.12103917855999864</v>
      </c>
      <c r="H12" s="39">
        <f>'Income Statement'!L16/'Income Statement'!L7</f>
        <v>0.10443761510427874</v>
      </c>
      <c r="I12" s="39">
        <f>'Income Statement'!M16/'Income Statement'!M7</f>
        <v>9.8300009801048222E-2</v>
      </c>
      <c r="J12" s="39">
        <f>'Income Statement'!N16/'Income Statement'!N7</f>
        <v>9.3904987813771171E-2</v>
      </c>
      <c r="K12" s="39">
        <f>'Income Statement'!O16/'Income Statement'!O7</f>
        <v>9.1681115981740058E-2</v>
      </c>
      <c r="L12" s="39">
        <f>'Income Statement'!P16/'Income Statement'!P7</f>
        <v>9.1075808914153622E-2</v>
      </c>
      <c r="M12" s="39">
        <f>'Income Statement'!Q16/'Income Statement'!Q7</f>
        <v>9.1601729421427927E-2</v>
      </c>
      <c r="N12" s="39">
        <f>'Income Statement'!R16/'Income Statement'!R7</f>
        <v>9.2892363743676029E-2</v>
      </c>
      <c r="O12" s="39">
        <f>'Income Statement'!S16/'Income Statement'!S7</f>
        <v>9.4671258035818565E-2</v>
      </c>
      <c r="P12" s="39">
        <f>'Income Statement'!T16/'Income Statement'!T7</f>
        <v>9.6732299148723819E-2</v>
      </c>
      <c r="Q12" s="39">
        <f>'Income Statement'!U16/'Income Statement'!U7</f>
        <v>9.8924434932655278E-2</v>
      </c>
      <c r="S12" s="23">
        <f t="shared" si="1"/>
        <v>9.1918980395736524E-2</v>
      </c>
    </row>
    <row r="13" spans="2:19" x14ac:dyDescent="0.25">
      <c r="B13" s="2"/>
      <c r="C13" s="37"/>
      <c r="D13" s="37"/>
      <c r="E13" s="37"/>
      <c r="F13" s="37"/>
      <c r="G13" s="37"/>
      <c r="H13" s="39"/>
      <c r="I13" s="39"/>
      <c r="J13" s="39"/>
      <c r="K13" s="39"/>
      <c r="L13" s="39"/>
      <c r="M13" s="39"/>
      <c r="N13" s="39"/>
      <c r="O13" s="39"/>
      <c r="P13" s="39"/>
      <c r="Q13" s="39"/>
      <c r="S13" s="23"/>
    </row>
    <row r="14" spans="2:19" x14ac:dyDescent="0.25">
      <c r="B14" s="2" t="s">
        <v>346</v>
      </c>
      <c r="C14" s="37">
        <f>'cost build up'!G20</f>
        <v>0.20405475058702252</v>
      </c>
      <c r="D14" s="37">
        <f>'cost build up'!H20</f>
        <v>0.18088121118012424</v>
      </c>
      <c r="E14" s="37">
        <f>'cost build up'!I20</f>
        <v>0.18029678301325161</v>
      </c>
      <c r="F14" s="37">
        <f>'cost build up'!J20</f>
        <v>0.21192304693591144</v>
      </c>
      <c r="G14" s="37">
        <f>'cost build up'!K20</f>
        <v>0.22924917299538741</v>
      </c>
      <c r="H14" s="39">
        <f>'cost build up'!L20</f>
        <v>0.20128099294233945</v>
      </c>
      <c r="I14" s="39">
        <f>'cost build up'!M20</f>
        <v>0.20128099294233945</v>
      </c>
      <c r="J14" s="39">
        <f>'cost build up'!N20</f>
        <v>0.20128099294233945</v>
      </c>
      <c r="K14" s="39">
        <f>'cost build up'!O20</f>
        <v>0.20128099294233945</v>
      </c>
      <c r="L14" s="39">
        <f>'cost build up'!P20</f>
        <v>0.20128099294233945</v>
      </c>
      <c r="M14" s="39">
        <f>'cost build up'!Q20</f>
        <v>0.20128099294233945</v>
      </c>
      <c r="N14" s="39">
        <f>'cost build up'!R20</f>
        <v>0.20128099294233945</v>
      </c>
      <c r="O14" s="39">
        <f>'cost build up'!S20</f>
        <v>0.20128099294233945</v>
      </c>
      <c r="P14" s="39">
        <f>'cost build up'!T20</f>
        <v>0.20128099294233945</v>
      </c>
      <c r="Q14" s="39">
        <f>'cost build up'!U20</f>
        <v>0.20128099294233945</v>
      </c>
      <c r="S14" s="23">
        <f t="shared" si="1"/>
        <v>0.20128099294233948</v>
      </c>
    </row>
    <row r="15" spans="2:19" x14ac:dyDescent="0.25">
      <c r="B15" s="2"/>
      <c r="C15" s="37"/>
      <c r="D15" s="37"/>
      <c r="E15" s="37"/>
      <c r="F15" s="37"/>
      <c r="G15" s="37"/>
      <c r="H15" s="39"/>
      <c r="I15" s="39"/>
      <c r="J15" s="39"/>
      <c r="K15" s="39"/>
      <c r="L15" s="39"/>
      <c r="M15" s="39"/>
      <c r="N15" s="39"/>
      <c r="O15" s="39"/>
      <c r="P15" s="39"/>
      <c r="Q15" s="39"/>
      <c r="S15" s="23"/>
    </row>
    <row r="16" spans="2:19" x14ac:dyDescent="0.25">
      <c r="B16" s="2" t="s">
        <v>347</v>
      </c>
      <c r="C16" s="37">
        <f>'Income Statement'!G18/'Income Statement'!G7</f>
        <v>7.3476077187417388E-2</v>
      </c>
      <c r="D16" s="37">
        <f>'Income Statement'!H18/'Income Statement'!H7</f>
        <v>5.9968453362132669E-2</v>
      </c>
      <c r="E16" s="37">
        <f>'Income Statement'!I18/'Income Statement'!I7</f>
        <v>4.2087721244698846E-2</v>
      </c>
      <c r="F16" s="37">
        <f>'Income Statement'!J18/'Income Statement'!J7</f>
        <v>6.8290742581490232E-2</v>
      </c>
      <c r="G16" s="37">
        <f>'Income Statement'!K18/'Income Statement'!K7</f>
        <v>9.3291046975077924E-2</v>
      </c>
      <c r="H16" s="39">
        <f>'Income Statement'!L18/'Income Statement'!L7</f>
        <v>8.341630823555965E-2</v>
      </c>
      <c r="I16" s="39">
        <f>'Income Statement'!M18/'Income Statement'!M7</f>
        <v>7.8514086222051527E-2</v>
      </c>
      <c r="J16" s="39">
        <f>'Income Statement'!N18/'Income Statement'!N7</f>
        <v>7.5003698624377016E-2</v>
      </c>
      <c r="K16" s="39">
        <f>'Income Statement'!O18/'Income Statement'!O7</f>
        <v>7.3227449922873625E-2</v>
      </c>
      <c r="L16" s="39">
        <f>'Income Statement'!P18/'Income Statement'!P7</f>
        <v>7.274397966288601E-2</v>
      </c>
      <c r="M16" s="39">
        <f>'Income Statement'!Q18/'Income Statement'!Q7</f>
        <v>7.3164042368247403E-2</v>
      </c>
      <c r="N16" s="39">
        <f>'Income Statement'!R18/'Income Statement'!R7</f>
        <v>7.4194896532587942E-2</v>
      </c>
      <c r="O16" s="39">
        <f>'Income Statement'!S18/'Income Statement'!S7</f>
        <v>7.5615733215268571E-2</v>
      </c>
      <c r="P16" s="39">
        <f>'Income Statement'!T18/'Income Statement'!T7</f>
        <v>7.7261925926473268E-2</v>
      </c>
      <c r="Q16" s="39">
        <f>'Income Statement'!U18/'Income Statement'!U7</f>
        <v>7.9012826443150566E-2</v>
      </c>
      <c r="S16" s="23">
        <f t="shared" si="1"/>
        <v>7.3284599233619518E-2</v>
      </c>
    </row>
    <row r="17" spans="2:19" x14ac:dyDescent="0.25">
      <c r="B17" s="2"/>
      <c r="C17" s="37"/>
      <c r="D17" s="37"/>
      <c r="E17" s="37"/>
      <c r="F17" s="37"/>
      <c r="G17" s="37"/>
      <c r="H17" s="39"/>
      <c r="I17" s="39"/>
      <c r="J17" s="39"/>
      <c r="K17" s="39"/>
      <c r="L17" s="39"/>
      <c r="M17" s="39"/>
      <c r="N17" s="39"/>
      <c r="O17" s="39"/>
      <c r="P17" s="39"/>
      <c r="Q17" s="39"/>
      <c r="S17" s="23"/>
    </row>
    <row r="18" spans="2:19" x14ac:dyDescent="0.25">
      <c r="B18" s="2" t="s">
        <v>348</v>
      </c>
      <c r="C18" s="37">
        <f>'Income Statement'!G18/'Balance Sheet '!G11</f>
        <v>0.11246110834638151</v>
      </c>
      <c r="D18" s="37">
        <f>'Income Statement'!H18/'Balance Sheet '!H11</f>
        <v>8.0381938492131516E-2</v>
      </c>
      <c r="E18" s="37">
        <f>'Income Statement'!I18/'Balance Sheet '!I11</f>
        <v>6.718533980319337E-2</v>
      </c>
      <c r="F18" s="37">
        <f>'Income Statement'!J18/'Balance Sheet '!J11</f>
        <v>0.10839515175562532</v>
      </c>
      <c r="G18" s="37">
        <f>'Income Statement'!K18/'Balance Sheet '!K11</f>
        <v>0.15453897893409313</v>
      </c>
      <c r="H18" s="39">
        <f>'Income Statement'!L18/'Balance Sheet '!L11</f>
        <v>0.14936844343642519</v>
      </c>
      <c r="I18" s="39">
        <f>'Income Statement'!M18/'Balance Sheet '!M11</f>
        <v>0.14792955506195113</v>
      </c>
      <c r="J18" s="39">
        <f>'Income Statement'!N18/'Balance Sheet '!N11</f>
        <v>0.14963074873349877</v>
      </c>
      <c r="K18" s="39">
        <f>'Income Statement'!O18/'Balance Sheet '!O11</f>
        <v>0.15436687784694936</v>
      </c>
      <c r="L18" s="39">
        <f>'Income Statement'!P18/'Balance Sheet '!P11</f>
        <v>0.16137041053948642</v>
      </c>
      <c r="M18" s="39">
        <f>'Income Statement'!Q18/'Balance Sheet '!Q11</f>
        <v>0.16985068980534512</v>
      </c>
      <c r="N18" s="39">
        <f>'Income Statement'!R18/'Balance Sheet '!R11</f>
        <v>0.17911743005077557</v>
      </c>
      <c r="O18" s="39">
        <f>'Income Statement'!S18/'Balance Sheet '!S11</f>
        <v>0.18858458624479207</v>
      </c>
      <c r="P18" s="39">
        <f>'Income Statement'!T18/'Balance Sheet '!T11</f>
        <v>0.19778715161674687</v>
      </c>
      <c r="Q18" s="39">
        <f>'Income Statement'!U18/'Balance Sheet '!U11</f>
        <v>0.20639048212396999</v>
      </c>
      <c r="S18" s="23">
        <f t="shared" si="1"/>
        <v>0.1484905928527577</v>
      </c>
    </row>
    <row r="19" spans="2:19" x14ac:dyDescent="0.25">
      <c r="B19" s="2"/>
      <c r="C19" s="37"/>
      <c r="D19" s="37"/>
      <c r="E19" s="37"/>
      <c r="F19" s="37"/>
      <c r="G19" s="37"/>
      <c r="H19" s="39"/>
      <c r="I19" s="39"/>
      <c r="J19" s="39"/>
      <c r="K19" s="39"/>
      <c r="L19" s="39"/>
      <c r="M19" s="39"/>
      <c r="N19" s="39"/>
      <c r="O19" s="39"/>
      <c r="P19" s="39"/>
      <c r="Q19" s="39"/>
      <c r="S19" s="23"/>
    </row>
    <row r="20" spans="2:19" x14ac:dyDescent="0.25">
      <c r="B20" s="2" t="s">
        <v>349</v>
      </c>
      <c r="C20" s="37">
        <f>'Income Statement'!G13/('Balance Sheet '!G52-'Balance Sheet '!G27)</f>
        <v>7.232480223537574E-2</v>
      </c>
      <c r="D20" s="37">
        <f>'Income Statement'!H13/('Balance Sheet '!H52-'Balance Sheet '!H27)</f>
        <v>4.201246505759379E-2</v>
      </c>
      <c r="E20" s="37">
        <f>'Income Statement'!I13/('Balance Sheet '!I52-'Balance Sheet '!I27)</f>
        <v>5.0617712382009995E-2</v>
      </c>
      <c r="F20" s="37">
        <f>'Income Statement'!J13/('Balance Sheet '!J52-'Balance Sheet '!J27)</f>
        <v>0.10626820598644399</v>
      </c>
      <c r="G20" s="37">
        <f>'Income Statement'!K13/('Balance Sheet '!K52-'Balance Sheet '!K27)</f>
        <v>0.14844125773218939</v>
      </c>
      <c r="H20" s="39">
        <f>'Income Statement'!L13/('Balance Sheet '!L52-'Balance Sheet '!L27)</f>
        <v>0.12710602910415339</v>
      </c>
      <c r="I20" s="39">
        <f>'Income Statement'!M13/('Balance Sheet '!M52-'Balance Sheet '!M27)</f>
        <v>0.12224300161646792</v>
      </c>
      <c r="J20" s="39">
        <f>'Income Statement'!N13/('Balance Sheet '!N52-'Balance Sheet '!N27)</f>
        <v>0.12057753480726972</v>
      </c>
      <c r="K20" s="39">
        <f>'Income Statement'!O13/('Balance Sheet '!O52-'Balance Sheet '!O27)</f>
        <v>0.12244826874817974</v>
      </c>
      <c r="L20" s="39">
        <f>'Income Statement'!P13/('Balance Sheet '!P52-'Balance Sheet '!P27)</f>
        <v>0.12708161716017111</v>
      </c>
      <c r="M20" s="39">
        <f>'Income Statement'!Q13/('Balance Sheet '!Q52-'Balance Sheet '!Q27)</f>
        <v>0.13366655880911391</v>
      </c>
      <c r="N20" s="39">
        <f>'Income Statement'!R13/('Balance Sheet '!R52-'Balance Sheet '!R27)</f>
        <v>0.14149243466456896</v>
      </c>
      <c r="O20" s="39">
        <f>'Income Statement'!S13/('Balance Sheet '!S52-'Balance Sheet '!S27)</f>
        <v>0.14994427056103088</v>
      </c>
      <c r="P20" s="39">
        <f>'Income Statement'!T13/('Balance Sheet '!T52-'Balance Sheet '!T27)</f>
        <v>0.1585167498626181</v>
      </c>
      <c r="Q20" s="39">
        <f>'Income Statement'!U13/('Balance Sheet '!U52-'Balance Sheet '!U27)</f>
        <v>0.16682440325865194</v>
      </c>
      <c r="S20" s="23">
        <f t="shared" si="1"/>
        <v>0.11930435413238923</v>
      </c>
    </row>
    <row r="21" spans="2:19" x14ac:dyDescent="0.25">
      <c r="B21" s="2"/>
      <c r="C21" s="37"/>
      <c r="D21" s="37"/>
      <c r="E21" s="37"/>
      <c r="F21" s="37"/>
      <c r="G21" s="37"/>
      <c r="H21" s="39"/>
      <c r="I21" s="39"/>
      <c r="J21" s="39"/>
      <c r="K21" s="39"/>
      <c r="L21" s="39"/>
      <c r="M21" s="39"/>
      <c r="N21" s="39"/>
      <c r="O21" s="39"/>
      <c r="P21" s="39"/>
      <c r="Q21" s="39"/>
      <c r="S21" s="23"/>
    </row>
    <row r="22" spans="2:19" x14ac:dyDescent="0.25">
      <c r="B22" s="2" t="s">
        <v>350</v>
      </c>
      <c r="C22" s="37">
        <f>'Income Statement'!G18/'Balance Sheet '!G52</f>
        <v>8.7370752046671496E-2</v>
      </c>
      <c r="D22" s="37">
        <f>'Income Statement'!H18/'Balance Sheet '!H52</f>
        <v>5.9124833102397023E-2</v>
      </c>
      <c r="E22" s="37">
        <f>'Income Statement'!I18/'Balance Sheet '!I52</f>
        <v>4.9796732993550377E-2</v>
      </c>
      <c r="F22" s="37">
        <f>'Income Statement'!J18/'Balance Sheet '!J52</f>
        <v>8.0552550470486747E-2</v>
      </c>
      <c r="G22" s="37">
        <f>'Income Statement'!K18/'Balance Sheet '!K52</f>
        <v>0.11472915662483485</v>
      </c>
      <c r="H22" s="39">
        <f>'Income Statement'!L18/'Balance Sheet '!L52</f>
        <v>0.1070383063640859</v>
      </c>
      <c r="I22" s="39">
        <f>'Income Statement'!M18/'Balance Sheet '!M52</f>
        <v>0.10466896772507013</v>
      </c>
      <c r="J22" s="39">
        <f>'Income Statement'!N18/'Balance Sheet '!N52</f>
        <v>0.10426952775090223</v>
      </c>
      <c r="K22" s="39">
        <f>'Income Statement'!O18/'Balance Sheet '!O52</f>
        <v>0.10591994744827862</v>
      </c>
      <c r="L22" s="39">
        <f>'Income Statement'!P18/'Balance Sheet '!P52</f>
        <v>0.10908657039977133</v>
      </c>
      <c r="M22" s="39">
        <f>'Income Statement'!Q18/'Balance Sheet '!Q52</f>
        <v>0.11324916286104904</v>
      </c>
      <c r="N22" s="39">
        <f>'Income Statement'!R18/'Balance Sheet '!R52</f>
        <v>0.11798064458982453</v>
      </c>
      <c r="O22" s="39">
        <f>'Income Statement'!S18/'Balance Sheet '!S52</f>
        <v>0.12293667280519763</v>
      </c>
      <c r="P22" s="39">
        <f>'Income Statement'!T18/'Balance Sheet '!T52</f>
        <v>0.12785325904034883</v>
      </c>
      <c r="Q22" s="39">
        <f>'Income Statement'!U18/'Balance Sheet '!U52</f>
        <v>0.1325422488125122</v>
      </c>
      <c r="S22" s="23">
        <f t="shared" si="1"/>
        <v>0.10247462220233207</v>
      </c>
    </row>
    <row r="23" spans="2:19" x14ac:dyDescent="0.25">
      <c r="S23" s="23"/>
    </row>
    <row r="24" spans="2:19" x14ac:dyDescent="0.25">
      <c r="B24" s="209" t="s">
        <v>363</v>
      </c>
      <c r="C24" s="209"/>
      <c r="D24" s="209"/>
      <c r="E24" s="209"/>
      <c r="F24" s="209"/>
      <c r="G24" s="209"/>
      <c r="H24" s="209"/>
      <c r="I24" s="209"/>
      <c r="J24" s="209"/>
      <c r="K24" s="209"/>
      <c r="L24" s="209"/>
      <c r="M24" s="209"/>
      <c r="N24" s="209"/>
      <c r="O24" s="209"/>
      <c r="P24" s="209"/>
      <c r="Q24" s="209"/>
      <c r="S24" s="23"/>
    </row>
    <row r="25" spans="2:19" x14ac:dyDescent="0.25">
      <c r="S25" s="23"/>
    </row>
    <row r="26" spans="2:19" x14ac:dyDescent="0.25">
      <c r="B26" s="2" t="s">
        <v>351</v>
      </c>
      <c r="C26" s="182">
        <f>'Balance Sheet '!G47/'Balance Sheet '!G27</f>
        <v>0.74659897040352396</v>
      </c>
      <c r="D26" s="182">
        <f>'Balance Sheet '!H47/'Balance Sheet '!H27</f>
        <v>1.116141088818853</v>
      </c>
      <c r="E26" s="182">
        <f>'Balance Sheet '!I47/'Balance Sheet '!I27</f>
        <v>0.986483390607102</v>
      </c>
      <c r="F26" s="182">
        <f>'Balance Sheet '!J47/'Balance Sheet '!J27</f>
        <v>0.68825082247317348</v>
      </c>
      <c r="G26" s="182">
        <f>'Balance Sheet '!K47/'Balance Sheet '!K27</f>
        <v>0.87214759669849495</v>
      </c>
      <c r="H26" s="188">
        <f>'Balance Sheet '!L47/'Balance Sheet '!L27</f>
        <v>1.4414011832823719</v>
      </c>
      <c r="I26" s="188">
        <f>'Balance Sheet '!M47/'Balance Sheet '!M27</f>
        <v>1.1985249453917308</v>
      </c>
      <c r="J26" s="188">
        <f>'Balance Sheet '!N47/'Balance Sheet '!N27</f>
        <v>0.99019056009904727</v>
      </c>
      <c r="K26" s="188">
        <f>'Balance Sheet '!O47/'Balance Sheet '!O27</f>
        <v>0.82816807887339272</v>
      </c>
      <c r="L26" s="188">
        <f>'Balance Sheet '!P47/'Balance Sheet '!P27</f>
        <v>0.70755498728180888</v>
      </c>
      <c r="M26" s="188">
        <f>'Balance Sheet '!Q47/'Balance Sheet '!Q27</f>
        <v>0.62282481749892959</v>
      </c>
      <c r="N26" s="188">
        <f>'Balance Sheet '!R47/'Balance Sheet '!R27</f>
        <v>0.56832259595913848</v>
      </c>
      <c r="O26" s="188">
        <f>'Balance Sheet '!S47/'Balance Sheet '!S27</f>
        <v>0.53858788352063891</v>
      </c>
      <c r="P26" s="188">
        <f>'Balance Sheet '!T47/'Balance Sheet '!T27</f>
        <v>0.52856169600601621</v>
      </c>
      <c r="Q26" s="188">
        <f>'Balance Sheet '!U47/'Balance Sheet '!U27</f>
        <v>0.53370688926514809</v>
      </c>
      <c r="S26" s="23">
        <f t="shared" si="1"/>
        <v>0.82449770041195813</v>
      </c>
    </row>
    <row r="27" spans="2:19" x14ac:dyDescent="0.25">
      <c r="B27" s="2"/>
      <c r="C27" s="182"/>
      <c r="D27" s="182"/>
      <c r="E27" s="182"/>
      <c r="F27" s="182"/>
      <c r="G27" s="182"/>
      <c r="H27" s="188"/>
      <c r="I27" s="188"/>
      <c r="J27" s="188"/>
      <c r="K27" s="188"/>
      <c r="L27" s="188"/>
      <c r="M27" s="188"/>
      <c r="N27" s="188"/>
      <c r="O27" s="188"/>
      <c r="P27" s="188"/>
      <c r="Q27" s="188"/>
      <c r="S27" s="23"/>
    </row>
    <row r="28" spans="2:19" x14ac:dyDescent="0.25">
      <c r="B28" s="2" t="s">
        <v>112</v>
      </c>
      <c r="C28" s="182">
        <f>('Balance Sheet '!G47-'Balance Sheet '!G40)/'Balance Sheet '!G27</f>
        <v>0.46231889185698871</v>
      </c>
      <c r="D28" s="182">
        <f>('Balance Sheet '!H47-'Balance Sheet '!H40)/'Balance Sheet '!H27</f>
        <v>0.92809256255435146</v>
      </c>
      <c r="E28" s="182">
        <f>('Balance Sheet '!I47-'Balance Sheet '!I40)/'Balance Sheet '!I27</f>
        <v>0.77898786970951917</v>
      </c>
      <c r="F28" s="182">
        <f>('Balance Sheet '!J47-'Balance Sheet '!J40)/'Balance Sheet '!J27</f>
        <v>0.4491516117838773</v>
      </c>
      <c r="G28" s="182">
        <f>('Balance Sheet '!K47-'Balance Sheet '!K40)/'Balance Sheet '!K27</f>
        <v>0.66722539477030496</v>
      </c>
      <c r="H28" s="188">
        <f>('Balance Sheet '!L47-'Balance Sheet '!L40)/'Balance Sheet '!L27</f>
        <v>1.2232629171240461</v>
      </c>
      <c r="I28" s="188">
        <f>('Balance Sheet '!M47-'Balance Sheet '!M40)/'Balance Sheet '!M27</f>
        <v>0.97909787522319103</v>
      </c>
      <c r="J28" s="188">
        <f>('Balance Sheet '!N47-'Balance Sheet '!N40)/'Balance Sheet '!N27</f>
        <v>0.76962630679778876</v>
      </c>
      <c r="K28" s="188">
        <f>('Balance Sheet '!O47-'Balance Sheet '!O40)/'Balance Sheet '!O27</f>
        <v>0.6066378883773772</v>
      </c>
      <c r="L28" s="188">
        <f>('Balance Sheet '!P47-'Balance Sheet '!P40)/'Balance Sheet '!P27</f>
        <v>0.48520750113122907</v>
      </c>
      <c r="M28" s="188">
        <f>('Balance Sheet '!Q47-'Balance Sheet '!Q40)/'Balance Sheet '!Q27</f>
        <v>0.39978833519467016</v>
      </c>
      <c r="N28" s="188">
        <f>('Balance Sheet '!R47-'Balance Sheet '!R40)/'Balance Sheet '!R27</f>
        <v>0.34470729031522135</v>
      </c>
      <c r="O28" s="188">
        <f>('Balance Sheet '!S47-'Balance Sheet '!S40)/'Balance Sheet '!S27</f>
        <v>0.31448791361850725</v>
      </c>
      <c r="P28" s="188">
        <f>('Balance Sheet '!T47-'Balance Sheet '!T40)/'Balance Sheet '!T27</f>
        <v>0.30405718142468324</v>
      </c>
      <c r="Q28" s="188">
        <f>('Balance Sheet '!U47-'Balance Sheet '!U40)/'Balance Sheet '!U27</f>
        <v>0.30886572436833898</v>
      </c>
      <c r="S28" s="23">
        <f t="shared" si="1"/>
        <v>0.6014343509500063</v>
      </c>
    </row>
    <row r="29" spans="2:19" x14ac:dyDescent="0.25">
      <c r="B29" s="2"/>
      <c r="H29" s="38"/>
      <c r="I29" s="38"/>
      <c r="J29" s="38"/>
      <c r="K29" s="38"/>
      <c r="L29" s="38"/>
      <c r="M29" s="38"/>
      <c r="N29" s="38"/>
      <c r="O29" s="38"/>
      <c r="P29" s="38"/>
      <c r="Q29" s="38"/>
      <c r="S29" s="23"/>
    </row>
    <row r="30" spans="2:19" x14ac:dyDescent="0.25">
      <c r="B30" s="2" t="s">
        <v>352</v>
      </c>
      <c r="C30" s="41">
        <f>'Working Capital Build Up'!G17</f>
        <v>-19.14396436991894</v>
      </c>
      <c r="D30" s="41">
        <f>'Working Capital Build Up'!H17</f>
        <v>-44.488273284904906</v>
      </c>
      <c r="E30" s="41">
        <f>'Working Capital Build Up'!I17</f>
        <v>-26.039817354530491</v>
      </c>
      <c r="F30" s="41">
        <f>'Working Capital Build Up'!J17</f>
        <v>-25.022609794074874</v>
      </c>
      <c r="G30" s="41">
        <f>'Working Capital Build Up'!K17</f>
        <v>-30.879720302863618</v>
      </c>
      <c r="H30" s="189">
        <f>'Working Capital Build Up'!L17</f>
        <v>-29.114877021258565</v>
      </c>
      <c r="I30" s="189">
        <f>'Working Capital Build Up'!M17</f>
        <v>-29.114877021258565</v>
      </c>
      <c r="J30" s="189">
        <f>'Working Capital Build Up'!N17</f>
        <v>-29.114877021258565</v>
      </c>
      <c r="K30" s="189">
        <f>'Working Capital Build Up'!O17</f>
        <v>-29.114877021258565</v>
      </c>
      <c r="L30" s="189">
        <f>'Working Capital Build Up'!P17</f>
        <v>-29.114877021258565</v>
      </c>
      <c r="M30" s="189">
        <f>'Working Capital Build Up'!Q17</f>
        <v>-29.114877021258565</v>
      </c>
      <c r="N30" s="189">
        <f>'Working Capital Build Up'!R17</f>
        <v>-29.114877021258565</v>
      </c>
      <c r="O30" s="189">
        <f>'Working Capital Build Up'!S17</f>
        <v>-29.114877021258565</v>
      </c>
      <c r="P30" s="189">
        <f>'Working Capital Build Up'!T17</f>
        <v>-29.114877021258565</v>
      </c>
      <c r="Q30" s="189">
        <f>'Working Capital Build Up'!U17</f>
        <v>-29.114877021258565</v>
      </c>
      <c r="S30" s="23">
        <f t="shared" si="1"/>
        <v>-29.114877021258565</v>
      </c>
    </row>
    <row r="31" spans="2:19" x14ac:dyDescent="0.25">
      <c r="S31" s="23"/>
    </row>
    <row r="32" spans="2:19" x14ac:dyDescent="0.25">
      <c r="B32" s="209" t="s">
        <v>364</v>
      </c>
      <c r="C32" s="209"/>
      <c r="D32" s="209"/>
      <c r="E32" s="209"/>
      <c r="F32" s="209"/>
      <c r="G32" s="209"/>
      <c r="H32" s="209"/>
      <c r="I32" s="209"/>
      <c r="J32" s="209"/>
      <c r="K32" s="209"/>
      <c r="L32" s="209"/>
      <c r="M32" s="209"/>
      <c r="N32" s="209"/>
      <c r="O32" s="209"/>
      <c r="P32" s="209"/>
      <c r="Q32" s="209"/>
      <c r="S32" s="23"/>
    </row>
    <row r="33" spans="2:19" x14ac:dyDescent="0.25">
      <c r="S33" s="23"/>
    </row>
    <row r="34" spans="2:19" x14ac:dyDescent="0.25">
      <c r="B34" s="2" t="s">
        <v>353</v>
      </c>
      <c r="C34" s="182">
        <f>'Balance Sheet '!G52/'Balance Sheet '!G11</f>
        <v>1.2871711151840299</v>
      </c>
      <c r="D34" s="182">
        <f>'Balance Sheet '!H52/'Balance Sheet '!H11</f>
        <v>1.3595292244279114</v>
      </c>
      <c r="E34" s="182">
        <f>'Balance Sheet '!I52/'Balance Sheet '!I11</f>
        <v>1.3491917193020504</v>
      </c>
      <c r="F34" s="182">
        <f>'Balance Sheet '!J52/'Balance Sheet '!J11</f>
        <v>1.3456451859378393</v>
      </c>
      <c r="G34" s="182">
        <f>'Balance Sheet '!K52/'Balance Sheet '!K11</f>
        <v>1.3469895838198889</v>
      </c>
      <c r="H34" s="188">
        <f>'Balance Sheet '!L52/'Balance Sheet '!L11</f>
        <v>1.3954671790896547</v>
      </c>
      <c r="I34" s="188">
        <f>'Balance Sheet '!M52/'Balance Sheet '!M11</f>
        <v>1.413308626970621</v>
      </c>
      <c r="J34" s="188">
        <f>'Balance Sheet '!N52/'Balance Sheet '!N11</f>
        <v>1.4350381358872515</v>
      </c>
      <c r="K34" s="188">
        <f>'Balance Sheet '!O52/'Balance Sheet '!O11</f>
        <v>1.4573919414218712</v>
      </c>
      <c r="L34" s="188">
        <f>'Balance Sheet '!P52/'Balance Sheet '!P11</f>
        <v>1.4792875965218233</v>
      </c>
      <c r="M34" s="188">
        <f>'Balance Sheet '!Q52/'Balance Sheet '!Q11</f>
        <v>1.4997964268728703</v>
      </c>
      <c r="N34" s="188">
        <f>'Balance Sheet '!R52/'Balance Sheet '!R11</f>
        <v>1.5181933500490798</v>
      </c>
      <c r="O34" s="188">
        <f>'Balance Sheet '!S52/'Balance Sheet '!S11</f>
        <v>1.5339978050619483</v>
      </c>
      <c r="P34" s="188">
        <f>'Balance Sheet '!T52/'Balance Sheet '!T11</f>
        <v>1.5469856075731929</v>
      </c>
      <c r="Q34" s="188">
        <f>'Balance Sheet '!U52/'Balance Sheet '!U11</f>
        <v>1.5571674992169471</v>
      </c>
      <c r="S34" s="23">
        <f t="shared" si="1"/>
        <v>1.4350107331557986</v>
      </c>
    </row>
    <row r="35" spans="2:19" x14ac:dyDescent="0.25">
      <c r="B35" s="2"/>
      <c r="C35" s="182"/>
      <c r="D35" s="182"/>
      <c r="E35" s="182"/>
      <c r="F35" s="182"/>
      <c r="G35" s="182"/>
      <c r="H35" s="188"/>
      <c r="I35" s="188"/>
      <c r="J35" s="188"/>
      <c r="K35" s="188"/>
      <c r="L35" s="188"/>
      <c r="M35" s="188"/>
      <c r="N35" s="188"/>
      <c r="O35" s="188"/>
      <c r="P35" s="188"/>
      <c r="Q35" s="188"/>
      <c r="S35" s="23"/>
    </row>
    <row r="36" spans="2:19" x14ac:dyDescent="0.25">
      <c r="B36" s="2" t="s">
        <v>354</v>
      </c>
      <c r="C36" s="182">
        <f>('Balance Sheet '!G14+'Balance Sheet '!G24)/'Balance Sheet '!G11</f>
        <v>2.259660706988562E-3</v>
      </c>
      <c r="D36" s="182">
        <f>('Balance Sheet '!H14+'Balance Sheet '!H24)/'Balance Sheet '!H11</f>
        <v>9.3637025100665513E-3</v>
      </c>
      <c r="E36" s="182">
        <f>('Balance Sheet '!I14+'Balance Sheet '!I24)/'Balance Sheet '!I11</f>
        <v>6.9017864404022876E-3</v>
      </c>
      <c r="F36" s="182">
        <f>('Balance Sheet '!J14+'Balance Sheet '!J24)/'Balance Sheet '!J11</f>
        <v>1.6297543438221346E-2</v>
      </c>
      <c r="G36" s="182">
        <f>('Balance Sheet '!K14+'Balance Sheet '!K24)/'Balance Sheet '!K11</f>
        <v>3.8651968798168995E-4</v>
      </c>
      <c r="H36" s="188">
        <f>('Balance Sheet '!L14+'Balance Sheet '!L24)/'Balance Sheet '!L11</f>
        <v>1.2512315327157195E-2</v>
      </c>
      <c r="I36" s="188">
        <f>('Balance Sheet '!M14+'Balance Sheet '!M24)/'Balance Sheet '!M11</f>
        <v>1.1041615581344082E-2</v>
      </c>
      <c r="J36" s="188">
        <f>('Balance Sheet '!N14+'Balance Sheet '!N24)/'Balance Sheet '!N11</f>
        <v>9.7288570247248615E-3</v>
      </c>
      <c r="K36" s="188">
        <f>('Balance Sheet '!O14+'Balance Sheet '!O24)/'Balance Sheet '!O11</f>
        <v>8.5355633813492711E-3</v>
      </c>
      <c r="L36" s="188">
        <f>('Balance Sheet '!P14+'Balance Sheet '!P24)/'Balance Sheet '!P11</f>
        <v>7.441134661654635E-3</v>
      </c>
      <c r="M36" s="188">
        <f>('Balance Sheet '!Q14+'Balance Sheet '!Q24)/'Balance Sheet '!Q11</f>
        <v>6.4368938549247768E-3</v>
      </c>
      <c r="N36" s="188">
        <f>('Balance Sheet '!R14+'Balance Sheet '!R24)/'Balance Sheet '!R11</f>
        <v>5.5207881603429451E-3</v>
      </c>
      <c r="O36" s="188">
        <f>('Balance Sheet '!S14+'Balance Sheet '!S24)/'Balance Sheet '!S11</f>
        <v>4.6935345675334032E-3</v>
      </c>
      <c r="P36" s="188">
        <f>('Balance Sheet '!T14+'Balance Sheet '!T24)/'Balance Sheet '!T11</f>
        <v>3.9559200044981041E-3</v>
      </c>
      <c r="Q36" s="188">
        <f>('Balance Sheet '!U14+'Balance Sheet '!U24)/'Balance Sheet '!U11</f>
        <v>3.3071831778564965E-3</v>
      </c>
      <c r="S36" s="23">
        <f t="shared" si="1"/>
        <v>7.225534568336414E-3</v>
      </c>
    </row>
    <row r="37" spans="2:19" x14ac:dyDescent="0.25">
      <c r="B37" s="2"/>
      <c r="C37" s="182"/>
      <c r="D37" s="182"/>
      <c r="E37" s="182"/>
      <c r="F37" s="182"/>
      <c r="G37" s="182"/>
      <c r="H37" s="188"/>
      <c r="I37" s="188"/>
      <c r="J37" s="188"/>
      <c r="K37" s="188"/>
      <c r="L37" s="188"/>
      <c r="M37" s="188"/>
      <c r="N37" s="188"/>
      <c r="O37" s="188"/>
      <c r="P37" s="188"/>
      <c r="Q37" s="188"/>
      <c r="S37" s="23"/>
    </row>
    <row r="38" spans="2:19" x14ac:dyDescent="0.25">
      <c r="B38" s="2" t="s">
        <v>114</v>
      </c>
      <c r="C38" s="182">
        <f>('Balance Sheet '!G14+'Balance Sheet '!G24)/'Balance Sheet '!G52</f>
        <v>1.7555247164363949E-3</v>
      </c>
      <c r="D38" s="182">
        <f>('Balance Sheet '!H14+'Balance Sheet '!H24)/'Balance Sheet '!H52</f>
        <v>6.8874595277690995E-3</v>
      </c>
      <c r="E38" s="182">
        <f>('Balance Sheet '!I14+'Balance Sheet '!I24)/'Balance Sheet '!I52</f>
        <v>5.1154971837306029E-3</v>
      </c>
      <c r="F38" s="182">
        <f>('Balance Sheet '!J14+'Balance Sheet '!J24)/'Balance Sheet '!J52</f>
        <v>1.2111322961307123E-2</v>
      </c>
      <c r="G38" s="182">
        <f>('Balance Sheet '!K14+'Balance Sheet '!K24)/'Balance Sheet '!K52</f>
        <v>2.8695076237009192E-4</v>
      </c>
      <c r="H38" s="188">
        <f>('Balance Sheet '!L14+'Balance Sheet '!L24)/'Balance Sheet '!L52</f>
        <v>8.9663988624366746E-3</v>
      </c>
      <c r="I38" s="188">
        <f>('Balance Sheet '!M14+'Balance Sheet '!M24)/'Balance Sheet '!M52</f>
        <v>7.8126004261442946E-3</v>
      </c>
      <c r="J38" s="188">
        <f>('Balance Sheet '!N14+'Balance Sheet '!N24)/'Balance Sheet '!N52</f>
        <v>6.7795111373188215E-3</v>
      </c>
      <c r="K38" s="188">
        <f>('Balance Sheet '!O14+'Balance Sheet '!O24)/'Balance Sheet '!O52</f>
        <v>5.8567384234482203E-3</v>
      </c>
      <c r="L38" s="188">
        <f>('Balance Sheet '!P14+'Balance Sheet '!P24)/'Balance Sheet '!P52</f>
        <v>5.0302150029180341E-3</v>
      </c>
      <c r="M38" s="188">
        <f>('Balance Sheet '!Q14+'Balance Sheet '!Q24)/'Balance Sheet '!Q52</f>
        <v>4.2918450394937484E-3</v>
      </c>
      <c r="N38" s="188">
        <f>('Balance Sheet '!R14+'Balance Sheet '!R24)/'Balance Sheet '!R52</f>
        <v>3.6364196695792862E-3</v>
      </c>
      <c r="O38" s="188">
        <f>('Balance Sheet '!S14+'Balance Sheet '!S24)/'Balance Sheet '!S52</f>
        <v>3.0596748913495754E-3</v>
      </c>
      <c r="P38" s="188">
        <f>('Balance Sheet '!T14+'Balance Sheet '!T24)/'Balance Sheet '!T52</f>
        <v>2.5571795788739658E-3</v>
      </c>
      <c r="Q38" s="188">
        <f>('Balance Sheet '!U14+'Balance Sheet '!U24)/'Balance Sheet '!U52</f>
        <v>2.1238454947971751E-3</v>
      </c>
      <c r="S38" s="23">
        <f t="shared" si="1"/>
        <v>5.0847455785315403E-3</v>
      </c>
    </row>
    <row r="39" spans="2:19" x14ac:dyDescent="0.25">
      <c r="B39" s="2"/>
      <c r="C39" s="182"/>
      <c r="D39" s="182"/>
      <c r="E39" s="182"/>
      <c r="F39" s="182"/>
      <c r="G39" s="182"/>
      <c r="H39" s="188"/>
      <c r="I39" s="188"/>
      <c r="J39" s="188"/>
      <c r="K39" s="188"/>
      <c r="L39" s="188"/>
      <c r="M39" s="188"/>
      <c r="N39" s="188"/>
      <c r="O39" s="188"/>
      <c r="P39" s="188"/>
      <c r="Q39" s="188"/>
      <c r="S39" s="23"/>
    </row>
    <row r="40" spans="2:19" x14ac:dyDescent="0.25">
      <c r="B40" s="2" t="s">
        <v>355</v>
      </c>
      <c r="C40" s="182">
        <f>-'Income Statement'!G13/'Income Statement'!G14</f>
        <v>28.198211624441132</v>
      </c>
      <c r="D40" s="182">
        <f>-'Income Statement'!H13/'Income Statement'!H14</f>
        <v>22.765225933202359</v>
      </c>
      <c r="E40" s="182">
        <f>-'Income Statement'!I13/'Income Statement'!I14</f>
        <v>23.042654028436019</v>
      </c>
      <c r="F40" s="182">
        <f>-'Income Statement'!J13/'Income Statement'!J14</f>
        <v>32.692826000792707</v>
      </c>
      <c r="G40" s="182">
        <f>-'Income Statement'!K13/'Income Statement'!K14</f>
        <v>68.545971074380162</v>
      </c>
      <c r="H40" s="188">
        <f>-'Income Statement'!L13/'Income Statement'!L14</f>
        <v>80.336932130701825</v>
      </c>
      <c r="I40" s="188">
        <f>-'Income Statement'!M13/'Income Statement'!M14</f>
        <v>87.723009987526709</v>
      </c>
      <c r="J40" s="188">
        <f>-'Income Statement'!N13/'Income Statement'!N14</f>
        <v>98.440118792306578</v>
      </c>
      <c r="K40" s="188">
        <f>-'Income Statement'!O13/'Income Statement'!O14</f>
        <v>114.22751052798951</v>
      </c>
      <c r="L40" s="188">
        <f>-'Income Statement'!P13/'Income Statement'!P14</f>
        <v>136.31900061348378</v>
      </c>
      <c r="M40" s="188">
        <f>-'Income Statement'!Q13/'Income Statement'!Q14</f>
        <v>166.13206660394164</v>
      </c>
      <c r="N40" s="188">
        <f>-'Income Statement'!R13/'Income Statement'!R14</f>
        <v>205.46040511553906</v>
      </c>
      <c r="O40" s="188">
        <f>-'Income Statement'!S13/'Income Statement'!S14</f>
        <v>256.55801398481185</v>
      </c>
      <c r="P40" s="188">
        <f>-'Income Statement'!T13/'Income Statement'!T14</f>
        <v>322.25756887440576</v>
      </c>
      <c r="Q40" s="188">
        <f>-'Income Statement'!U13/'Income Statement'!U14</f>
        <v>406.12305697374114</v>
      </c>
      <c r="S40" s="23">
        <f t="shared" si="1"/>
        <v>136.58817148438001</v>
      </c>
    </row>
    <row r="41" spans="2:19" x14ac:dyDescent="0.25">
      <c r="S41" s="23"/>
    </row>
    <row r="42" spans="2:19" x14ac:dyDescent="0.25">
      <c r="B42" s="209" t="s">
        <v>365</v>
      </c>
      <c r="C42" s="209"/>
      <c r="D42" s="209"/>
      <c r="E42" s="209"/>
      <c r="F42" s="209"/>
      <c r="G42" s="209"/>
      <c r="H42" s="209"/>
      <c r="I42" s="209"/>
      <c r="J42" s="209"/>
      <c r="K42" s="209"/>
      <c r="L42" s="209"/>
      <c r="M42" s="209"/>
      <c r="N42" s="209"/>
      <c r="O42" s="209"/>
      <c r="P42" s="209"/>
      <c r="Q42" s="209"/>
      <c r="S42" s="23"/>
    </row>
    <row r="43" spans="2:19" x14ac:dyDescent="0.25">
      <c r="S43" s="23"/>
    </row>
    <row r="44" spans="2:19" x14ac:dyDescent="0.25">
      <c r="B44" s="2" t="s">
        <v>356</v>
      </c>
      <c r="C44" s="182">
        <f>'Income Statement'!G7/'Balance Sheet '!G32</f>
        <v>4.4091936874985427</v>
      </c>
      <c r="D44" s="182">
        <f>'Income Statement'!H7/'Balance Sheet '!H32</f>
        <v>4.2687209972399991</v>
      </c>
      <c r="E44" s="182">
        <f>'Income Statement'!I7/'Balance Sheet '!I32</f>
        <v>5.2943771465562195</v>
      </c>
      <c r="F44" s="182">
        <f>'Income Statement'!J7/'Balance Sheet '!J32</f>
        <v>3.6905754821657877</v>
      </c>
      <c r="G44" s="182">
        <f>'Income Statement'!K7/'Balance Sheet '!K32</f>
        <v>3.9848256721985642</v>
      </c>
      <c r="H44" s="188">
        <f>'Income Statement'!L7/'Balance Sheet '!L32</f>
        <v>9.697628756878574</v>
      </c>
      <c r="I44" s="188">
        <f>'Income Statement'!M7/'Balance Sheet '!M32</f>
        <v>8.2042637244154193</v>
      </c>
      <c r="J44" s="188">
        <f>'Income Statement'!N7/'Balance Sheet '!N32</f>
        <v>7.5862067996257307</v>
      </c>
      <c r="K44" s="188">
        <f>'Income Statement'!O7/'Balance Sheet '!O32</f>
        <v>7.3921173621679968</v>
      </c>
      <c r="L44" s="188">
        <f>'Income Statement'!P7/'Balance Sheet '!P32</f>
        <v>7.4591302666360839</v>
      </c>
      <c r="M44" s="188">
        <f>'Income Statement'!Q7/'Balance Sheet '!Q32</f>
        <v>7.7173310233255155</v>
      </c>
      <c r="N44" s="188">
        <f>'Income Statement'!R7/'Balance Sheet '!R32</f>
        <v>8.1357919454810848</v>
      </c>
      <c r="O44" s="188">
        <f>'Income Statement'!S7/'Balance Sheet '!S32</f>
        <v>8.702917613992371</v>
      </c>
      <c r="P44" s="188">
        <f>'Income Statement'!T7/'Balance Sheet '!T32</f>
        <v>9.4181623030427737</v>
      </c>
      <c r="Q44" s="188">
        <f>'Income Statement'!U7/'Balance Sheet '!U32</f>
        <v>10.288179283831107</v>
      </c>
      <c r="S44" s="23">
        <f t="shared" si="1"/>
        <v>7.0832948043370516</v>
      </c>
    </row>
    <row r="45" spans="2:19" x14ac:dyDescent="0.25">
      <c r="B45" s="2"/>
      <c r="C45" s="182"/>
      <c r="D45" s="182"/>
      <c r="E45" s="182"/>
      <c r="F45" s="182"/>
      <c r="G45" s="182"/>
      <c r="H45" s="188"/>
      <c r="I45" s="188"/>
      <c r="J45" s="188"/>
      <c r="K45" s="188"/>
      <c r="L45" s="188"/>
      <c r="M45" s="188"/>
      <c r="N45" s="188"/>
      <c r="O45" s="188"/>
      <c r="P45" s="188"/>
      <c r="Q45" s="188"/>
      <c r="S45" s="23"/>
    </row>
    <row r="46" spans="2:19" x14ac:dyDescent="0.25">
      <c r="B46" s="2" t="s">
        <v>357</v>
      </c>
      <c r="C46" s="182">
        <f>'Income Statement'!G7/'Balance Sheet '!G52</f>
        <v>1.189104745260319</v>
      </c>
      <c r="D46" s="182">
        <f>'Income Statement'!H7/'Balance Sheet '!H52</f>
        <v>0.98593226584248794</v>
      </c>
      <c r="E46" s="182">
        <f>'Income Statement'!I7/'Balance Sheet '!I52</f>
        <v>1.1831653394592494</v>
      </c>
      <c r="F46" s="182">
        <f>'Income Statement'!J7/'Balance Sheet '!J52</f>
        <v>1.1795530027274883</v>
      </c>
      <c r="G46" s="182">
        <f>'Income Statement'!K7/'Balance Sheet '!K52</f>
        <v>1.2297981461767062</v>
      </c>
      <c r="H46" s="188">
        <f>'Income Statement'!L7/'Balance Sheet '!L52</f>
        <v>1.2831820135436827</v>
      </c>
      <c r="I46" s="188">
        <f>'Income Statement'!M7/'Balance Sheet '!M52</f>
        <v>1.3331234274197377</v>
      </c>
      <c r="J46" s="188">
        <f>'Income Statement'!N7/'Balance Sheet '!N52</f>
        <v>1.3901918127143331</v>
      </c>
      <c r="K46" s="188">
        <f>'Income Statement'!O7/'Balance Sheet '!O52</f>
        <v>1.4464513998485293</v>
      </c>
      <c r="L46" s="188">
        <f>'Income Statement'!P7/'Balance Sheet '!P52</f>
        <v>1.4995958552901023</v>
      </c>
      <c r="M46" s="188">
        <f>'Income Statement'!Q7/'Balance Sheet '!Q52</f>
        <v>1.5478800677940432</v>
      </c>
      <c r="N46" s="188">
        <f>'Income Statement'!R7/'Balance Sheet '!R52</f>
        <v>1.5901450113621356</v>
      </c>
      <c r="O46" s="188">
        <f>'Income Statement'!S7/'Balance Sheet '!S52</f>
        <v>1.6258081166152583</v>
      </c>
      <c r="P46" s="188">
        <f>'Income Statement'!T7/'Balance Sheet '!T52</f>
        <v>1.6548028994516792</v>
      </c>
      <c r="Q46" s="188">
        <f>'Income Statement'!U7/'Balance Sheet '!U52</f>
        <v>1.6774776296336626</v>
      </c>
      <c r="S46" s="23">
        <f t="shared" si="1"/>
        <v>1.3877474488759609</v>
      </c>
    </row>
    <row r="47" spans="2:19" x14ac:dyDescent="0.25">
      <c r="B47" s="2"/>
      <c r="C47" s="182"/>
      <c r="D47" s="182"/>
      <c r="E47" s="182"/>
      <c r="F47" s="182"/>
      <c r="G47" s="182"/>
      <c r="H47" s="188"/>
      <c r="I47" s="188"/>
      <c r="J47" s="188"/>
      <c r="K47" s="188"/>
      <c r="L47" s="188"/>
      <c r="M47" s="188"/>
      <c r="N47" s="188"/>
      <c r="O47" s="188"/>
      <c r="P47" s="188"/>
      <c r="Q47" s="188"/>
      <c r="S47" s="23"/>
    </row>
    <row r="48" spans="2:19" x14ac:dyDescent="0.25">
      <c r="B48" s="2" t="s">
        <v>358</v>
      </c>
      <c r="C48" s="182">
        <f>'Income Statement'!G8/'Balance Sheet '!G40</f>
        <v>16.541678334733501</v>
      </c>
      <c r="D48" s="182">
        <f>'Income Statement'!H8/'Balance Sheet '!H40</f>
        <v>16.669104624467039</v>
      </c>
      <c r="E48" s="182">
        <f>'Income Statement'!I8/'Balance Sheet '!I40</f>
        <v>18.697166152365316</v>
      </c>
      <c r="F48" s="182">
        <f>'Income Statement'!J8/'Balance Sheet '!J40</f>
        <v>15.704307890144209</v>
      </c>
      <c r="G48" s="182">
        <f>'Income Statement'!K8/'Balance Sheet '!K40</f>
        <v>18.754987683571201</v>
      </c>
      <c r="H48" s="188">
        <f>'Income Statement'!L8/'Balance Sheet '!L40</f>
        <v>17.186585587539316</v>
      </c>
      <c r="I48" s="188">
        <f>'Income Statement'!M8/'Balance Sheet '!M40</f>
        <v>17.186585587539316</v>
      </c>
      <c r="J48" s="188">
        <f>'Income Statement'!N8/'Balance Sheet '!N40</f>
        <v>17.186585587539316</v>
      </c>
      <c r="K48" s="188">
        <f>'Income Statement'!O8/'Balance Sheet '!O40</f>
        <v>17.186585587539316</v>
      </c>
      <c r="L48" s="188">
        <f>'Income Statement'!P8/'Balance Sheet '!P40</f>
        <v>17.186585587539316</v>
      </c>
      <c r="M48" s="188">
        <f>'Income Statement'!Q8/'Balance Sheet '!Q40</f>
        <v>17.186585587539316</v>
      </c>
      <c r="N48" s="188">
        <f>'Income Statement'!R8/'Balance Sheet '!R40</f>
        <v>17.186585587539316</v>
      </c>
      <c r="O48" s="188">
        <f>'Income Statement'!S8/'Balance Sheet '!S40</f>
        <v>17.186585587539319</v>
      </c>
      <c r="P48" s="188">
        <f>'Income Statement'!T8/'Balance Sheet '!T40</f>
        <v>17.186585587539316</v>
      </c>
      <c r="Q48" s="188">
        <f>'Income Statement'!U8/'Balance Sheet '!U40</f>
        <v>17.186585587539316</v>
      </c>
      <c r="S48" s="23">
        <f t="shared" si="1"/>
        <v>17.215540037378297</v>
      </c>
    </row>
    <row r="49" spans="2:19" x14ac:dyDescent="0.25">
      <c r="S49" s="23"/>
    </row>
    <row r="50" spans="2:19" x14ac:dyDescent="0.25">
      <c r="B50" s="209" t="s">
        <v>366</v>
      </c>
      <c r="C50" s="209"/>
      <c r="D50" s="209"/>
      <c r="E50" s="209"/>
      <c r="F50" s="209"/>
      <c r="G50" s="209"/>
      <c r="H50" s="209"/>
      <c r="I50" s="209"/>
      <c r="J50" s="209"/>
      <c r="K50" s="209"/>
      <c r="L50" s="209"/>
      <c r="M50" s="209"/>
      <c r="N50" s="209"/>
      <c r="O50" s="209"/>
      <c r="P50" s="209"/>
      <c r="Q50" s="209"/>
      <c r="S50" s="23"/>
    </row>
    <row r="51" spans="2:19" x14ac:dyDescent="0.25">
      <c r="S51" s="23"/>
    </row>
    <row r="52" spans="2:19" x14ac:dyDescent="0.25">
      <c r="B52" s="2" t="s">
        <v>359</v>
      </c>
      <c r="C52" s="37">
        <f>'Income Statement'!G18/'Income Statement'!G7</f>
        <v>7.3476077187417388E-2</v>
      </c>
      <c r="D52" s="37">
        <f>'Income Statement'!H18/'Income Statement'!H7</f>
        <v>5.9968453362132669E-2</v>
      </c>
      <c r="E52" s="37">
        <f>'Income Statement'!I18/'Income Statement'!I7</f>
        <v>4.2087721244698846E-2</v>
      </c>
      <c r="F52" s="37">
        <f>'Income Statement'!J18/'Income Statement'!J7</f>
        <v>6.8290742581490232E-2</v>
      </c>
      <c r="G52" s="37">
        <f>'Income Statement'!K18/'Income Statement'!K7</f>
        <v>9.3291046975077924E-2</v>
      </c>
      <c r="H52" s="39">
        <f>'Income Statement'!L18/'Income Statement'!L7</f>
        <v>8.341630823555965E-2</v>
      </c>
      <c r="I52" s="39">
        <f>'Income Statement'!M18/'Income Statement'!M7</f>
        <v>7.8514086222051527E-2</v>
      </c>
      <c r="J52" s="39">
        <f>'Income Statement'!N18/'Income Statement'!N7</f>
        <v>7.5003698624377016E-2</v>
      </c>
      <c r="K52" s="39">
        <f>'Income Statement'!O18/'Income Statement'!O7</f>
        <v>7.3227449922873625E-2</v>
      </c>
      <c r="L52" s="39">
        <f>'Income Statement'!P18/'Income Statement'!P7</f>
        <v>7.274397966288601E-2</v>
      </c>
      <c r="M52" s="39">
        <f>'Income Statement'!Q18/'Income Statement'!Q7</f>
        <v>7.3164042368247403E-2</v>
      </c>
      <c r="N52" s="39">
        <f>'Income Statement'!R18/'Income Statement'!R7</f>
        <v>7.4194896532587942E-2</v>
      </c>
      <c r="O52" s="39">
        <f>'Income Statement'!S18/'Income Statement'!S7</f>
        <v>7.5615733215268571E-2</v>
      </c>
      <c r="P52" s="39">
        <f>'Income Statement'!T18/'Income Statement'!T7</f>
        <v>7.7261925926473268E-2</v>
      </c>
      <c r="Q52" s="39">
        <f>'Income Statement'!U18/'Income Statement'!U7</f>
        <v>7.9012826443150566E-2</v>
      </c>
      <c r="S52" s="23">
        <f t="shared" si="1"/>
        <v>7.3284599233619518E-2</v>
      </c>
    </row>
    <row r="53" spans="2:19" x14ac:dyDescent="0.25">
      <c r="B53" s="2"/>
      <c r="H53" s="38"/>
      <c r="I53" s="38"/>
      <c r="J53" s="38"/>
      <c r="K53" s="38"/>
      <c r="L53" s="38"/>
      <c r="M53" s="38"/>
      <c r="N53" s="38"/>
      <c r="O53" s="38"/>
      <c r="P53" s="38"/>
      <c r="Q53" s="38"/>
      <c r="S53" s="23"/>
    </row>
    <row r="54" spans="2:19" x14ac:dyDescent="0.25">
      <c r="B54" s="2" t="s">
        <v>360</v>
      </c>
      <c r="C54" s="182">
        <f>'Income Statement'!G7/'Balance Sheet '!G52</f>
        <v>1.189104745260319</v>
      </c>
      <c r="D54" s="182">
        <f>'Income Statement'!H7/'Balance Sheet '!H52</f>
        <v>0.98593226584248794</v>
      </c>
      <c r="E54" s="182">
        <f>'Income Statement'!I7/'Balance Sheet '!I52</f>
        <v>1.1831653394592494</v>
      </c>
      <c r="F54" s="182">
        <f>'Income Statement'!J7/'Balance Sheet '!J52</f>
        <v>1.1795530027274883</v>
      </c>
      <c r="G54" s="182">
        <f>'Income Statement'!K7/'Balance Sheet '!K52</f>
        <v>1.2297981461767062</v>
      </c>
      <c r="H54" s="188">
        <f>'Income Statement'!L7/'Balance Sheet '!L52</f>
        <v>1.2831820135436827</v>
      </c>
      <c r="I54" s="188">
        <f>'Income Statement'!M7/'Balance Sheet '!M52</f>
        <v>1.3331234274197377</v>
      </c>
      <c r="J54" s="188">
        <f>'Income Statement'!N7/'Balance Sheet '!N52</f>
        <v>1.3901918127143331</v>
      </c>
      <c r="K54" s="188">
        <f>'Income Statement'!O7/'Balance Sheet '!O52</f>
        <v>1.4464513998485293</v>
      </c>
      <c r="L54" s="188">
        <f>'Income Statement'!P7/'Balance Sheet '!P52</f>
        <v>1.4995958552901023</v>
      </c>
      <c r="M54" s="188">
        <f>'Income Statement'!Q7/'Balance Sheet '!Q52</f>
        <v>1.5478800677940432</v>
      </c>
      <c r="N54" s="188">
        <f>'Income Statement'!R7/'Balance Sheet '!R52</f>
        <v>1.5901450113621356</v>
      </c>
      <c r="O54" s="188">
        <f>'Income Statement'!S7/'Balance Sheet '!S52</f>
        <v>1.6258081166152583</v>
      </c>
      <c r="P54" s="188">
        <f>'Income Statement'!T7/'Balance Sheet '!T52</f>
        <v>1.6548028994516792</v>
      </c>
      <c r="Q54" s="188">
        <f>'Income Statement'!U7/'Balance Sheet '!U52</f>
        <v>1.6774776296336626</v>
      </c>
      <c r="S54" s="23">
        <f t="shared" si="1"/>
        <v>1.3877474488759609</v>
      </c>
    </row>
    <row r="55" spans="2:19" x14ac:dyDescent="0.25">
      <c r="B55" s="2"/>
      <c r="C55" s="182"/>
      <c r="D55" s="182"/>
      <c r="E55" s="182"/>
      <c r="F55" s="182"/>
      <c r="G55" s="182"/>
      <c r="H55" s="188"/>
      <c r="I55" s="188"/>
      <c r="J55" s="188"/>
      <c r="K55" s="188"/>
      <c r="L55" s="188"/>
      <c r="M55" s="188"/>
      <c r="N55" s="188"/>
      <c r="O55" s="188"/>
      <c r="P55" s="188"/>
      <c r="Q55" s="188"/>
      <c r="S55" s="23"/>
    </row>
    <row r="56" spans="2:19" x14ac:dyDescent="0.25">
      <c r="B56" s="2" t="s">
        <v>361</v>
      </c>
      <c r="C56" s="182">
        <f>'Balance Sheet '!G52/'Balance Sheet '!G11</f>
        <v>1.2871711151840299</v>
      </c>
      <c r="D56" s="182">
        <f>'Balance Sheet '!H52/'Balance Sheet '!H11</f>
        <v>1.3595292244279114</v>
      </c>
      <c r="E56" s="182">
        <f>'Balance Sheet '!I52/'Balance Sheet '!I11</f>
        <v>1.3491917193020504</v>
      </c>
      <c r="F56" s="182">
        <f>'Balance Sheet '!J52/'Balance Sheet '!J11</f>
        <v>1.3456451859378393</v>
      </c>
      <c r="G56" s="182">
        <f>'Balance Sheet '!K52/'Balance Sheet '!K11</f>
        <v>1.3469895838198889</v>
      </c>
      <c r="H56" s="188">
        <f>'Balance Sheet '!L52/'Balance Sheet '!L11</f>
        <v>1.3954671790896547</v>
      </c>
      <c r="I56" s="188">
        <f>'Balance Sheet '!M52/'Balance Sheet '!M11</f>
        <v>1.413308626970621</v>
      </c>
      <c r="J56" s="188">
        <f>'Balance Sheet '!N52/'Balance Sheet '!N11</f>
        <v>1.4350381358872515</v>
      </c>
      <c r="K56" s="188">
        <f>'Balance Sheet '!O52/'Balance Sheet '!O11</f>
        <v>1.4573919414218712</v>
      </c>
      <c r="L56" s="188">
        <f>'Balance Sheet '!P52/'Balance Sheet '!P11</f>
        <v>1.4792875965218233</v>
      </c>
      <c r="M56" s="188">
        <f>'Balance Sheet '!Q52/'Balance Sheet '!Q11</f>
        <v>1.4997964268728703</v>
      </c>
      <c r="N56" s="188">
        <f>'Balance Sheet '!R52/'Balance Sheet '!R11</f>
        <v>1.5181933500490798</v>
      </c>
      <c r="O56" s="188">
        <f>'Balance Sheet '!S52/'Balance Sheet '!S11</f>
        <v>1.5339978050619483</v>
      </c>
      <c r="P56" s="188">
        <f>'Balance Sheet '!T52/'Balance Sheet '!T11</f>
        <v>1.5469856075731929</v>
      </c>
      <c r="Q56" s="188">
        <f>'Balance Sheet '!U52/'Balance Sheet '!U11</f>
        <v>1.5571674992169471</v>
      </c>
      <c r="S56" s="23">
        <f t="shared" si="1"/>
        <v>1.4350107331557986</v>
      </c>
    </row>
    <row r="57" spans="2:19" x14ac:dyDescent="0.25">
      <c r="B57" s="2"/>
      <c r="H57" s="38"/>
      <c r="I57" s="38"/>
      <c r="J57" s="38"/>
      <c r="K57" s="38"/>
      <c r="L57" s="38"/>
      <c r="M57" s="38"/>
      <c r="N57" s="38"/>
      <c r="O57" s="38"/>
      <c r="P57" s="38"/>
      <c r="Q57" s="38"/>
      <c r="S57" s="23"/>
    </row>
    <row r="58" spans="2:19" x14ac:dyDescent="0.25">
      <c r="B58" s="2" t="s">
        <v>45</v>
      </c>
      <c r="C58" s="183">
        <f>C52*C54*C56</f>
        <v>0.1124611083463815</v>
      </c>
      <c r="D58" s="183">
        <f t="shared" ref="D58:Q58" si="2">D52*D54*D56</f>
        <v>8.038193849213153E-2</v>
      </c>
      <c r="E58" s="183">
        <f t="shared" si="2"/>
        <v>6.718533980319337E-2</v>
      </c>
      <c r="F58" s="183">
        <f t="shared" si="2"/>
        <v>0.10839515175562532</v>
      </c>
      <c r="G58" s="183">
        <f t="shared" si="2"/>
        <v>0.15453897893409313</v>
      </c>
      <c r="H58" s="190">
        <f t="shared" si="2"/>
        <v>0.14936844343642519</v>
      </c>
      <c r="I58" s="190">
        <f t="shared" si="2"/>
        <v>0.1479295550619511</v>
      </c>
      <c r="J58" s="190">
        <f t="shared" si="2"/>
        <v>0.14963074873349874</v>
      </c>
      <c r="K58" s="190">
        <f t="shared" si="2"/>
        <v>0.15436687784694939</v>
      </c>
      <c r="L58" s="190">
        <f t="shared" si="2"/>
        <v>0.16137041053948642</v>
      </c>
      <c r="M58" s="190">
        <f t="shared" si="2"/>
        <v>0.16985068980534512</v>
      </c>
      <c r="N58" s="190">
        <f t="shared" si="2"/>
        <v>0.17911743005077554</v>
      </c>
      <c r="O58" s="190">
        <f t="shared" si="2"/>
        <v>0.18858458624479207</v>
      </c>
      <c r="P58" s="190">
        <f t="shared" si="2"/>
        <v>0.19778715161674687</v>
      </c>
      <c r="Q58" s="190">
        <f t="shared" si="2"/>
        <v>0.20639048212396999</v>
      </c>
      <c r="S58" s="23">
        <f t="shared" si="1"/>
        <v>0.14849059285275767</v>
      </c>
    </row>
    <row r="59" spans="2:19" x14ac:dyDescent="0.25">
      <c r="S59" s="23"/>
    </row>
    <row r="60" spans="2:19" x14ac:dyDescent="0.25">
      <c r="S60" s="23"/>
    </row>
    <row r="61" spans="2:19" x14ac:dyDescent="0.25">
      <c r="B61" s="20" t="s">
        <v>367</v>
      </c>
      <c r="C61" s="184">
        <f>'Working Capital Build Up'!G15</f>
        <v>10.274610097805974</v>
      </c>
      <c r="D61" s="184">
        <f>'Working Capital Build Up'!H15</f>
        <v>6.6384854771784232</v>
      </c>
      <c r="E61" s="184">
        <f>'Working Capital Build Up'!I15</f>
        <v>8.4070438289229674</v>
      </c>
      <c r="F61" s="184">
        <f>'Working Capital Build Up'!J15</f>
        <v>10.125437146725062</v>
      </c>
      <c r="G61" s="184">
        <f>'Working Capital Build Up'!K15</f>
        <v>11.827529180547899</v>
      </c>
      <c r="H61" s="184">
        <f>'Working Capital Build Up'!L15</f>
        <v>9.4546211462360645</v>
      </c>
      <c r="I61" s="184">
        <f>'Working Capital Build Up'!M15</f>
        <v>9.4546211462360645</v>
      </c>
      <c r="J61" s="184">
        <f>'Working Capital Build Up'!N15</f>
        <v>9.4546211462360645</v>
      </c>
      <c r="K61" s="184">
        <f>'Working Capital Build Up'!O15</f>
        <v>9.4546211462360645</v>
      </c>
      <c r="L61" s="184">
        <f>'Working Capital Build Up'!P15</f>
        <v>9.4546211462360645</v>
      </c>
      <c r="M61" s="184">
        <f>'Working Capital Build Up'!Q15</f>
        <v>9.4546211462360645</v>
      </c>
      <c r="N61" s="184">
        <f>'Working Capital Build Up'!R15</f>
        <v>9.4546211462360645</v>
      </c>
      <c r="O61" s="184">
        <f>'Working Capital Build Up'!S15</f>
        <v>9.4546211462360645</v>
      </c>
      <c r="P61" s="184">
        <f>'Working Capital Build Up'!T15</f>
        <v>9.4546211462360645</v>
      </c>
      <c r="Q61" s="184">
        <f>'Working Capital Build Up'!U15</f>
        <v>9.4546211462360645</v>
      </c>
      <c r="S61" s="23">
        <f t="shared" si="1"/>
        <v>9.4546211462360645</v>
      </c>
    </row>
    <row r="62" spans="2:19" x14ac:dyDescent="0.25">
      <c r="B62" s="12" t="s">
        <v>368</v>
      </c>
      <c r="C62" s="107">
        <f>'Working Capital Build Up'!G16</f>
        <v>51.484050087184201</v>
      </c>
      <c r="D62" s="107">
        <f>'Working Capital Build Up'!H16</f>
        <v>73.023555754061547</v>
      </c>
      <c r="E62" s="107">
        <f>'Working Capital Build Up'!I16</f>
        <v>53.968536127430198</v>
      </c>
      <c r="F62" s="107">
        <f>'Working Capital Build Up'!J16</f>
        <v>58.390077252054127</v>
      </c>
      <c r="G62" s="107">
        <f>'Working Capital Build Up'!K16</f>
        <v>62.168739203275685</v>
      </c>
      <c r="H62" s="107">
        <f>'Working Capital Build Up'!L16</f>
        <v>59.806991684801154</v>
      </c>
      <c r="I62" s="107">
        <f>'Working Capital Build Up'!M16</f>
        <v>59.806991684801154</v>
      </c>
      <c r="J62" s="107">
        <f>'Working Capital Build Up'!N16</f>
        <v>59.806991684801154</v>
      </c>
      <c r="K62" s="107">
        <f>'Working Capital Build Up'!O16</f>
        <v>59.806991684801154</v>
      </c>
      <c r="L62" s="107">
        <f>'Working Capital Build Up'!P16</f>
        <v>59.806991684801154</v>
      </c>
      <c r="M62" s="107">
        <f>'Working Capital Build Up'!Q16</f>
        <v>59.806991684801154</v>
      </c>
      <c r="N62" s="107">
        <f>'Working Capital Build Up'!R16</f>
        <v>59.806991684801154</v>
      </c>
      <c r="O62" s="107">
        <f>'Working Capital Build Up'!S16</f>
        <v>59.806991684801154</v>
      </c>
      <c r="P62" s="107">
        <f>'Working Capital Build Up'!T16</f>
        <v>59.806991684801154</v>
      </c>
      <c r="Q62" s="107">
        <f>'Working Capital Build Up'!U16</f>
        <v>59.806991684801154</v>
      </c>
      <c r="S62" s="23">
        <f t="shared" si="1"/>
        <v>59.80699168480114</v>
      </c>
    </row>
    <row r="63" spans="2:19" x14ac:dyDescent="0.25">
      <c r="B63" s="12" t="s">
        <v>369</v>
      </c>
      <c r="C63" s="107">
        <f>'Working Capital Build Up'!G14</f>
        <v>22.065475619459288</v>
      </c>
      <c r="D63" s="107">
        <f>'Working Capital Build Up'!H14</f>
        <v>21.896796991978217</v>
      </c>
      <c r="E63" s="107">
        <f>'Working Capital Build Up'!I14</f>
        <v>19.521674943976741</v>
      </c>
      <c r="F63" s="107">
        <f>'Working Capital Build Up'!J14</f>
        <v>23.24203031125419</v>
      </c>
      <c r="G63" s="107">
        <f>'Working Capital Build Up'!K14</f>
        <v>19.461489719864169</v>
      </c>
      <c r="H63" s="107">
        <f>'Working Capital Build Up'!L14</f>
        <v>21.237493517306525</v>
      </c>
      <c r="I63" s="107">
        <f>'Working Capital Build Up'!M14</f>
        <v>21.237493517306525</v>
      </c>
      <c r="J63" s="107">
        <f>'Working Capital Build Up'!N14</f>
        <v>21.237493517306525</v>
      </c>
      <c r="K63" s="107">
        <f>'Working Capital Build Up'!O14</f>
        <v>21.237493517306525</v>
      </c>
      <c r="L63" s="107">
        <f>'Working Capital Build Up'!P14</f>
        <v>21.237493517306525</v>
      </c>
      <c r="M63" s="107">
        <f>'Working Capital Build Up'!Q14</f>
        <v>21.237493517306525</v>
      </c>
      <c r="N63" s="107">
        <f>'Working Capital Build Up'!R14</f>
        <v>21.237493517306525</v>
      </c>
      <c r="O63" s="107">
        <f>'Working Capital Build Up'!S14</f>
        <v>21.237493517306525</v>
      </c>
      <c r="P63" s="107">
        <f>'Working Capital Build Up'!T14</f>
        <v>21.237493517306525</v>
      </c>
      <c r="Q63" s="107">
        <f>'Working Capital Build Up'!U14</f>
        <v>21.237493517306525</v>
      </c>
      <c r="S63" s="23">
        <f t="shared" si="1"/>
        <v>21.237493517306522</v>
      </c>
    </row>
    <row r="64" spans="2:19" x14ac:dyDescent="0.25">
      <c r="B64" s="185" t="s">
        <v>370</v>
      </c>
      <c r="C64" s="186">
        <f>C61+C63-C62</f>
        <v>-19.14396436991894</v>
      </c>
      <c r="D64" s="186">
        <f t="shared" ref="D64:Q64" si="3">D61+D63-D62</f>
        <v>-44.488273284904906</v>
      </c>
      <c r="E64" s="186">
        <f t="shared" si="3"/>
        <v>-26.039817354530491</v>
      </c>
      <c r="F64" s="186">
        <f t="shared" si="3"/>
        <v>-25.022609794074874</v>
      </c>
      <c r="G64" s="186">
        <f t="shared" si="3"/>
        <v>-30.879720302863618</v>
      </c>
      <c r="H64" s="186">
        <f t="shared" si="3"/>
        <v>-29.114877021258565</v>
      </c>
      <c r="I64" s="186">
        <f t="shared" si="3"/>
        <v>-29.114877021258565</v>
      </c>
      <c r="J64" s="186">
        <f t="shared" si="3"/>
        <v>-29.114877021258565</v>
      </c>
      <c r="K64" s="186">
        <f t="shared" si="3"/>
        <v>-29.114877021258565</v>
      </c>
      <c r="L64" s="186">
        <f t="shared" si="3"/>
        <v>-29.114877021258565</v>
      </c>
      <c r="M64" s="186">
        <f t="shared" si="3"/>
        <v>-29.114877021258565</v>
      </c>
      <c r="N64" s="186">
        <f t="shared" si="3"/>
        <v>-29.114877021258565</v>
      </c>
      <c r="O64" s="186">
        <f t="shared" si="3"/>
        <v>-29.114877021258565</v>
      </c>
      <c r="P64" s="186">
        <f t="shared" si="3"/>
        <v>-29.114877021258565</v>
      </c>
      <c r="Q64" s="186">
        <f t="shared" si="3"/>
        <v>-29.114877021258565</v>
      </c>
      <c r="S64" s="23">
        <f t="shared" si="1"/>
        <v>-29.114877021258565</v>
      </c>
    </row>
  </sheetData>
  <mergeCells count="5">
    <mergeCell ref="B4:Q4"/>
    <mergeCell ref="B24:Q24"/>
    <mergeCell ref="B32:Q32"/>
    <mergeCell ref="B42:Q42"/>
    <mergeCell ref="B50:Q50"/>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Ratios!C6:Q6</xm:f>
              <xm:sqref>R6</xm:sqref>
            </x14:sparkline>
            <x14:sparkline>
              <xm:f>Ratios!C7:Q7</xm:f>
              <xm:sqref>R7</xm:sqref>
            </x14:sparkline>
            <x14:sparkline>
              <xm:f>Ratios!C8:Q8</xm:f>
              <xm:sqref>R8</xm:sqref>
            </x14:sparkline>
            <x14:sparkline>
              <xm:f>Ratios!C9:Q9</xm:f>
              <xm:sqref>R9</xm:sqref>
            </x14:sparkline>
            <x14:sparkline>
              <xm:f>Ratios!C10:Q10</xm:f>
              <xm:sqref>R10</xm:sqref>
            </x14:sparkline>
            <x14:sparkline>
              <xm:f>Ratios!C11:Q11</xm:f>
              <xm:sqref>R11</xm:sqref>
            </x14:sparkline>
            <x14:sparkline>
              <xm:f>Ratios!C12:Q12</xm:f>
              <xm:sqref>R12</xm:sqref>
            </x14:sparkline>
            <x14:sparkline>
              <xm:f>Ratios!C13:Q13</xm:f>
              <xm:sqref>R13</xm:sqref>
            </x14:sparkline>
            <x14:sparkline>
              <xm:f>Ratios!C14:Q14</xm:f>
              <xm:sqref>R14</xm:sqref>
            </x14:sparkline>
            <x14:sparkline>
              <xm:f>Ratios!C15:Q15</xm:f>
              <xm:sqref>R15</xm:sqref>
            </x14:sparkline>
            <x14:sparkline>
              <xm:f>Ratios!C16:Q16</xm:f>
              <xm:sqref>R16</xm:sqref>
            </x14:sparkline>
            <x14:sparkline>
              <xm:f>Ratios!C17:Q17</xm:f>
              <xm:sqref>R17</xm:sqref>
            </x14:sparkline>
            <x14:sparkline>
              <xm:f>Ratios!C18:Q18</xm:f>
              <xm:sqref>R18</xm:sqref>
            </x14:sparkline>
            <x14:sparkline>
              <xm:f>Ratios!C19:Q19</xm:f>
              <xm:sqref>R19</xm:sqref>
            </x14:sparkline>
            <x14:sparkline>
              <xm:f>Ratios!C20:Q20</xm:f>
              <xm:sqref>R20</xm:sqref>
            </x14:sparkline>
            <x14:sparkline>
              <xm:f>Ratios!C21:Q21</xm:f>
              <xm:sqref>R21</xm:sqref>
            </x14:sparkline>
            <x14:sparkline>
              <xm:f>Ratios!C22:Q22</xm:f>
              <xm:sqref>R22</xm:sqref>
            </x14:sparkline>
            <x14:sparkline>
              <xm:f>Ratios!C23:Q23</xm:f>
              <xm:sqref>R23</xm:sqref>
            </x14:sparkline>
            <x14:sparkline>
              <xm:f>Ratios!C24:Q24</xm:f>
              <xm:sqref>R24</xm:sqref>
            </x14:sparkline>
            <x14:sparkline>
              <xm:f>Ratios!C25:Q25</xm:f>
              <xm:sqref>R25</xm:sqref>
            </x14:sparkline>
            <x14:sparkline>
              <xm:f>Ratios!C26:Q26</xm:f>
              <xm:sqref>R26</xm:sqref>
            </x14:sparkline>
            <x14:sparkline>
              <xm:f>Ratios!C27:Q27</xm:f>
              <xm:sqref>R27</xm:sqref>
            </x14:sparkline>
            <x14:sparkline>
              <xm:f>Ratios!C28:Q28</xm:f>
              <xm:sqref>R28</xm:sqref>
            </x14:sparkline>
            <x14:sparkline>
              <xm:f>Ratios!C29:Q29</xm:f>
              <xm:sqref>R29</xm:sqref>
            </x14:sparkline>
            <x14:sparkline>
              <xm:f>Ratios!C30:Q30</xm:f>
              <xm:sqref>R30</xm:sqref>
            </x14:sparkline>
            <x14:sparkline>
              <xm:f>Ratios!C31:Q31</xm:f>
              <xm:sqref>R31</xm:sqref>
            </x14:sparkline>
            <x14:sparkline>
              <xm:f>Ratios!C32:Q32</xm:f>
              <xm:sqref>R32</xm:sqref>
            </x14:sparkline>
            <x14:sparkline>
              <xm:f>Ratios!C33:Q33</xm:f>
              <xm:sqref>R33</xm:sqref>
            </x14:sparkline>
            <x14:sparkline>
              <xm:f>Ratios!C34:Q34</xm:f>
              <xm:sqref>R34</xm:sqref>
            </x14:sparkline>
            <x14:sparkline>
              <xm:f>Ratios!C35:Q35</xm:f>
              <xm:sqref>R35</xm:sqref>
            </x14:sparkline>
            <x14:sparkline>
              <xm:f>Ratios!C36:Q36</xm:f>
              <xm:sqref>R36</xm:sqref>
            </x14:sparkline>
            <x14:sparkline>
              <xm:f>Ratios!C37:Q37</xm:f>
              <xm:sqref>R37</xm:sqref>
            </x14:sparkline>
            <x14:sparkline>
              <xm:f>Ratios!C38:Q38</xm:f>
              <xm:sqref>R38</xm:sqref>
            </x14:sparkline>
            <x14:sparkline>
              <xm:f>Ratios!C39:Q39</xm:f>
              <xm:sqref>R39</xm:sqref>
            </x14:sparkline>
            <x14:sparkline>
              <xm:f>Ratios!C40:Q40</xm:f>
              <xm:sqref>R40</xm:sqref>
            </x14:sparkline>
            <x14:sparkline>
              <xm:f>Ratios!C41:Q41</xm:f>
              <xm:sqref>R41</xm:sqref>
            </x14:sparkline>
            <x14:sparkline>
              <xm:f>Ratios!C42:Q42</xm:f>
              <xm:sqref>R42</xm:sqref>
            </x14:sparkline>
            <x14:sparkline>
              <xm:f>Ratios!C43:Q43</xm:f>
              <xm:sqref>R43</xm:sqref>
            </x14:sparkline>
            <x14:sparkline>
              <xm:f>Ratios!C44:Q44</xm:f>
              <xm:sqref>R44</xm:sqref>
            </x14:sparkline>
            <x14:sparkline>
              <xm:f>Ratios!C45:Q45</xm:f>
              <xm:sqref>R45</xm:sqref>
            </x14:sparkline>
            <x14:sparkline>
              <xm:f>Ratios!C46:Q46</xm:f>
              <xm:sqref>R46</xm:sqref>
            </x14:sparkline>
            <x14:sparkline>
              <xm:f>Ratios!C47:Q47</xm:f>
              <xm:sqref>R47</xm:sqref>
            </x14:sparkline>
            <x14:sparkline>
              <xm:f>Ratios!C48:Q48</xm:f>
              <xm:sqref>R48</xm:sqref>
            </x14:sparkline>
            <x14:sparkline>
              <xm:f>Ratios!C49:Q49</xm:f>
              <xm:sqref>R49</xm:sqref>
            </x14:sparkline>
            <x14:sparkline>
              <xm:f>Ratios!C50:Q50</xm:f>
              <xm:sqref>R50</xm:sqref>
            </x14:sparkline>
            <x14:sparkline>
              <xm:f>Ratios!C51:Q51</xm:f>
              <xm:sqref>R51</xm:sqref>
            </x14:sparkline>
            <x14:sparkline>
              <xm:f>Ratios!C52:Q52</xm:f>
              <xm:sqref>R52</xm:sqref>
            </x14:sparkline>
            <x14:sparkline>
              <xm:f>Ratios!C53:Q53</xm:f>
              <xm:sqref>R53</xm:sqref>
            </x14:sparkline>
            <x14:sparkline>
              <xm:f>Ratios!C54:Q54</xm:f>
              <xm:sqref>R54</xm:sqref>
            </x14:sparkline>
            <x14:sparkline>
              <xm:f>Ratios!C55:Q55</xm:f>
              <xm:sqref>R55</xm:sqref>
            </x14:sparkline>
            <x14:sparkline>
              <xm:f>Ratios!C56:Q56</xm:f>
              <xm:sqref>R56</xm:sqref>
            </x14:sparkline>
            <x14:sparkline>
              <xm:f>Ratios!C57:Q57</xm:f>
              <xm:sqref>R57</xm:sqref>
            </x14:sparkline>
            <x14:sparkline>
              <xm:f>Ratios!C58:Q58</xm:f>
              <xm:sqref>R58</xm:sqref>
            </x14:sparkline>
            <x14:sparkline>
              <xm:f>Ratios!C59:Q59</xm:f>
              <xm:sqref>R59</xm:sqref>
            </x14:sparkline>
            <x14:sparkline>
              <xm:f>Ratios!C60:Q60</xm:f>
              <xm:sqref>R60</xm:sqref>
            </x14:sparkline>
            <x14:sparkline>
              <xm:f>Ratios!C61:Q61</xm:f>
              <xm:sqref>R61</xm:sqref>
            </x14:sparkline>
            <x14:sparkline>
              <xm:f>Ratios!C62:Q62</xm:f>
              <xm:sqref>R62</xm:sqref>
            </x14:sparkline>
            <x14:sparkline>
              <xm:f>Ratios!C63:Q63</xm:f>
              <xm:sqref>R63</xm:sqref>
            </x14:sparkline>
            <x14:sparkline>
              <xm:f>Ratios!C64:Q64</xm:f>
              <xm:sqref>R64</xm:sqref>
            </x14:sparkline>
          </x14:sparklines>
        </x14:sparklineGroup>
      </x14:sparklineGroup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65"/>
  <sheetViews>
    <sheetView showGridLines="0" topLeftCell="B6" workbookViewId="0">
      <selection activeCell="B6" sqref="B6:C8"/>
    </sheetView>
  </sheetViews>
  <sheetFormatPr defaultRowHeight="15" x14ac:dyDescent="0.25"/>
  <cols>
    <col min="1" max="1" width="3.5703125" customWidth="1"/>
    <col min="2" max="2" width="13.42578125" customWidth="1"/>
    <col min="3" max="3" width="12" customWidth="1"/>
    <col min="4" max="4" width="0.7109375" customWidth="1"/>
    <col min="15" max="15" width="0.85546875" customWidth="1"/>
  </cols>
  <sheetData>
    <row r="3" spans="2:26" x14ac:dyDescent="0.25">
      <c r="B3" s="219" t="s">
        <v>415</v>
      </c>
      <c r="C3" s="219"/>
      <c r="D3" s="219"/>
      <c r="E3" s="219"/>
      <c r="F3" s="219"/>
      <c r="G3" s="219"/>
      <c r="H3" s="219"/>
      <c r="I3" s="219"/>
      <c r="J3" s="219"/>
      <c r="K3" s="219"/>
      <c r="L3" s="219"/>
      <c r="M3" s="219"/>
      <c r="N3" s="219"/>
      <c r="O3" s="219"/>
      <c r="P3" s="219"/>
      <c r="Q3" s="219"/>
      <c r="R3" s="219"/>
      <c r="S3" s="219"/>
      <c r="T3" s="219"/>
      <c r="U3" s="219"/>
      <c r="V3" s="219"/>
      <c r="W3" s="219"/>
      <c r="X3" s="219"/>
      <c r="Y3" s="219"/>
      <c r="Z3" s="219"/>
    </row>
    <row r="4" spans="2:26" x14ac:dyDescent="0.25">
      <c r="B4" s="220" t="s">
        <v>21</v>
      </c>
      <c r="C4" s="220"/>
      <c r="D4" s="187"/>
      <c r="E4" s="220" t="s">
        <v>373</v>
      </c>
      <c r="F4" s="220"/>
      <c r="G4" s="220"/>
      <c r="H4" s="220"/>
      <c r="I4" s="220"/>
      <c r="J4" s="220"/>
      <c r="K4" s="220"/>
      <c r="L4" s="220"/>
      <c r="M4" s="220"/>
      <c r="N4" s="220"/>
      <c r="O4" s="187"/>
      <c r="P4" s="220" t="s">
        <v>374</v>
      </c>
      <c r="Q4" s="220"/>
      <c r="R4" s="220"/>
      <c r="S4" s="220"/>
      <c r="T4" s="220"/>
      <c r="U4" s="220"/>
      <c r="V4" s="220"/>
      <c r="W4" s="220"/>
      <c r="X4" s="220"/>
      <c r="Y4" s="220"/>
      <c r="Z4" s="220"/>
    </row>
    <row r="6" spans="2:26" x14ac:dyDescent="0.25">
      <c r="B6" s="221" t="s">
        <v>342</v>
      </c>
      <c r="C6" s="222"/>
      <c r="E6" s="210" t="s">
        <v>375</v>
      </c>
      <c r="F6" s="211"/>
      <c r="G6" s="211"/>
      <c r="H6" s="211"/>
      <c r="I6" s="211"/>
      <c r="J6" s="211"/>
      <c r="K6" s="211"/>
      <c r="L6" s="211"/>
      <c r="M6" s="211"/>
      <c r="N6" s="212"/>
      <c r="P6" s="210" t="s">
        <v>395</v>
      </c>
      <c r="Q6" s="211"/>
      <c r="R6" s="211"/>
      <c r="S6" s="211"/>
      <c r="T6" s="211"/>
      <c r="U6" s="211"/>
      <c r="V6" s="211"/>
      <c r="W6" s="211"/>
      <c r="X6" s="211"/>
      <c r="Y6" s="211"/>
      <c r="Z6" s="212"/>
    </row>
    <row r="7" spans="2:26" x14ac:dyDescent="0.25">
      <c r="B7" s="221"/>
      <c r="C7" s="222"/>
      <c r="E7" s="213"/>
      <c r="F7" s="214"/>
      <c r="G7" s="214"/>
      <c r="H7" s="214"/>
      <c r="I7" s="214"/>
      <c r="J7" s="214"/>
      <c r="K7" s="214"/>
      <c r="L7" s="214"/>
      <c r="M7" s="214"/>
      <c r="N7" s="215"/>
      <c r="P7" s="213"/>
      <c r="Q7" s="214"/>
      <c r="R7" s="214"/>
      <c r="S7" s="214"/>
      <c r="T7" s="214"/>
      <c r="U7" s="214"/>
      <c r="V7" s="214"/>
      <c r="W7" s="214"/>
      <c r="X7" s="214"/>
      <c r="Y7" s="214"/>
      <c r="Z7" s="215"/>
    </row>
    <row r="8" spans="2:26" x14ac:dyDescent="0.25">
      <c r="B8" s="221"/>
      <c r="C8" s="222"/>
      <c r="E8" s="216"/>
      <c r="F8" s="217"/>
      <c r="G8" s="217"/>
      <c r="H8" s="217"/>
      <c r="I8" s="217"/>
      <c r="J8" s="217"/>
      <c r="K8" s="217"/>
      <c r="L8" s="217"/>
      <c r="M8" s="217"/>
      <c r="N8" s="218"/>
      <c r="P8" s="216"/>
      <c r="Q8" s="217"/>
      <c r="R8" s="217"/>
      <c r="S8" s="217"/>
      <c r="T8" s="217"/>
      <c r="U8" s="217"/>
      <c r="V8" s="217"/>
      <c r="W8" s="217"/>
      <c r="X8" s="217"/>
      <c r="Y8" s="217"/>
      <c r="Z8" s="218"/>
    </row>
    <row r="9" spans="2:26" ht="15" customHeight="1" x14ac:dyDescent="0.25">
      <c r="B9" s="221" t="s">
        <v>343</v>
      </c>
      <c r="C9" s="222"/>
      <c r="E9" s="210" t="s">
        <v>376</v>
      </c>
      <c r="F9" s="211"/>
      <c r="G9" s="211"/>
      <c r="H9" s="211"/>
      <c r="I9" s="211"/>
      <c r="J9" s="211"/>
      <c r="K9" s="211"/>
      <c r="L9" s="211"/>
      <c r="M9" s="211"/>
      <c r="N9" s="212"/>
      <c r="P9" s="210" t="s">
        <v>396</v>
      </c>
      <c r="Q9" s="211"/>
      <c r="R9" s="211"/>
      <c r="S9" s="211"/>
      <c r="T9" s="211"/>
      <c r="U9" s="211"/>
      <c r="V9" s="211"/>
      <c r="W9" s="211"/>
      <c r="X9" s="211"/>
      <c r="Y9" s="211"/>
      <c r="Z9" s="212"/>
    </row>
    <row r="10" spans="2:26" x14ac:dyDescent="0.25">
      <c r="B10" s="221"/>
      <c r="C10" s="222"/>
      <c r="E10" s="213"/>
      <c r="F10" s="214"/>
      <c r="G10" s="214"/>
      <c r="H10" s="214"/>
      <c r="I10" s="214"/>
      <c r="J10" s="214"/>
      <c r="K10" s="214"/>
      <c r="L10" s="214"/>
      <c r="M10" s="214"/>
      <c r="N10" s="215"/>
      <c r="P10" s="213"/>
      <c r="Q10" s="214"/>
      <c r="R10" s="214"/>
      <c r="S10" s="214"/>
      <c r="T10" s="214"/>
      <c r="U10" s="214"/>
      <c r="V10" s="214"/>
      <c r="W10" s="214"/>
      <c r="X10" s="214"/>
      <c r="Y10" s="214"/>
      <c r="Z10" s="215"/>
    </row>
    <row r="11" spans="2:26" x14ac:dyDescent="0.25">
      <c r="B11" s="221"/>
      <c r="C11" s="222"/>
      <c r="E11" s="216"/>
      <c r="F11" s="217"/>
      <c r="G11" s="217"/>
      <c r="H11" s="217"/>
      <c r="I11" s="217"/>
      <c r="J11" s="217"/>
      <c r="K11" s="217"/>
      <c r="L11" s="217"/>
      <c r="M11" s="217"/>
      <c r="N11" s="218"/>
      <c r="P11" s="216"/>
      <c r="Q11" s="217"/>
      <c r="R11" s="217"/>
      <c r="S11" s="217"/>
      <c r="T11" s="217"/>
      <c r="U11" s="217"/>
      <c r="V11" s="217"/>
      <c r="W11" s="217"/>
      <c r="X11" s="217"/>
      <c r="Y11" s="217"/>
      <c r="Z11" s="218"/>
    </row>
    <row r="12" spans="2:26" ht="15" customHeight="1" x14ac:dyDescent="0.25">
      <c r="B12" s="221" t="s">
        <v>344</v>
      </c>
      <c r="C12" s="222"/>
      <c r="E12" s="210" t="s">
        <v>377</v>
      </c>
      <c r="F12" s="211"/>
      <c r="G12" s="211"/>
      <c r="H12" s="211"/>
      <c r="I12" s="211"/>
      <c r="J12" s="211"/>
      <c r="K12" s="211"/>
      <c r="L12" s="211"/>
      <c r="M12" s="211"/>
      <c r="N12" s="212"/>
      <c r="P12" s="210" t="s">
        <v>397</v>
      </c>
      <c r="Q12" s="211"/>
      <c r="R12" s="211"/>
      <c r="S12" s="211"/>
      <c r="T12" s="211"/>
      <c r="U12" s="211"/>
      <c r="V12" s="211"/>
      <c r="W12" s="211"/>
      <c r="X12" s="211"/>
      <c r="Y12" s="211"/>
      <c r="Z12" s="212"/>
    </row>
    <row r="13" spans="2:26" x14ac:dyDescent="0.25">
      <c r="B13" s="221"/>
      <c r="C13" s="222"/>
      <c r="E13" s="213"/>
      <c r="F13" s="214"/>
      <c r="G13" s="214"/>
      <c r="H13" s="214"/>
      <c r="I13" s="214"/>
      <c r="J13" s="214"/>
      <c r="K13" s="214"/>
      <c r="L13" s="214"/>
      <c r="M13" s="214"/>
      <c r="N13" s="215"/>
      <c r="P13" s="213"/>
      <c r="Q13" s="214"/>
      <c r="R13" s="214"/>
      <c r="S13" s="214"/>
      <c r="T13" s="214"/>
      <c r="U13" s="214"/>
      <c r="V13" s="214"/>
      <c r="W13" s="214"/>
      <c r="X13" s="214"/>
      <c r="Y13" s="214"/>
      <c r="Z13" s="215"/>
    </row>
    <row r="14" spans="2:26" x14ac:dyDescent="0.25">
      <c r="B14" s="221"/>
      <c r="C14" s="222"/>
      <c r="E14" s="216"/>
      <c r="F14" s="217"/>
      <c r="G14" s="217"/>
      <c r="H14" s="217"/>
      <c r="I14" s="217"/>
      <c r="J14" s="217"/>
      <c r="K14" s="217"/>
      <c r="L14" s="217"/>
      <c r="M14" s="217"/>
      <c r="N14" s="218"/>
      <c r="P14" s="216"/>
      <c r="Q14" s="217"/>
      <c r="R14" s="217"/>
      <c r="S14" s="217"/>
      <c r="T14" s="217"/>
      <c r="U14" s="217"/>
      <c r="V14" s="217"/>
      <c r="W14" s="217"/>
      <c r="X14" s="217"/>
      <c r="Y14" s="217"/>
      <c r="Z14" s="218"/>
    </row>
    <row r="15" spans="2:26" ht="15" customHeight="1" x14ac:dyDescent="0.25">
      <c r="B15" s="221" t="s">
        <v>345</v>
      </c>
      <c r="C15" s="222"/>
      <c r="E15" s="210" t="s">
        <v>378</v>
      </c>
      <c r="F15" s="211"/>
      <c r="G15" s="211"/>
      <c r="H15" s="211"/>
      <c r="I15" s="211"/>
      <c r="J15" s="211"/>
      <c r="K15" s="211"/>
      <c r="L15" s="211"/>
      <c r="M15" s="211"/>
      <c r="N15" s="212"/>
      <c r="P15" s="210" t="s">
        <v>398</v>
      </c>
      <c r="Q15" s="211"/>
      <c r="R15" s="211"/>
      <c r="S15" s="211"/>
      <c r="T15" s="211"/>
      <c r="U15" s="211"/>
      <c r="V15" s="211"/>
      <c r="W15" s="211"/>
      <c r="X15" s="211"/>
      <c r="Y15" s="211"/>
      <c r="Z15" s="212"/>
    </row>
    <row r="16" spans="2:26" x14ac:dyDescent="0.25">
      <c r="B16" s="221"/>
      <c r="C16" s="222"/>
      <c r="E16" s="213"/>
      <c r="F16" s="214"/>
      <c r="G16" s="214"/>
      <c r="H16" s="214"/>
      <c r="I16" s="214"/>
      <c r="J16" s="214"/>
      <c r="K16" s="214"/>
      <c r="L16" s="214"/>
      <c r="M16" s="214"/>
      <c r="N16" s="215"/>
      <c r="P16" s="213"/>
      <c r="Q16" s="214"/>
      <c r="R16" s="214"/>
      <c r="S16" s="214"/>
      <c r="T16" s="214"/>
      <c r="U16" s="214"/>
      <c r="V16" s="214"/>
      <c r="W16" s="214"/>
      <c r="X16" s="214"/>
      <c r="Y16" s="214"/>
      <c r="Z16" s="215"/>
    </row>
    <row r="17" spans="2:26" x14ac:dyDescent="0.25">
      <c r="B17" s="221"/>
      <c r="C17" s="222"/>
      <c r="E17" s="216"/>
      <c r="F17" s="217"/>
      <c r="G17" s="217"/>
      <c r="H17" s="217"/>
      <c r="I17" s="217"/>
      <c r="J17" s="217"/>
      <c r="K17" s="217"/>
      <c r="L17" s="217"/>
      <c r="M17" s="217"/>
      <c r="N17" s="218"/>
      <c r="P17" s="216"/>
      <c r="Q17" s="217"/>
      <c r="R17" s="217"/>
      <c r="S17" s="217"/>
      <c r="T17" s="217"/>
      <c r="U17" s="217"/>
      <c r="V17" s="217"/>
      <c r="W17" s="217"/>
      <c r="X17" s="217"/>
      <c r="Y17" s="217"/>
      <c r="Z17" s="218"/>
    </row>
    <row r="18" spans="2:26" x14ac:dyDescent="0.25">
      <c r="B18" s="221" t="s">
        <v>346</v>
      </c>
      <c r="C18" s="222"/>
      <c r="E18" s="210" t="s">
        <v>379</v>
      </c>
      <c r="F18" s="211"/>
      <c r="G18" s="211"/>
      <c r="H18" s="211"/>
      <c r="I18" s="211"/>
      <c r="J18" s="211"/>
      <c r="K18" s="211"/>
      <c r="L18" s="211"/>
      <c r="M18" s="211"/>
      <c r="N18" s="212"/>
      <c r="P18" s="210" t="s">
        <v>399</v>
      </c>
      <c r="Q18" s="211"/>
      <c r="R18" s="211"/>
      <c r="S18" s="211"/>
      <c r="T18" s="211"/>
      <c r="U18" s="211"/>
      <c r="V18" s="211"/>
      <c r="W18" s="211"/>
      <c r="X18" s="211"/>
      <c r="Y18" s="211"/>
      <c r="Z18" s="212"/>
    </row>
    <row r="19" spans="2:26" x14ac:dyDescent="0.25">
      <c r="B19" s="221"/>
      <c r="C19" s="222"/>
      <c r="E19" s="213"/>
      <c r="F19" s="214"/>
      <c r="G19" s="214"/>
      <c r="H19" s="214"/>
      <c r="I19" s="214"/>
      <c r="J19" s="214"/>
      <c r="K19" s="214"/>
      <c r="L19" s="214"/>
      <c r="M19" s="214"/>
      <c r="N19" s="215"/>
      <c r="P19" s="213"/>
      <c r="Q19" s="214"/>
      <c r="R19" s="214"/>
      <c r="S19" s="214"/>
      <c r="T19" s="214"/>
      <c r="U19" s="214"/>
      <c r="V19" s="214"/>
      <c r="W19" s="214"/>
      <c r="X19" s="214"/>
      <c r="Y19" s="214"/>
      <c r="Z19" s="215"/>
    </row>
    <row r="20" spans="2:26" x14ac:dyDescent="0.25">
      <c r="B20" s="221"/>
      <c r="C20" s="222"/>
      <c r="E20" s="216"/>
      <c r="F20" s="217"/>
      <c r="G20" s="217"/>
      <c r="H20" s="217"/>
      <c r="I20" s="217"/>
      <c r="J20" s="217"/>
      <c r="K20" s="217"/>
      <c r="L20" s="217"/>
      <c r="M20" s="217"/>
      <c r="N20" s="218"/>
      <c r="P20" s="216"/>
      <c r="Q20" s="217"/>
      <c r="R20" s="217"/>
      <c r="S20" s="217"/>
      <c r="T20" s="217"/>
      <c r="U20" s="217"/>
      <c r="V20" s="217"/>
      <c r="W20" s="217"/>
      <c r="X20" s="217"/>
      <c r="Y20" s="217"/>
      <c r="Z20" s="218"/>
    </row>
    <row r="21" spans="2:26" x14ac:dyDescent="0.25">
      <c r="B21" s="221" t="s">
        <v>347</v>
      </c>
      <c r="C21" s="222"/>
      <c r="E21" s="210" t="s">
        <v>380</v>
      </c>
      <c r="F21" s="211"/>
      <c r="G21" s="211"/>
      <c r="H21" s="211"/>
      <c r="I21" s="211"/>
      <c r="J21" s="211"/>
      <c r="K21" s="211"/>
      <c r="L21" s="211"/>
      <c r="M21" s="211"/>
      <c r="N21" s="212"/>
      <c r="P21" s="210" t="s">
        <v>400</v>
      </c>
      <c r="Q21" s="211"/>
      <c r="R21" s="211"/>
      <c r="S21" s="211"/>
      <c r="T21" s="211"/>
      <c r="U21" s="211"/>
      <c r="V21" s="211"/>
      <c r="W21" s="211"/>
      <c r="X21" s="211"/>
      <c r="Y21" s="211"/>
      <c r="Z21" s="212"/>
    </row>
    <row r="22" spans="2:26" x14ac:dyDescent="0.25">
      <c r="B22" s="221"/>
      <c r="C22" s="222"/>
      <c r="E22" s="213"/>
      <c r="F22" s="214"/>
      <c r="G22" s="214"/>
      <c r="H22" s="214"/>
      <c r="I22" s="214"/>
      <c r="J22" s="214"/>
      <c r="K22" s="214"/>
      <c r="L22" s="214"/>
      <c r="M22" s="214"/>
      <c r="N22" s="215"/>
      <c r="P22" s="213"/>
      <c r="Q22" s="214"/>
      <c r="R22" s="214"/>
      <c r="S22" s="214"/>
      <c r="T22" s="214"/>
      <c r="U22" s="214"/>
      <c r="V22" s="214"/>
      <c r="W22" s="214"/>
      <c r="X22" s="214"/>
      <c r="Y22" s="214"/>
      <c r="Z22" s="215"/>
    </row>
    <row r="23" spans="2:26" x14ac:dyDescent="0.25">
      <c r="B23" s="221"/>
      <c r="C23" s="222"/>
      <c r="E23" s="216"/>
      <c r="F23" s="217"/>
      <c r="G23" s="217"/>
      <c r="H23" s="217"/>
      <c r="I23" s="217"/>
      <c r="J23" s="217"/>
      <c r="K23" s="217"/>
      <c r="L23" s="217"/>
      <c r="M23" s="217"/>
      <c r="N23" s="218"/>
      <c r="P23" s="216"/>
      <c r="Q23" s="217"/>
      <c r="R23" s="217"/>
      <c r="S23" s="217"/>
      <c r="T23" s="217"/>
      <c r="U23" s="217"/>
      <c r="V23" s="217"/>
      <c r="W23" s="217"/>
      <c r="X23" s="217"/>
      <c r="Y23" s="217"/>
      <c r="Z23" s="218"/>
    </row>
    <row r="24" spans="2:26" x14ac:dyDescent="0.25">
      <c r="B24" s="221" t="s">
        <v>348</v>
      </c>
      <c r="C24" s="222"/>
      <c r="E24" s="210" t="s">
        <v>381</v>
      </c>
      <c r="F24" s="211"/>
      <c r="G24" s="211"/>
      <c r="H24" s="211"/>
      <c r="I24" s="211"/>
      <c r="J24" s="211"/>
      <c r="K24" s="211"/>
      <c r="L24" s="211"/>
      <c r="M24" s="211"/>
      <c r="N24" s="212"/>
      <c r="P24" s="210" t="s">
        <v>401</v>
      </c>
      <c r="Q24" s="211"/>
      <c r="R24" s="211"/>
      <c r="S24" s="211"/>
      <c r="T24" s="211"/>
      <c r="U24" s="211"/>
      <c r="V24" s="211"/>
      <c r="W24" s="211"/>
      <c r="X24" s="211"/>
      <c r="Y24" s="211"/>
      <c r="Z24" s="212"/>
    </row>
    <row r="25" spans="2:26" x14ac:dyDescent="0.25">
      <c r="B25" s="221"/>
      <c r="C25" s="222"/>
      <c r="E25" s="213"/>
      <c r="F25" s="214"/>
      <c r="G25" s="214"/>
      <c r="H25" s="214"/>
      <c r="I25" s="214"/>
      <c r="J25" s="214"/>
      <c r="K25" s="214"/>
      <c r="L25" s="214"/>
      <c r="M25" s="214"/>
      <c r="N25" s="215"/>
      <c r="P25" s="213"/>
      <c r="Q25" s="214"/>
      <c r="R25" s="214"/>
      <c r="S25" s="214"/>
      <c r="T25" s="214"/>
      <c r="U25" s="214"/>
      <c r="V25" s="214"/>
      <c r="W25" s="214"/>
      <c r="X25" s="214"/>
      <c r="Y25" s="214"/>
      <c r="Z25" s="215"/>
    </row>
    <row r="26" spans="2:26" x14ac:dyDescent="0.25">
      <c r="B26" s="221"/>
      <c r="C26" s="222"/>
      <c r="E26" s="216"/>
      <c r="F26" s="217"/>
      <c r="G26" s="217"/>
      <c r="H26" s="217"/>
      <c r="I26" s="217"/>
      <c r="J26" s="217"/>
      <c r="K26" s="217"/>
      <c r="L26" s="217"/>
      <c r="M26" s="217"/>
      <c r="N26" s="218"/>
      <c r="P26" s="216"/>
      <c r="Q26" s="217"/>
      <c r="R26" s="217"/>
      <c r="S26" s="217"/>
      <c r="T26" s="217"/>
      <c r="U26" s="217"/>
      <c r="V26" s="217"/>
      <c r="W26" s="217"/>
      <c r="X26" s="217"/>
      <c r="Y26" s="217"/>
      <c r="Z26" s="218"/>
    </row>
    <row r="27" spans="2:26" x14ac:dyDescent="0.25">
      <c r="B27" s="221" t="s">
        <v>349</v>
      </c>
      <c r="C27" s="222"/>
      <c r="E27" s="210" t="s">
        <v>382</v>
      </c>
      <c r="F27" s="211"/>
      <c r="G27" s="211"/>
      <c r="H27" s="211"/>
      <c r="I27" s="211"/>
      <c r="J27" s="211"/>
      <c r="K27" s="211"/>
      <c r="L27" s="211"/>
      <c r="M27" s="211"/>
      <c r="N27" s="212"/>
      <c r="P27" s="210" t="s">
        <v>402</v>
      </c>
      <c r="Q27" s="211"/>
      <c r="R27" s="211"/>
      <c r="S27" s="211"/>
      <c r="T27" s="211"/>
      <c r="U27" s="211"/>
      <c r="V27" s="211"/>
      <c r="W27" s="211"/>
      <c r="X27" s="211"/>
      <c r="Y27" s="211"/>
      <c r="Z27" s="212"/>
    </row>
    <row r="28" spans="2:26" x14ac:dyDescent="0.25">
      <c r="B28" s="221"/>
      <c r="C28" s="222"/>
      <c r="E28" s="213"/>
      <c r="F28" s="214"/>
      <c r="G28" s="214"/>
      <c r="H28" s="214"/>
      <c r="I28" s="214"/>
      <c r="J28" s="214"/>
      <c r="K28" s="214"/>
      <c r="L28" s="214"/>
      <c r="M28" s="214"/>
      <c r="N28" s="215"/>
      <c r="P28" s="213"/>
      <c r="Q28" s="214"/>
      <c r="R28" s="214"/>
      <c r="S28" s="214"/>
      <c r="T28" s="214"/>
      <c r="U28" s="214"/>
      <c r="V28" s="214"/>
      <c r="W28" s="214"/>
      <c r="X28" s="214"/>
      <c r="Y28" s="214"/>
      <c r="Z28" s="215"/>
    </row>
    <row r="29" spans="2:26" x14ac:dyDescent="0.25">
      <c r="B29" s="221"/>
      <c r="C29" s="222"/>
      <c r="E29" s="216"/>
      <c r="F29" s="217"/>
      <c r="G29" s="217"/>
      <c r="H29" s="217"/>
      <c r="I29" s="217"/>
      <c r="J29" s="217"/>
      <c r="K29" s="217"/>
      <c r="L29" s="217"/>
      <c r="M29" s="217"/>
      <c r="N29" s="218"/>
      <c r="P29" s="216"/>
      <c r="Q29" s="217"/>
      <c r="R29" s="217"/>
      <c r="S29" s="217"/>
      <c r="T29" s="217"/>
      <c r="U29" s="217"/>
      <c r="V29" s="217"/>
      <c r="W29" s="217"/>
      <c r="X29" s="217"/>
      <c r="Y29" s="217"/>
      <c r="Z29" s="218"/>
    </row>
    <row r="30" spans="2:26" x14ac:dyDescent="0.25">
      <c r="B30" s="221" t="s">
        <v>350</v>
      </c>
      <c r="C30" s="222"/>
      <c r="E30" s="210" t="s">
        <v>383</v>
      </c>
      <c r="F30" s="211"/>
      <c r="G30" s="211"/>
      <c r="H30" s="211"/>
      <c r="I30" s="211"/>
      <c r="J30" s="211"/>
      <c r="K30" s="211"/>
      <c r="L30" s="211"/>
      <c r="M30" s="211"/>
      <c r="N30" s="212"/>
      <c r="P30" s="210" t="s">
        <v>403</v>
      </c>
      <c r="Q30" s="211"/>
      <c r="R30" s="211"/>
      <c r="S30" s="211"/>
      <c r="T30" s="211"/>
      <c r="U30" s="211"/>
      <c r="V30" s="211"/>
      <c r="W30" s="211"/>
      <c r="X30" s="211"/>
      <c r="Y30" s="211"/>
      <c r="Z30" s="212"/>
    </row>
    <row r="31" spans="2:26" x14ac:dyDescent="0.25">
      <c r="B31" s="221"/>
      <c r="C31" s="222"/>
      <c r="E31" s="213"/>
      <c r="F31" s="214"/>
      <c r="G31" s="214"/>
      <c r="H31" s="214"/>
      <c r="I31" s="214"/>
      <c r="J31" s="214"/>
      <c r="K31" s="214"/>
      <c r="L31" s="214"/>
      <c r="M31" s="214"/>
      <c r="N31" s="215"/>
      <c r="P31" s="213"/>
      <c r="Q31" s="214"/>
      <c r="R31" s="214"/>
      <c r="S31" s="214"/>
      <c r="T31" s="214"/>
      <c r="U31" s="214"/>
      <c r="V31" s="214"/>
      <c r="W31" s="214"/>
      <c r="X31" s="214"/>
      <c r="Y31" s="214"/>
      <c r="Z31" s="215"/>
    </row>
    <row r="32" spans="2:26" x14ac:dyDescent="0.25">
      <c r="B32" s="221"/>
      <c r="C32" s="222"/>
      <c r="E32" s="216"/>
      <c r="F32" s="217"/>
      <c r="G32" s="217"/>
      <c r="H32" s="217"/>
      <c r="I32" s="217"/>
      <c r="J32" s="217"/>
      <c r="K32" s="217"/>
      <c r="L32" s="217"/>
      <c r="M32" s="217"/>
      <c r="N32" s="218"/>
      <c r="P32" s="216"/>
      <c r="Q32" s="217"/>
      <c r="R32" s="217"/>
      <c r="S32" s="217"/>
      <c r="T32" s="217"/>
      <c r="U32" s="217"/>
      <c r="V32" s="217"/>
      <c r="W32" s="217"/>
      <c r="X32" s="217"/>
      <c r="Y32" s="217"/>
      <c r="Z32" s="218"/>
    </row>
    <row r="33" spans="2:26" x14ac:dyDescent="0.25">
      <c r="B33" s="221" t="s">
        <v>351</v>
      </c>
      <c r="C33" s="222"/>
      <c r="E33" s="210" t="s">
        <v>384</v>
      </c>
      <c r="F33" s="211"/>
      <c r="G33" s="211"/>
      <c r="H33" s="211"/>
      <c r="I33" s="211"/>
      <c r="J33" s="211"/>
      <c r="K33" s="211"/>
      <c r="L33" s="211"/>
      <c r="M33" s="211"/>
      <c r="N33" s="212"/>
      <c r="P33" s="210" t="s">
        <v>404</v>
      </c>
      <c r="Q33" s="211"/>
      <c r="R33" s="211"/>
      <c r="S33" s="211"/>
      <c r="T33" s="211"/>
      <c r="U33" s="211"/>
      <c r="V33" s="211"/>
      <c r="W33" s="211"/>
      <c r="X33" s="211"/>
      <c r="Y33" s="211"/>
      <c r="Z33" s="212"/>
    </row>
    <row r="34" spans="2:26" x14ac:dyDescent="0.25">
      <c r="B34" s="221"/>
      <c r="C34" s="222"/>
      <c r="E34" s="213"/>
      <c r="F34" s="214"/>
      <c r="G34" s="214"/>
      <c r="H34" s="214"/>
      <c r="I34" s="214"/>
      <c r="J34" s="214"/>
      <c r="K34" s="214"/>
      <c r="L34" s="214"/>
      <c r="M34" s="214"/>
      <c r="N34" s="215"/>
      <c r="P34" s="213"/>
      <c r="Q34" s="214"/>
      <c r="R34" s="214"/>
      <c r="S34" s="214"/>
      <c r="T34" s="214"/>
      <c r="U34" s="214"/>
      <c r="V34" s="214"/>
      <c r="W34" s="214"/>
      <c r="X34" s="214"/>
      <c r="Y34" s="214"/>
      <c r="Z34" s="215"/>
    </row>
    <row r="35" spans="2:26" x14ac:dyDescent="0.25">
      <c r="B35" s="221"/>
      <c r="C35" s="222"/>
      <c r="E35" s="216"/>
      <c r="F35" s="217"/>
      <c r="G35" s="217"/>
      <c r="H35" s="217"/>
      <c r="I35" s="217"/>
      <c r="J35" s="217"/>
      <c r="K35" s="217"/>
      <c r="L35" s="217"/>
      <c r="M35" s="217"/>
      <c r="N35" s="218"/>
      <c r="P35" s="216"/>
      <c r="Q35" s="217"/>
      <c r="R35" s="217"/>
      <c r="S35" s="217"/>
      <c r="T35" s="217"/>
      <c r="U35" s="217"/>
      <c r="V35" s="217"/>
      <c r="W35" s="217"/>
      <c r="X35" s="217"/>
      <c r="Y35" s="217"/>
      <c r="Z35" s="218"/>
    </row>
    <row r="36" spans="2:26" x14ac:dyDescent="0.25">
      <c r="B36" s="221" t="s">
        <v>112</v>
      </c>
      <c r="C36" s="222"/>
      <c r="E36" s="210" t="s">
        <v>385</v>
      </c>
      <c r="F36" s="211"/>
      <c r="G36" s="211"/>
      <c r="H36" s="211"/>
      <c r="I36" s="211"/>
      <c r="J36" s="211"/>
      <c r="K36" s="211"/>
      <c r="L36" s="211"/>
      <c r="M36" s="211"/>
      <c r="N36" s="212"/>
      <c r="P36" s="210" t="s">
        <v>405</v>
      </c>
      <c r="Q36" s="211"/>
      <c r="R36" s="211"/>
      <c r="S36" s="211"/>
      <c r="T36" s="211"/>
      <c r="U36" s="211"/>
      <c r="V36" s="211"/>
      <c r="W36" s="211"/>
      <c r="X36" s="211"/>
      <c r="Y36" s="211"/>
      <c r="Z36" s="212"/>
    </row>
    <row r="37" spans="2:26" x14ac:dyDescent="0.25">
      <c r="B37" s="221"/>
      <c r="C37" s="222"/>
      <c r="E37" s="213"/>
      <c r="F37" s="214"/>
      <c r="G37" s="214"/>
      <c r="H37" s="214"/>
      <c r="I37" s="214"/>
      <c r="J37" s="214"/>
      <c r="K37" s="214"/>
      <c r="L37" s="214"/>
      <c r="M37" s="214"/>
      <c r="N37" s="215"/>
      <c r="P37" s="213"/>
      <c r="Q37" s="214"/>
      <c r="R37" s="214"/>
      <c r="S37" s="214"/>
      <c r="T37" s="214"/>
      <c r="U37" s="214"/>
      <c r="V37" s="214"/>
      <c r="W37" s="214"/>
      <c r="X37" s="214"/>
      <c r="Y37" s="214"/>
      <c r="Z37" s="215"/>
    </row>
    <row r="38" spans="2:26" x14ac:dyDescent="0.25">
      <c r="B38" s="221"/>
      <c r="C38" s="222"/>
      <c r="E38" s="216"/>
      <c r="F38" s="217"/>
      <c r="G38" s="217"/>
      <c r="H38" s="217"/>
      <c r="I38" s="217"/>
      <c r="J38" s="217"/>
      <c r="K38" s="217"/>
      <c r="L38" s="217"/>
      <c r="M38" s="217"/>
      <c r="N38" s="218"/>
      <c r="P38" s="216"/>
      <c r="Q38" s="217"/>
      <c r="R38" s="217"/>
      <c r="S38" s="217"/>
      <c r="T38" s="217"/>
      <c r="U38" s="217"/>
      <c r="V38" s="217"/>
      <c r="W38" s="217"/>
      <c r="X38" s="217"/>
      <c r="Y38" s="217"/>
      <c r="Z38" s="218"/>
    </row>
    <row r="39" spans="2:26" x14ac:dyDescent="0.25">
      <c r="B39" s="221" t="s">
        <v>352</v>
      </c>
      <c r="C39" s="222"/>
      <c r="E39" s="210" t="s">
        <v>386</v>
      </c>
      <c r="F39" s="211"/>
      <c r="G39" s="211"/>
      <c r="H39" s="211"/>
      <c r="I39" s="211"/>
      <c r="J39" s="211"/>
      <c r="K39" s="211"/>
      <c r="L39" s="211"/>
      <c r="M39" s="211"/>
      <c r="N39" s="212"/>
      <c r="P39" s="210" t="s">
        <v>406</v>
      </c>
      <c r="Q39" s="211"/>
      <c r="R39" s="211"/>
      <c r="S39" s="211"/>
      <c r="T39" s="211"/>
      <c r="U39" s="211"/>
      <c r="V39" s="211"/>
      <c r="W39" s="211"/>
      <c r="X39" s="211"/>
      <c r="Y39" s="211"/>
      <c r="Z39" s="212"/>
    </row>
    <row r="40" spans="2:26" x14ac:dyDescent="0.25">
      <c r="B40" s="221"/>
      <c r="C40" s="222"/>
      <c r="E40" s="213"/>
      <c r="F40" s="214"/>
      <c r="G40" s="214"/>
      <c r="H40" s="214"/>
      <c r="I40" s="214"/>
      <c r="J40" s="214"/>
      <c r="K40" s="214"/>
      <c r="L40" s="214"/>
      <c r="M40" s="214"/>
      <c r="N40" s="215"/>
      <c r="P40" s="213"/>
      <c r="Q40" s="214"/>
      <c r="R40" s="214"/>
      <c r="S40" s="214"/>
      <c r="T40" s="214"/>
      <c r="U40" s="214"/>
      <c r="V40" s="214"/>
      <c r="W40" s="214"/>
      <c r="X40" s="214"/>
      <c r="Y40" s="214"/>
      <c r="Z40" s="215"/>
    </row>
    <row r="41" spans="2:26" x14ac:dyDescent="0.25">
      <c r="B41" s="221"/>
      <c r="C41" s="222"/>
      <c r="E41" s="216"/>
      <c r="F41" s="217"/>
      <c r="G41" s="217"/>
      <c r="H41" s="217"/>
      <c r="I41" s="217"/>
      <c r="J41" s="217"/>
      <c r="K41" s="217"/>
      <c r="L41" s="217"/>
      <c r="M41" s="217"/>
      <c r="N41" s="218"/>
      <c r="P41" s="216"/>
      <c r="Q41" s="217"/>
      <c r="R41" s="217"/>
      <c r="S41" s="217"/>
      <c r="T41" s="217"/>
      <c r="U41" s="217"/>
      <c r="V41" s="217"/>
      <c r="W41" s="217"/>
      <c r="X41" s="217"/>
      <c r="Y41" s="217"/>
      <c r="Z41" s="218"/>
    </row>
    <row r="42" spans="2:26" x14ac:dyDescent="0.25">
      <c r="B42" s="221" t="s">
        <v>353</v>
      </c>
      <c r="C42" s="222"/>
      <c r="E42" s="210" t="s">
        <v>387</v>
      </c>
      <c r="F42" s="211"/>
      <c r="G42" s="211"/>
      <c r="H42" s="211"/>
      <c r="I42" s="211"/>
      <c r="J42" s="211"/>
      <c r="K42" s="211"/>
      <c r="L42" s="211"/>
      <c r="M42" s="211"/>
      <c r="N42" s="212"/>
      <c r="P42" s="210" t="s">
        <v>407</v>
      </c>
      <c r="Q42" s="211"/>
      <c r="R42" s="211"/>
      <c r="S42" s="211"/>
      <c r="T42" s="211"/>
      <c r="U42" s="211"/>
      <c r="V42" s="211"/>
      <c r="W42" s="211"/>
      <c r="X42" s="211"/>
      <c r="Y42" s="211"/>
      <c r="Z42" s="212"/>
    </row>
    <row r="43" spans="2:26" x14ac:dyDescent="0.25">
      <c r="B43" s="221"/>
      <c r="C43" s="222"/>
      <c r="E43" s="213"/>
      <c r="F43" s="214"/>
      <c r="G43" s="214"/>
      <c r="H43" s="214"/>
      <c r="I43" s="214"/>
      <c r="J43" s="214"/>
      <c r="K43" s="214"/>
      <c r="L43" s="214"/>
      <c r="M43" s="214"/>
      <c r="N43" s="215"/>
      <c r="P43" s="213"/>
      <c r="Q43" s="214"/>
      <c r="R43" s="214"/>
      <c r="S43" s="214"/>
      <c r="T43" s="214"/>
      <c r="U43" s="214"/>
      <c r="V43" s="214"/>
      <c r="W43" s="214"/>
      <c r="X43" s="214"/>
      <c r="Y43" s="214"/>
      <c r="Z43" s="215"/>
    </row>
    <row r="44" spans="2:26" x14ac:dyDescent="0.25">
      <c r="B44" s="221"/>
      <c r="C44" s="222"/>
      <c r="E44" s="216"/>
      <c r="F44" s="217"/>
      <c r="G44" s="217"/>
      <c r="H44" s="217"/>
      <c r="I44" s="217"/>
      <c r="J44" s="217"/>
      <c r="K44" s="217"/>
      <c r="L44" s="217"/>
      <c r="M44" s="217"/>
      <c r="N44" s="218"/>
      <c r="P44" s="216"/>
      <c r="Q44" s="217"/>
      <c r="R44" s="217"/>
      <c r="S44" s="217"/>
      <c r="T44" s="217"/>
      <c r="U44" s="217"/>
      <c r="V44" s="217"/>
      <c r="W44" s="217"/>
      <c r="X44" s="217"/>
      <c r="Y44" s="217"/>
      <c r="Z44" s="218"/>
    </row>
    <row r="45" spans="2:26" x14ac:dyDescent="0.25">
      <c r="B45" s="221" t="s">
        <v>354</v>
      </c>
      <c r="C45" s="222"/>
      <c r="E45" s="210" t="s">
        <v>388</v>
      </c>
      <c r="F45" s="211"/>
      <c r="G45" s="211"/>
      <c r="H45" s="211"/>
      <c r="I45" s="211"/>
      <c r="J45" s="211"/>
      <c r="K45" s="211"/>
      <c r="L45" s="211"/>
      <c r="M45" s="211"/>
      <c r="N45" s="212"/>
      <c r="P45" s="210" t="s">
        <v>408</v>
      </c>
      <c r="Q45" s="211"/>
      <c r="R45" s="211"/>
      <c r="S45" s="211"/>
      <c r="T45" s="211"/>
      <c r="U45" s="211"/>
      <c r="V45" s="211"/>
      <c r="W45" s="211"/>
      <c r="X45" s="211"/>
      <c r="Y45" s="211"/>
      <c r="Z45" s="212"/>
    </row>
    <row r="46" spans="2:26" x14ac:dyDescent="0.25">
      <c r="B46" s="221"/>
      <c r="C46" s="222"/>
      <c r="E46" s="213"/>
      <c r="F46" s="214"/>
      <c r="G46" s="214"/>
      <c r="H46" s="214"/>
      <c r="I46" s="214"/>
      <c r="J46" s="214"/>
      <c r="K46" s="214"/>
      <c r="L46" s="214"/>
      <c r="M46" s="214"/>
      <c r="N46" s="215"/>
      <c r="P46" s="213"/>
      <c r="Q46" s="214"/>
      <c r="R46" s="214"/>
      <c r="S46" s="214"/>
      <c r="T46" s="214"/>
      <c r="U46" s="214"/>
      <c r="V46" s="214"/>
      <c r="W46" s="214"/>
      <c r="X46" s="214"/>
      <c r="Y46" s="214"/>
      <c r="Z46" s="215"/>
    </row>
    <row r="47" spans="2:26" x14ac:dyDescent="0.25">
      <c r="B47" s="221"/>
      <c r="C47" s="222"/>
      <c r="E47" s="216"/>
      <c r="F47" s="217"/>
      <c r="G47" s="217"/>
      <c r="H47" s="217"/>
      <c r="I47" s="217"/>
      <c r="J47" s="217"/>
      <c r="K47" s="217"/>
      <c r="L47" s="217"/>
      <c r="M47" s="217"/>
      <c r="N47" s="218"/>
      <c r="P47" s="216"/>
      <c r="Q47" s="217"/>
      <c r="R47" s="217"/>
      <c r="S47" s="217"/>
      <c r="T47" s="217"/>
      <c r="U47" s="217"/>
      <c r="V47" s="217"/>
      <c r="W47" s="217"/>
      <c r="X47" s="217"/>
      <c r="Y47" s="217"/>
      <c r="Z47" s="218"/>
    </row>
    <row r="48" spans="2:26" x14ac:dyDescent="0.25">
      <c r="B48" s="221" t="s">
        <v>114</v>
      </c>
      <c r="C48" s="222"/>
      <c r="E48" s="210" t="s">
        <v>389</v>
      </c>
      <c r="F48" s="211"/>
      <c r="G48" s="211"/>
      <c r="H48" s="211"/>
      <c r="I48" s="211"/>
      <c r="J48" s="211"/>
      <c r="K48" s="211"/>
      <c r="L48" s="211"/>
      <c r="M48" s="211"/>
      <c r="N48" s="212"/>
      <c r="P48" s="210" t="s">
        <v>409</v>
      </c>
      <c r="Q48" s="211"/>
      <c r="R48" s="211"/>
      <c r="S48" s="211"/>
      <c r="T48" s="211"/>
      <c r="U48" s="211"/>
      <c r="V48" s="211"/>
      <c r="W48" s="211"/>
      <c r="X48" s="211"/>
      <c r="Y48" s="211"/>
      <c r="Z48" s="212"/>
    </row>
    <row r="49" spans="2:26" x14ac:dyDescent="0.25">
      <c r="B49" s="221"/>
      <c r="C49" s="222"/>
      <c r="E49" s="213"/>
      <c r="F49" s="214"/>
      <c r="G49" s="214"/>
      <c r="H49" s="214"/>
      <c r="I49" s="214"/>
      <c r="J49" s="214"/>
      <c r="K49" s="214"/>
      <c r="L49" s="214"/>
      <c r="M49" s="214"/>
      <c r="N49" s="215"/>
      <c r="P49" s="213"/>
      <c r="Q49" s="214"/>
      <c r="R49" s="214"/>
      <c r="S49" s="214"/>
      <c r="T49" s="214"/>
      <c r="U49" s="214"/>
      <c r="V49" s="214"/>
      <c r="W49" s="214"/>
      <c r="X49" s="214"/>
      <c r="Y49" s="214"/>
      <c r="Z49" s="215"/>
    </row>
    <row r="50" spans="2:26" x14ac:dyDescent="0.25">
      <c r="B50" s="221"/>
      <c r="C50" s="222"/>
      <c r="E50" s="216"/>
      <c r="F50" s="217"/>
      <c r="G50" s="217"/>
      <c r="H50" s="217"/>
      <c r="I50" s="217"/>
      <c r="J50" s="217"/>
      <c r="K50" s="217"/>
      <c r="L50" s="217"/>
      <c r="M50" s="217"/>
      <c r="N50" s="218"/>
      <c r="P50" s="216"/>
      <c r="Q50" s="217"/>
      <c r="R50" s="217"/>
      <c r="S50" s="217"/>
      <c r="T50" s="217"/>
      <c r="U50" s="217"/>
      <c r="V50" s="217"/>
      <c r="W50" s="217"/>
      <c r="X50" s="217"/>
      <c r="Y50" s="217"/>
      <c r="Z50" s="218"/>
    </row>
    <row r="51" spans="2:26" x14ac:dyDescent="0.25">
      <c r="B51" s="221" t="s">
        <v>355</v>
      </c>
      <c r="C51" s="222"/>
      <c r="E51" s="210" t="s">
        <v>390</v>
      </c>
      <c r="F51" s="211"/>
      <c r="G51" s="211"/>
      <c r="H51" s="211"/>
      <c r="I51" s="211"/>
      <c r="J51" s="211"/>
      <c r="K51" s="211"/>
      <c r="L51" s="211"/>
      <c r="M51" s="211"/>
      <c r="N51" s="212"/>
      <c r="P51" s="210" t="s">
        <v>410</v>
      </c>
      <c r="Q51" s="211"/>
      <c r="R51" s="211"/>
      <c r="S51" s="211"/>
      <c r="T51" s="211"/>
      <c r="U51" s="211"/>
      <c r="V51" s="211"/>
      <c r="W51" s="211"/>
      <c r="X51" s="211"/>
      <c r="Y51" s="211"/>
      <c r="Z51" s="212"/>
    </row>
    <row r="52" spans="2:26" x14ac:dyDescent="0.25">
      <c r="B52" s="221"/>
      <c r="C52" s="222"/>
      <c r="E52" s="213"/>
      <c r="F52" s="214"/>
      <c r="G52" s="214"/>
      <c r="H52" s="214"/>
      <c r="I52" s="214"/>
      <c r="J52" s="214"/>
      <c r="K52" s="214"/>
      <c r="L52" s="214"/>
      <c r="M52" s="214"/>
      <c r="N52" s="215"/>
      <c r="P52" s="213"/>
      <c r="Q52" s="214"/>
      <c r="R52" s="214"/>
      <c r="S52" s="214"/>
      <c r="T52" s="214"/>
      <c r="U52" s="214"/>
      <c r="V52" s="214"/>
      <c r="W52" s="214"/>
      <c r="X52" s="214"/>
      <c r="Y52" s="214"/>
      <c r="Z52" s="215"/>
    </row>
    <row r="53" spans="2:26" x14ac:dyDescent="0.25">
      <c r="B53" s="221"/>
      <c r="C53" s="222"/>
      <c r="E53" s="216"/>
      <c r="F53" s="217"/>
      <c r="G53" s="217"/>
      <c r="H53" s="217"/>
      <c r="I53" s="217"/>
      <c r="J53" s="217"/>
      <c r="K53" s="217"/>
      <c r="L53" s="217"/>
      <c r="M53" s="217"/>
      <c r="N53" s="218"/>
      <c r="P53" s="216"/>
      <c r="Q53" s="217"/>
      <c r="R53" s="217"/>
      <c r="S53" s="217"/>
      <c r="T53" s="217"/>
      <c r="U53" s="217"/>
      <c r="V53" s="217"/>
      <c r="W53" s="217"/>
      <c r="X53" s="217"/>
      <c r="Y53" s="217"/>
      <c r="Z53" s="218"/>
    </row>
    <row r="54" spans="2:26" x14ac:dyDescent="0.25">
      <c r="B54" s="221" t="s">
        <v>356</v>
      </c>
      <c r="C54" s="222"/>
      <c r="E54" s="210" t="s">
        <v>391</v>
      </c>
      <c r="F54" s="211"/>
      <c r="G54" s="211"/>
      <c r="H54" s="211"/>
      <c r="I54" s="211"/>
      <c r="J54" s="211"/>
      <c r="K54" s="211"/>
      <c r="L54" s="211"/>
      <c r="M54" s="211"/>
      <c r="N54" s="212"/>
      <c r="P54" s="210" t="s">
        <v>411</v>
      </c>
      <c r="Q54" s="211"/>
      <c r="R54" s="211"/>
      <c r="S54" s="211"/>
      <c r="T54" s="211"/>
      <c r="U54" s="211"/>
      <c r="V54" s="211"/>
      <c r="W54" s="211"/>
      <c r="X54" s="211"/>
      <c r="Y54" s="211"/>
      <c r="Z54" s="212"/>
    </row>
    <row r="55" spans="2:26" x14ac:dyDescent="0.25">
      <c r="B55" s="221"/>
      <c r="C55" s="222"/>
      <c r="E55" s="213"/>
      <c r="F55" s="214"/>
      <c r="G55" s="214"/>
      <c r="H55" s="214"/>
      <c r="I55" s="214"/>
      <c r="J55" s="214"/>
      <c r="K55" s="214"/>
      <c r="L55" s="214"/>
      <c r="M55" s="214"/>
      <c r="N55" s="215"/>
      <c r="P55" s="213"/>
      <c r="Q55" s="214"/>
      <c r="R55" s="214"/>
      <c r="S55" s="214"/>
      <c r="T55" s="214"/>
      <c r="U55" s="214"/>
      <c r="V55" s="214"/>
      <c r="W55" s="214"/>
      <c r="X55" s="214"/>
      <c r="Y55" s="214"/>
      <c r="Z55" s="215"/>
    </row>
    <row r="56" spans="2:26" x14ac:dyDescent="0.25">
      <c r="B56" s="221"/>
      <c r="C56" s="222"/>
      <c r="E56" s="216"/>
      <c r="F56" s="217"/>
      <c r="G56" s="217"/>
      <c r="H56" s="217"/>
      <c r="I56" s="217"/>
      <c r="J56" s="217"/>
      <c r="K56" s="217"/>
      <c r="L56" s="217"/>
      <c r="M56" s="217"/>
      <c r="N56" s="218"/>
      <c r="P56" s="216"/>
      <c r="Q56" s="217"/>
      <c r="R56" s="217"/>
      <c r="S56" s="217"/>
      <c r="T56" s="217"/>
      <c r="U56" s="217"/>
      <c r="V56" s="217"/>
      <c r="W56" s="217"/>
      <c r="X56" s="217"/>
      <c r="Y56" s="217"/>
      <c r="Z56" s="218"/>
    </row>
    <row r="57" spans="2:26" x14ac:dyDescent="0.25">
      <c r="B57" s="221" t="s">
        <v>357</v>
      </c>
      <c r="C57" s="222"/>
      <c r="E57" s="210" t="s">
        <v>392</v>
      </c>
      <c r="F57" s="211"/>
      <c r="G57" s="211"/>
      <c r="H57" s="211"/>
      <c r="I57" s="211"/>
      <c r="J57" s="211"/>
      <c r="K57" s="211"/>
      <c r="L57" s="211"/>
      <c r="M57" s="211"/>
      <c r="N57" s="212"/>
      <c r="P57" s="210" t="s">
        <v>412</v>
      </c>
      <c r="Q57" s="211"/>
      <c r="R57" s="211"/>
      <c r="S57" s="211"/>
      <c r="T57" s="211"/>
      <c r="U57" s="211"/>
      <c r="V57" s="211"/>
      <c r="W57" s="211"/>
      <c r="X57" s="211"/>
      <c r="Y57" s="211"/>
      <c r="Z57" s="212"/>
    </row>
    <row r="58" spans="2:26" x14ac:dyDescent="0.25">
      <c r="B58" s="221"/>
      <c r="C58" s="222"/>
      <c r="E58" s="213"/>
      <c r="F58" s="214"/>
      <c r="G58" s="214"/>
      <c r="H58" s="214"/>
      <c r="I58" s="214"/>
      <c r="J58" s="214"/>
      <c r="K58" s="214"/>
      <c r="L58" s="214"/>
      <c r="M58" s="214"/>
      <c r="N58" s="215"/>
      <c r="P58" s="213"/>
      <c r="Q58" s="214"/>
      <c r="R58" s="214"/>
      <c r="S58" s="214"/>
      <c r="T58" s="214"/>
      <c r="U58" s="214"/>
      <c r="V58" s="214"/>
      <c r="W58" s="214"/>
      <c r="X58" s="214"/>
      <c r="Y58" s="214"/>
      <c r="Z58" s="215"/>
    </row>
    <row r="59" spans="2:26" x14ac:dyDescent="0.25">
      <c r="B59" s="221"/>
      <c r="C59" s="222"/>
      <c r="E59" s="216"/>
      <c r="F59" s="217"/>
      <c r="G59" s="217"/>
      <c r="H59" s="217"/>
      <c r="I59" s="217"/>
      <c r="J59" s="217"/>
      <c r="K59" s="217"/>
      <c r="L59" s="217"/>
      <c r="M59" s="217"/>
      <c r="N59" s="218"/>
      <c r="P59" s="216"/>
      <c r="Q59" s="217"/>
      <c r="R59" s="217"/>
      <c r="S59" s="217"/>
      <c r="T59" s="217"/>
      <c r="U59" s="217"/>
      <c r="V59" s="217"/>
      <c r="W59" s="217"/>
      <c r="X59" s="217"/>
      <c r="Y59" s="217"/>
      <c r="Z59" s="218"/>
    </row>
    <row r="60" spans="2:26" x14ac:dyDescent="0.25">
      <c r="B60" s="221" t="s">
        <v>358</v>
      </c>
      <c r="C60" s="222"/>
      <c r="E60" s="210" t="s">
        <v>393</v>
      </c>
      <c r="F60" s="211"/>
      <c r="G60" s="211"/>
      <c r="H60" s="211"/>
      <c r="I60" s="211"/>
      <c r="J60" s="211"/>
      <c r="K60" s="211"/>
      <c r="L60" s="211"/>
      <c r="M60" s="211"/>
      <c r="N60" s="212"/>
      <c r="P60" s="210" t="s">
        <v>413</v>
      </c>
      <c r="Q60" s="211"/>
      <c r="R60" s="211"/>
      <c r="S60" s="211"/>
      <c r="T60" s="211"/>
      <c r="U60" s="211"/>
      <c r="V60" s="211"/>
      <c r="W60" s="211"/>
      <c r="X60" s="211"/>
      <c r="Y60" s="211"/>
      <c r="Z60" s="212"/>
    </row>
    <row r="61" spans="2:26" x14ac:dyDescent="0.25">
      <c r="B61" s="221"/>
      <c r="C61" s="222"/>
      <c r="E61" s="213"/>
      <c r="F61" s="214"/>
      <c r="G61" s="214"/>
      <c r="H61" s="214"/>
      <c r="I61" s="214"/>
      <c r="J61" s="214"/>
      <c r="K61" s="214"/>
      <c r="L61" s="214"/>
      <c r="M61" s="214"/>
      <c r="N61" s="215"/>
      <c r="P61" s="213"/>
      <c r="Q61" s="214"/>
      <c r="R61" s="214"/>
      <c r="S61" s="214"/>
      <c r="T61" s="214"/>
      <c r="U61" s="214"/>
      <c r="V61" s="214"/>
      <c r="W61" s="214"/>
      <c r="X61" s="214"/>
      <c r="Y61" s="214"/>
      <c r="Z61" s="215"/>
    </row>
    <row r="62" spans="2:26" x14ac:dyDescent="0.25">
      <c r="B62" s="221"/>
      <c r="C62" s="222"/>
      <c r="E62" s="216"/>
      <c r="F62" s="217"/>
      <c r="G62" s="217"/>
      <c r="H62" s="217"/>
      <c r="I62" s="217"/>
      <c r="J62" s="217"/>
      <c r="K62" s="217"/>
      <c r="L62" s="217"/>
      <c r="M62" s="217"/>
      <c r="N62" s="218"/>
      <c r="P62" s="216"/>
      <c r="Q62" s="217"/>
      <c r="R62" s="217"/>
      <c r="S62" s="217"/>
      <c r="T62" s="217"/>
      <c r="U62" s="217"/>
      <c r="V62" s="217"/>
      <c r="W62" s="217"/>
      <c r="X62" s="217"/>
      <c r="Y62" s="217"/>
      <c r="Z62" s="218"/>
    </row>
    <row r="63" spans="2:26" x14ac:dyDescent="0.25">
      <c r="B63" s="221" t="s">
        <v>361</v>
      </c>
      <c r="C63" s="222"/>
      <c r="E63" s="210" t="s">
        <v>394</v>
      </c>
      <c r="F63" s="211"/>
      <c r="G63" s="211"/>
      <c r="H63" s="211"/>
      <c r="I63" s="211"/>
      <c r="J63" s="211"/>
      <c r="K63" s="211"/>
      <c r="L63" s="211"/>
      <c r="M63" s="211"/>
      <c r="N63" s="212"/>
      <c r="P63" s="210" t="s">
        <v>414</v>
      </c>
      <c r="Q63" s="211"/>
      <c r="R63" s="211"/>
      <c r="S63" s="211"/>
      <c r="T63" s="211"/>
      <c r="U63" s="211"/>
      <c r="V63" s="211"/>
      <c r="W63" s="211"/>
      <c r="X63" s="211"/>
      <c r="Y63" s="211"/>
      <c r="Z63" s="212"/>
    </row>
    <row r="64" spans="2:26" x14ac:dyDescent="0.25">
      <c r="B64" s="221"/>
      <c r="C64" s="222"/>
      <c r="E64" s="213"/>
      <c r="F64" s="214"/>
      <c r="G64" s="214"/>
      <c r="H64" s="214"/>
      <c r="I64" s="214"/>
      <c r="J64" s="214"/>
      <c r="K64" s="214"/>
      <c r="L64" s="214"/>
      <c r="M64" s="214"/>
      <c r="N64" s="215"/>
      <c r="P64" s="213"/>
      <c r="Q64" s="214"/>
      <c r="R64" s="214"/>
      <c r="S64" s="214"/>
      <c r="T64" s="214"/>
      <c r="U64" s="214"/>
      <c r="V64" s="214"/>
      <c r="W64" s="214"/>
      <c r="X64" s="214"/>
      <c r="Y64" s="214"/>
      <c r="Z64" s="215"/>
    </row>
    <row r="65" spans="2:26" x14ac:dyDescent="0.25">
      <c r="B65" s="221"/>
      <c r="C65" s="222"/>
      <c r="E65" s="216"/>
      <c r="F65" s="217"/>
      <c r="G65" s="217"/>
      <c r="H65" s="217"/>
      <c r="I65" s="217"/>
      <c r="J65" s="217"/>
      <c r="K65" s="217"/>
      <c r="L65" s="217"/>
      <c r="M65" s="217"/>
      <c r="N65" s="218"/>
      <c r="P65" s="216"/>
      <c r="Q65" s="217"/>
      <c r="R65" s="217"/>
      <c r="S65" s="217"/>
      <c r="T65" s="217"/>
      <c r="U65" s="217"/>
      <c r="V65" s="217"/>
      <c r="W65" s="217"/>
      <c r="X65" s="217"/>
      <c r="Y65" s="217"/>
      <c r="Z65" s="218"/>
    </row>
  </sheetData>
  <mergeCells count="64">
    <mergeCell ref="B21:C23"/>
    <mergeCell ref="B6:C8"/>
    <mergeCell ref="B9:C11"/>
    <mergeCell ref="B12:C14"/>
    <mergeCell ref="B15:C17"/>
    <mergeCell ref="B18:C20"/>
    <mergeCell ref="B27:C29"/>
    <mergeCell ref="B30:C32"/>
    <mergeCell ref="B33:C35"/>
    <mergeCell ref="B36:C38"/>
    <mergeCell ref="B39:C41"/>
    <mergeCell ref="B60:C62"/>
    <mergeCell ref="B63:C65"/>
    <mergeCell ref="E4:N4"/>
    <mergeCell ref="B4:C4"/>
    <mergeCell ref="E6:N8"/>
    <mergeCell ref="E9:N11"/>
    <mergeCell ref="E12:N14"/>
    <mergeCell ref="E15:N17"/>
    <mergeCell ref="E18:N20"/>
    <mergeCell ref="B42:C44"/>
    <mergeCell ref="B45:C47"/>
    <mergeCell ref="B48:C50"/>
    <mergeCell ref="B51:C53"/>
    <mergeCell ref="B54:C56"/>
    <mergeCell ref="B57:C59"/>
    <mergeCell ref="B24:C26"/>
    <mergeCell ref="E24:N26"/>
    <mergeCell ref="E27:N29"/>
    <mergeCell ref="E30:N32"/>
    <mergeCell ref="E33:N35"/>
    <mergeCell ref="E36:N38"/>
    <mergeCell ref="E60:N62"/>
    <mergeCell ref="E63:N65"/>
    <mergeCell ref="P4:Z4"/>
    <mergeCell ref="P6:Z8"/>
    <mergeCell ref="P9:Z11"/>
    <mergeCell ref="P12:Z14"/>
    <mergeCell ref="P15:Z17"/>
    <mergeCell ref="P18:Z20"/>
    <mergeCell ref="P21:Z23"/>
    <mergeCell ref="E39:N41"/>
    <mergeCell ref="E42:N44"/>
    <mergeCell ref="E45:N47"/>
    <mergeCell ref="E48:N50"/>
    <mergeCell ref="E51:N53"/>
    <mergeCell ref="E54:N56"/>
    <mergeCell ref="E21:N23"/>
    <mergeCell ref="P60:Z62"/>
    <mergeCell ref="P63:Z65"/>
    <mergeCell ref="B3:Z3"/>
    <mergeCell ref="P42:Z44"/>
    <mergeCell ref="P45:Z47"/>
    <mergeCell ref="P48:Z50"/>
    <mergeCell ref="P51:Z53"/>
    <mergeCell ref="P54:Z56"/>
    <mergeCell ref="P57:Z59"/>
    <mergeCell ref="P24:Z26"/>
    <mergeCell ref="P27:Z29"/>
    <mergeCell ref="P30:Z32"/>
    <mergeCell ref="P33:Z35"/>
    <mergeCell ref="P36:Z38"/>
    <mergeCell ref="P39:Z41"/>
    <mergeCell ref="E57:N5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9"/>
  <sheetViews>
    <sheetView showGridLines="0" workbookViewId="0">
      <selection activeCell="L42" sqref="L42"/>
    </sheetView>
  </sheetViews>
  <sheetFormatPr defaultRowHeight="15" x14ac:dyDescent="0.25"/>
  <cols>
    <col min="2" max="2" width="17.5703125" bestFit="1" customWidth="1"/>
  </cols>
  <sheetData>
    <row r="3" spans="2:17" x14ac:dyDescent="0.25">
      <c r="B3" s="191" t="s">
        <v>336</v>
      </c>
      <c r="C3" s="192">
        <v>2020</v>
      </c>
      <c r="D3" s="192">
        <f>C3+1</f>
        <v>2021</v>
      </c>
      <c r="E3" s="192">
        <f t="shared" ref="E3:Q3" si="0">D3+1</f>
        <v>2022</v>
      </c>
      <c r="F3" s="192">
        <f t="shared" si="0"/>
        <v>2023</v>
      </c>
      <c r="G3" s="192">
        <f t="shared" si="0"/>
        <v>2024</v>
      </c>
      <c r="H3" s="193">
        <f t="shared" si="0"/>
        <v>2025</v>
      </c>
      <c r="I3" s="193">
        <f t="shared" si="0"/>
        <v>2026</v>
      </c>
      <c r="J3" s="193">
        <f t="shared" si="0"/>
        <v>2027</v>
      </c>
      <c r="K3" s="193">
        <f t="shared" si="0"/>
        <v>2028</v>
      </c>
      <c r="L3" s="193">
        <f t="shared" si="0"/>
        <v>2029</v>
      </c>
      <c r="M3" s="193">
        <f t="shared" si="0"/>
        <v>2030</v>
      </c>
      <c r="N3" s="193">
        <f t="shared" si="0"/>
        <v>2031</v>
      </c>
      <c r="O3" s="193">
        <f t="shared" si="0"/>
        <v>2032</v>
      </c>
      <c r="P3" s="193">
        <f t="shared" si="0"/>
        <v>2033</v>
      </c>
      <c r="Q3" s="193">
        <f t="shared" si="0"/>
        <v>2034</v>
      </c>
    </row>
    <row r="4" spans="2:17" x14ac:dyDescent="0.25">
      <c r="B4" s="191" t="s">
        <v>419</v>
      </c>
      <c r="C4" s="191">
        <f>'Income Statement'!G7</f>
        <v>756600</v>
      </c>
      <c r="D4" s="191">
        <f>'Income Statement'!H7</f>
        <v>703720</v>
      </c>
      <c r="E4" s="191">
        <f>'Income Statement'!I7</f>
        <v>883298</v>
      </c>
      <c r="F4" s="191">
        <f>'Income Statement'!J7</f>
        <v>1184099</v>
      </c>
      <c r="G4" s="191">
        <f>'Income Statement'!K7</f>
        <v>1418582</v>
      </c>
      <c r="H4" s="191">
        <f>'Income Statement'!L7</f>
        <v>1739932.2916607843</v>
      </c>
      <c r="I4" s="191">
        <f>'Income Statement'!M7</f>
        <v>2074612.0045164351</v>
      </c>
      <c r="J4" s="191">
        <f>'Income Statement'!N7</f>
        <v>2493093.0441195928</v>
      </c>
      <c r="K4" s="191">
        <f>'Income Statement'!O7</f>
        <v>3002687.6476078797</v>
      </c>
      <c r="L4" s="191">
        <f>'Income Statement'!P7</f>
        <v>3624514.3394547957</v>
      </c>
      <c r="M4" s="191">
        <f>'Income Statement'!Q7</f>
        <v>4384856.7902768031</v>
      </c>
      <c r="N4" s="191">
        <f>'Income Statement'!R7</f>
        <v>5316488.4157547094</v>
      </c>
      <c r="O4" s="191">
        <f>'Income Statement'!S7</f>
        <v>6460351.4372370392</v>
      </c>
      <c r="P4" s="191">
        <f>'Income Statement'!T7</f>
        <v>7867689.0030510891</v>
      </c>
      <c r="Q4" s="191">
        <f>'Income Statement'!U7</f>
        <v>9602757.390331611</v>
      </c>
    </row>
    <row r="5" spans="2:17" x14ac:dyDescent="0.25">
      <c r="B5" s="191" t="s">
        <v>420</v>
      </c>
      <c r="C5" s="191">
        <f>'Income Statement'!G18</f>
        <v>55592</v>
      </c>
      <c r="D5" s="191">
        <f>'Income Statement'!H18</f>
        <v>42201</v>
      </c>
      <c r="E5" s="191">
        <f>'Income Statement'!I18</f>
        <v>37176</v>
      </c>
      <c r="F5" s="191">
        <f>'Income Statement'!J18</f>
        <v>80863</v>
      </c>
      <c r="G5" s="191">
        <f>'Income Statement'!K18</f>
        <v>132341</v>
      </c>
      <c r="H5" s="191">
        <f>'Income Statement'!L18</f>
        <v>145138.72835017965</v>
      </c>
      <c r="I5" s="191">
        <f>'Income Statement'!M18</f>
        <v>162886.26579990654</v>
      </c>
      <c r="J5" s="191">
        <f>'Income Statement'!N18</f>
        <v>186991.19932367661</v>
      </c>
      <c r="K5" s="191">
        <f>'Income Statement'!O18</f>
        <v>219879.15934923722</v>
      </c>
      <c r="L5" s="191">
        <f>'Income Statement'!P18</f>
        <v>263661.59739713836</v>
      </c>
      <c r="M5" s="191">
        <f>'Income Statement'!Q18</f>
        <v>320813.84798250935</v>
      </c>
      <c r="N5" s="191">
        <f>'Income Statement'!R18</f>
        <v>394456.30792362307</v>
      </c>
      <c r="O5" s="191">
        <f>'Income Statement'!S18</f>
        <v>488504.21075499285</v>
      </c>
      <c r="P5" s="191">
        <f>'Income Statement'!T18</f>
        <v>607872.80496626161</v>
      </c>
      <c r="Q5" s="191">
        <f>'Income Statement'!U18</f>
        <v>758741.00305795309</v>
      </c>
    </row>
    <row r="6" spans="2:17" x14ac:dyDescent="0.25">
      <c r="B6" s="191" t="s">
        <v>421</v>
      </c>
      <c r="C6" s="191">
        <f>'Balance Sheet '!G52</f>
        <v>636277</v>
      </c>
      <c r="D6" s="191">
        <f>'Balance Sheet '!H52</f>
        <v>713761</v>
      </c>
      <c r="E6" s="191">
        <f>'Balance Sheet '!I52</f>
        <v>746555</v>
      </c>
      <c r="F6" s="191">
        <f>'Balance Sheet '!J52</f>
        <v>1003854</v>
      </c>
      <c r="G6" s="191">
        <f>'Balance Sheet '!K52</f>
        <v>1153508</v>
      </c>
      <c r="H6" s="191">
        <f>'Balance Sheet '!L52</f>
        <v>1355951.2783815628</v>
      </c>
      <c r="I6" s="191">
        <f>'Balance Sheet '!M52</f>
        <v>1556203.9957034208</v>
      </c>
      <c r="J6" s="191">
        <f>'Balance Sheet '!N52</f>
        <v>1793344.6459103064</v>
      </c>
      <c r="K6" s="191">
        <f>'Balance Sheet '!O52</f>
        <v>2075899.4377013412</v>
      </c>
      <c r="L6" s="191">
        <f>'Balance Sheet '!P52</f>
        <v>2416994.1032236451</v>
      </c>
      <c r="M6" s="191">
        <f>'Balance Sheet '!Q52</f>
        <v>2832814.2997059645</v>
      </c>
      <c r="N6" s="191">
        <f>'Balance Sheet '!R52</f>
        <v>3343398.4811237734</v>
      </c>
      <c r="O6" s="191">
        <f>'Balance Sheet '!S52</f>
        <v>3973624.7907820344</v>
      </c>
      <c r="P6" s="191">
        <f>'Balance Sheet '!T52</f>
        <v>4754456.863508069</v>
      </c>
      <c r="Q6" s="191">
        <f>'Balance Sheet '!U52</f>
        <v>5724521.8777842764</v>
      </c>
    </row>
    <row r="7" spans="2:17" x14ac:dyDescent="0.25">
      <c r="B7" s="191" t="s">
        <v>416</v>
      </c>
      <c r="C7" s="194">
        <f>Ratios!C18</f>
        <v>0.11246110834638151</v>
      </c>
      <c r="D7" s="194">
        <f>Ratios!D18</f>
        <v>8.0381938492131516E-2</v>
      </c>
      <c r="E7" s="194">
        <f>Ratios!E18</f>
        <v>6.718533980319337E-2</v>
      </c>
      <c r="F7" s="194">
        <f>Ratios!F18</f>
        <v>0.10839515175562532</v>
      </c>
      <c r="G7" s="194">
        <f>Ratios!G18</f>
        <v>0.15453897893409313</v>
      </c>
      <c r="H7" s="194">
        <f>Ratios!H18</f>
        <v>0.14936844343642519</v>
      </c>
      <c r="I7" s="194">
        <f>Ratios!I18</f>
        <v>0.14792955506195113</v>
      </c>
      <c r="J7" s="194">
        <f>Ratios!J18</f>
        <v>0.14963074873349877</v>
      </c>
      <c r="K7" s="194">
        <f>Ratios!K18</f>
        <v>0.15436687784694936</v>
      </c>
      <c r="L7" s="194">
        <f>Ratios!L18</f>
        <v>0.16137041053948642</v>
      </c>
      <c r="M7" s="194">
        <f>Ratios!M18</f>
        <v>0.16985068980534512</v>
      </c>
      <c r="N7" s="194">
        <f>Ratios!N18</f>
        <v>0.17911743005077557</v>
      </c>
      <c r="O7" s="194">
        <f>Ratios!O18</f>
        <v>0.18858458624479207</v>
      </c>
      <c r="P7" s="194">
        <f>Ratios!P18</f>
        <v>0.19778715161674687</v>
      </c>
      <c r="Q7" s="194">
        <f>Ratios!Q18</f>
        <v>0.20639048212396999</v>
      </c>
    </row>
    <row r="8" spans="2:17" x14ac:dyDescent="0.25">
      <c r="B8" s="191" t="s">
        <v>350</v>
      </c>
      <c r="C8" s="194">
        <f>Ratios!C22</f>
        <v>8.7370752046671496E-2</v>
      </c>
      <c r="D8" s="194">
        <f>Ratios!D22</f>
        <v>5.9124833102397023E-2</v>
      </c>
      <c r="E8" s="194">
        <f>Ratios!E22</f>
        <v>4.9796732993550377E-2</v>
      </c>
      <c r="F8" s="194">
        <f>Ratios!F22</f>
        <v>8.0552550470486747E-2</v>
      </c>
      <c r="G8" s="194">
        <f>Ratios!G22</f>
        <v>0.11472915662483485</v>
      </c>
      <c r="H8" s="194">
        <f>Ratios!H22</f>
        <v>0.1070383063640859</v>
      </c>
      <c r="I8" s="194">
        <f>Ratios!I22</f>
        <v>0.10466896772507013</v>
      </c>
      <c r="J8" s="194">
        <f>Ratios!J22</f>
        <v>0.10426952775090223</v>
      </c>
      <c r="K8" s="194">
        <f>Ratios!K22</f>
        <v>0.10591994744827862</v>
      </c>
      <c r="L8" s="194">
        <f>Ratios!L22</f>
        <v>0.10908657039977133</v>
      </c>
      <c r="M8" s="194">
        <f>Ratios!M22</f>
        <v>0.11324916286104904</v>
      </c>
      <c r="N8" s="194">
        <f>Ratios!N22</f>
        <v>0.11798064458982453</v>
      </c>
      <c r="O8" s="194">
        <f>Ratios!O22</f>
        <v>0.12293667280519763</v>
      </c>
      <c r="P8" s="194">
        <f>Ratios!P22</f>
        <v>0.12785325904034883</v>
      </c>
      <c r="Q8" s="194">
        <f>Ratios!Q22</f>
        <v>0.1325422488125122</v>
      </c>
    </row>
    <row r="9" spans="2:17" x14ac:dyDescent="0.25">
      <c r="B9" s="191" t="s">
        <v>417</v>
      </c>
      <c r="C9" s="195">
        <f>Ratios!C56</f>
        <v>1.2871711151840299</v>
      </c>
      <c r="D9" s="195">
        <f>Ratios!D56</f>
        <v>1.3595292244279114</v>
      </c>
      <c r="E9" s="195">
        <f>Ratios!E56</f>
        <v>1.3491917193020504</v>
      </c>
      <c r="F9" s="195">
        <f>Ratios!F56</f>
        <v>1.3456451859378393</v>
      </c>
      <c r="G9" s="195">
        <f>Ratios!G56</f>
        <v>1.3469895838198889</v>
      </c>
      <c r="H9" s="195">
        <f>Ratios!H56</f>
        <v>1.3954671790896547</v>
      </c>
      <c r="I9" s="195">
        <f>Ratios!I56</f>
        <v>1.413308626970621</v>
      </c>
      <c r="J9" s="195">
        <f>Ratios!J56</f>
        <v>1.4350381358872515</v>
      </c>
      <c r="K9" s="195">
        <f>Ratios!K56</f>
        <v>1.4573919414218712</v>
      </c>
      <c r="L9" s="195">
        <f>Ratios!L56</f>
        <v>1.4792875965218233</v>
      </c>
      <c r="M9" s="195">
        <f>Ratios!M56</f>
        <v>1.4997964268728703</v>
      </c>
      <c r="N9" s="195">
        <f>Ratios!N56</f>
        <v>1.5181933500490798</v>
      </c>
      <c r="O9" s="195">
        <f>Ratios!O56</f>
        <v>1.5339978050619483</v>
      </c>
      <c r="P9" s="195">
        <f>Ratios!P56</f>
        <v>1.5469856075731929</v>
      </c>
      <c r="Q9" s="195">
        <f>Ratios!Q56</f>
        <v>1.5571674992169471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Assumption</vt:lpstr>
      <vt:lpstr>Historical data</vt:lpstr>
      <vt:lpstr>Income  statement</vt:lpstr>
      <vt:lpstr>common size</vt:lpstr>
      <vt:lpstr>Revenue Build Up</vt:lpstr>
      <vt:lpstr>cost build up</vt:lpstr>
      <vt:lpstr>Working Capital Build Up</vt:lpstr>
      <vt:lpstr>FAS</vt:lpstr>
      <vt:lpstr>Income Statement</vt:lpstr>
      <vt:lpstr>Historical Balance sheet</vt:lpstr>
      <vt:lpstr>Balance Sheet </vt:lpstr>
      <vt:lpstr>cashflow statement</vt:lpstr>
      <vt:lpstr>FundFlow Statement</vt:lpstr>
      <vt:lpstr>Equity  beta</vt:lpstr>
      <vt:lpstr>Market Data</vt:lpstr>
      <vt:lpstr>DCF</vt:lpstr>
      <vt:lpstr>Ratios</vt:lpstr>
      <vt:lpstr>ratio interpretation</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Kumar</dc:creator>
  <cp:lastModifiedBy>Dhiraj Kumar</cp:lastModifiedBy>
  <dcterms:created xsi:type="dcterms:W3CDTF">2025-05-02T04:04:43Z</dcterms:created>
  <dcterms:modified xsi:type="dcterms:W3CDTF">2025-07-19T12:59:58Z</dcterms:modified>
</cp:coreProperties>
</file>