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iraj Kumar\OneDrive\Desktop\all models\"/>
    </mc:Choice>
  </mc:AlternateContent>
  <bookViews>
    <workbookView xWindow="0" yWindow="0" windowWidth="20430" windowHeight="7590" activeTab="1"/>
  </bookViews>
  <sheets>
    <sheet name="Historical" sheetId="1" r:id="rId1"/>
    <sheet name="Model" sheetId="2" r:id="rId2"/>
    <sheet name="scenario" sheetId="3" r:id="rId3"/>
    <sheet name="Comps Data" sheetId="5" r:id="rId4"/>
    <sheet name="Comps Valaution" sheetId="6" r:id="rId5"/>
    <sheet name="Market Return" sheetId="7" r:id="rId6"/>
    <sheet name="Beta" sheetId="8" r:id="rId7"/>
    <sheet name="WACC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7" i="2" l="1"/>
  <c r="L166" i="2"/>
  <c r="L165" i="2"/>
  <c r="I168" i="2"/>
  <c r="I169" i="2"/>
  <c r="I171" i="2" s="1"/>
  <c r="I167" i="2"/>
  <c r="I166" i="2"/>
  <c r="I165" i="2"/>
  <c r="E168" i="2"/>
  <c r="E167" i="2"/>
  <c r="E166" i="2"/>
  <c r="L148" i="2"/>
  <c r="K148" i="2"/>
  <c r="J148" i="2"/>
  <c r="I148" i="2"/>
  <c r="E141" i="2"/>
  <c r="E144" i="2"/>
  <c r="E143" i="2"/>
  <c r="H156" i="2"/>
  <c r="E139" i="2"/>
  <c r="H148" i="2"/>
  <c r="H147" i="2"/>
  <c r="J150" i="2"/>
  <c r="K150" i="2"/>
  <c r="I147" i="2"/>
  <c r="J147" i="2" s="1"/>
  <c r="K147" i="2" s="1"/>
  <c r="L147" i="2" s="1"/>
  <c r="G148" i="2"/>
  <c r="C44" i="9"/>
  <c r="C43" i="9"/>
  <c r="C38" i="9"/>
  <c r="C45" i="9" s="1"/>
  <c r="C46" i="9" s="1"/>
  <c r="C37" i="9"/>
  <c r="C34" i="9"/>
  <c r="C33" i="9"/>
  <c r="C32" i="9"/>
  <c r="C30" i="9"/>
  <c r="C29" i="9"/>
  <c r="E22" i="9"/>
  <c r="D22" i="9"/>
  <c r="I20" i="9"/>
  <c r="I19" i="9"/>
  <c r="H17" i="9"/>
  <c r="E17" i="9"/>
  <c r="D17" i="9"/>
  <c r="B17" i="9"/>
  <c r="H16" i="9"/>
  <c r="E16" i="9"/>
  <c r="D16" i="9"/>
  <c r="B16" i="9"/>
  <c r="H15" i="9"/>
  <c r="E15" i="9"/>
  <c r="D15" i="9"/>
  <c r="B15" i="9"/>
  <c r="H14" i="9"/>
  <c r="E14" i="9"/>
  <c r="D14" i="9"/>
  <c r="B14" i="9"/>
  <c r="H13" i="9"/>
  <c r="E13" i="9"/>
  <c r="D13" i="9"/>
  <c r="B13" i="9"/>
  <c r="H12" i="9"/>
  <c r="E12" i="9"/>
  <c r="F12" i="9" s="1"/>
  <c r="J12" i="9" s="1"/>
  <c r="D12" i="9"/>
  <c r="B12" i="9"/>
  <c r="H11" i="9"/>
  <c r="E11" i="9"/>
  <c r="G11" i="9" s="1"/>
  <c r="D11" i="9"/>
  <c r="B11" i="9"/>
  <c r="H10" i="9"/>
  <c r="E10" i="9"/>
  <c r="D10" i="9"/>
  <c r="B10" i="9"/>
  <c r="H9" i="9"/>
  <c r="E9" i="9"/>
  <c r="D9" i="9"/>
  <c r="B9" i="9"/>
  <c r="H8" i="9"/>
  <c r="H20" i="9" s="1"/>
  <c r="E8" i="9"/>
  <c r="F8" i="9" s="1"/>
  <c r="D8" i="9"/>
  <c r="B8" i="9"/>
  <c r="C39" i="9" l="1"/>
  <c r="H150" i="2"/>
  <c r="L150" i="2"/>
  <c r="M148" i="2"/>
  <c r="C48" i="9"/>
  <c r="E142" i="2" s="1"/>
  <c r="G12" i="9"/>
  <c r="G13" i="9"/>
  <c r="G17" i="9"/>
  <c r="F14" i="9"/>
  <c r="J14" i="9" s="1"/>
  <c r="G10" i="9"/>
  <c r="J8" i="9"/>
  <c r="G15" i="9"/>
  <c r="G16" i="9"/>
  <c r="G8" i="9"/>
  <c r="G9" i="9"/>
  <c r="F10" i="9"/>
  <c r="J10" i="9" s="1"/>
  <c r="F17" i="9"/>
  <c r="J17" i="9" s="1"/>
  <c r="H19" i="9"/>
  <c r="G14" i="9"/>
  <c r="F16" i="9"/>
  <c r="J16" i="9" s="1"/>
  <c r="F9" i="9"/>
  <c r="J9" i="9" s="1"/>
  <c r="F11" i="9"/>
  <c r="J11" i="9" s="1"/>
  <c r="F13" i="9"/>
  <c r="J13" i="9" s="1"/>
  <c r="F15" i="9"/>
  <c r="J15" i="9" s="1"/>
  <c r="I10" i="8"/>
  <c r="G20" i="9" l="1"/>
  <c r="G19" i="9"/>
  <c r="F20" i="9"/>
  <c r="J20" i="9"/>
  <c r="J19" i="9"/>
  <c r="F19" i="9"/>
  <c r="I9" i="8"/>
  <c r="I8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G10" i="7"/>
  <c r="G8" i="7"/>
  <c r="L35" i="6" l="1"/>
  <c r="L34" i="6"/>
  <c r="L33" i="6"/>
  <c r="E35" i="6"/>
  <c r="E34" i="6"/>
  <c r="F34" i="6" s="1"/>
  <c r="H34" i="6" s="1"/>
  <c r="J34" i="6" s="1"/>
  <c r="E33" i="6"/>
  <c r="F35" i="6"/>
  <c r="H35" i="6"/>
  <c r="F33" i="6"/>
  <c r="J35" i="6"/>
  <c r="I35" i="6"/>
  <c r="I34" i="6"/>
  <c r="I33" i="6"/>
  <c r="H33" i="6"/>
  <c r="J33" i="6" s="1"/>
  <c r="G35" i="6"/>
  <c r="G34" i="6"/>
  <c r="G33" i="6"/>
  <c r="R26" i="6"/>
  <c r="Q26" i="6"/>
  <c r="R25" i="6"/>
  <c r="Q25" i="6"/>
  <c r="R24" i="6"/>
  <c r="Q24" i="6"/>
  <c r="R23" i="6"/>
  <c r="Q23" i="6"/>
  <c r="R22" i="6"/>
  <c r="Q22" i="6"/>
  <c r="R21" i="6"/>
  <c r="Q21" i="6"/>
  <c r="P26" i="6"/>
  <c r="P25" i="6"/>
  <c r="P22" i="6"/>
  <c r="P21" i="6"/>
  <c r="N29" i="6"/>
  <c r="M29" i="6"/>
  <c r="L29" i="6"/>
  <c r="I29" i="6"/>
  <c r="H29" i="6"/>
  <c r="G29" i="6"/>
  <c r="J29" i="6" s="1"/>
  <c r="F29" i="6"/>
  <c r="E29" i="6"/>
  <c r="B29" i="6"/>
  <c r="N18" i="6"/>
  <c r="M18" i="6"/>
  <c r="L18" i="6"/>
  <c r="N17" i="6"/>
  <c r="M17" i="6"/>
  <c r="L17" i="6"/>
  <c r="N16" i="6"/>
  <c r="M16" i="6"/>
  <c r="L16" i="6"/>
  <c r="N15" i="6"/>
  <c r="M15" i="6"/>
  <c r="L15" i="6"/>
  <c r="N14" i="6"/>
  <c r="M14" i="6"/>
  <c r="L14" i="6"/>
  <c r="N13" i="6"/>
  <c r="M13" i="6"/>
  <c r="L13" i="6"/>
  <c r="N12" i="6"/>
  <c r="M12" i="6"/>
  <c r="L12" i="6"/>
  <c r="N11" i="6"/>
  <c r="M11" i="6"/>
  <c r="L11" i="6"/>
  <c r="N10" i="6"/>
  <c r="M10" i="6"/>
  <c r="L10" i="6"/>
  <c r="N9" i="6"/>
  <c r="M9" i="6"/>
  <c r="L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F18" i="6"/>
  <c r="E18" i="6"/>
  <c r="F17" i="6"/>
  <c r="E17" i="6"/>
  <c r="F16" i="6"/>
  <c r="E16" i="6"/>
  <c r="F15" i="6"/>
  <c r="E15" i="6"/>
  <c r="G15" i="6" s="1"/>
  <c r="F14" i="6"/>
  <c r="E14" i="6"/>
  <c r="F13" i="6"/>
  <c r="E13" i="6"/>
  <c r="G13" i="6" s="1"/>
  <c r="F12" i="6"/>
  <c r="E12" i="6"/>
  <c r="F11" i="6"/>
  <c r="E11" i="6"/>
  <c r="G11" i="6" s="1"/>
  <c r="F10" i="6"/>
  <c r="E10" i="6"/>
  <c r="I9" i="6"/>
  <c r="H9" i="6"/>
  <c r="F9" i="6"/>
  <c r="E9" i="6"/>
  <c r="N31" i="5"/>
  <c r="M29" i="5"/>
  <c r="M28" i="5"/>
  <c r="M27" i="5"/>
  <c r="M26" i="5"/>
  <c r="M25" i="5"/>
  <c r="M24" i="5"/>
  <c r="M23" i="5"/>
  <c r="M22" i="5"/>
  <c r="M21" i="5"/>
  <c r="M20" i="5"/>
  <c r="M19" i="5"/>
  <c r="F28" i="5"/>
  <c r="F27" i="5"/>
  <c r="F26" i="5"/>
  <c r="F25" i="5"/>
  <c r="F24" i="5"/>
  <c r="F23" i="5"/>
  <c r="F22" i="5"/>
  <c r="F21" i="5"/>
  <c r="F29" i="5"/>
  <c r="F20" i="5"/>
  <c r="F19" i="5"/>
  <c r="J13" i="6" l="1"/>
  <c r="Q13" i="6" s="1"/>
  <c r="J15" i="6"/>
  <c r="P15" i="6" s="1"/>
  <c r="J11" i="6"/>
  <c r="P11" i="6" s="1"/>
  <c r="G9" i="6"/>
  <c r="R9" i="6" s="1"/>
  <c r="G12" i="6"/>
  <c r="G16" i="6"/>
  <c r="G17" i="6"/>
  <c r="J17" i="6" s="1"/>
  <c r="P29" i="6"/>
  <c r="Q29" i="6"/>
  <c r="R17" i="6"/>
  <c r="Q11" i="6"/>
  <c r="R11" i="6"/>
  <c r="P13" i="6"/>
  <c r="R15" i="6"/>
  <c r="R29" i="6"/>
  <c r="J9" i="6"/>
  <c r="G18" i="6"/>
  <c r="R13" i="6"/>
  <c r="G10" i="6"/>
  <c r="G14" i="6"/>
  <c r="Q15" i="6" l="1"/>
  <c r="J16" i="6"/>
  <c r="R16" i="6"/>
  <c r="J12" i="6"/>
  <c r="R12" i="6"/>
  <c r="Q17" i="6"/>
  <c r="P17" i="6"/>
  <c r="J14" i="6"/>
  <c r="R14" i="6"/>
  <c r="J18" i="6"/>
  <c r="R18" i="6"/>
  <c r="J10" i="6"/>
  <c r="R10" i="6"/>
  <c r="Q9" i="6"/>
  <c r="P9" i="6"/>
  <c r="Q12" i="6" l="1"/>
  <c r="P12" i="6"/>
  <c r="Q16" i="6"/>
  <c r="P16" i="6"/>
  <c r="Q18" i="6"/>
  <c r="P18" i="6"/>
  <c r="Q10" i="6"/>
  <c r="P10" i="6"/>
  <c r="P23" i="6" s="1"/>
  <c r="Q14" i="6"/>
  <c r="P14" i="6"/>
  <c r="P24" i="6" l="1"/>
  <c r="I110" i="2" l="1"/>
  <c r="J110" i="2" s="1"/>
  <c r="K110" i="2" s="1"/>
  <c r="L110" i="2" s="1"/>
  <c r="M110" i="2" s="1"/>
  <c r="N110" i="2" s="1"/>
  <c r="O110" i="2" s="1"/>
  <c r="P110" i="2" s="1"/>
  <c r="H110" i="2"/>
  <c r="H79" i="2"/>
  <c r="I79" i="2" s="1"/>
  <c r="J79" i="2" s="1"/>
  <c r="K79" i="2" s="1"/>
  <c r="L79" i="2" s="1"/>
  <c r="M79" i="2" s="1"/>
  <c r="N79" i="2" s="1"/>
  <c r="O79" i="2" s="1"/>
  <c r="P79" i="2" s="1"/>
  <c r="I42" i="2"/>
  <c r="J42" i="2" s="1"/>
  <c r="K42" i="2" s="1"/>
  <c r="L42" i="2" s="1"/>
  <c r="M42" i="2" s="1"/>
  <c r="N42" i="2" s="1"/>
  <c r="O42" i="2" s="1"/>
  <c r="P42" i="2" s="1"/>
  <c r="H42" i="2"/>
  <c r="H23" i="2"/>
  <c r="I23" i="2" s="1"/>
  <c r="J23" i="2" s="1"/>
  <c r="K23" i="2" s="1"/>
  <c r="L23" i="2" s="1"/>
  <c r="M23" i="2" s="1"/>
  <c r="N23" i="2" s="1"/>
  <c r="O23" i="2" s="1"/>
  <c r="P23" i="2" s="1"/>
  <c r="M71" i="2"/>
  <c r="N71" i="2" s="1"/>
  <c r="O71" i="2" s="1"/>
  <c r="P71" i="2" s="1"/>
  <c r="M68" i="2"/>
  <c r="N68" i="2" s="1"/>
  <c r="M65" i="2"/>
  <c r="N65" i="2" s="1"/>
  <c r="O65" i="2" s="1"/>
  <c r="P65" i="2" s="1"/>
  <c r="M62" i="2"/>
  <c r="N62" i="2" s="1"/>
  <c r="O62" i="2" s="1"/>
  <c r="P62" i="2" s="1"/>
  <c r="M56" i="2"/>
  <c r="N56" i="2" s="1"/>
  <c r="O56" i="2" s="1"/>
  <c r="P56" i="2" s="1"/>
  <c r="M55" i="2"/>
  <c r="N55" i="2" s="1"/>
  <c r="O55" i="2" s="1"/>
  <c r="P55" i="2" s="1"/>
  <c r="M54" i="2"/>
  <c r="N54" i="2" s="1"/>
  <c r="O54" i="2" s="1"/>
  <c r="P54" i="2" s="1"/>
  <c r="M50" i="2"/>
  <c r="N50" i="2" s="1"/>
  <c r="O50" i="2" s="1"/>
  <c r="P50" i="2" s="1"/>
  <c r="M47" i="2"/>
  <c r="N47" i="2" s="1"/>
  <c r="O47" i="2" s="1"/>
  <c r="P47" i="2" s="1"/>
  <c r="L105" i="2"/>
  <c r="L83" i="2"/>
  <c r="L71" i="2"/>
  <c r="L68" i="2"/>
  <c r="K57" i="2"/>
  <c r="L65" i="2"/>
  <c r="L62" i="2"/>
  <c r="L56" i="2"/>
  <c r="L55" i="2"/>
  <c r="L54" i="2"/>
  <c r="L50" i="2"/>
  <c r="L47" i="2"/>
  <c r="L123" i="2"/>
  <c r="L32" i="2" s="1"/>
  <c r="L121" i="2"/>
  <c r="L128" i="2"/>
  <c r="L131" i="2" s="1"/>
  <c r="G99" i="2"/>
  <c r="G91" i="2"/>
  <c r="L34" i="2" l="1"/>
  <c r="L101" i="2"/>
  <c r="O68" i="2"/>
  <c r="L130" i="2"/>
  <c r="L64" i="2" l="1"/>
  <c r="M128" i="2"/>
  <c r="P68" i="2"/>
  <c r="M131" i="2" l="1"/>
  <c r="M130" i="2"/>
  <c r="N128" i="2" l="1"/>
  <c r="M64" i="2"/>
  <c r="M101" i="2"/>
  <c r="M34" i="2"/>
  <c r="N131" i="2" l="1"/>
  <c r="N130" i="2"/>
  <c r="N101" i="2" l="1"/>
  <c r="N34" i="2"/>
  <c r="O128" i="2"/>
  <c r="N64" i="2"/>
  <c r="O131" i="2" l="1"/>
  <c r="O130" i="2"/>
  <c r="P128" i="2" l="1"/>
  <c r="O64" i="2"/>
  <c r="O101" i="2"/>
  <c r="O34" i="2"/>
  <c r="P131" i="2" l="1"/>
  <c r="P130" i="2"/>
  <c r="P64" i="2" s="1"/>
  <c r="P101" i="2" l="1"/>
  <c r="P34" i="2"/>
  <c r="G2" i="3" l="1"/>
  <c r="H2" i="3"/>
  <c r="I2" i="3" s="1"/>
  <c r="J2" i="3" s="1"/>
  <c r="F6" i="2"/>
  <c r="K105" i="2" l="1"/>
  <c r="J105" i="2"/>
  <c r="I105" i="2"/>
  <c r="H105" i="2"/>
  <c r="G105" i="2"/>
  <c r="L181" i="1"/>
  <c r="K101" i="2"/>
  <c r="J101" i="2"/>
  <c r="I101" i="2"/>
  <c r="H101" i="2"/>
  <c r="K100" i="2"/>
  <c r="J100" i="2"/>
  <c r="I100" i="2"/>
  <c r="H100" i="2"/>
  <c r="K99" i="2"/>
  <c r="J99" i="2"/>
  <c r="I99" i="2"/>
  <c r="H99" i="2"/>
  <c r="K98" i="2"/>
  <c r="K102" i="2" s="1"/>
  <c r="J98" i="2"/>
  <c r="I98" i="2"/>
  <c r="H98" i="2"/>
  <c r="H102" i="2" s="1"/>
  <c r="K181" i="1"/>
  <c r="G100" i="2"/>
  <c r="G101" i="2"/>
  <c r="G98" i="2"/>
  <c r="K94" i="2"/>
  <c r="J94" i="2"/>
  <c r="I94" i="2"/>
  <c r="H94" i="2"/>
  <c r="K93" i="2"/>
  <c r="J93" i="2"/>
  <c r="I93" i="2"/>
  <c r="H93" i="2"/>
  <c r="K92" i="2"/>
  <c r="J92" i="2"/>
  <c r="I92" i="2"/>
  <c r="H92" i="2"/>
  <c r="K91" i="2"/>
  <c r="J91" i="2"/>
  <c r="I91" i="2"/>
  <c r="H91" i="2"/>
  <c r="K90" i="2"/>
  <c r="J90" i="2"/>
  <c r="I90" i="2"/>
  <c r="H90" i="2"/>
  <c r="K89" i="2"/>
  <c r="K95" i="2" s="1"/>
  <c r="J89" i="2"/>
  <c r="I89" i="2"/>
  <c r="H89" i="2"/>
  <c r="H95" i="2" s="1"/>
  <c r="G94" i="2"/>
  <c r="G93" i="2"/>
  <c r="G92" i="2"/>
  <c r="G90" i="2"/>
  <c r="G89" i="2"/>
  <c r="K84" i="2"/>
  <c r="J84" i="2"/>
  <c r="I84" i="2"/>
  <c r="H84" i="2"/>
  <c r="K83" i="2"/>
  <c r="K123" i="2" s="1"/>
  <c r="J83" i="2"/>
  <c r="J123" i="2" s="1"/>
  <c r="I83" i="2"/>
  <c r="I123" i="2" s="1"/>
  <c r="H83" i="2"/>
  <c r="H123" i="2" s="1"/>
  <c r="K82" i="2"/>
  <c r="J82" i="2"/>
  <c r="I82" i="2"/>
  <c r="H82" i="2"/>
  <c r="K115" i="2"/>
  <c r="J115" i="2"/>
  <c r="I115" i="2"/>
  <c r="H115" i="2"/>
  <c r="K114" i="2"/>
  <c r="J114" i="2"/>
  <c r="I114" i="2"/>
  <c r="H114" i="2"/>
  <c r="K113" i="2"/>
  <c r="J113" i="2"/>
  <c r="J116" i="2" s="1"/>
  <c r="J85" i="2" s="1"/>
  <c r="I113" i="2"/>
  <c r="I116" i="2" s="1"/>
  <c r="I85" i="2" s="1"/>
  <c r="H113" i="2"/>
  <c r="H116" i="2" s="1"/>
  <c r="H85" i="2" s="1"/>
  <c r="G115" i="2"/>
  <c r="G114" i="2"/>
  <c r="G113" i="2"/>
  <c r="G84" i="2"/>
  <c r="J140" i="1"/>
  <c r="I140" i="1"/>
  <c r="H140" i="1"/>
  <c r="G140" i="1"/>
  <c r="F140" i="1"/>
  <c r="G83" i="2"/>
  <c r="G123" i="2" s="1"/>
  <c r="G82" i="2"/>
  <c r="K71" i="2"/>
  <c r="J71" i="2"/>
  <c r="I71" i="2"/>
  <c r="H71" i="2"/>
  <c r="K69" i="2"/>
  <c r="J69" i="2"/>
  <c r="I69" i="2"/>
  <c r="H69" i="2"/>
  <c r="K68" i="2"/>
  <c r="K70" i="2" s="1"/>
  <c r="K72" i="2" s="1"/>
  <c r="J68" i="2"/>
  <c r="J70" i="2" s="1"/>
  <c r="J72" i="2" s="1"/>
  <c r="I68" i="2"/>
  <c r="I70" i="2" s="1"/>
  <c r="I72" i="2" s="1"/>
  <c r="H68" i="2"/>
  <c r="H70" i="2" s="1"/>
  <c r="H72" i="2" s="1"/>
  <c r="K65" i="2"/>
  <c r="J65" i="2"/>
  <c r="I65" i="2"/>
  <c r="H65" i="2"/>
  <c r="K64" i="2"/>
  <c r="K130" i="2" s="1"/>
  <c r="J64" i="2"/>
  <c r="J130" i="2" s="1"/>
  <c r="I64" i="2"/>
  <c r="I130" i="2" s="1"/>
  <c r="H64" i="2"/>
  <c r="H130" i="2" s="1"/>
  <c r="K62" i="2"/>
  <c r="J62" i="2"/>
  <c r="I62" i="2"/>
  <c r="H62" i="2"/>
  <c r="K61" i="2"/>
  <c r="K66" i="2" s="1"/>
  <c r="J61" i="2"/>
  <c r="I61" i="2"/>
  <c r="I66" i="2" s="1"/>
  <c r="H61" i="2"/>
  <c r="H66" i="2" s="1"/>
  <c r="K56" i="2"/>
  <c r="J56" i="2"/>
  <c r="I56" i="2"/>
  <c r="H56" i="2"/>
  <c r="K55" i="2"/>
  <c r="J55" i="2"/>
  <c r="I55" i="2"/>
  <c r="H55" i="2"/>
  <c r="K54" i="2"/>
  <c r="J54" i="2"/>
  <c r="I54" i="2"/>
  <c r="H54" i="2"/>
  <c r="K53" i="2"/>
  <c r="K124" i="2" s="1"/>
  <c r="J53" i="2"/>
  <c r="J124" i="2" s="1"/>
  <c r="I53" i="2"/>
  <c r="I124" i="2" s="1"/>
  <c r="H53" i="2"/>
  <c r="H124" i="2" s="1"/>
  <c r="I121" i="2" s="1"/>
  <c r="K50" i="2"/>
  <c r="J50" i="2"/>
  <c r="I50" i="2"/>
  <c r="H50" i="2"/>
  <c r="K49" i="2"/>
  <c r="J49" i="2"/>
  <c r="I49" i="2"/>
  <c r="H49" i="2"/>
  <c r="K48" i="2"/>
  <c r="J48" i="2"/>
  <c r="I48" i="2"/>
  <c r="H48" i="2"/>
  <c r="K47" i="2"/>
  <c r="J47" i="2"/>
  <c r="I47" i="2"/>
  <c r="H47" i="2"/>
  <c r="K46" i="2"/>
  <c r="J46" i="2"/>
  <c r="I46" i="2"/>
  <c r="I57" i="2" s="1"/>
  <c r="H46" i="2"/>
  <c r="H57" i="2" s="1"/>
  <c r="G71" i="2"/>
  <c r="G69" i="2"/>
  <c r="G68" i="2"/>
  <c r="G65" i="2"/>
  <c r="G64" i="2"/>
  <c r="G130" i="2" s="1"/>
  <c r="H128" i="2" s="1"/>
  <c r="G62" i="2"/>
  <c r="G61" i="2"/>
  <c r="G53" i="2"/>
  <c r="G124" i="2" s="1"/>
  <c r="H121" i="2" s="1"/>
  <c r="G55" i="2"/>
  <c r="G56" i="2"/>
  <c r="G54" i="2"/>
  <c r="G50" i="2"/>
  <c r="G49" i="2"/>
  <c r="G48" i="2"/>
  <c r="G47" i="2"/>
  <c r="G46" i="2"/>
  <c r="J32" i="1"/>
  <c r="I32" i="1"/>
  <c r="H32" i="1"/>
  <c r="G32" i="1"/>
  <c r="F32" i="1"/>
  <c r="K37" i="2"/>
  <c r="J37" i="2"/>
  <c r="I37" i="2"/>
  <c r="H37" i="2"/>
  <c r="K35" i="2"/>
  <c r="J35" i="2"/>
  <c r="I35" i="2"/>
  <c r="H35" i="2"/>
  <c r="K34" i="2"/>
  <c r="K131" i="2" s="1"/>
  <c r="J34" i="2"/>
  <c r="J131" i="2" s="1"/>
  <c r="I34" i="2"/>
  <c r="H34" i="2"/>
  <c r="H131" i="2" s="1"/>
  <c r="K32" i="2"/>
  <c r="J32" i="2"/>
  <c r="I32" i="2"/>
  <c r="H32" i="2"/>
  <c r="K30" i="2"/>
  <c r="J30" i="2"/>
  <c r="I30" i="2"/>
  <c r="H30" i="2"/>
  <c r="K29" i="2"/>
  <c r="J29" i="2"/>
  <c r="I29" i="2"/>
  <c r="H29" i="2"/>
  <c r="K26" i="2"/>
  <c r="J26" i="2"/>
  <c r="I26" i="2"/>
  <c r="H26" i="2"/>
  <c r="K25" i="2"/>
  <c r="J25" i="2"/>
  <c r="I25" i="2"/>
  <c r="H25" i="2"/>
  <c r="H27" i="2" s="1"/>
  <c r="H31" i="2" s="1"/>
  <c r="H33" i="2" s="1"/>
  <c r="H36" i="2" s="1"/>
  <c r="H38" i="2" s="1"/>
  <c r="G35" i="2"/>
  <c r="G37" i="2"/>
  <c r="G34" i="2"/>
  <c r="G131" i="2" s="1"/>
  <c r="G32" i="2"/>
  <c r="G30" i="2"/>
  <c r="G29" i="2"/>
  <c r="G26" i="2"/>
  <c r="G25" i="2"/>
  <c r="H2" i="2"/>
  <c r="I2" i="2" s="1"/>
  <c r="J2" i="2" s="1"/>
  <c r="K2" i="2" s="1"/>
  <c r="L2" i="2" s="1"/>
  <c r="J192" i="1"/>
  <c r="I192" i="1"/>
  <c r="H192" i="1"/>
  <c r="G192" i="1"/>
  <c r="F192" i="1"/>
  <c r="G2" i="1"/>
  <c r="H2" i="1" s="1"/>
  <c r="I2" i="1" s="1"/>
  <c r="J2" i="1" s="1"/>
  <c r="H17" i="2" l="1"/>
  <c r="G9" i="2"/>
  <c r="J8" i="2"/>
  <c r="H16" i="2"/>
  <c r="H15" i="2"/>
  <c r="J7" i="2"/>
  <c r="I17" i="2"/>
  <c r="M2" i="2"/>
  <c r="F4" i="3"/>
  <c r="I11" i="2"/>
  <c r="G18" i="2"/>
  <c r="I16" i="2"/>
  <c r="G19" i="2"/>
  <c r="H8" i="2"/>
  <c r="H9" i="2"/>
  <c r="L9" i="2" s="1"/>
  <c r="M9" i="2" s="1"/>
  <c r="N9" i="2" s="1"/>
  <c r="O9" i="2" s="1"/>
  <c r="P9" i="2" s="1"/>
  <c r="H10" i="2"/>
  <c r="H13" i="2"/>
  <c r="H14" i="2"/>
  <c r="K16" i="2"/>
  <c r="K17" i="2"/>
  <c r="H19" i="2"/>
  <c r="G10" i="2"/>
  <c r="G13" i="2"/>
  <c r="K19" i="2"/>
  <c r="L19" i="2" s="1"/>
  <c r="M19" i="2" s="1"/>
  <c r="N19" i="2" s="1"/>
  <c r="O19" i="2" s="1"/>
  <c r="P19" i="2" s="1"/>
  <c r="K8" i="2"/>
  <c r="K9" i="2"/>
  <c r="K10" i="2"/>
  <c r="K13" i="2"/>
  <c r="G16" i="2"/>
  <c r="J16" i="2"/>
  <c r="J17" i="2"/>
  <c r="J18" i="2"/>
  <c r="J9" i="2"/>
  <c r="J13" i="2"/>
  <c r="G17" i="2"/>
  <c r="L17" i="2" s="1"/>
  <c r="M17" i="2" s="1"/>
  <c r="N17" i="2" s="1"/>
  <c r="O17" i="2" s="1"/>
  <c r="P17" i="2" s="1"/>
  <c r="H12" i="2"/>
  <c r="J102" i="2"/>
  <c r="J10" i="2"/>
  <c r="G8" i="2"/>
  <c r="I7" i="2"/>
  <c r="I8" i="2"/>
  <c r="I9" i="2"/>
  <c r="I10" i="2"/>
  <c r="I13" i="2"/>
  <c r="H18" i="2"/>
  <c r="J121" i="2"/>
  <c r="J11" i="2" s="1"/>
  <c r="I122" i="2"/>
  <c r="J128" i="2"/>
  <c r="J12" i="2" s="1"/>
  <c r="H11" i="2"/>
  <c r="K121" i="2"/>
  <c r="K11" i="2" s="1"/>
  <c r="K128" i="2"/>
  <c r="K129" i="2" s="1"/>
  <c r="I95" i="2"/>
  <c r="H122" i="2"/>
  <c r="K7" i="2"/>
  <c r="I131" i="2"/>
  <c r="H7" i="2"/>
  <c r="I18" i="2"/>
  <c r="I19" i="2"/>
  <c r="H129" i="2"/>
  <c r="G116" i="2"/>
  <c r="G85" i="2" s="1"/>
  <c r="G86" i="2" s="1"/>
  <c r="I102" i="2"/>
  <c r="G102" i="2"/>
  <c r="I128" i="2"/>
  <c r="I129" i="2" s="1"/>
  <c r="J19" i="2"/>
  <c r="K18" i="2"/>
  <c r="G70" i="2"/>
  <c r="G72" i="2" s="1"/>
  <c r="G95" i="2"/>
  <c r="J86" i="2"/>
  <c r="J95" i="2"/>
  <c r="I86" i="2"/>
  <c r="J57" i="2"/>
  <c r="J66" i="2"/>
  <c r="J73" i="2" s="1"/>
  <c r="K116" i="2"/>
  <c r="K85" i="2" s="1"/>
  <c r="K86" i="2" s="1"/>
  <c r="K104" i="2" s="1"/>
  <c r="K106" i="2" s="1"/>
  <c r="H86" i="2"/>
  <c r="H104" i="2" s="1"/>
  <c r="H106" i="2" s="1"/>
  <c r="I73" i="2"/>
  <c r="H73" i="2"/>
  <c r="K73" i="2"/>
  <c r="G66" i="2"/>
  <c r="G73" i="2" s="1"/>
  <c r="I27" i="2"/>
  <c r="I31" i="2" s="1"/>
  <c r="I33" i="2" s="1"/>
  <c r="I36" i="2" s="1"/>
  <c r="I38" i="2" s="1"/>
  <c r="I15" i="2" s="1"/>
  <c r="G57" i="2"/>
  <c r="J27" i="2"/>
  <c r="J31" i="2" s="1"/>
  <c r="J33" i="2" s="1"/>
  <c r="J36" i="2" s="1"/>
  <c r="J38" i="2" s="1"/>
  <c r="J15" i="2" s="1"/>
  <c r="G27" i="2"/>
  <c r="G31" i="2" s="1"/>
  <c r="G33" i="2" s="1"/>
  <c r="G36" i="2" s="1"/>
  <c r="G38" i="2" s="1"/>
  <c r="G15" i="2" s="1"/>
  <c r="K27" i="2"/>
  <c r="K31" i="2" s="1"/>
  <c r="K33" i="2" s="1"/>
  <c r="K36" i="2" s="1"/>
  <c r="K38" i="2" s="1"/>
  <c r="K15" i="2" s="1"/>
  <c r="K12" i="2" l="1"/>
  <c r="L16" i="2"/>
  <c r="M16" i="2" s="1"/>
  <c r="N16" i="2" s="1"/>
  <c r="O16" i="2" s="1"/>
  <c r="P16" i="2" s="1"/>
  <c r="J122" i="2"/>
  <c r="N2" i="2"/>
  <c r="G4" i="3"/>
  <c r="K14" i="2"/>
  <c r="L13" i="2"/>
  <c r="M13" i="2" s="1"/>
  <c r="N13" i="2" s="1"/>
  <c r="O13" i="2" s="1"/>
  <c r="P13" i="2" s="1"/>
  <c r="L8" i="2"/>
  <c r="M8" i="2" s="1"/>
  <c r="N8" i="2" s="1"/>
  <c r="O8" i="2" s="1"/>
  <c r="P8" i="2" s="1"/>
  <c r="J104" i="2"/>
  <c r="J106" i="2" s="1"/>
  <c r="G104" i="2"/>
  <c r="G106" i="2" s="1"/>
  <c r="K122" i="2"/>
  <c r="L15" i="2"/>
  <c r="M15" i="2" s="1"/>
  <c r="N15" i="2" s="1"/>
  <c r="O15" i="2" s="1"/>
  <c r="P15" i="2" s="1"/>
  <c r="I104" i="2"/>
  <c r="I106" i="2" s="1"/>
  <c r="E6" i="3"/>
  <c r="F6" i="3" s="1"/>
  <c r="G6" i="3" s="1"/>
  <c r="H6" i="3" s="1"/>
  <c r="I6" i="3" s="1"/>
  <c r="J6" i="3" s="1"/>
  <c r="E5" i="3"/>
  <c r="F5" i="3" s="1"/>
  <c r="E7" i="3"/>
  <c r="F7" i="3" s="1"/>
  <c r="G7" i="3" s="1"/>
  <c r="H7" i="3" s="1"/>
  <c r="I7" i="3" s="1"/>
  <c r="J7" i="3" s="1"/>
  <c r="L10" i="2"/>
  <c r="M10" i="2" s="1"/>
  <c r="N10" i="2" s="1"/>
  <c r="O10" i="2" s="1"/>
  <c r="P10" i="2" s="1"/>
  <c r="L18" i="2"/>
  <c r="M18" i="2" s="1"/>
  <c r="N18" i="2" s="1"/>
  <c r="O18" i="2" s="1"/>
  <c r="P18" i="2" s="1"/>
  <c r="G14" i="2"/>
  <c r="J14" i="2"/>
  <c r="I12" i="2"/>
  <c r="L12" i="2" s="1"/>
  <c r="M12" i="2" s="1"/>
  <c r="N12" i="2" s="1"/>
  <c r="O12" i="2" s="1"/>
  <c r="P12" i="2" s="1"/>
  <c r="I14" i="2"/>
  <c r="J129" i="2"/>
  <c r="L11" i="2"/>
  <c r="M11" i="2" s="1"/>
  <c r="N11" i="2" s="1"/>
  <c r="O11" i="2" s="1"/>
  <c r="P11" i="2" s="1"/>
  <c r="G76" i="2"/>
  <c r="G75" i="2"/>
  <c r="J75" i="2"/>
  <c r="J76" i="2"/>
  <c r="H76" i="2"/>
  <c r="H75" i="2"/>
  <c r="K76" i="2"/>
  <c r="K75" i="2"/>
  <c r="I76" i="2"/>
  <c r="I75" i="2"/>
  <c r="G5" i="3" l="1"/>
  <c r="L7" i="2" a="1"/>
  <c r="L7" i="2" s="1"/>
  <c r="L25" i="2" s="1"/>
  <c r="O2" i="2"/>
  <c r="H4" i="3"/>
  <c r="L14" i="2"/>
  <c r="M14" i="2" s="1"/>
  <c r="N14" i="2" s="1"/>
  <c r="O14" i="2" s="1"/>
  <c r="P14" i="2" s="1"/>
  <c r="L48" i="2" l="1"/>
  <c r="L30" i="2"/>
  <c r="L35" i="2"/>
  <c r="L26" i="2"/>
  <c r="L122" i="2"/>
  <c r="L29" i="2"/>
  <c r="H5" i="3"/>
  <c r="M7" i="2" a="1"/>
  <c r="M7" i="2" s="1"/>
  <c r="M25" i="2" s="1"/>
  <c r="P2" i="2"/>
  <c r="J4" i="3" s="1"/>
  <c r="I4" i="3"/>
  <c r="G119" i="1"/>
  <c r="H119" i="1" s="1"/>
  <c r="I119" i="1" s="1"/>
  <c r="J119" i="1" s="1"/>
  <c r="M35" i="2" l="1"/>
  <c r="M30" i="2"/>
  <c r="M26" i="2"/>
  <c r="M27" i="2" s="1"/>
  <c r="M31" i="2" s="1"/>
  <c r="M48" i="2"/>
  <c r="M113" i="2" s="1"/>
  <c r="M122" i="2"/>
  <c r="M89" i="2" s="1"/>
  <c r="I157" i="2" s="1"/>
  <c r="M29" i="2"/>
  <c r="L93" i="2"/>
  <c r="L84" i="2"/>
  <c r="L89" i="2"/>
  <c r="H157" i="2" s="1"/>
  <c r="L124" i="2"/>
  <c r="L113" i="2"/>
  <c r="L27" i="2"/>
  <c r="L31" i="2" s="1"/>
  <c r="L33" i="2" s="1"/>
  <c r="L49" i="2"/>
  <c r="L61" i="2"/>
  <c r="I5" i="3"/>
  <c r="N7" i="2" a="1"/>
  <c r="N7" i="2" s="1"/>
  <c r="N25" i="2" s="1"/>
  <c r="J116" i="1"/>
  <c r="I116" i="1"/>
  <c r="H116" i="1"/>
  <c r="G116" i="1"/>
  <c r="F116" i="1"/>
  <c r="G50" i="1"/>
  <c r="H50" i="1" s="1"/>
  <c r="I50" i="1" s="1"/>
  <c r="J50" i="1" s="1"/>
  <c r="L36" i="2" l="1"/>
  <c r="H153" i="2"/>
  <c r="L95" i="2"/>
  <c r="N48" i="2"/>
  <c r="N122" i="2"/>
  <c r="N89" i="2" s="1"/>
  <c r="J157" i="2" s="1"/>
  <c r="N35" i="2"/>
  <c r="N26" i="2"/>
  <c r="N27" i="2" s="1"/>
  <c r="N30" i="2"/>
  <c r="N29" i="2"/>
  <c r="M93" i="2"/>
  <c r="M95" i="2" s="1"/>
  <c r="M84" i="2"/>
  <c r="L114" i="2"/>
  <c r="M121" i="2"/>
  <c r="L53" i="2"/>
  <c r="M61" i="2"/>
  <c r="M49" i="2"/>
  <c r="L37" i="2"/>
  <c r="L38" i="2" s="1"/>
  <c r="L115" i="2"/>
  <c r="L66" i="2"/>
  <c r="N113" i="2"/>
  <c r="J5" i="3"/>
  <c r="P7" i="2" s="1" a="1"/>
  <c r="P7" i="2" s="1"/>
  <c r="O7" i="2" a="1"/>
  <c r="O7" i="2" s="1"/>
  <c r="O25" i="2" s="1"/>
  <c r="G27" i="1"/>
  <c r="F27" i="1"/>
  <c r="G4" i="1"/>
  <c r="H4" i="1" s="1"/>
  <c r="I4" i="1" s="1"/>
  <c r="J4" i="1" s="1"/>
  <c r="H154" i="2" l="1"/>
  <c r="H155" i="2"/>
  <c r="L116" i="2"/>
  <c r="N31" i="2"/>
  <c r="O48" i="2"/>
  <c r="O113" i="2" s="1"/>
  <c r="O29" i="2"/>
  <c r="P25" i="2"/>
  <c r="O35" i="2"/>
  <c r="O122" i="2"/>
  <c r="O89" i="2" s="1"/>
  <c r="K157" i="2" s="1"/>
  <c r="O26" i="2"/>
  <c r="O30" i="2"/>
  <c r="M115" i="2"/>
  <c r="M66" i="2"/>
  <c r="N93" i="2"/>
  <c r="N95" i="2" s="1"/>
  <c r="N84" i="2"/>
  <c r="L82" i="2"/>
  <c r="L100" i="2"/>
  <c r="L102" i="2" s="1"/>
  <c r="M123" i="2"/>
  <c r="M124" i="2" s="1"/>
  <c r="M114" i="2"/>
  <c r="N61" i="2"/>
  <c r="N49" i="2"/>
  <c r="N114" i="2" s="1"/>
  <c r="L85" i="2" l="1"/>
  <c r="L86" i="2" s="1"/>
  <c r="L104" i="2" s="1"/>
  <c r="L106" i="2" s="1"/>
  <c r="L46" i="2" s="1"/>
  <c r="H158" i="2"/>
  <c r="H159" i="2" s="1"/>
  <c r="H161" i="2" s="1"/>
  <c r="L69" i="2"/>
  <c r="M116" i="2"/>
  <c r="L70" i="2"/>
  <c r="L72" i="2" s="1"/>
  <c r="L73" i="2" s="1"/>
  <c r="P29" i="2"/>
  <c r="P30" i="2"/>
  <c r="P26" i="2"/>
  <c r="P27" i="2"/>
  <c r="P122" i="2"/>
  <c r="P89" i="2" s="1"/>
  <c r="L157" i="2" s="1"/>
  <c r="P35" i="2"/>
  <c r="P48" i="2"/>
  <c r="P113" i="2" s="1"/>
  <c r="N115" i="2"/>
  <c r="N116" i="2" s="1"/>
  <c r="N66" i="2"/>
  <c r="O93" i="2"/>
  <c r="O84" i="2"/>
  <c r="O27" i="2"/>
  <c r="O31" i="2" s="1"/>
  <c r="O49" i="2"/>
  <c r="O114" i="2" s="1"/>
  <c r="O61" i="2"/>
  <c r="N121" i="2"/>
  <c r="M53" i="2"/>
  <c r="M83" i="2"/>
  <c r="M32" i="2"/>
  <c r="O95" i="2"/>
  <c r="M85" i="2" l="1"/>
  <c r="I158" i="2"/>
  <c r="N85" i="2"/>
  <c r="J158" i="2"/>
  <c r="M33" i="2"/>
  <c r="I156" i="2"/>
  <c r="M105" i="2"/>
  <c r="L57" i="2"/>
  <c r="L75" i="2" s="1"/>
  <c r="N123" i="2"/>
  <c r="N124" i="2" s="1"/>
  <c r="P31" i="2"/>
  <c r="P49" i="2"/>
  <c r="P114" i="2" s="1"/>
  <c r="P61" i="2"/>
  <c r="O115" i="2"/>
  <c r="O116" i="2" s="1"/>
  <c r="O66" i="2"/>
  <c r="P93" i="2"/>
  <c r="P95" i="2" s="1"/>
  <c r="P84" i="2"/>
  <c r="O85" i="2" l="1"/>
  <c r="K158" i="2"/>
  <c r="M36" i="2"/>
  <c r="M37" i="2" s="1"/>
  <c r="M38" i="2" s="1"/>
  <c r="M100" i="2" s="1"/>
  <c r="M102" i="2" s="1"/>
  <c r="I153" i="2"/>
  <c r="I154" i="2" s="1"/>
  <c r="I155" i="2" s="1"/>
  <c r="I159" i="2" s="1"/>
  <c r="I161" i="2" s="1"/>
  <c r="L76" i="2"/>
  <c r="M82" i="2"/>
  <c r="M86" i="2" s="1"/>
  <c r="P115" i="2"/>
  <c r="P116" i="2" s="1"/>
  <c r="P66" i="2"/>
  <c r="O121" i="2"/>
  <c r="N53" i="2"/>
  <c r="N83" i="2"/>
  <c r="N32" i="2"/>
  <c r="M104" i="2" l="1"/>
  <c r="M106" i="2" s="1"/>
  <c r="M46" i="2" s="1"/>
  <c r="N33" i="2"/>
  <c r="J156" i="2"/>
  <c r="P85" i="2"/>
  <c r="L158" i="2"/>
  <c r="M69" i="2"/>
  <c r="O123" i="2"/>
  <c r="O124" i="2" s="1"/>
  <c r="N105" i="2"/>
  <c r="M57" i="2"/>
  <c r="N36" i="2" l="1"/>
  <c r="N37" i="2" s="1"/>
  <c r="N38" i="2" s="1"/>
  <c r="J153" i="2"/>
  <c r="O53" i="2"/>
  <c r="P121" i="2"/>
  <c r="O32" i="2"/>
  <c r="O83" i="2"/>
  <c r="M70" i="2"/>
  <c r="M72" i="2" s="1"/>
  <c r="M73" i="2" s="1"/>
  <c r="O33" i="2" l="1"/>
  <c r="K156" i="2"/>
  <c r="J154" i="2"/>
  <c r="J155" i="2"/>
  <c r="J159" i="2" s="1"/>
  <c r="J161" i="2" s="1"/>
  <c r="N100" i="2"/>
  <c r="N82" i="2"/>
  <c r="N86" i="2" s="1"/>
  <c r="P123" i="2"/>
  <c r="P124" i="2" s="1"/>
  <c r="P53" i="2" s="1"/>
  <c r="M75" i="2"/>
  <c r="M76" i="2"/>
  <c r="N102" i="2" l="1"/>
  <c r="N104" i="2" s="1"/>
  <c r="N106" i="2" s="1"/>
  <c r="N46" i="2" s="1"/>
  <c r="N69" i="2"/>
  <c r="N70" i="2" s="1"/>
  <c r="N72" i="2" s="1"/>
  <c r="N73" i="2" s="1"/>
  <c r="O36" i="2"/>
  <c r="O37" i="2" s="1"/>
  <c r="O38" i="2" s="1"/>
  <c r="K153" i="2"/>
  <c r="K154" i="2" s="1"/>
  <c r="K155" i="2" s="1"/>
  <c r="K159" i="2" s="1"/>
  <c r="K161" i="2" s="1"/>
  <c r="P83" i="2"/>
  <c r="P32" i="2"/>
  <c r="O105" i="2" l="1"/>
  <c r="N57" i="2"/>
  <c r="N75" i="2" s="1"/>
  <c r="N76" i="2"/>
  <c r="P33" i="2"/>
  <c r="L156" i="2"/>
  <c r="O100" i="2"/>
  <c r="O102" i="2" s="1"/>
  <c r="O82" i="2"/>
  <c r="O86" i="2" s="1"/>
  <c r="O69" i="2" l="1"/>
  <c r="O70" i="2" s="1"/>
  <c r="O72" i="2" s="1"/>
  <c r="O73" i="2" s="1"/>
  <c r="O104" i="2"/>
  <c r="O106" i="2" s="1"/>
  <c r="O46" i="2" s="1"/>
  <c r="P36" i="2"/>
  <c r="P37" i="2" s="1"/>
  <c r="P38" i="2" s="1"/>
  <c r="L153" i="2"/>
  <c r="P82" i="2" l="1"/>
  <c r="P86" i="2" s="1"/>
  <c r="P100" i="2"/>
  <c r="P102" i="2" s="1"/>
  <c r="O57" i="2"/>
  <c r="P105" i="2"/>
  <c r="P148" i="2"/>
  <c r="L154" i="2"/>
  <c r="L155" i="2" s="1"/>
  <c r="L159" i="2" s="1"/>
  <c r="P149" i="2" l="1"/>
  <c r="L161" i="2"/>
  <c r="O75" i="2"/>
  <c r="O76" i="2"/>
  <c r="P150" i="2"/>
  <c r="M159" i="2" s="1"/>
  <c r="M161" i="2" s="1"/>
  <c r="P69" i="2"/>
  <c r="P70" i="2" s="1"/>
  <c r="P72" i="2" s="1"/>
  <c r="P73" i="2" s="1"/>
  <c r="P104" i="2"/>
  <c r="P106" i="2" s="1"/>
  <c r="P46" i="2" s="1"/>
  <c r="P57" i="2" s="1"/>
  <c r="P76" i="2" l="1"/>
  <c r="P75" i="2"/>
  <c r="E165" i="2"/>
  <c r="E169" i="2" s="1"/>
  <c r="E171" i="2" s="1"/>
</calcChain>
</file>

<file path=xl/sharedStrings.xml><?xml version="1.0" encoding="utf-8"?>
<sst xmlns="http://schemas.openxmlformats.org/spreadsheetml/2006/main" count="543" uniqueCount="444">
  <si>
    <t>Cipla Ltd</t>
  </si>
  <si>
    <t>Historical Information</t>
  </si>
  <si>
    <t>Income Statement</t>
  </si>
  <si>
    <t>Income</t>
  </si>
  <si>
    <t>(a) Revenue from operations</t>
  </si>
  <si>
    <t>(i) Revenue from sale of products</t>
  </si>
  <si>
    <t>(ii) Other operating revenue</t>
  </si>
  <si>
    <t>(b) Other income</t>
  </si>
  <si>
    <t>Total income</t>
  </si>
  <si>
    <t>(a) Cost of materials consumed</t>
  </si>
  <si>
    <t>(b) Purchases of stock-in-trade</t>
  </si>
  <si>
    <t>(d) Employee benefits expense</t>
  </si>
  <si>
    <t>(e) Finance costs</t>
  </si>
  <si>
    <t>(f) Depreciation, impairment and amortisation expense</t>
  </si>
  <si>
    <t>(g) Other expenses</t>
  </si>
  <si>
    <t>Profit before tax</t>
  </si>
  <si>
    <t>Tax expense (net)</t>
  </si>
  <si>
    <t>(a) Current tax</t>
  </si>
  <si>
    <t>(b) Deferred tax</t>
  </si>
  <si>
    <t>Profit after tax before share of profit/(loss) from associates</t>
  </si>
  <si>
    <t>Share of profit/(loss) from associates</t>
  </si>
  <si>
    <t>Profit for the year</t>
  </si>
  <si>
    <t>Other comprehensive income/(loss)</t>
  </si>
  <si>
    <t>(a) (i) Items that will not be reclassified to profit or loss</t>
  </si>
  <si>
    <t>(ii) Income tax relating to these items</t>
  </si>
  <si>
    <t>(b) (i) Items that will be reclassified to profit or loss</t>
  </si>
  <si>
    <t>Other comprehensive income/(loss) for the year</t>
  </si>
  <si>
    <t>Total comprehensive income for the year</t>
  </si>
  <si>
    <t>Profit for the year attributable to</t>
  </si>
  <si>
    <t>(a) Owners</t>
  </si>
  <si>
    <t>(b) Non-controlling interest</t>
  </si>
  <si>
    <t>Total comprehensive income attributable to</t>
  </si>
  <si>
    <t>Earnings per equity share of face value of J 2 each</t>
  </si>
  <si>
    <t>Basic (in H)</t>
  </si>
  <si>
    <t>Diluted (in H)</t>
  </si>
  <si>
    <t>(c) Changes in inventories of finished goods, work-inprogress and stock-in-trade</t>
  </si>
  <si>
    <t>Total expenses</t>
  </si>
  <si>
    <t>Profit before exceptional items and tax (2-3)</t>
  </si>
  <si>
    <t>Exceptional item</t>
  </si>
  <si>
    <t>Total Tax Expenses</t>
  </si>
  <si>
    <t>Expenses</t>
  </si>
  <si>
    <t>Total Revenue From Operation</t>
  </si>
  <si>
    <t>Balance sheet</t>
  </si>
  <si>
    <t>Assets</t>
  </si>
  <si>
    <t>1. Non-current assets</t>
  </si>
  <si>
    <t>(a) Property, plant and equipment</t>
  </si>
  <si>
    <t>(b) Right-of-use assets</t>
  </si>
  <si>
    <t>(c) Capital work-in-progress</t>
  </si>
  <si>
    <t>(d) Investment properties</t>
  </si>
  <si>
    <t>(e) Goodwill</t>
  </si>
  <si>
    <t>(f) Other Intangible assets</t>
  </si>
  <si>
    <t>(g) Intangible assets under development</t>
  </si>
  <si>
    <t>(h) Investment in associates</t>
  </si>
  <si>
    <t>(i) Financial assets</t>
  </si>
  <si>
    <t>(i) Investments</t>
  </si>
  <si>
    <t>(ii) Loans</t>
  </si>
  <si>
    <t>(iii) Other financial assets</t>
  </si>
  <si>
    <t>( j) Income tax assets (net)</t>
  </si>
  <si>
    <t>(k) Deferred tax assets (net)</t>
  </si>
  <si>
    <t>(l) Other non-current assets</t>
  </si>
  <si>
    <t>Total non-current assets</t>
  </si>
  <si>
    <t>2. Current assets</t>
  </si>
  <si>
    <t>(a) Inventories</t>
  </si>
  <si>
    <t>(b) Financial assets</t>
  </si>
  <si>
    <t>(ii) Trade receivables</t>
  </si>
  <si>
    <t>(iii) Cash and cash equivalents</t>
  </si>
  <si>
    <t>(iv) Bank balances other than cash and cash equivalents</t>
  </si>
  <si>
    <t>(v) Loans</t>
  </si>
  <si>
    <t>(vi) Other financial assets</t>
  </si>
  <si>
    <t>(c) Other current assets</t>
  </si>
  <si>
    <t>Total current assets</t>
  </si>
  <si>
    <t>3. Assets of disposal group classified as held for sale</t>
  </si>
  <si>
    <t>Total assets</t>
  </si>
  <si>
    <t>Equity and liabilities</t>
  </si>
  <si>
    <t>1. Equity</t>
  </si>
  <si>
    <t>(a) Equity share capital</t>
  </si>
  <si>
    <t>(b) Other equity</t>
  </si>
  <si>
    <t>Equity attributable to owners</t>
  </si>
  <si>
    <t>(c) Non-controlling interest</t>
  </si>
  <si>
    <t>Total equity</t>
  </si>
  <si>
    <t>2. Liabilities</t>
  </si>
  <si>
    <t>Non-current liabilities</t>
  </si>
  <si>
    <t>(a) Financial liabilities</t>
  </si>
  <si>
    <t>(i) Lease liabilities</t>
  </si>
  <si>
    <t>(ii) Other financial liabilities</t>
  </si>
  <si>
    <t>(b) Provisions</t>
  </si>
  <si>
    <t>(c) Deferred tax liabilities (net)</t>
  </si>
  <si>
    <t>(d) Other non-current liabilities</t>
  </si>
  <si>
    <t>Total non-current liabilities</t>
  </si>
  <si>
    <t>Current liabilities</t>
  </si>
  <si>
    <t>(i) Borrowings</t>
  </si>
  <si>
    <t>(ii) Lease liabilities</t>
  </si>
  <si>
    <t>(iii) Trade payables</t>
  </si>
  <si>
    <t>(iv) Other financial liabilities</t>
  </si>
  <si>
    <t>(b) Other current liabilities</t>
  </si>
  <si>
    <t>(c) Provisions</t>
  </si>
  <si>
    <t>(d) Income tax liabilities (net)</t>
  </si>
  <si>
    <t>Total current liabilities</t>
  </si>
  <si>
    <t>3 Liabilities of disposal group classified as held for sale</t>
  </si>
  <si>
    <t>Total liabilities</t>
  </si>
  <si>
    <t>Total equity and liabilities</t>
  </si>
  <si>
    <t>Total outstanding dues of micro enterprises and small enterprises</t>
  </si>
  <si>
    <t>Total outstanding dues of creditors other than micro enterprises and small enterprises</t>
  </si>
  <si>
    <t>-</t>
  </si>
  <si>
    <t>check</t>
  </si>
  <si>
    <t>Casf Flow Statement</t>
  </si>
  <si>
    <t>Cash flow from operating activities</t>
  </si>
  <si>
    <t>Profit before exceptional items and tax</t>
  </si>
  <si>
    <t>Adjustments for:</t>
  </si>
  <si>
    <t>Depreciation, impairment and amortisation expense</t>
  </si>
  <si>
    <t>Unrealised foreign exchange (gain)/loss (net)</t>
  </si>
  <si>
    <t>Share based payment expense</t>
  </si>
  <si>
    <t>Allowances for credit loss (net)</t>
  </si>
  <si>
    <t>Interest income on income tax refund</t>
  </si>
  <si>
    <t>Interest income on bank deposits and others</t>
  </si>
  <si>
    <t>Sundry balances written back (net)</t>
  </si>
  <si>
    <t>Net gain on sale of current investment carried at fair value through profit or loss</t>
  </si>
  <si>
    <t>Net fair value gain on financial instruments at fair value through profit or loss</t>
  </si>
  <si>
    <t>Net gain on sale/disposal of property, plant and equipment</t>
  </si>
  <si>
    <t>Reversal of impairment of investment in associate</t>
  </si>
  <si>
    <t>Gain on divestment of Subsidiaries</t>
  </si>
  <si>
    <t>Rent income</t>
  </si>
  <si>
    <t>Operating profit before working capital changes</t>
  </si>
  <si>
    <t>Adjustments for working capital:</t>
  </si>
  <si>
    <t>(Increase)/decrease in inventories</t>
  </si>
  <si>
    <t>Increase in trade and other assets</t>
  </si>
  <si>
    <t>Increase/(decrease) in trade payables and other liabilities</t>
  </si>
  <si>
    <t>Cash generated from operations</t>
  </si>
  <si>
    <t>Income tax paid (net of refunds)</t>
  </si>
  <si>
    <t>Net cash flows from operating activities (a)</t>
  </si>
  <si>
    <t>Cash flow from investing activities</t>
  </si>
  <si>
    <t>Purchase of property, plant and equipment {refer note (ii) below}</t>
  </si>
  <si>
    <t>Purchase of intangible assets (including intangible asset under development)</t>
  </si>
  <si>
    <t>Proceeds from sale of property, plant and equipment {refer note (ii) below}</t>
  </si>
  <si>
    <t>Proceeds from sale of intangible assets</t>
  </si>
  <si>
    <t>Proceeds from sale of associate (refer note 6)</t>
  </si>
  <si>
    <t>Receipt of asset-related government grant</t>
  </si>
  <si>
    <t>Proceeds from sale of investments in subsidiaries (net of cash disposed off) (refer note 58)</t>
  </si>
  <si>
    <t>Purchase consideration for acquisition of subsidiary (net of cash acquired) (refer note 57)</t>
  </si>
  <si>
    <t>Investment in associates (refer note 6)</t>
  </si>
  <si>
    <t>Purchase of non-current investments</t>
  </si>
  <si>
    <t>Proceeds from sale of non-current investments</t>
  </si>
  <si>
    <t>Purchase of current investments (net)</t>
  </si>
  <si>
    <t>Receipts from sale of assets held for sale</t>
  </si>
  <si>
    <t>Change in bank balances other than cash and cash equivalents</t>
  </si>
  <si>
    <t>Interest received</t>
  </si>
  <si>
    <t>Loan given to associate</t>
  </si>
  <si>
    <t>Rent received</t>
  </si>
  <si>
    <t>Net cash used in investing activities (b)</t>
  </si>
  <si>
    <t>Cash flow from financing activities</t>
  </si>
  <si>
    <t>Proceeds from issue of equity shares (ESOSs &amp; ESARs)</t>
  </si>
  <si>
    <t>Transaction with non-controlling interest (net)</t>
  </si>
  <si>
    <t>Repayment from current borrowings (net)</t>
  </si>
  <si>
    <t>Repayment of non-current borrowings</t>
  </si>
  <si>
    <t>Principal payment of lease liabilities</t>
  </si>
  <si>
    <t>Interest paid</t>
  </si>
  <si>
    <t>Dividend paid</t>
  </si>
  <si>
    <t>Net cash used in financing activities (c)</t>
  </si>
  <si>
    <t>Net decrease in cash and cash equivalents (a+b+c)</t>
  </si>
  <si>
    <t>Cash and cash equivalents at the beginning of the year</t>
  </si>
  <si>
    <t>Exchange difference on translation of foreign currency cash and cash equivalents</t>
  </si>
  <si>
    <t>Cash and cash equivalents at the end of the year (refer note 15)</t>
  </si>
  <si>
    <t>Dividend income</t>
  </si>
  <si>
    <t>Loss on liquidation of subsidiaries (net)</t>
  </si>
  <si>
    <t>Finance costs /Interest expenses</t>
  </si>
  <si>
    <t>Dividend Received</t>
  </si>
  <si>
    <t>Consideration paid on buyback of ESOP rights relating to subsidiary</t>
  </si>
  <si>
    <t>Proceeds from non-current borrowings</t>
  </si>
  <si>
    <t>Settlement of Put option liability</t>
  </si>
  <si>
    <t>Tax paid on dividend</t>
  </si>
  <si>
    <t>Segmented Revenue</t>
  </si>
  <si>
    <t>India</t>
  </si>
  <si>
    <t>USA</t>
  </si>
  <si>
    <t>South Africa</t>
  </si>
  <si>
    <t>Rest of the world</t>
  </si>
  <si>
    <t>Total</t>
  </si>
  <si>
    <t>Operating Profit</t>
  </si>
  <si>
    <t>OPM %</t>
  </si>
  <si>
    <t>Interest</t>
  </si>
  <si>
    <t>Depreciation</t>
  </si>
  <si>
    <t>Tax %</t>
  </si>
  <si>
    <t>Sales +</t>
  </si>
  <si>
    <t>Expenses +</t>
  </si>
  <si>
    <t>Other Income +</t>
  </si>
  <si>
    <t>Net Profit +</t>
  </si>
  <si>
    <t>Quarterly Result</t>
  </si>
  <si>
    <t>Ratio Assumptions</t>
  </si>
  <si>
    <t>Revenue Growth</t>
  </si>
  <si>
    <t>Cost of Goods Sold (%  of Revenue)</t>
  </si>
  <si>
    <t>Salaries and Benefits (% of Revenue)</t>
  </si>
  <si>
    <t>Others SG&amp;A Expenses % of Revenue)</t>
  </si>
  <si>
    <t>Deperciation &amp; Amotisartion Exp. (%of PPE)</t>
  </si>
  <si>
    <t>Interest(% of Debt)</t>
  </si>
  <si>
    <t>Other Income (Expenses) (% of Revenue)</t>
  </si>
  <si>
    <t>Taxe Rate ( % of PBT)</t>
  </si>
  <si>
    <t>Dividends Payout ratio</t>
  </si>
  <si>
    <t>Accounts Recievable</t>
  </si>
  <si>
    <t>Inventories</t>
  </si>
  <si>
    <t>Accounts Payables</t>
  </si>
  <si>
    <t>Capital Assets Turnover ratio</t>
  </si>
  <si>
    <t>Income statement</t>
  </si>
  <si>
    <t>Revenue</t>
  </si>
  <si>
    <t>Cost of Goods Sold (COGS)</t>
  </si>
  <si>
    <t>Gross Profit</t>
  </si>
  <si>
    <t>Salaries and Benefits</t>
  </si>
  <si>
    <t>Others SG&amp;A Expenses</t>
  </si>
  <si>
    <t>EBITDA</t>
  </si>
  <si>
    <t>Deperciation &amp; Amotisartion Exp.</t>
  </si>
  <si>
    <t>EBIT</t>
  </si>
  <si>
    <t>Other Income (Expenses)</t>
  </si>
  <si>
    <t>Earning Before Tax (EBT)</t>
  </si>
  <si>
    <t>Taxes</t>
  </si>
  <si>
    <t>Net Earnings</t>
  </si>
  <si>
    <t>Balance Sheet</t>
  </si>
  <si>
    <t>Financial statement and DCF Model</t>
  </si>
  <si>
    <t>Current Assets</t>
  </si>
  <si>
    <t>Cash</t>
  </si>
  <si>
    <t>Bank Deposit</t>
  </si>
  <si>
    <t>Account Receivable</t>
  </si>
  <si>
    <t>other current assets</t>
  </si>
  <si>
    <t>Non-Current assets</t>
  </si>
  <si>
    <t>Property, plant, equipment</t>
  </si>
  <si>
    <t>Goodwill</t>
  </si>
  <si>
    <t>Financial Assets</t>
  </si>
  <si>
    <t>other Non-Current Assets</t>
  </si>
  <si>
    <t>Total Assets</t>
  </si>
  <si>
    <t>Liabilities</t>
  </si>
  <si>
    <t>Current Liabilities</t>
  </si>
  <si>
    <t>Account Payables</t>
  </si>
  <si>
    <t>other Cuurent laibilities</t>
  </si>
  <si>
    <t>Non-Current Liabilities</t>
  </si>
  <si>
    <t>Debt</t>
  </si>
  <si>
    <t>Other Non current Liabilities</t>
  </si>
  <si>
    <t>Total Liabilities</t>
  </si>
  <si>
    <t>Shareholders Equity</t>
  </si>
  <si>
    <t>Equity Capital</t>
  </si>
  <si>
    <t>Retained earning</t>
  </si>
  <si>
    <t>Shareholder's Equity</t>
  </si>
  <si>
    <t>Non-controlling Interest</t>
  </si>
  <si>
    <t>Total Liabilities and shareholder's equity</t>
  </si>
  <si>
    <t>Property, plant and equipment</t>
  </si>
  <si>
    <t>Other Current Laibilities</t>
  </si>
  <si>
    <t>Trade Pyables</t>
  </si>
  <si>
    <t>Other non-current liabilities</t>
  </si>
  <si>
    <t>Check</t>
  </si>
  <si>
    <t>Operating Cashflow</t>
  </si>
  <si>
    <t>Net Earning</t>
  </si>
  <si>
    <t>Plus- Dep &amp; Amotization</t>
  </si>
  <si>
    <t>Plus/Less- Adjustment for non-operating items</t>
  </si>
  <si>
    <t>Plus/less- adjustment For Operating Assets and Liabilities</t>
  </si>
  <si>
    <t>cashflow From Operation</t>
  </si>
  <si>
    <t>Investing cashflow</t>
  </si>
  <si>
    <t xml:space="preserve"> </t>
  </si>
  <si>
    <t>Investment in Property and Equipment</t>
  </si>
  <si>
    <t>Sale OF property, Plant and Equipment</t>
  </si>
  <si>
    <t>Purchase/sales of Investment</t>
  </si>
  <si>
    <t>Dividend received</t>
  </si>
  <si>
    <t>CashFlow From Investing</t>
  </si>
  <si>
    <t>Financing CashFlow</t>
  </si>
  <si>
    <t>Issuance(Repayment) of Debt</t>
  </si>
  <si>
    <t>Issuance(Repayment) of Pref. shares (NCI)</t>
  </si>
  <si>
    <t>CashFlow From Financing</t>
  </si>
  <si>
    <t xml:space="preserve">Net Increase (Decrease) in Cash </t>
  </si>
  <si>
    <t>Opening Cash Balance</t>
  </si>
  <si>
    <t>Closing Cash Balance</t>
  </si>
  <si>
    <t>Retained Earning</t>
  </si>
  <si>
    <t>subtotal of adjustment</t>
  </si>
  <si>
    <t>Supporting Schedules</t>
  </si>
  <si>
    <t>Working Capital</t>
  </si>
  <si>
    <t>Account Receivables</t>
  </si>
  <si>
    <t>Inventory</t>
  </si>
  <si>
    <t>Dividends and dividend tax paid</t>
  </si>
  <si>
    <t>Deperciation schedules</t>
  </si>
  <si>
    <t>PPE Opening</t>
  </si>
  <si>
    <t>Plus -Capex</t>
  </si>
  <si>
    <t>Less-Dep</t>
  </si>
  <si>
    <t>PPE Closing</t>
  </si>
  <si>
    <t>Debt &amp; Interest Schedules</t>
  </si>
  <si>
    <t>Opening Debt</t>
  </si>
  <si>
    <t>Issuance (Repayment)</t>
  </si>
  <si>
    <t>Debt Closing</t>
  </si>
  <si>
    <t>Interest Expenses</t>
  </si>
  <si>
    <t>Scenario</t>
  </si>
  <si>
    <t>Base</t>
  </si>
  <si>
    <t>Bull</t>
  </si>
  <si>
    <t>Bear</t>
  </si>
  <si>
    <t>Annual Growth Tapering</t>
  </si>
  <si>
    <t>Growth</t>
  </si>
  <si>
    <t>SCENARIO</t>
  </si>
  <si>
    <t>Name</t>
  </si>
  <si>
    <t>Sun Pharma.Inds.</t>
  </si>
  <si>
    <t>Divi's Lab.</t>
  </si>
  <si>
    <t>Cipla</t>
  </si>
  <si>
    <t>Torrent Pharma.</t>
  </si>
  <si>
    <t>Dr Reddy's Labs</t>
  </si>
  <si>
    <t>Mankind Pharma</t>
  </si>
  <si>
    <t>Zydus Lifesci.</t>
  </si>
  <si>
    <t>Income ( INR in crores)</t>
  </si>
  <si>
    <t>Lupin</t>
  </si>
  <si>
    <t>Aurobindo Pharma</t>
  </si>
  <si>
    <t>Abbott India</t>
  </si>
  <si>
    <t>Alkem Lab</t>
  </si>
  <si>
    <t>CMP Rs.</t>
  </si>
  <si>
    <t>No. Eq. Shares Cr.</t>
  </si>
  <si>
    <t>Mar Cap Rs.Cr. </t>
  </si>
  <si>
    <t>Debt Rs.Cr.</t>
  </si>
  <si>
    <t>Cash Rs.Cr.</t>
  </si>
  <si>
    <t>Sales Rs.Cr.</t>
  </si>
  <si>
    <t>NP 12M Rs.Cr.</t>
  </si>
  <si>
    <t>EBIT 12M Rs.Cr.</t>
  </si>
  <si>
    <t>Dep 12M Rs.Cr.</t>
  </si>
  <si>
    <t>Effective tax rate</t>
  </si>
  <si>
    <t>Market Data</t>
  </si>
  <si>
    <t>Financial data</t>
  </si>
  <si>
    <t>Valution</t>
  </si>
  <si>
    <t>Price</t>
  </si>
  <si>
    <t>Share</t>
  </si>
  <si>
    <t>Market Cap</t>
  </si>
  <si>
    <t xml:space="preserve">Cash </t>
  </si>
  <si>
    <t>EV</t>
  </si>
  <si>
    <t>Sales</t>
  </si>
  <si>
    <t>Earnings</t>
  </si>
  <si>
    <t>EV/Sales</t>
  </si>
  <si>
    <t>EV/EBITDA</t>
  </si>
  <si>
    <t>P/E</t>
  </si>
  <si>
    <t>Company Name</t>
  </si>
  <si>
    <t>Ticker</t>
  </si>
  <si>
    <t>(/share)</t>
  </si>
  <si>
    <t>x</t>
  </si>
  <si>
    <t>Cr.</t>
  </si>
  <si>
    <t>₹  Cr.</t>
  </si>
  <si>
    <t>Average</t>
  </si>
  <si>
    <t>Median</t>
  </si>
  <si>
    <t>High</t>
  </si>
  <si>
    <t>75th Percentile</t>
  </si>
  <si>
    <t>25th Percentile</t>
  </si>
  <si>
    <t>Low</t>
  </si>
  <si>
    <t>Metric</t>
  </si>
  <si>
    <t>Comps</t>
  </si>
  <si>
    <t>Net Debt</t>
  </si>
  <si>
    <t>Equity Value</t>
  </si>
  <si>
    <t xml:space="preserve">Share Price </t>
  </si>
  <si>
    <t>EV/REVENUE</t>
  </si>
  <si>
    <t>Prediction</t>
  </si>
  <si>
    <t>m</t>
  </si>
  <si>
    <t>Date</t>
  </si>
  <si>
    <t>Close Price</t>
  </si>
  <si>
    <t>YearFrac</t>
  </si>
  <si>
    <t>RRI</t>
  </si>
  <si>
    <t>Index close Price</t>
  </si>
  <si>
    <t>% Change Monthly</t>
  </si>
  <si>
    <t>Stock Close Price</t>
  </si>
  <si>
    <t>Beta 1</t>
  </si>
  <si>
    <t>Beta 2</t>
  </si>
  <si>
    <t>Beta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</si>
  <si>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</si>
  <si>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</si>
  <si>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</si>
  <si>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</si>
  <si>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</si>
  <si>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</si>
  <si>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</si>
  <si>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</si>
  <si>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</si>
  <si>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</si>
  <si>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</si>
  <si>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</si>
  <si>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</si>
  <si>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</si>
  <si>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</si>
  <si>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</si>
  <si>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</si>
  <si>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</si>
  <si>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</si>
  <si>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</si>
  <si>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</si>
  <si>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</si>
  <si>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</si>
  <si>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</si>
  <si>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 no of Shares</t>
  </si>
  <si>
    <t>equity Value</t>
  </si>
  <si>
    <t>Total Debt</t>
  </si>
  <si>
    <t xml:space="preserve">Debt/Equity </t>
  </si>
  <si>
    <t>Debt/Capital</t>
  </si>
  <si>
    <t>Tax rate</t>
  </si>
  <si>
    <t>Levered Beta</t>
  </si>
  <si>
    <t>Unlevered Beta</t>
  </si>
  <si>
    <t>WACC Calculation</t>
  </si>
  <si>
    <t>Target Capital Structure</t>
  </si>
  <si>
    <t>Proportion of Debt</t>
  </si>
  <si>
    <t>Proportion of Equity</t>
  </si>
  <si>
    <t>Current Capital structure</t>
  </si>
  <si>
    <t>Market cap</t>
  </si>
  <si>
    <t>Debt/equity</t>
  </si>
  <si>
    <t>Cost of debt</t>
  </si>
  <si>
    <t>Pre-tax cost of debt</t>
  </si>
  <si>
    <t>tax rate</t>
  </si>
  <si>
    <t>After -Tax cost of debt</t>
  </si>
  <si>
    <t>Cost of equity</t>
  </si>
  <si>
    <t>Risk free Rate</t>
  </si>
  <si>
    <t>Equity Market Return</t>
  </si>
  <si>
    <t>Equity risk premium</t>
  </si>
  <si>
    <t>Levered Equity Beta</t>
  </si>
  <si>
    <t>WACC</t>
  </si>
  <si>
    <t>Cipla ltd</t>
  </si>
  <si>
    <t>DCF Model</t>
  </si>
  <si>
    <t>Assumption</t>
  </si>
  <si>
    <t>Transaction Date</t>
  </si>
  <si>
    <t>Fiscal Year</t>
  </si>
  <si>
    <t>Discounted Cash Flow</t>
  </si>
  <si>
    <t>Entry</t>
  </si>
  <si>
    <t>Exit</t>
  </si>
  <si>
    <t>Time Period</t>
  </si>
  <si>
    <t>Year Frac</t>
  </si>
  <si>
    <t>Less-Taxes</t>
  </si>
  <si>
    <t>Tax Rate</t>
  </si>
  <si>
    <t>NOPAT</t>
  </si>
  <si>
    <t>Plus- Dep.</t>
  </si>
  <si>
    <t>Less-Capex</t>
  </si>
  <si>
    <t>Less- Change in Working Capital</t>
  </si>
  <si>
    <t>Unlevered FCFF</t>
  </si>
  <si>
    <t>Transaction FCFF</t>
  </si>
  <si>
    <t>Terminal Value</t>
  </si>
  <si>
    <t>Perpetual Growth rate</t>
  </si>
  <si>
    <t>Discount Rate</t>
  </si>
  <si>
    <t>Shares Outstanding</t>
  </si>
  <si>
    <t>Current Market Price</t>
  </si>
  <si>
    <t>Intrinsic Value</t>
  </si>
  <si>
    <t>Enterpreise Value</t>
  </si>
  <si>
    <t>Plus: Cash &amp; Cash equivalent</t>
  </si>
  <si>
    <t>Less- Debt</t>
  </si>
  <si>
    <t>Less-non- controlling interest</t>
  </si>
  <si>
    <t>Equity value per share</t>
  </si>
  <si>
    <t>Perp. Growth</t>
  </si>
  <si>
    <t>Date (Fiscal Year)</t>
  </si>
  <si>
    <t>Market Value</t>
  </si>
  <si>
    <t>plus- Debt</t>
  </si>
  <si>
    <t>Plus - Non- controlling interest</t>
  </si>
  <si>
    <t>Less- cash &amp; cash Equivalent</t>
  </si>
  <si>
    <t>Equity value/share</t>
  </si>
  <si>
    <t>Rate of Return</t>
  </si>
  <si>
    <t>Current price</t>
  </si>
  <si>
    <t>Target Price</t>
  </si>
  <si>
    <t>Target Price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</si>
</sst>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8" formatCode="&quot;₹&quot;\ #,##0.00;[Red]&quot;₹&quot;\ \-#,##0.00"/>
    <numFmt numFmtId="43" formatCode="_ * #,##0.00_ ;_ * \-#,##0.00_ ;_ * &quot;-&quot;??_ ;_ @_ "/>
    <numFmt numFmtId="164" formatCode="#,##0.00;\(#,##0.00\);&quot;-&quot;"/>
    <numFmt numFmtId="165" formatCode="0&quot;A&quot;"/>
    <numFmt numFmtId="166" formatCode="0&quot;E&quot;"/>
    <numFmt numFmtId="167" formatCode="0.0%"/>
    <numFmt numFmtId="168" formatCode="0.0"/>
    <numFmt numFmtId="169" formatCode="0.00&quot;x&quot;"/>
    <numFmt numFmtId="170" formatCode="#,##0;\(#,##0\);\-"/>
    <numFmt numFmtId="171" formatCode="0.0000"/>
    <numFmt numFmtId="172" formatCode="0.0&quot;x&quot;"/>
    <numFmt numFmtId="173" formatCode="0&quot;x&quot;"/>
    <numFmt numFmtId="174" formatCode="#,##0.0&quot;x&quot;"/>
    <numFmt numFmtId="175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rgb="FF22222F"/>
      <name val="Arial"/>
      <family val="2"/>
    </font>
    <font>
      <b/>
      <sz val="11"/>
      <color rgb="FF002060"/>
      <name val="Calibri"/>
      <family val="2"/>
      <scheme val="minor"/>
    </font>
    <font>
      <sz val="11"/>
      <color theme="0"/>
      <name val="Times New Roman"/>
      <family val="1"/>
    </font>
    <font>
      <sz val="11"/>
      <color rgb="FF0070C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12"/>
      <color theme="1"/>
      <name val="Times New Roman"/>
      <family val="1"/>
    </font>
    <font>
      <b/>
      <sz val="10"/>
      <color rgb="FF232526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73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ill="1"/>
    <xf numFmtId="4" fontId="0" fillId="0" borderId="0" xfId="0" applyNumberFormat="1"/>
    <xf numFmtId="0" fontId="4" fillId="0" borderId="0" xfId="0" applyFont="1"/>
    <xf numFmtId="0" fontId="3" fillId="2" borderId="0" xfId="0" applyFont="1" applyFill="1"/>
    <xf numFmtId="4" fontId="4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0" fillId="0" borderId="0" xfId="0" applyFont="1"/>
    <xf numFmtId="0" fontId="4" fillId="0" borderId="1" xfId="0" applyFont="1" applyBorder="1"/>
    <xf numFmtId="3" fontId="0" fillId="0" borderId="0" xfId="0" applyNumberFormat="1"/>
    <xf numFmtId="9" fontId="0" fillId="0" borderId="0" xfId="0" applyNumberFormat="1"/>
    <xf numFmtId="0" fontId="0" fillId="0" borderId="1" xfId="0" applyBorder="1"/>
    <xf numFmtId="3" fontId="0" fillId="0" borderId="1" xfId="0" applyNumberFormat="1" applyBorder="1"/>
    <xf numFmtId="17" fontId="4" fillId="0" borderId="0" xfId="0" applyNumberFormat="1" applyFont="1"/>
    <xf numFmtId="165" fontId="3" fillId="2" borderId="0" xfId="0" applyNumberFormat="1" applyFont="1" applyFill="1"/>
    <xf numFmtId="166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6" fillId="5" borderId="0" xfId="0" applyFont="1" applyFill="1"/>
    <xf numFmtId="0" fontId="6" fillId="0" borderId="0" xfId="0" applyFont="1"/>
    <xf numFmtId="164" fontId="0" fillId="0" borderId="0" xfId="0" applyNumberFormat="1" applyFont="1"/>
    <xf numFmtId="0" fontId="3" fillId="4" borderId="0" xfId="0" applyFont="1" applyFill="1"/>
    <xf numFmtId="0" fontId="0" fillId="6" borderId="0" xfId="0" applyFill="1"/>
    <xf numFmtId="0" fontId="7" fillId="2" borderId="0" xfId="0" applyFont="1" applyFill="1"/>
    <xf numFmtId="0" fontId="7" fillId="0" borderId="0" xfId="0" applyFont="1"/>
    <xf numFmtId="17" fontId="8" fillId="0" borderId="0" xfId="0" applyNumberFormat="1" applyFont="1"/>
    <xf numFmtId="3" fontId="7" fillId="0" borderId="1" xfId="0" applyNumberFormat="1" applyFont="1" applyBorder="1"/>
    <xf numFmtId="3" fontId="7" fillId="0" borderId="0" xfId="0" applyNumberFormat="1" applyFont="1"/>
    <xf numFmtId="9" fontId="7" fillId="0" borderId="0" xfId="0" applyNumberFormat="1" applyFont="1"/>
    <xf numFmtId="0" fontId="7" fillId="0" borderId="1" xfId="0" applyFont="1" applyBorder="1"/>
    <xf numFmtId="0" fontId="8" fillId="0" borderId="0" xfId="0" applyFont="1"/>
    <xf numFmtId="164" fontId="7" fillId="0" borderId="0" xfId="0" applyNumberFormat="1" applyFont="1"/>
    <xf numFmtId="4" fontId="7" fillId="0" borderId="0" xfId="0" applyNumberFormat="1" applyFont="1"/>
    <xf numFmtId="0" fontId="0" fillId="7" borderId="0" xfId="0" applyFill="1"/>
    <xf numFmtId="9" fontId="0" fillId="0" borderId="0" xfId="1" applyFont="1"/>
    <xf numFmtId="167" fontId="0" fillId="0" borderId="0" xfId="1" applyNumberFormat="1" applyFont="1"/>
    <xf numFmtId="168" fontId="0" fillId="0" borderId="0" xfId="0" applyNumberFormat="1"/>
    <xf numFmtId="2" fontId="0" fillId="0" borderId="0" xfId="0" applyNumberFormat="1"/>
    <xf numFmtId="169" fontId="0" fillId="0" borderId="0" xfId="0" applyNumberFormat="1"/>
    <xf numFmtId="167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10" fontId="6" fillId="0" borderId="0" xfId="0" applyNumberFormat="1" applyFont="1"/>
    <xf numFmtId="170" fontId="4" fillId="0" borderId="0" xfId="0" applyNumberFormat="1" applyFont="1"/>
    <xf numFmtId="170" fontId="0" fillId="0" borderId="0" xfId="0" applyNumberFormat="1"/>
    <xf numFmtId="0" fontId="0" fillId="5" borderId="2" xfId="0" applyFill="1" applyBorder="1"/>
    <xf numFmtId="0" fontId="9" fillId="5" borderId="2" xfId="0" applyFont="1" applyFill="1" applyBorder="1" applyAlignment="1">
      <alignment horizontal="left" vertical="center" indent="2"/>
    </xf>
    <xf numFmtId="0" fontId="9" fillId="5" borderId="2" xfId="0" applyFont="1" applyFill="1" applyBorder="1" applyAlignment="1">
      <alignment horizontal="right" vertical="center" wrapText="1" indent="1"/>
    </xf>
    <xf numFmtId="1" fontId="9" fillId="5" borderId="2" xfId="0" applyNumberFormat="1" applyFont="1" applyFill="1" applyBorder="1" applyAlignment="1">
      <alignment horizontal="right" vertical="center" wrapText="1" indent="1"/>
    </xf>
    <xf numFmtId="9" fontId="0" fillId="0" borderId="2" xfId="0" applyNumberFormat="1" applyBorder="1"/>
    <xf numFmtId="9" fontId="9" fillId="5" borderId="2" xfId="0" applyNumberFormat="1" applyFont="1" applyFill="1" applyBorder="1" applyAlignment="1">
      <alignment horizontal="right" vertical="center" wrapText="1" indent="1"/>
    </xf>
    <xf numFmtId="0" fontId="10" fillId="5" borderId="2" xfId="0" applyFont="1" applyFill="1" applyBorder="1"/>
    <xf numFmtId="0" fontId="1" fillId="8" borderId="0" xfId="0" applyFont="1" applyFill="1"/>
    <xf numFmtId="0" fontId="11" fillId="8" borderId="0" xfId="0" applyFont="1" applyFill="1" applyBorder="1"/>
    <xf numFmtId="9" fontId="11" fillId="8" borderId="0" xfId="1" applyFont="1" applyFill="1" applyBorder="1"/>
    <xf numFmtId="3" fontId="11" fillId="8" borderId="0" xfId="0" applyNumberFormat="1" applyFont="1" applyFill="1" applyBorder="1"/>
    <xf numFmtId="1" fontId="12" fillId="0" borderId="0" xfId="0" applyNumberFormat="1" applyFont="1"/>
    <xf numFmtId="0" fontId="12" fillId="0" borderId="0" xfId="0" applyFont="1"/>
    <xf numFmtId="171" fontId="0" fillId="0" borderId="0" xfId="0" applyNumberFormat="1"/>
    <xf numFmtId="0" fontId="1" fillId="5" borderId="0" xfId="0" applyFont="1" applyFill="1"/>
    <xf numFmtId="0" fontId="11" fillId="5" borderId="0" xfId="0" applyFont="1" applyFill="1" applyAlignment="1"/>
    <xf numFmtId="3" fontId="6" fillId="5" borderId="0" xfId="0" applyNumberFormat="1" applyFont="1" applyFill="1"/>
    <xf numFmtId="3" fontId="6" fillId="5" borderId="0" xfId="0" applyNumberFormat="1" applyFont="1" applyFill="1" applyBorder="1"/>
    <xf numFmtId="172" fontId="1" fillId="5" borderId="0" xfId="0" applyNumberFormat="1" applyFont="1" applyFill="1"/>
    <xf numFmtId="0" fontId="13" fillId="8" borderId="0" xfId="0" applyFont="1" applyFill="1" applyBorder="1"/>
    <xf numFmtId="3" fontId="13" fillId="8" borderId="0" xfId="0" applyNumberFormat="1" applyFont="1" applyFill="1" applyBorder="1"/>
    <xf numFmtId="0" fontId="3" fillId="8" borderId="0" xfId="0" applyFont="1" applyFill="1"/>
    <xf numFmtId="0" fontId="11" fillId="5" borderId="0" xfId="0" applyFont="1" applyFill="1" applyBorder="1"/>
    <xf numFmtId="3" fontId="11" fillId="5" borderId="0" xfId="0" applyNumberFormat="1" applyFont="1" applyFill="1" applyBorder="1"/>
    <xf numFmtId="173" fontId="11" fillId="8" borderId="0" xfId="0" applyNumberFormat="1" applyFont="1" applyFill="1" applyBorder="1"/>
    <xf numFmtId="0" fontId="6" fillId="0" borderId="0" xfId="0" applyFont="1" applyBorder="1"/>
    <xf numFmtId="3" fontId="6" fillId="0" borderId="0" xfId="0" applyNumberFormat="1" applyFont="1" applyBorder="1"/>
    <xf numFmtId="0" fontId="0" fillId="0" borderId="0" xfId="0" applyFont="1" applyBorder="1"/>
    <xf numFmtId="0" fontId="0" fillId="0" borderId="3" xfId="0" applyBorder="1"/>
    <xf numFmtId="15" fontId="0" fillId="0" borderId="0" xfId="0" applyNumberFormat="1"/>
    <xf numFmtId="0" fontId="1" fillId="9" borderId="0" xfId="0" applyFont="1" applyFill="1"/>
    <xf numFmtId="9" fontId="1" fillId="9" borderId="0" xfId="1" applyFont="1" applyFill="1"/>
    <xf numFmtId="0" fontId="4" fillId="10" borderId="3" xfId="0" applyFont="1" applyFill="1" applyBorder="1" applyAlignment="1">
      <alignment wrapText="1"/>
    </xf>
    <xf numFmtId="14" fontId="14" fillId="0" borderId="4" xfId="0" applyNumberFormat="1" applyFont="1" applyBorder="1" applyAlignment="1">
      <alignment vertical="center" wrapText="1"/>
    </xf>
    <xf numFmtId="1" fontId="14" fillId="0" borderId="4" xfId="0" applyNumberFormat="1" applyFont="1" applyBorder="1" applyAlignment="1">
      <alignment vertical="center" wrapText="1"/>
    </xf>
    <xf numFmtId="0" fontId="0" fillId="0" borderId="5" xfId="0" applyNumberFormat="1" applyBorder="1"/>
    <xf numFmtId="0" fontId="0" fillId="0" borderId="4" xfId="0" applyNumberFormat="1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15" fillId="0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Continuous"/>
    </xf>
    <xf numFmtId="9" fontId="0" fillId="0" borderId="4" xfId="1" applyFont="1" applyBorder="1"/>
    <xf numFmtId="9" fontId="11" fillId="8" borderId="0" xfId="0" applyNumberFormat="1" applyFont="1" applyFill="1" applyBorder="1"/>
    <xf numFmtId="167" fontId="11" fillId="8" borderId="0" xfId="1" applyNumberFormat="1" applyFont="1" applyFill="1" applyBorder="1"/>
    <xf numFmtId="0" fontId="0" fillId="0" borderId="0" xfId="0" applyBorder="1"/>
    <xf numFmtId="0" fontId="0" fillId="0" borderId="9" xfId="0" applyBorder="1"/>
    <xf numFmtId="0" fontId="6" fillId="8" borderId="1" xfId="0" applyFont="1" applyFill="1" applyBorder="1"/>
    <xf numFmtId="9" fontId="6" fillId="8" borderId="1" xfId="1" applyFont="1" applyFill="1" applyBorder="1"/>
    <xf numFmtId="0" fontId="6" fillId="8" borderId="0" xfId="0" applyFont="1" applyFill="1" applyBorder="1"/>
    <xf numFmtId="9" fontId="6" fillId="8" borderId="0" xfId="1" applyFont="1" applyFill="1" applyBorder="1"/>
    <xf numFmtId="0" fontId="1" fillId="8" borderId="0" xfId="0" applyFont="1" applyFill="1" applyBorder="1"/>
    <xf numFmtId="1" fontId="12" fillId="0" borderId="11" xfId="0" applyNumberFormat="1" applyFont="1" applyBorder="1"/>
    <xf numFmtId="1" fontId="12" fillId="0" borderId="10" xfId="0" applyNumberFormat="1" applyFont="1" applyBorder="1"/>
    <xf numFmtId="173" fontId="0" fillId="0" borderId="11" xfId="0" applyNumberFormat="1" applyBorder="1"/>
    <xf numFmtId="173" fontId="0" fillId="0" borderId="10" xfId="0" applyNumberFormat="1" applyBorder="1"/>
    <xf numFmtId="0" fontId="12" fillId="0" borderId="11" xfId="0" applyFont="1" applyBorder="1"/>
    <xf numFmtId="0" fontId="12" fillId="0" borderId="10" xfId="0" applyFont="1" applyBorder="1"/>
    <xf numFmtId="0" fontId="6" fillId="0" borderId="11" xfId="0" applyFont="1" applyBorder="1"/>
    <xf numFmtId="3" fontId="6" fillId="0" borderId="11" xfId="0" applyNumberFormat="1" applyFont="1" applyBorder="1"/>
    <xf numFmtId="174" fontId="6" fillId="0" borderId="11" xfId="0" applyNumberFormat="1" applyFont="1" applyBorder="1"/>
    <xf numFmtId="175" fontId="6" fillId="0" borderId="11" xfId="2" applyNumberFormat="1" applyFont="1" applyBorder="1"/>
    <xf numFmtId="170" fontId="6" fillId="0" borderId="11" xfId="0" applyNumberFormat="1" applyFont="1" applyBorder="1"/>
    <xf numFmtId="1" fontId="0" fillId="0" borderId="11" xfId="0" applyNumberFormat="1" applyFont="1" applyBorder="1"/>
    <xf numFmtId="0" fontId="0" fillId="0" borderId="11" xfId="0" applyFont="1" applyBorder="1"/>
    <xf numFmtId="174" fontId="0" fillId="0" borderId="11" xfId="0" applyNumberFormat="1" applyFont="1" applyBorder="1"/>
    <xf numFmtId="175" fontId="0" fillId="0" borderId="11" xfId="2" applyNumberFormat="1" applyFont="1" applyBorder="1"/>
    <xf numFmtId="0" fontId="0" fillId="0" borderId="8" xfId="0" applyBorder="1"/>
    <xf numFmtId="0" fontId="12" fillId="0" borderId="8" xfId="0" applyFont="1" applyBorder="1"/>
    <xf numFmtId="1" fontId="0" fillId="0" borderId="8" xfId="0" applyNumberFormat="1" applyBorder="1"/>
    <xf numFmtId="1" fontId="12" fillId="0" borderId="8" xfId="0" applyNumberFormat="1" applyFont="1" applyBorder="1"/>
    <xf numFmtId="169" fontId="0" fillId="0" borderId="8" xfId="0" applyNumberFormat="1" applyBorder="1"/>
    <xf numFmtId="1" fontId="0" fillId="0" borderId="11" xfId="0" applyNumberFormat="1" applyBorder="1"/>
    <xf numFmtId="1" fontId="0" fillId="0" borderId="10" xfId="0" applyNumberFormat="1" applyBorder="1"/>
    <xf numFmtId="0" fontId="13" fillId="11" borderId="9" xfId="0" applyFont="1" applyFill="1" applyBorder="1"/>
    <xf numFmtId="9" fontId="13" fillId="11" borderId="0" xfId="1" applyFont="1" applyFill="1" applyBorder="1"/>
    <xf numFmtId="3" fontId="13" fillId="11" borderId="0" xfId="0" applyNumberFormat="1" applyFont="1" applyFill="1" applyBorder="1"/>
    <xf numFmtId="9" fontId="13" fillId="11" borderId="0" xfId="0" applyNumberFormat="1" applyFont="1" applyFill="1"/>
    <xf numFmtId="167" fontId="13" fillId="11" borderId="0" xfId="1" applyNumberFormat="1" applyFont="1" applyFill="1"/>
    <xf numFmtId="0" fontId="16" fillId="0" borderId="0" xfId="0" applyFont="1"/>
    <xf numFmtId="0" fontId="3" fillId="9" borderId="0" xfId="0" applyFont="1" applyFill="1"/>
    <xf numFmtId="10" fontId="3" fillId="9" borderId="0" xfId="1" applyNumberFormat="1" applyFont="1" applyFill="1"/>
    <xf numFmtId="2" fontId="3" fillId="9" borderId="0" xfId="0" applyNumberFormat="1" applyFont="1" applyFill="1"/>
    <xf numFmtId="2" fontId="3" fillId="9" borderId="0" xfId="1" applyNumberFormat="1" applyFont="1" applyFill="1"/>
    <xf numFmtId="0" fontId="3" fillId="11" borderId="0" xfId="0" applyFont="1" applyFill="1"/>
    <xf numFmtId="0" fontId="0" fillId="11" borderId="0" xfId="0" applyFont="1" applyFill="1"/>
    <xf numFmtId="0" fontId="0" fillId="11" borderId="0" xfId="0" applyFont="1" applyFill="1" applyBorder="1"/>
    <xf numFmtId="0" fontId="6" fillId="11" borderId="0" xfId="0" applyFont="1" applyFill="1" applyBorder="1"/>
    <xf numFmtId="3" fontId="6" fillId="11" borderId="0" xfId="0" applyNumberFormat="1" applyFont="1" applyFill="1" applyBorder="1"/>
    <xf numFmtId="0" fontId="13" fillId="11" borderId="0" xfId="0" applyFont="1" applyFill="1" applyBorder="1"/>
    <xf numFmtId="0" fontId="4" fillId="0" borderId="0" xfId="0" applyFont="1" applyBorder="1"/>
    <xf numFmtId="0" fontId="3" fillId="11" borderId="0" xfId="0" applyFont="1" applyFill="1" applyBorder="1"/>
    <xf numFmtId="0" fontId="1" fillId="11" borderId="0" xfId="0" applyFont="1" applyFill="1" applyBorder="1"/>
    <xf numFmtId="0" fontId="17" fillId="0" borderId="0" xfId="0" applyFont="1" applyFill="1" applyBorder="1"/>
    <xf numFmtId="3" fontId="3" fillId="11" borderId="0" xfId="0" applyNumberFormat="1" applyFont="1" applyFill="1" applyBorder="1"/>
    <xf numFmtId="167" fontId="0" fillId="0" borderId="0" xfId="1" applyNumberFormat="1" applyFont="1" applyBorder="1"/>
    <xf numFmtId="0" fontId="0" fillId="0" borderId="0" xfId="0" applyFont="1" applyFill="1" applyBorder="1"/>
    <xf numFmtId="167" fontId="0" fillId="0" borderId="1" xfId="1" applyNumberFormat="1" applyFont="1" applyBorder="1"/>
    <xf numFmtId="3" fontId="0" fillId="0" borderId="0" xfId="0" applyNumberFormat="1" applyFont="1" applyBorder="1"/>
    <xf numFmtId="3" fontId="1" fillId="11" borderId="0" xfId="0" applyNumberFormat="1" applyFont="1" applyFill="1" applyBorder="1"/>
    <xf numFmtId="0" fontId="4" fillId="0" borderId="0" xfId="0" applyFont="1" applyFill="1" applyBorder="1"/>
    <xf numFmtId="4" fontId="0" fillId="0" borderId="0" xfId="0" applyNumberFormat="1" applyFont="1" applyBorder="1"/>
    <xf numFmtId="0" fontId="4" fillId="0" borderId="1" xfId="0" applyFont="1" applyFill="1" applyBorder="1"/>
    <xf numFmtId="0" fontId="4" fillId="0" borderId="8" xfId="0" applyFont="1" applyFill="1" applyBorder="1"/>
    <xf numFmtId="10" fontId="18" fillId="0" borderId="0" xfId="0" applyNumberFormat="1" applyFont="1"/>
    <xf numFmtId="167" fontId="0" fillId="0" borderId="8" xfId="1" applyNumberFormat="1" applyFont="1" applyBorder="1"/>
    <xf numFmtId="10" fontId="6" fillId="0" borderId="0" xfId="1" applyNumberFormat="1" applyFont="1" applyBorder="1"/>
    <xf numFmtId="10" fontId="5" fillId="0" borderId="0" xfId="1" applyNumberFormat="1" applyFont="1" applyBorder="1"/>
    <xf numFmtId="0" fontId="0" fillId="5" borderId="0" xfId="0" applyFont="1" applyFill="1" applyBorder="1"/>
    <xf numFmtId="0" fontId="6" fillId="0" borderId="0" xfId="0" applyFont="1" applyFill="1" applyBorder="1"/>
    <xf numFmtId="3" fontId="6" fillId="0" borderId="0" xfId="0" applyNumberFormat="1" applyFont="1" applyFill="1" applyBorder="1"/>
    <xf numFmtId="167" fontId="0" fillId="5" borderId="0" xfId="1" applyNumberFormat="1" applyFont="1" applyFill="1" applyBorder="1"/>
    <xf numFmtId="14" fontId="0" fillId="0" borderId="0" xfId="0" applyNumberFormat="1"/>
    <xf numFmtId="170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3" fillId="9" borderId="1" xfId="0" applyFont="1" applyFill="1" applyBorder="1"/>
    <xf numFmtId="1" fontId="4" fillId="0" borderId="1" xfId="0" applyNumberFormat="1" applyFont="1" applyBorder="1"/>
    <xf numFmtId="4" fontId="4" fillId="0" borderId="9" xfId="0" applyNumberFormat="1" applyFont="1" applyBorder="1"/>
    <xf numFmtId="4" fontId="0" fillId="0" borderId="0" xfId="0" applyNumberFormat="1" applyFont="1"/>
    <xf numFmtId="0" fontId="4" fillId="0" borderId="9" xfId="0" applyFont="1" applyBorder="1"/>
    <xf numFmtId="8" fontId="0" fillId="0" borderId="0" xfId="0" applyNumberFormat="1"/>
    <xf numFmtId="0" fontId="4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06"/>
  <sheetViews>
    <sheetView showGridLines="0" zoomScale="90" zoomScaleNormal="90" workbookViewId="0">
      <pane ySplit="2" topLeftCell="A75" activePane="bottomLeft" state="frozen"/>
      <selection pane="bottomLeft" activeCell="L96" sqref="L96"/>
    </sheetView>
  </sheetViews>
  <sheetFormatPr defaultRowHeight="15" x14ac:dyDescent="0.25"/>
  <cols>
    <col min="1" max="3" width="1.28515625" customWidth="1"/>
    <col min="4" max="4" width="83.28515625" bestFit="1" customWidth="1"/>
    <col min="5" max="5" width="7.140625" bestFit="1" customWidth="1"/>
    <col min="6" max="10" width="10" bestFit="1" customWidth="1"/>
    <col min="11" max="11" width="10.5703125" style="28" bestFit="1" customWidth="1"/>
    <col min="12" max="12" width="10" bestFit="1" customWidth="1"/>
  </cols>
  <sheetData>
    <row r="1" spans="1:17" ht="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7"/>
      <c r="L1" s="2"/>
      <c r="M1" s="2"/>
      <c r="N1" s="2"/>
      <c r="O1" s="2"/>
      <c r="P1" s="2"/>
      <c r="Q1" s="2"/>
    </row>
    <row r="2" spans="1:17" x14ac:dyDescent="0.25">
      <c r="A2" s="2" t="s">
        <v>1</v>
      </c>
      <c r="B2" s="2"/>
      <c r="C2" s="2"/>
      <c r="D2" s="2"/>
      <c r="E2" s="2"/>
      <c r="F2" s="6">
        <v>2020</v>
      </c>
      <c r="G2" s="6">
        <f>F2+1</f>
        <v>2021</v>
      </c>
      <c r="H2" s="6">
        <f>G2+1</f>
        <v>2022</v>
      </c>
      <c r="I2" s="6">
        <f>H2+1</f>
        <v>2023</v>
      </c>
      <c r="J2" s="6">
        <f>I2+1</f>
        <v>2024</v>
      </c>
      <c r="K2" s="27"/>
      <c r="L2" s="2"/>
      <c r="M2" s="2"/>
      <c r="N2" s="2"/>
      <c r="O2" s="2"/>
      <c r="P2" s="2"/>
      <c r="Q2" s="2"/>
    </row>
    <row r="4" spans="1:17" x14ac:dyDescent="0.25">
      <c r="A4" s="6" t="s">
        <v>2</v>
      </c>
      <c r="B4" s="6"/>
      <c r="C4" s="6"/>
      <c r="D4" s="6"/>
      <c r="E4" s="6"/>
      <c r="F4" s="6">
        <v>2020</v>
      </c>
      <c r="G4" s="6">
        <f>F4+1</f>
        <v>2021</v>
      </c>
      <c r="H4" s="6">
        <f>G4+1</f>
        <v>2022</v>
      </c>
      <c r="I4" s="6">
        <f>H4+1</f>
        <v>2023</v>
      </c>
      <c r="J4" s="6">
        <f>I4+1</f>
        <v>2024</v>
      </c>
      <c r="K4" s="27"/>
      <c r="L4" s="3"/>
      <c r="M4" s="3"/>
      <c r="N4" s="3"/>
      <c r="O4" s="3"/>
      <c r="P4" s="3"/>
      <c r="Q4" s="3"/>
    </row>
    <row r="5" spans="1:17" x14ac:dyDescent="0.25">
      <c r="D5" s="5" t="s">
        <v>297</v>
      </c>
    </row>
    <row r="6" spans="1:17" x14ac:dyDescent="0.25">
      <c r="D6" t="s">
        <v>4</v>
      </c>
    </row>
    <row r="7" spans="1:17" x14ac:dyDescent="0.25">
      <c r="D7" t="s">
        <v>5</v>
      </c>
      <c r="F7" s="8">
        <v>16694.849999999999</v>
      </c>
      <c r="G7" s="8">
        <v>18988.52</v>
      </c>
      <c r="H7" s="8">
        <v>21623.360000000001</v>
      </c>
      <c r="I7" s="8">
        <v>22473.18</v>
      </c>
      <c r="J7" s="8">
        <v>25446.63</v>
      </c>
    </row>
    <row r="8" spans="1:17" x14ac:dyDescent="0.25">
      <c r="D8" t="s">
        <v>6</v>
      </c>
      <c r="F8" s="8">
        <v>437.14</v>
      </c>
      <c r="G8" s="8">
        <v>171.07</v>
      </c>
      <c r="H8" s="8">
        <v>139.97999999999999</v>
      </c>
      <c r="I8" s="8">
        <v>279.94</v>
      </c>
      <c r="J8" s="8">
        <v>327.45999999999998</v>
      </c>
    </row>
    <row r="9" spans="1:17" x14ac:dyDescent="0.25">
      <c r="D9" s="5" t="s">
        <v>41</v>
      </c>
      <c r="E9" s="5"/>
      <c r="F9" s="8">
        <v>17131.990000000002</v>
      </c>
      <c r="G9" s="8">
        <v>19159.59</v>
      </c>
      <c r="H9" s="8">
        <v>21763.34</v>
      </c>
      <c r="I9" s="8">
        <v>22753.119999999999</v>
      </c>
      <c r="J9" s="8">
        <v>25774.09</v>
      </c>
    </row>
    <row r="10" spans="1:17" x14ac:dyDescent="0.25">
      <c r="D10" t="s">
        <v>7</v>
      </c>
      <c r="F10" s="8">
        <v>344.2</v>
      </c>
      <c r="G10" s="8">
        <v>265.99</v>
      </c>
      <c r="H10" s="8">
        <v>280.91000000000003</v>
      </c>
      <c r="I10" s="8">
        <v>475.45</v>
      </c>
      <c r="J10" s="8">
        <v>746.57</v>
      </c>
    </row>
    <row r="11" spans="1:17" x14ac:dyDescent="0.25">
      <c r="D11" s="5" t="s">
        <v>8</v>
      </c>
      <c r="E11" s="5"/>
      <c r="F11" s="8">
        <v>17476.189999999999</v>
      </c>
      <c r="G11" s="8">
        <v>19425.580000000002</v>
      </c>
      <c r="H11" s="8">
        <v>22044.25</v>
      </c>
      <c r="I11" s="8">
        <v>23228.57</v>
      </c>
      <c r="J11" s="8">
        <v>26520.66</v>
      </c>
    </row>
    <row r="12" spans="1:17" x14ac:dyDescent="0.25">
      <c r="D12" s="5" t="s">
        <v>40</v>
      </c>
      <c r="F12" s="8"/>
      <c r="G12" s="8"/>
      <c r="H12" s="8"/>
      <c r="I12" s="8"/>
      <c r="J12" s="8"/>
    </row>
    <row r="13" spans="1:17" x14ac:dyDescent="0.25">
      <c r="D13" t="s">
        <v>9</v>
      </c>
      <c r="F13" s="8">
        <v>4376.8100000000004</v>
      </c>
      <c r="G13" s="8">
        <v>4886.43</v>
      </c>
      <c r="H13" s="8">
        <v>5533.13</v>
      </c>
      <c r="I13" s="8">
        <v>5519.62</v>
      </c>
      <c r="J13" s="8">
        <v>5220.51</v>
      </c>
    </row>
    <row r="14" spans="1:17" x14ac:dyDescent="0.25">
      <c r="D14" t="s">
        <v>10</v>
      </c>
      <c r="F14" s="8">
        <v>1859.37</v>
      </c>
      <c r="G14" s="8">
        <v>2658.17</v>
      </c>
      <c r="H14" s="8">
        <v>3687.16</v>
      </c>
      <c r="I14" s="8">
        <v>2828.66</v>
      </c>
      <c r="J14" s="8">
        <v>3536.03</v>
      </c>
    </row>
    <row r="15" spans="1:17" x14ac:dyDescent="0.25">
      <c r="D15" t="s">
        <v>35</v>
      </c>
      <c r="F15" s="8">
        <v>-244.76</v>
      </c>
      <c r="G15" s="8">
        <v>-192.71</v>
      </c>
      <c r="H15" s="8">
        <v>-724.69</v>
      </c>
      <c r="I15" s="8">
        <v>-96</v>
      </c>
      <c r="J15" s="8">
        <v>63.03</v>
      </c>
    </row>
    <row r="16" spans="1:17" x14ac:dyDescent="0.25">
      <c r="D16" t="s">
        <v>11</v>
      </c>
      <c r="F16" s="8">
        <v>3027.01</v>
      </c>
      <c r="G16" s="8">
        <v>3251.83</v>
      </c>
      <c r="H16" s="8">
        <v>3529.91</v>
      </c>
      <c r="I16" s="8">
        <v>3830.08</v>
      </c>
      <c r="J16" s="8">
        <v>4310.04</v>
      </c>
    </row>
    <row r="17" spans="4:16" x14ac:dyDescent="0.25">
      <c r="D17" t="s">
        <v>12</v>
      </c>
      <c r="F17" s="8">
        <v>197.36</v>
      </c>
      <c r="G17" s="8">
        <v>160.69999999999999</v>
      </c>
      <c r="H17" s="8">
        <v>106.35</v>
      </c>
      <c r="I17" s="8">
        <v>109.54</v>
      </c>
      <c r="J17" s="8">
        <v>89.88</v>
      </c>
    </row>
    <row r="18" spans="4:16" x14ac:dyDescent="0.25">
      <c r="D18" t="s">
        <v>13</v>
      </c>
      <c r="F18" s="8">
        <v>1174.6500000000001</v>
      </c>
      <c r="G18" s="8">
        <v>1067.6600000000001</v>
      </c>
      <c r="H18" s="8">
        <v>1051.95</v>
      </c>
      <c r="I18" s="8">
        <v>1172.1099999999999</v>
      </c>
      <c r="J18" s="8">
        <v>1051.02</v>
      </c>
      <c r="L18" s="4"/>
      <c r="M18" s="4"/>
      <c r="N18" s="4"/>
      <c r="O18" s="4"/>
      <c r="P18" s="4"/>
    </row>
    <row r="19" spans="4:16" x14ac:dyDescent="0.25">
      <c r="D19" t="s">
        <v>14</v>
      </c>
      <c r="F19" s="8">
        <v>4907.57</v>
      </c>
      <c r="G19" s="8">
        <v>4303.4399999999996</v>
      </c>
      <c r="H19" s="8">
        <v>5185.05</v>
      </c>
      <c r="I19" s="8">
        <v>5643.79</v>
      </c>
      <c r="J19" s="8">
        <v>6353.43</v>
      </c>
    </row>
    <row r="20" spans="4:16" x14ac:dyDescent="0.25">
      <c r="D20" s="5" t="s">
        <v>36</v>
      </c>
      <c r="E20" s="5"/>
      <c r="F20" s="8">
        <v>15298.01</v>
      </c>
      <c r="G20" s="8">
        <v>16135.52</v>
      </c>
      <c r="H20" s="8">
        <v>18368.86</v>
      </c>
      <c r="I20" s="8">
        <v>19007.8</v>
      </c>
      <c r="J20" s="8">
        <v>20623.939999999999</v>
      </c>
    </row>
    <row r="21" spans="4:16" x14ac:dyDescent="0.25">
      <c r="D21" t="s">
        <v>37</v>
      </c>
      <c r="F21" s="8"/>
      <c r="G21" s="8">
        <v>3290.06</v>
      </c>
      <c r="H21" s="8">
        <v>3675.39</v>
      </c>
      <c r="I21" s="8">
        <v>4220.7700000000004</v>
      </c>
      <c r="J21" s="8">
        <v>5896.72</v>
      </c>
    </row>
    <row r="22" spans="4:16" x14ac:dyDescent="0.25">
      <c r="D22" t="s">
        <v>38</v>
      </c>
      <c r="F22" s="8"/>
      <c r="G22" s="8"/>
      <c r="H22" s="8">
        <v>-182.12</v>
      </c>
      <c r="I22" s="8">
        <v>-182.42</v>
      </c>
      <c r="J22" s="8">
        <v>-194.82</v>
      </c>
    </row>
    <row r="23" spans="4:16" x14ac:dyDescent="0.25">
      <c r="D23" s="5" t="s">
        <v>15</v>
      </c>
      <c r="E23" s="5"/>
      <c r="F23" s="8">
        <v>2178.1799999999998</v>
      </c>
      <c r="G23" s="8">
        <v>3290.06</v>
      </c>
      <c r="H23" s="8">
        <v>3493.27</v>
      </c>
      <c r="I23" s="8">
        <v>4038.35</v>
      </c>
      <c r="J23" s="8">
        <v>5701.9</v>
      </c>
    </row>
    <row r="24" spans="4:16" x14ac:dyDescent="0.25">
      <c r="D24" s="5" t="s">
        <v>16</v>
      </c>
      <c r="F24" s="8"/>
      <c r="G24" s="8"/>
      <c r="H24" s="8"/>
      <c r="I24" s="8"/>
      <c r="J24" s="8"/>
    </row>
    <row r="25" spans="4:16" x14ac:dyDescent="0.25">
      <c r="D25" t="s">
        <v>17</v>
      </c>
      <c r="F25" s="8">
        <v>682.87</v>
      </c>
      <c r="G25" s="8">
        <v>1052.72</v>
      </c>
      <c r="H25" s="8">
        <v>1136.9000000000001</v>
      </c>
      <c r="I25" s="8">
        <v>1264.77</v>
      </c>
      <c r="J25" s="8">
        <v>1696.84</v>
      </c>
    </row>
    <row r="26" spans="4:16" x14ac:dyDescent="0.25">
      <c r="D26" t="s">
        <v>18</v>
      </c>
      <c r="F26" s="8">
        <v>-51.67</v>
      </c>
      <c r="G26" s="8">
        <v>-163.96</v>
      </c>
      <c r="H26" s="8">
        <v>-203.1</v>
      </c>
      <c r="I26" s="8">
        <v>-61.91</v>
      </c>
      <c r="J26" s="8">
        <v>-150.25</v>
      </c>
    </row>
    <row r="27" spans="4:16" x14ac:dyDescent="0.25">
      <c r="D27" s="5" t="s">
        <v>39</v>
      </c>
      <c r="E27" s="5"/>
      <c r="F27" s="8">
        <f>SUM(F25:F26)</f>
        <v>631.20000000000005</v>
      </c>
      <c r="G27" s="8">
        <f>SUM(G25:G26)</f>
        <v>888.76</v>
      </c>
      <c r="H27" s="8">
        <v>933.8</v>
      </c>
      <c r="I27" s="8">
        <v>1202.8599999999999</v>
      </c>
      <c r="J27" s="8">
        <v>1546.59</v>
      </c>
    </row>
    <row r="28" spans="4:16" x14ac:dyDescent="0.25">
      <c r="D28" t="s">
        <v>19</v>
      </c>
      <c r="F28" s="8">
        <v>1546.98</v>
      </c>
      <c r="G28" s="8">
        <v>2401.3000000000002</v>
      </c>
      <c r="H28" s="8">
        <v>2559.4699999999998</v>
      </c>
      <c r="I28" s="8">
        <v>2835.49</v>
      </c>
      <c r="J28" s="8">
        <v>4155.3100000000004</v>
      </c>
    </row>
    <row r="29" spans="4:16" x14ac:dyDescent="0.25">
      <c r="D29" t="s">
        <v>20</v>
      </c>
      <c r="F29" s="8">
        <v>-47.46</v>
      </c>
      <c r="G29" s="8">
        <v>-12.79</v>
      </c>
      <c r="H29" s="8">
        <v>-12.82</v>
      </c>
      <c r="I29" s="8">
        <v>-2.6</v>
      </c>
      <c r="J29" s="8">
        <v>-1.59</v>
      </c>
    </row>
    <row r="30" spans="4:16" x14ac:dyDescent="0.25">
      <c r="D30" s="10" t="s">
        <v>21</v>
      </c>
      <c r="E30" s="10"/>
      <c r="F30" s="24">
        <v>1499.52</v>
      </c>
      <c r="G30" s="24">
        <v>2388.5100000000002</v>
      </c>
      <c r="H30" s="24">
        <v>2546.65</v>
      </c>
      <c r="I30" s="24">
        <v>2832.89</v>
      </c>
      <c r="J30" s="24">
        <v>4153.72</v>
      </c>
    </row>
    <row r="31" spans="4:16" x14ac:dyDescent="0.25">
      <c r="D31" t="s">
        <v>30</v>
      </c>
      <c r="E31" s="4"/>
      <c r="F31" s="8">
        <v>-47</v>
      </c>
      <c r="G31" s="8">
        <v>-16.36</v>
      </c>
      <c r="H31" s="8">
        <v>29.9</v>
      </c>
      <c r="I31" s="8">
        <v>30.98</v>
      </c>
      <c r="J31" s="8">
        <v>32.17</v>
      </c>
    </row>
    <row r="32" spans="4:16" x14ac:dyDescent="0.25">
      <c r="D32" s="5" t="s">
        <v>29</v>
      </c>
      <c r="E32" s="7"/>
      <c r="F32" s="9">
        <f>SUM(F30:F31)</f>
        <v>1452.52</v>
      </c>
      <c r="G32" s="9">
        <f>SUM(G30:G31)</f>
        <v>2372.15</v>
      </c>
      <c r="H32" s="9">
        <f>SUM(H30:H31)</f>
        <v>2576.5500000000002</v>
      </c>
      <c r="I32" s="9">
        <f>SUM(I30:I31)</f>
        <v>2863.87</v>
      </c>
      <c r="J32" s="9">
        <f>SUM(J30:J31)</f>
        <v>4185.8900000000003</v>
      </c>
    </row>
    <row r="33" spans="4:10" x14ac:dyDescent="0.25">
      <c r="D33" t="s">
        <v>22</v>
      </c>
      <c r="F33" s="8"/>
      <c r="G33" s="8"/>
      <c r="H33" s="8"/>
      <c r="I33" s="8"/>
      <c r="J33" s="8"/>
    </row>
    <row r="34" spans="4:10" x14ac:dyDescent="0.25">
      <c r="D34" t="s">
        <v>23</v>
      </c>
      <c r="F34" s="8">
        <v>-14.9</v>
      </c>
      <c r="G34" s="8">
        <v>-38.409999999999997</v>
      </c>
      <c r="H34" s="8">
        <v>127.02</v>
      </c>
      <c r="I34" s="8">
        <v>0.56999999999999995</v>
      </c>
      <c r="J34" s="8">
        <v>-88.61</v>
      </c>
    </row>
    <row r="35" spans="4:10" x14ac:dyDescent="0.25">
      <c r="D35" t="s">
        <v>24</v>
      </c>
      <c r="F35" s="8">
        <v>5.48</v>
      </c>
      <c r="G35" s="8">
        <v>0.95</v>
      </c>
      <c r="H35" s="8">
        <v>-15.48</v>
      </c>
      <c r="I35" s="8">
        <v>2.0699999999999998</v>
      </c>
      <c r="J35" s="8">
        <v>27.68</v>
      </c>
    </row>
    <row r="36" spans="4:10" x14ac:dyDescent="0.25">
      <c r="D36" t="s">
        <v>25</v>
      </c>
      <c r="F36" s="8">
        <v>-149.88</v>
      </c>
      <c r="G36" s="8">
        <v>203.18</v>
      </c>
      <c r="H36" s="8">
        <v>272.75</v>
      </c>
      <c r="I36" s="8">
        <v>137.35</v>
      </c>
      <c r="J36" s="8">
        <v>-58.59</v>
      </c>
    </row>
    <row r="37" spans="4:10" x14ac:dyDescent="0.25">
      <c r="D37" t="s">
        <v>24</v>
      </c>
      <c r="F37" s="8">
        <v>29.9</v>
      </c>
      <c r="G37" s="8">
        <v>-4.2300000000000004</v>
      </c>
      <c r="H37" s="8">
        <v>-0.62</v>
      </c>
      <c r="I37" s="8">
        <v>-2.36</v>
      </c>
      <c r="J37" s="8">
        <v>-1.06</v>
      </c>
    </row>
    <row r="38" spans="4:10" x14ac:dyDescent="0.25">
      <c r="D38" t="s">
        <v>26</v>
      </c>
      <c r="F38" s="8">
        <v>-129.4</v>
      </c>
      <c r="G38" s="8">
        <v>161.49</v>
      </c>
      <c r="H38" s="8">
        <v>383.67</v>
      </c>
      <c r="I38" s="8">
        <v>137.63</v>
      </c>
      <c r="J38" s="8">
        <v>-120.58</v>
      </c>
    </row>
    <row r="39" spans="4:10" x14ac:dyDescent="0.25">
      <c r="D39" s="5" t="s">
        <v>27</v>
      </c>
      <c r="F39" s="8">
        <v>1370.12</v>
      </c>
      <c r="G39" s="8">
        <v>2550</v>
      </c>
      <c r="H39" s="8">
        <v>2930.32</v>
      </c>
      <c r="I39" s="8">
        <v>2970.52</v>
      </c>
      <c r="J39" s="8">
        <v>4033.14</v>
      </c>
    </row>
    <row r="40" spans="4:10" x14ac:dyDescent="0.25">
      <c r="D40" t="s">
        <v>28</v>
      </c>
      <c r="F40" s="8"/>
      <c r="G40" s="8"/>
      <c r="H40" s="8"/>
      <c r="I40" s="8"/>
      <c r="J40" s="8"/>
    </row>
    <row r="41" spans="4:10" x14ac:dyDescent="0.25">
      <c r="D41" t="s">
        <v>29</v>
      </c>
      <c r="F41" s="8">
        <v>1546.52</v>
      </c>
      <c r="G41" s="8">
        <v>2404.87</v>
      </c>
      <c r="H41" s="8">
        <v>2516.75</v>
      </c>
      <c r="I41" s="8">
        <v>2801.91</v>
      </c>
      <c r="J41" s="8">
        <v>4121.55</v>
      </c>
    </row>
    <row r="42" spans="4:10" x14ac:dyDescent="0.25">
      <c r="D42" t="s">
        <v>30</v>
      </c>
      <c r="E42" s="4"/>
      <c r="F42" s="8">
        <v>-47</v>
      </c>
      <c r="G42" s="8">
        <v>-16.36</v>
      </c>
      <c r="H42" s="8">
        <v>29.9</v>
      </c>
      <c r="I42" s="8">
        <v>30.98</v>
      </c>
      <c r="J42" s="8">
        <v>32.17</v>
      </c>
    </row>
    <row r="43" spans="4:10" x14ac:dyDescent="0.25">
      <c r="D43" t="s">
        <v>31</v>
      </c>
      <c r="F43" s="8"/>
      <c r="G43" s="8"/>
      <c r="H43" s="8"/>
      <c r="I43" s="8"/>
      <c r="J43" s="8"/>
    </row>
    <row r="44" spans="4:10" x14ac:dyDescent="0.25">
      <c r="D44" t="s">
        <v>29</v>
      </c>
      <c r="E44" s="8"/>
      <c r="F44" s="8">
        <v>1385.23</v>
      </c>
      <c r="G44" s="8">
        <v>2579.96</v>
      </c>
      <c r="H44" s="8">
        <v>2893.55</v>
      </c>
      <c r="I44" s="8">
        <v>2930.48</v>
      </c>
      <c r="J44" s="8">
        <v>3997.71</v>
      </c>
    </row>
    <row r="45" spans="4:10" x14ac:dyDescent="0.25">
      <c r="D45" s="5" t="s">
        <v>30</v>
      </c>
      <c r="E45" s="5"/>
      <c r="F45" s="9">
        <v>-15.11</v>
      </c>
      <c r="G45" s="9">
        <v>-29.96</v>
      </c>
      <c r="H45" s="9">
        <v>36.770000000000003</v>
      </c>
      <c r="I45" s="9">
        <v>40.04</v>
      </c>
      <c r="J45" s="9">
        <v>35.43</v>
      </c>
    </row>
    <row r="46" spans="4:10" x14ac:dyDescent="0.25">
      <c r="D46" t="s">
        <v>32</v>
      </c>
      <c r="F46" s="8"/>
      <c r="G46" s="8"/>
      <c r="H46" s="8"/>
      <c r="I46" s="8"/>
      <c r="J46" s="8"/>
    </row>
    <row r="47" spans="4:10" x14ac:dyDescent="0.25">
      <c r="D47" t="s">
        <v>33</v>
      </c>
      <c r="F47" s="8">
        <v>19.190000000000001</v>
      </c>
      <c r="G47" s="8">
        <v>29.82</v>
      </c>
      <c r="H47" s="8">
        <v>31.2</v>
      </c>
      <c r="I47" s="8">
        <v>34.72</v>
      </c>
      <c r="J47" s="8">
        <v>51.05</v>
      </c>
    </row>
    <row r="48" spans="4:10" x14ac:dyDescent="0.25">
      <c r="D48" t="s">
        <v>34</v>
      </c>
      <c r="F48" s="8">
        <v>19.16</v>
      </c>
      <c r="G48" s="8">
        <v>29.79</v>
      </c>
      <c r="H48" s="8">
        <v>31.17</v>
      </c>
      <c r="I48" s="8">
        <v>34.69</v>
      </c>
      <c r="J48" s="8">
        <v>51.01</v>
      </c>
    </row>
    <row r="50" spans="1:17" x14ac:dyDescent="0.25">
      <c r="A50" s="6" t="s">
        <v>42</v>
      </c>
      <c r="B50" s="6"/>
      <c r="C50" s="6"/>
      <c r="D50" s="6"/>
      <c r="E50" s="6"/>
      <c r="F50" s="6">
        <v>2020</v>
      </c>
      <c r="G50" s="6">
        <f>F50+1</f>
        <v>2021</v>
      </c>
      <c r="H50" s="6">
        <f>G50+1</f>
        <v>2022</v>
      </c>
      <c r="I50" s="6">
        <f>H50+1</f>
        <v>2023</v>
      </c>
      <c r="J50" s="6">
        <f>I50+1</f>
        <v>2024</v>
      </c>
      <c r="K50" s="27"/>
      <c r="L50" s="3"/>
      <c r="M50" s="3"/>
      <c r="N50" s="3"/>
      <c r="O50" s="3"/>
      <c r="P50" s="3"/>
      <c r="Q50" s="3"/>
    </row>
    <row r="52" spans="1:17" x14ac:dyDescent="0.25">
      <c r="D52" s="5" t="s">
        <v>43</v>
      </c>
    </row>
    <row r="53" spans="1:17" x14ac:dyDescent="0.25">
      <c r="D53" s="5" t="s">
        <v>44</v>
      </c>
    </row>
    <row r="54" spans="1:17" x14ac:dyDescent="0.25">
      <c r="D54" t="s">
        <v>45</v>
      </c>
      <c r="F54" s="8">
        <v>4805.32</v>
      </c>
      <c r="G54" s="8">
        <v>4618.1400000000003</v>
      </c>
      <c r="H54" s="8">
        <v>4838.79</v>
      </c>
      <c r="I54" s="8">
        <v>4583.6000000000004</v>
      </c>
      <c r="J54" s="8">
        <v>4641.9399999999996</v>
      </c>
      <c r="K54" s="28" t="s">
        <v>240</v>
      </c>
    </row>
    <row r="55" spans="1:17" x14ac:dyDescent="0.25">
      <c r="D55" t="s">
        <v>46</v>
      </c>
      <c r="F55" s="8">
        <v>322.73</v>
      </c>
      <c r="G55" s="8">
        <v>338.13</v>
      </c>
      <c r="H55" s="8">
        <v>325.61</v>
      </c>
      <c r="I55" s="8">
        <v>407.18</v>
      </c>
      <c r="J55" s="8">
        <v>427.03</v>
      </c>
      <c r="K55" s="28" t="s">
        <v>240</v>
      </c>
    </row>
    <row r="56" spans="1:17" x14ac:dyDescent="0.25">
      <c r="D56" t="s">
        <v>47</v>
      </c>
      <c r="F56" s="8">
        <v>421</v>
      </c>
      <c r="G56" s="8">
        <v>570.84</v>
      </c>
      <c r="H56" s="8">
        <v>382.9</v>
      </c>
      <c r="I56" s="8">
        <v>689.17</v>
      </c>
      <c r="J56" s="8">
        <v>864.32</v>
      </c>
      <c r="K56" s="28" t="s">
        <v>240</v>
      </c>
    </row>
    <row r="57" spans="1:17" x14ac:dyDescent="0.25">
      <c r="D57" t="s">
        <v>48</v>
      </c>
      <c r="F57" s="8">
        <v>124.3</v>
      </c>
      <c r="G57" s="8">
        <v>121.75</v>
      </c>
      <c r="H57" s="8">
        <v>61.42</v>
      </c>
      <c r="I57" s="8">
        <v>59.83</v>
      </c>
      <c r="J57" s="8">
        <v>113.61</v>
      </c>
      <c r="K57" s="28" t="s">
        <v>240</v>
      </c>
    </row>
    <row r="58" spans="1:17" x14ac:dyDescent="0.25">
      <c r="D58" t="s">
        <v>49</v>
      </c>
      <c r="F58" s="8">
        <v>2934</v>
      </c>
      <c r="G58" s="8">
        <v>3007.29</v>
      </c>
      <c r="H58" s="8">
        <v>3137.93</v>
      </c>
      <c r="I58" s="8">
        <v>2983.86</v>
      </c>
      <c r="J58" s="8">
        <v>3112.04</v>
      </c>
      <c r="K58" s="28" t="s">
        <v>222</v>
      </c>
    </row>
    <row r="59" spans="1:17" x14ac:dyDescent="0.25">
      <c r="D59" t="s">
        <v>50</v>
      </c>
      <c r="F59" s="8">
        <v>1496.54</v>
      </c>
      <c r="G59" s="8">
        <v>1430.21</v>
      </c>
      <c r="H59" s="8">
        <v>1319.58</v>
      </c>
      <c r="I59" s="8">
        <v>1126.01</v>
      </c>
      <c r="J59" s="8">
        <v>1312.6</v>
      </c>
      <c r="K59" s="28" t="s">
        <v>240</v>
      </c>
    </row>
    <row r="60" spans="1:17" x14ac:dyDescent="0.25">
      <c r="D60" t="s">
        <v>51</v>
      </c>
      <c r="F60" s="8">
        <v>403.53</v>
      </c>
      <c r="G60" s="8">
        <v>398.05</v>
      </c>
      <c r="H60" s="8">
        <v>383.28</v>
      </c>
      <c r="I60" s="8">
        <v>404.13</v>
      </c>
      <c r="J60" s="8">
        <v>288.39999999999998</v>
      </c>
      <c r="K60" s="28" t="s">
        <v>240</v>
      </c>
    </row>
    <row r="61" spans="1:17" x14ac:dyDescent="0.25">
      <c r="D61" t="s">
        <v>52</v>
      </c>
      <c r="F61" s="8">
        <v>234.97</v>
      </c>
      <c r="G61" s="8">
        <v>228.38</v>
      </c>
      <c r="H61" s="8">
        <v>45.81</v>
      </c>
      <c r="I61" s="8">
        <v>90.9</v>
      </c>
      <c r="J61" s="8">
        <v>130.05000000000001</v>
      </c>
      <c r="K61" s="28" t="s">
        <v>223</v>
      </c>
    </row>
    <row r="62" spans="1:17" x14ac:dyDescent="0.25">
      <c r="D62" t="s">
        <v>53</v>
      </c>
      <c r="F62" s="8"/>
      <c r="G62" s="8"/>
      <c r="H62" s="8"/>
      <c r="I62" s="8"/>
      <c r="J62" s="8"/>
    </row>
    <row r="63" spans="1:17" x14ac:dyDescent="0.25">
      <c r="D63" s="19" t="s">
        <v>54</v>
      </c>
      <c r="F63" s="8">
        <v>219.53</v>
      </c>
      <c r="G63" s="8">
        <v>195.3</v>
      </c>
      <c r="H63" s="8">
        <v>309.82</v>
      </c>
      <c r="I63" s="8">
        <v>481.62</v>
      </c>
      <c r="J63" s="8">
        <v>512.16</v>
      </c>
      <c r="K63" s="28" t="s">
        <v>223</v>
      </c>
    </row>
    <row r="64" spans="1:17" x14ac:dyDescent="0.25">
      <c r="D64" s="19" t="s">
        <v>55</v>
      </c>
      <c r="F64" s="8">
        <v>52.39</v>
      </c>
      <c r="G64" s="8">
        <v>52.99</v>
      </c>
      <c r="H64" s="8">
        <v>0.04</v>
      </c>
      <c r="I64" s="8" t="s">
        <v>103</v>
      </c>
      <c r="J64" s="8">
        <v>16.98</v>
      </c>
      <c r="K64" s="28" t="s">
        <v>223</v>
      </c>
    </row>
    <row r="65" spans="4:11" x14ac:dyDescent="0.25">
      <c r="D65" s="19" t="s">
        <v>56</v>
      </c>
      <c r="F65" s="8">
        <v>42.04</v>
      </c>
      <c r="G65" s="8">
        <v>42.88</v>
      </c>
      <c r="H65" s="8">
        <v>417.04</v>
      </c>
      <c r="I65" s="8">
        <v>99.32</v>
      </c>
      <c r="J65" s="8">
        <v>508.56</v>
      </c>
      <c r="K65" s="28" t="s">
        <v>223</v>
      </c>
    </row>
    <row r="66" spans="4:11" x14ac:dyDescent="0.25">
      <c r="D66" t="s">
        <v>57</v>
      </c>
      <c r="F66" s="8">
        <v>468.62</v>
      </c>
      <c r="G66" s="8">
        <v>468.16</v>
      </c>
      <c r="H66" s="8">
        <v>483.62</v>
      </c>
      <c r="I66" s="8">
        <v>548</v>
      </c>
      <c r="J66" s="8">
        <v>463.67</v>
      </c>
      <c r="K66" s="28" t="s">
        <v>224</v>
      </c>
    </row>
    <row r="67" spans="4:11" x14ac:dyDescent="0.25">
      <c r="D67" t="s">
        <v>58</v>
      </c>
      <c r="F67" s="8">
        <v>239.77</v>
      </c>
      <c r="G67" s="8">
        <v>314.69</v>
      </c>
      <c r="H67" s="8">
        <v>448.83</v>
      </c>
      <c r="I67" s="8">
        <v>456.54</v>
      </c>
      <c r="J67" s="8">
        <v>587.79999999999995</v>
      </c>
      <c r="K67" s="28" t="s">
        <v>224</v>
      </c>
    </row>
    <row r="68" spans="4:11" x14ac:dyDescent="0.25">
      <c r="D68" t="s">
        <v>59</v>
      </c>
      <c r="F68" s="8">
        <v>191.64</v>
      </c>
      <c r="G68" s="8">
        <v>155.57</v>
      </c>
      <c r="H68" s="8">
        <v>218.91</v>
      </c>
      <c r="I68" s="8">
        <v>258.17</v>
      </c>
      <c r="J68" s="8">
        <v>297.25</v>
      </c>
      <c r="K68" s="28" t="s">
        <v>224</v>
      </c>
    </row>
    <row r="69" spans="4:11" x14ac:dyDescent="0.25">
      <c r="D69" s="5" t="s">
        <v>60</v>
      </c>
      <c r="F69" s="8">
        <v>11956.38</v>
      </c>
      <c r="G69" s="8">
        <v>11942.38</v>
      </c>
      <c r="H69" s="8">
        <v>12373.58</v>
      </c>
      <c r="I69" s="8">
        <v>12188.33</v>
      </c>
      <c r="J69" s="8">
        <v>13276.41</v>
      </c>
    </row>
    <row r="70" spans="4:11" x14ac:dyDescent="0.25">
      <c r="D70" s="5" t="s">
        <v>61</v>
      </c>
      <c r="F70" s="8"/>
      <c r="G70" s="8"/>
      <c r="H70" s="8"/>
      <c r="I70" s="8"/>
      <c r="J70" s="8"/>
    </row>
    <row r="71" spans="4:11" x14ac:dyDescent="0.25">
      <c r="D71" s="26" t="s">
        <v>62</v>
      </c>
      <c r="F71" s="8">
        <v>4377.6000000000004</v>
      </c>
      <c r="G71" s="8">
        <v>4669.18</v>
      </c>
      <c r="H71" s="8">
        <v>5350.24</v>
      </c>
      <c r="I71" s="8">
        <v>5156.43</v>
      </c>
      <c r="J71" s="8">
        <v>5237.95</v>
      </c>
    </row>
    <row r="72" spans="4:11" x14ac:dyDescent="0.25">
      <c r="D72" t="s">
        <v>63</v>
      </c>
      <c r="F72" s="8"/>
      <c r="G72" s="8"/>
      <c r="H72" s="8"/>
      <c r="I72" s="8"/>
      <c r="J72" s="8"/>
    </row>
    <row r="73" spans="4:11" x14ac:dyDescent="0.25">
      <c r="D73" s="19" t="s">
        <v>54</v>
      </c>
      <c r="F73" s="8">
        <v>1016.52</v>
      </c>
      <c r="G73" s="8">
        <v>2286.37</v>
      </c>
      <c r="H73" s="8">
        <v>2194.9699999999998</v>
      </c>
      <c r="I73" s="8">
        <v>3089.86</v>
      </c>
      <c r="J73" s="8">
        <v>4807.01</v>
      </c>
      <c r="K73" s="28" t="s">
        <v>223</v>
      </c>
    </row>
    <row r="74" spans="4:11" x14ac:dyDescent="0.25">
      <c r="D74" s="26" t="s">
        <v>64</v>
      </c>
      <c r="F74" s="8">
        <v>3891.31</v>
      </c>
      <c r="G74" s="8">
        <v>3445.68</v>
      </c>
      <c r="H74" s="8">
        <v>3424.44</v>
      </c>
      <c r="I74" s="8">
        <v>4057</v>
      </c>
      <c r="J74" s="8">
        <v>4770.66</v>
      </c>
    </row>
    <row r="75" spans="4:11" x14ac:dyDescent="0.25">
      <c r="D75" s="26" t="s">
        <v>65</v>
      </c>
      <c r="F75" s="8">
        <v>742.38</v>
      </c>
      <c r="G75" s="8">
        <v>793.29</v>
      </c>
      <c r="H75" s="8">
        <v>677.74</v>
      </c>
      <c r="I75" s="8">
        <v>627.63</v>
      </c>
      <c r="J75" s="8">
        <v>640.07000000000005</v>
      </c>
    </row>
    <row r="76" spans="4:11" x14ac:dyDescent="0.25">
      <c r="D76" s="26" t="s">
        <v>66</v>
      </c>
      <c r="F76" s="8">
        <v>261.52999999999997</v>
      </c>
      <c r="G76" s="8">
        <v>607.94000000000005</v>
      </c>
      <c r="H76" s="8">
        <v>1250.74</v>
      </c>
      <c r="I76" s="8">
        <v>936.99</v>
      </c>
      <c r="J76" s="8">
        <v>234.9</v>
      </c>
    </row>
    <row r="77" spans="4:11" x14ac:dyDescent="0.25">
      <c r="D77" s="19" t="s">
        <v>67</v>
      </c>
      <c r="F77" s="8">
        <v>5.6</v>
      </c>
      <c r="G77" s="8">
        <v>2.58</v>
      </c>
      <c r="H77" s="8">
        <v>3.57</v>
      </c>
      <c r="I77" s="8">
        <v>7.59</v>
      </c>
      <c r="J77" s="8">
        <v>0.24</v>
      </c>
      <c r="K77" s="28" t="s">
        <v>223</v>
      </c>
    </row>
    <row r="78" spans="4:11" x14ac:dyDescent="0.25">
      <c r="D78" s="19" t="s">
        <v>68</v>
      </c>
      <c r="F78" s="8">
        <v>522.28</v>
      </c>
      <c r="G78" s="8">
        <v>481.66</v>
      </c>
      <c r="H78" s="8">
        <v>898.39</v>
      </c>
      <c r="I78" s="8">
        <v>2080.5700000000002</v>
      </c>
      <c r="J78" s="8">
        <v>2801.52</v>
      </c>
      <c r="K78" s="28" t="s">
        <v>223</v>
      </c>
    </row>
    <row r="79" spans="4:11" x14ac:dyDescent="0.25">
      <c r="D79" s="26" t="s">
        <v>69</v>
      </c>
      <c r="F79" s="8">
        <v>886.62</v>
      </c>
      <c r="G79" s="8">
        <v>894.33</v>
      </c>
      <c r="H79" s="8">
        <v>910.74</v>
      </c>
      <c r="I79" s="8">
        <v>848.99</v>
      </c>
      <c r="J79" s="8">
        <v>900.1</v>
      </c>
    </row>
    <row r="80" spans="4:11" x14ac:dyDescent="0.25">
      <c r="D80" s="5" t="s">
        <v>70</v>
      </c>
      <c r="E80" s="5"/>
      <c r="F80" s="8">
        <v>11703.84</v>
      </c>
      <c r="G80" s="8">
        <v>13181.03</v>
      </c>
      <c r="H80" s="8">
        <v>14710.83</v>
      </c>
      <c r="I80" s="8">
        <v>16805.060000000001</v>
      </c>
      <c r="J80" s="8">
        <v>19392.45</v>
      </c>
    </row>
    <row r="81" spans="4:11" x14ac:dyDescent="0.25">
      <c r="D81" s="19" t="s">
        <v>71</v>
      </c>
      <c r="F81" s="8">
        <v>2.34</v>
      </c>
      <c r="G81" s="8">
        <v>28.48</v>
      </c>
      <c r="H81" s="8">
        <v>16.71</v>
      </c>
      <c r="I81" s="8">
        <v>469.89</v>
      </c>
      <c r="J81" s="8">
        <v>48.96</v>
      </c>
      <c r="K81" s="28" t="s">
        <v>223</v>
      </c>
    </row>
    <row r="82" spans="4:11" x14ac:dyDescent="0.25">
      <c r="D82" s="5" t="s">
        <v>72</v>
      </c>
      <c r="E82" s="5"/>
      <c r="F82" s="8">
        <v>23662.560000000001</v>
      </c>
      <c r="G82" s="8">
        <v>25151.89</v>
      </c>
      <c r="H82" s="8">
        <v>27101.119999999999</v>
      </c>
      <c r="I82" s="8">
        <v>29463.279999999999</v>
      </c>
      <c r="J82" s="8">
        <v>32717.82</v>
      </c>
    </row>
    <row r="83" spans="4:11" x14ac:dyDescent="0.25">
      <c r="D83" s="5" t="s">
        <v>73</v>
      </c>
      <c r="F83" s="8"/>
      <c r="G83" s="8"/>
      <c r="H83" s="8"/>
      <c r="I83" s="8"/>
      <c r="J83" s="8"/>
    </row>
    <row r="84" spans="4:11" x14ac:dyDescent="0.25">
      <c r="D84" s="5" t="s">
        <v>74</v>
      </c>
      <c r="F84" s="8"/>
      <c r="G84" s="8"/>
      <c r="H84" s="8"/>
      <c r="I84" s="8"/>
      <c r="J84" s="8"/>
    </row>
    <row r="85" spans="4:11" x14ac:dyDescent="0.25">
      <c r="D85" t="s">
        <v>75</v>
      </c>
      <c r="F85" s="8">
        <v>161.25</v>
      </c>
      <c r="G85" s="8">
        <v>161.29</v>
      </c>
      <c r="H85" s="8">
        <v>161.36000000000001</v>
      </c>
      <c r="I85" s="8">
        <v>161.43</v>
      </c>
      <c r="J85" s="8">
        <v>161.47</v>
      </c>
    </row>
    <row r="86" spans="4:11" x14ac:dyDescent="0.25">
      <c r="D86" t="s">
        <v>76</v>
      </c>
      <c r="F86" s="8">
        <v>15601.75</v>
      </c>
      <c r="G86" s="8">
        <v>18165.240000000002</v>
      </c>
      <c r="H86" s="8">
        <v>20680.330000000002</v>
      </c>
      <c r="I86" s="8">
        <v>23246.35</v>
      </c>
      <c r="J86" s="8">
        <v>26544.959999999999</v>
      </c>
      <c r="K86" s="28" t="s">
        <v>265</v>
      </c>
    </row>
    <row r="87" spans="4:11" x14ac:dyDescent="0.25">
      <c r="D87" s="5" t="s">
        <v>77</v>
      </c>
      <c r="E87" s="5"/>
      <c r="F87" s="9">
        <v>15763</v>
      </c>
      <c r="G87" s="9">
        <v>18326.53</v>
      </c>
      <c r="H87" s="9">
        <v>20841.689999999999</v>
      </c>
      <c r="I87" s="9">
        <v>23407.78</v>
      </c>
      <c r="J87" s="9">
        <v>26706.43</v>
      </c>
      <c r="K87" s="34"/>
    </row>
    <row r="88" spans="4:11" x14ac:dyDescent="0.25">
      <c r="D88" t="s">
        <v>78</v>
      </c>
      <c r="F88" s="8">
        <v>294.27999999999997</v>
      </c>
      <c r="G88" s="8">
        <v>259.06</v>
      </c>
      <c r="H88" s="8">
        <v>275.69</v>
      </c>
      <c r="I88" s="8">
        <v>305.76</v>
      </c>
      <c r="J88" s="8">
        <v>95.9</v>
      </c>
    </row>
    <row r="89" spans="4:11" x14ac:dyDescent="0.25">
      <c r="D89" s="10" t="s">
        <v>79</v>
      </c>
      <c r="E89" s="10"/>
      <c r="F89" s="24">
        <v>16057.28</v>
      </c>
      <c r="G89" s="24">
        <v>18585.59</v>
      </c>
      <c r="H89" s="24">
        <v>21117.38</v>
      </c>
      <c r="I89" s="24">
        <v>23713.54</v>
      </c>
      <c r="J89" s="24">
        <v>26802.33</v>
      </c>
    </row>
    <row r="90" spans="4:11" x14ac:dyDescent="0.25">
      <c r="D90" s="5" t="s">
        <v>80</v>
      </c>
      <c r="F90" s="8"/>
      <c r="G90" s="8"/>
      <c r="H90" s="8"/>
      <c r="I90" s="8"/>
      <c r="J90" s="8"/>
    </row>
    <row r="91" spans="4:11" x14ac:dyDescent="0.25">
      <c r="D91" s="5" t="s">
        <v>81</v>
      </c>
      <c r="F91" s="8"/>
      <c r="G91" s="8"/>
      <c r="H91" s="8"/>
      <c r="I91" s="8"/>
      <c r="J91" s="8"/>
    </row>
    <row r="92" spans="4:11" x14ac:dyDescent="0.25">
      <c r="D92" t="s">
        <v>82</v>
      </c>
      <c r="F92" s="8"/>
      <c r="G92" s="8"/>
      <c r="H92" s="8"/>
      <c r="I92" s="8"/>
      <c r="J92" s="8"/>
    </row>
    <row r="93" spans="4:11" x14ac:dyDescent="0.25">
      <c r="D93" t="s">
        <v>90</v>
      </c>
      <c r="F93" s="8">
        <v>2369.2800000000002</v>
      </c>
      <c r="G93" s="8">
        <v>1202.75</v>
      </c>
      <c r="H93" s="8">
        <v>416.24</v>
      </c>
      <c r="I93" s="8">
        <v>0</v>
      </c>
      <c r="J93" s="8">
        <v>0</v>
      </c>
      <c r="K93" s="28" t="s">
        <v>231</v>
      </c>
    </row>
    <row r="94" spans="4:11" x14ac:dyDescent="0.25">
      <c r="D94" t="s">
        <v>83</v>
      </c>
      <c r="F94" s="8">
        <v>0</v>
      </c>
      <c r="G94" s="8">
        <v>197.89</v>
      </c>
      <c r="H94" s="8">
        <v>158.28</v>
      </c>
      <c r="I94" s="8">
        <v>208.82</v>
      </c>
      <c r="J94" s="8">
        <v>225.42</v>
      </c>
      <c r="K94" s="28" t="s">
        <v>231</v>
      </c>
    </row>
    <row r="95" spans="4:11" x14ac:dyDescent="0.25">
      <c r="D95" t="s">
        <v>84</v>
      </c>
      <c r="F95" s="8">
        <v>276.89999999999998</v>
      </c>
      <c r="G95" s="8">
        <v>97.72</v>
      </c>
      <c r="H95" s="8">
        <v>100.37</v>
      </c>
      <c r="I95" s="8">
        <v>113.7</v>
      </c>
      <c r="J95" s="8">
        <v>67.81</v>
      </c>
      <c r="K95" s="28" t="s">
        <v>243</v>
      </c>
    </row>
    <row r="96" spans="4:11" x14ac:dyDescent="0.25">
      <c r="D96" t="s">
        <v>85</v>
      </c>
      <c r="F96" s="8">
        <v>133.27000000000001</v>
      </c>
      <c r="G96" s="8">
        <v>116.17</v>
      </c>
      <c r="H96" s="8">
        <v>100.22</v>
      </c>
      <c r="I96" s="8">
        <v>102.16</v>
      </c>
      <c r="J96" s="8">
        <v>129.26</v>
      </c>
      <c r="K96" s="28" t="s">
        <v>243</v>
      </c>
    </row>
    <row r="97" spans="3:11" x14ac:dyDescent="0.25">
      <c r="D97" t="s">
        <v>86</v>
      </c>
      <c r="F97" s="8">
        <v>365.21</v>
      </c>
      <c r="G97" s="8">
        <v>296.61</v>
      </c>
      <c r="H97" s="8">
        <v>243.96</v>
      </c>
      <c r="I97" s="8">
        <v>163.28</v>
      </c>
      <c r="J97" s="8">
        <v>185.29</v>
      </c>
      <c r="K97" s="28" t="s">
        <v>243</v>
      </c>
    </row>
    <row r="98" spans="3:11" x14ac:dyDescent="0.25">
      <c r="D98" t="s">
        <v>87</v>
      </c>
      <c r="F98" s="8">
        <v>67.48</v>
      </c>
      <c r="G98" s="8">
        <v>63.61</v>
      </c>
      <c r="H98" s="8">
        <v>51.46</v>
      </c>
      <c r="I98" s="8">
        <v>52.11</v>
      </c>
      <c r="J98" s="8">
        <v>61.94</v>
      </c>
      <c r="K98" s="28" t="s">
        <v>243</v>
      </c>
    </row>
    <row r="99" spans="3:11" x14ac:dyDescent="0.25">
      <c r="D99" s="5" t="s">
        <v>88</v>
      </c>
      <c r="E99" s="5"/>
      <c r="F99" s="9">
        <v>3212.14</v>
      </c>
      <c r="G99" s="9">
        <v>1974.75</v>
      </c>
      <c r="H99" s="9">
        <v>1070.53</v>
      </c>
      <c r="I99" s="9">
        <v>640.07000000000005</v>
      </c>
      <c r="J99" s="9">
        <v>669.72</v>
      </c>
    </row>
    <row r="100" spans="3:11" x14ac:dyDescent="0.25">
      <c r="D100" s="5" t="s">
        <v>89</v>
      </c>
      <c r="F100" s="8"/>
      <c r="G100" s="8"/>
      <c r="H100" s="8"/>
      <c r="I100" s="8"/>
      <c r="J100" s="8"/>
    </row>
    <row r="101" spans="3:11" x14ac:dyDescent="0.25">
      <c r="D101" t="s">
        <v>82</v>
      </c>
      <c r="F101" s="8"/>
      <c r="G101" s="8"/>
      <c r="H101" s="8"/>
      <c r="I101" s="8"/>
      <c r="J101" s="8"/>
    </row>
    <row r="102" spans="3:11" x14ac:dyDescent="0.25">
      <c r="D102" t="s">
        <v>90</v>
      </c>
      <c r="F102" s="8">
        <v>447.15</v>
      </c>
      <c r="G102" s="8">
        <v>334.73</v>
      </c>
      <c r="H102" s="8">
        <v>407.9</v>
      </c>
      <c r="I102" s="8">
        <v>520.36</v>
      </c>
      <c r="J102" s="8">
        <v>247.02</v>
      </c>
      <c r="K102" s="28" t="s">
        <v>231</v>
      </c>
    </row>
    <row r="103" spans="3:11" x14ac:dyDescent="0.25">
      <c r="D103" t="s">
        <v>91</v>
      </c>
      <c r="F103" s="8">
        <v>0</v>
      </c>
      <c r="G103" s="8">
        <v>0</v>
      </c>
      <c r="H103" s="8">
        <v>73.36</v>
      </c>
      <c r="I103" s="8">
        <v>73.94</v>
      </c>
      <c r="J103" s="8">
        <v>86.97</v>
      </c>
      <c r="K103" s="28" t="s">
        <v>231</v>
      </c>
    </row>
    <row r="104" spans="3:11" x14ac:dyDescent="0.25">
      <c r="D104" t="s">
        <v>92</v>
      </c>
      <c r="F104" s="8"/>
      <c r="G104" s="8"/>
      <c r="H104" s="8"/>
      <c r="I104" s="8"/>
      <c r="J104" s="8"/>
    </row>
    <row r="105" spans="3:11" x14ac:dyDescent="0.25">
      <c r="D105" t="s">
        <v>101</v>
      </c>
      <c r="F105" s="8">
        <v>81.19</v>
      </c>
      <c r="G105" s="8">
        <v>69.33</v>
      </c>
      <c r="H105" s="8">
        <v>175.12</v>
      </c>
      <c r="I105" s="8">
        <v>225.91</v>
      </c>
      <c r="J105" s="8">
        <v>253.54</v>
      </c>
      <c r="K105" s="28" t="s">
        <v>242</v>
      </c>
    </row>
    <row r="106" spans="3:11" x14ac:dyDescent="0.25">
      <c r="D106" t="s">
        <v>102</v>
      </c>
      <c r="F106" s="8">
        <v>2200.62</v>
      </c>
      <c r="G106" s="8">
        <v>1997.49</v>
      </c>
      <c r="H106" s="8">
        <v>2332.98</v>
      </c>
      <c r="I106" s="8">
        <v>2231.14</v>
      </c>
      <c r="J106" s="8">
        <v>2220.44</v>
      </c>
      <c r="K106" s="28" t="s">
        <v>242</v>
      </c>
    </row>
    <row r="107" spans="3:11" x14ac:dyDescent="0.25">
      <c r="D107" t="s">
        <v>93</v>
      </c>
      <c r="F107" s="8">
        <v>530.36</v>
      </c>
      <c r="G107" s="8">
        <v>733.99</v>
      </c>
      <c r="H107" s="8">
        <v>370.83</v>
      </c>
      <c r="I107" s="8">
        <v>394.54</v>
      </c>
      <c r="J107" s="8">
        <v>492.14</v>
      </c>
      <c r="K107" s="28" t="s">
        <v>241</v>
      </c>
    </row>
    <row r="108" spans="3:11" x14ac:dyDescent="0.25">
      <c r="D108" t="s">
        <v>94</v>
      </c>
      <c r="F108" s="8">
        <v>176.29</v>
      </c>
      <c r="G108" s="8">
        <v>359.22</v>
      </c>
      <c r="H108" s="8">
        <v>311.06</v>
      </c>
      <c r="I108" s="8">
        <v>284.13</v>
      </c>
      <c r="J108" s="8">
        <v>311.87</v>
      </c>
      <c r="K108" s="28" t="s">
        <v>241</v>
      </c>
    </row>
    <row r="109" spans="3:11" x14ac:dyDescent="0.25">
      <c r="D109" t="s">
        <v>95</v>
      </c>
      <c r="F109" s="8">
        <v>948.19</v>
      </c>
      <c r="G109" s="8">
        <v>1078.32</v>
      </c>
      <c r="H109" s="8">
        <v>1221</v>
      </c>
      <c r="I109" s="8">
        <v>1286.67</v>
      </c>
      <c r="J109" s="8">
        <v>1611.76</v>
      </c>
      <c r="K109" s="28" t="s">
        <v>241</v>
      </c>
    </row>
    <row r="110" spans="3:11" x14ac:dyDescent="0.25">
      <c r="D110" t="s">
        <v>96</v>
      </c>
      <c r="F110" s="8">
        <v>9.34</v>
      </c>
      <c r="G110" s="8">
        <v>18.059999999999999</v>
      </c>
      <c r="H110" s="8">
        <v>20.62</v>
      </c>
      <c r="I110" s="8">
        <v>16.579999999999998</v>
      </c>
      <c r="J110" s="8">
        <v>22.03</v>
      </c>
      <c r="K110" s="28" t="s">
        <v>241</v>
      </c>
    </row>
    <row r="111" spans="3:11" x14ac:dyDescent="0.25">
      <c r="C111" s="5"/>
      <c r="D111" s="5" t="s">
        <v>97</v>
      </c>
      <c r="E111" s="5"/>
      <c r="F111" s="9">
        <v>4393.1400000000003</v>
      </c>
      <c r="G111" s="9">
        <v>4591.1400000000003</v>
      </c>
      <c r="H111" s="9">
        <v>4912.87</v>
      </c>
      <c r="I111" s="9">
        <v>5033.2700000000004</v>
      </c>
      <c r="J111" s="9">
        <v>5245.77</v>
      </c>
    </row>
    <row r="112" spans="3:11" x14ac:dyDescent="0.25">
      <c r="D112" t="s">
        <v>98</v>
      </c>
      <c r="F112" s="8">
        <v>0</v>
      </c>
      <c r="G112" s="8">
        <v>0.41</v>
      </c>
      <c r="H112" s="8">
        <v>0.34</v>
      </c>
      <c r="I112" s="8">
        <v>76.400000000000006</v>
      </c>
      <c r="J112" s="8">
        <v>0</v>
      </c>
      <c r="K112" s="28" t="s">
        <v>243</v>
      </c>
    </row>
    <row r="113" spans="1:17" x14ac:dyDescent="0.25">
      <c r="D113" s="5" t="s">
        <v>99</v>
      </c>
      <c r="E113" s="5"/>
      <c r="F113" s="9">
        <v>7605.28</v>
      </c>
      <c r="G113" s="9">
        <v>6566.3</v>
      </c>
      <c r="H113" s="9">
        <v>5983.74</v>
      </c>
      <c r="I113" s="9">
        <v>5749.74</v>
      </c>
      <c r="J113" s="9">
        <v>5915.49</v>
      </c>
    </row>
    <row r="114" spans="1:17" x14ac:dyDescent="0.25">
      <c r="D114" s="5" t="s">
        <v>100</v>
      </c>
      <c r="E114" s="5"/>
      <c r="F114" s="8">
        <v>23662.560000000001</v>
      </c>
      <c r="G114" s="8">
        <v>25151.89</v>
      </c>
      <c r="H114" s="8">
        <v>27101.119999999999</v>
      </c>
      <c r="I114" s="8">
        <v>29463.279999999999</v>
      </c>
      <c r="J114" s="8">
        <v>32717.82</v>
      </c>
    </row>
    <row r="115" spans="1:17" x14ac:dyDescent="0.25">
      <c r="F115" s="8"/>
      <c r="G115" s="8"/>
      <c r="H115" s="8"/>
      <c r="I115" s="8"/>
      <c r="J115" s="8"/>
    </row>
    <row r="116" spans="1:17" x14ac:dyDescent="0.25">
      <c r="D116" s="5" t="s">
        <v>104</v>
      </c>
      <c r="E116" s="5"/>
      <c r="F116" s="8">
        <f>F114-F82</f>
        <v>0</v>
      </c>
      <c r="G116" s="8">
        <f>G114-G82</f>
        <v>0</v>
      </c>
      <c r="H116" s="8">
        <f>H114-H82</f>
        <v>0</v>
      </c>
      <c r="I116" s="8">
        <f>I114-I82</f>
        <v>0</v>
      </c>
      <c r="J116" s="8">
        <f>J114-J82</f>
        <v>0</v>
      </c>
    </row>
    <row r="119" spans="1:17" x14ac:dyDescent="0.25">
      <c r="A119" s="6" t="s">
        <v>105</v>
      </c>
      <c r="B119" s="6"/>
      <c r="C119" s="6"/>
      <c r="D119" s="6"/>
      <c r="E119" s="6"/>
      <c r="F119" s="6">
        <v>2020</v>
      </c>
      <c r="G119" s="6">
        <f>F119+1</f>
        <v>2021</v>
      </c>
      <c r="H119" s="6">
        <f>G119+1</f>
        <v>2022</v>
      </c>
      <c r="I119" s="6">
        <f>H119+1</f>
        <v>2023</v>
      </c>
      <c r="J119" s="6">
        <f>I119+1</f>
        <v>2024</v>
      </c>
      <c r="K119" s="27"/>
      <c r="L119" s="3"/>
      <c r="M119" s="3"/>
      <c r="N119" s="3"/>
      <c r="O119" s="3"/>
      <c r="P119" s="3"/>
      <c r="Q119" s="3"/>
    </row>
    <row r="121" spans="1:17" x14ac:dyDescent="0.25">
      <c r="D121" s="5" t="s">
        <v>106</v>
      </c>
    </row>
    <row r="122" spans="1:17" x14ac:dyDescent="0.25">
      <c r="D122" s="5" t="s">
        <v>107</v>
      </c>
      <c r="E122" s="5"/>
      <c r="F122" s="9">
        <v>2178.1799999999998</v>
      </c>
      <c r="G122" s="9">
        <v>3290.06</v>
      </c>
      <c r="H122" s="9">
        <v>3675.39</v>
      </c>
      <c r="I122" s="9">
        <v>4220.7700000000004</v>
      </c>
      <c r="J122" s="9">
        <v>5896.72</v>
      </c>
    </row>
    <row r="123" spans="1:17" x14ac:dyDescent="0.25">
      <c r="D123" t="s">
        <v>108</v>
      </c>
      <c r="F123" s="8"/>
      <c r="G123" s="8"/>
      <c r="H123" s="8"/>
      <c r="I123" s="8"/>
      <c r="J123" s="8"/>
    </row>
    <row r="124" spans="1:17" x14ac:dyDescent="0.25">
      <c r="D124" t="s">
        <v>109</v>
      </c>
      <c r="F124" s="8">
        <v>1174.6500000000001</v>
      </c>
      <c r="G124" s="8">
        <v>1067.6600000000001</v>
      </c>
      <c r="H124" s="8">
        <v>1051.95</v>
      </c>
      <c r="I124" s="8">
        <v>1172.1099999999999</v>
      </c>
      <c r="J124" s="8">
        <v>1051.02</v>
      </c>
    </row>
    <row r="125" spans="1:17" x14ac:dyDescent="0.25">
      <c r="D125" t="s">
        <v>164</v>
      </c>
      <c r="F125" s="8">
        <v>197.36</v>
      </c>
      <c r="G125" s="8">
        <v>160.69999999999999</v>
      </c>
      <c r="H125" s="8">
        <v>106.35</v>
      </c>
      <c r="I125" s="8">
        <v>109.54</v>
      </c>
      <c r="J125" s="8">
        <v>89.88</v>
      </c>
    </row>
    <row r="126" spans="1:17" x14ac:dyDescent="0.25">
      <c r="D126" t="s">
        <v>110</v>
      </c>
      <c r="F126" s="8">
        <v>-31.9</v>
      </c>
      <c r="G126" s="8">
        <v>-8.64</v>
      </c>
      <c r="H126" s="8">
        <v>11.15</v>
      </c>
      <c r="I126" s="8">
        <v>-56.2</v>
      </c>
      <c r="J126" s="8">
        <v>-22.81</v>
      </c>
    </row>
    <row r="127" spans="1:17" x14ac:dyDescent="0.25">
      <c r="D127" t="s">
        <v>111</v>
      </c>
      <c r="F127" s="8">
        <v>23.45</v>
      </c>
      <c r="G127" s="8">
        <v>19.54</v>
      </c>
      <c r="H127" s="8">
        <v>24.12</v>
      </c>
      <c r="I127" s="8">
        <v>39.04</v>
      </c>
      <c r="J127" s="8">
        <v>46.16</v>
      </c>
    </row>
    <row r="128" spans="1:17" x14ac:dyDescent="0.25">
      <c r="D128" t="s">
        <v>112</v>
      </c>
      <c r="F128" s="8">
        <v>180.27</v>
      </c>
      <c r="G128" s="8">
        <v>39.479999999999997</v>
      </c>
      <c r="H128" s="8">
        <v>-40.82</v>
      </c>
      <c r="I128" s="8">
        <v>-36.68</v>
      </c>
      <c r="J128" s="8">
        <v>23.51</v>
      </c>
    </row>
    <row r="129" spans="4:13" x14ac:dyDescent="0.25">
      <c r="D129" t="s">
        <v>113</v>
      </c>
      <c r="F129" s="8">
        <v>-9.2799999999999994</v>
      </c>
      <c r="G129" s="8">
        <v>-7.04</v>
      </c>
      <c r="H129" s="8">
        <v>-17.75</v>
      </c>
      <c r="I129" s="8">
        <v>-28.62</v>
      </c>
      <c r="J129" s="8">
        <v>-11.29</v>
      </c>
    </row>
    <row r="130" spans="4:13" x14ac:dyDescent="0.25">
      <c r="D130" t="s">
        <v>114</v>
      </c>
      <c r="F130" s="8">
        <v>-58.39</v>
      </c>
      <c r="G130" s="8">
        <v>-40.22</v>
      </c>
      <c r="H130" s="8">
        <v>-61.87</v>
      </c>
      <c r="I130" s="8">
        <v>-133.62</v>
      </c>
      <c r="J130" s="8">
        <v>-208.3</v>
      </c>
    </row>
    <row r="131" spans="4:13" x14ac:dyDescent="0.25">
      <c r="D131" t="s">
        <v>162</v>
      </c>
      <c r="F131" s="8">
        <v>-0.06</v>
      </c>
      <c r="G131" s="8">
        <v>-21.64</v>
      </c>
      <c r="H131" s="8">
        <v>-0.01</v>
      </c>
      <c r="I131" s="8">
        <v>0</v>
      </c>
      <c r="J131" s="8">
        <v>0</v>
      </c>
    </row>
    <row r="132" spans="4:13" x14ac:dyDescent="0.25">
      <c r="D132" t="s">
        <v>115</v>
      </c>
      <c r="F132" s="8">
        <v>-2.41</v>
      </c>
      <c r="G132" s="8">
        <v>-0.06</v>
      </c>
      <c r="H132" s="8">
        <v>-6.37</v>
      </c>
      <c r="I132" s="8">
        <v>-9.08</v>
      </c>
      <c r="J132" s="8">
        <v>-18.829999999999998</v>
      </c>
    </row>
    <row r="133" spans="4:13" x14ac:dyDescent="0.25">
      <c r="D133" t="s">
        <v>116</v>
      </c>
      <c r="F133" s="8">
        <v>-125.92</v>
      </c>
      <c r="G133" s="8">
        <v>-52.79</v>
      </c>
      <c r="H133" s="8">
        <v>-77.22</v>
      </c>
      <c r="I133" s="8">
        <v>-122.39</v>
      </c>
      <c r="J133" s="8">
        <v>-69.22</v>
      </c>
    </row>
    <row r="134" spans="4:13" x14ac:dyDescent="0.25">
      <c r="D134" t="s">
        <v>163</v>
      </c>
      <c r="F134" s="8">
        <v>4.66</v>
      </c>
      <c r="G134" s="8">
        <v>3.78</v>
      </c>
      <c r="H134" s="8">
        <v>0</v>
      </c>
      <c r="I134" s="8">
        <v>0</v>
      </c>
      <c r="J134" s="8">
        <v>0</v>
      </c>
    </row>
    <row r="135" spans="4:13" x14ac:dyDescent="0.25">
      <c r="D135" t="s">
        <v>117</v>
      </c>
      <c r="F135" s="8">
        <v>25.18</v>
      </c>
      <c r="G135" s="8">
        <v>-12.08</v>
      </c>
      <c r="H135" s="8">
        <v>-2.02</v>
      </c>
      <c r="I135" s="8">
        <v>-20.68</v>
      </c>
      <c r="J135" s="8">
        <v>-221.96</v>
      </c>
    </row>
    <row r="136" spans="4:13" x14ac:dyDescent="0.25">
      <c r="D136" t="s">
        <v>118</v>
      </c>
      <c r="F136" s="8">
        <v>-2.62</v>
      </c>
      <c r="G136" s="8">
        <v>-3.01</v>
      </c>
      <c r="H136" s="8">
        <v>-8.68</v>
      </c>
      <c r="I136" s="8">
        <v>-1.58</v>
      </c>
      <c r="J136" s="8">
        <v>-3.49</v>
      </c>
    </row>
    <row r="137" spans="4:13" x14ac:dyDescent="0.25">
      <c r="D137" t="s">
        <v>119</v>
      </c>
      <c r="F137" s="8">
        <v>0</v>
      </c>
      <c r="G137" s="8">
        <v>0</v>
      </c>
      <c r="H137" s="8">
        <v>0</v>
      </c>
      <c r="I137" s="8">
        <v>-25.77</v>
      </c>
      <c r="J137" s="8">
        <v>0</v>
      </c>
    </row>
    <row r="138" spans="4:13" x14ac:dyDescent="0.25">
      <c r="D138" t="s">
        <v>120</v>
      </c>
      <c r="F138" s="8">
        <v>0</v>
      </c>
      <c r="G138" s="8">
        <v>0</v>
      </c>
      <c r="H138" s="8">
        <v>0</v>
      </c>
      <c r="I138" s="8">
        <v>0</v>
      </c>
      <c r="J138" s="8">
        <v>-0.93</v>
      </c>
    </row>
    <row r="139" spans="4:13" x14ac:dyDescent="0.25">
      <c r="D139" t="s">
        <v>121</v>
      </c>
      <c r="F139" s="8">
        <v>-9.4600000000000009</v>
      </c>
      <c r="G139" s="8">
        <v>-14.77</v>
      </c>
      <c r="H139" s="8">
        <v>-11.36</v>
      </c>
      <c r="I139" s="8">
        <v>-7.88</v>
      </c>
      <c r="J139" s="8">
        <v>-12.97</v>
      </c>
      <c r="K139" s="35"/>
      <c r="M139" s="4"/>
    </row>
    <row r="140" spans="4:13" x14ac:dyDescent="0.25">
      <c r="D140" s="5" t="s">
        <v>266</v>
      </c>
      <c r="F140" s="9">
        <f>SUM(F124:F139)</f>
        <v>1365.5300000000002</v>
      </c>
      <c r="G140" s="9">
        <f>SUM(G124:G139)</f>
        <v>1130.9100000000001</v>
      </c>
      <c r="H140" s="9">
        <f>SUM(H124:H139)</f>
        <v>967.47000000000025</v>
      </c>
      <c r="I140" s="9">
        <f>SUM(I124:I139)</f>
        <v>878.18999999999983</v>
      </c>
      <c r="J140" s="9">
        <f>SUM(J124:J139)</f>
        <v>640.77000000000021</v>
      </c>
      <c r="K140" s="35"/>
      <c r="M140" s="4"/>
    </row>
    <row r="141" spans="4:13" x14ac:dyDescent="0.25">
      <c r="D141" s="5" t="s">
        <v>122</v>
      </c>
      <c r="E141" s="5"/>
      <c r="F141" s="9">
        <v>3543.71</v>
      </c>
      <c r="G141" s="9">
        <v>4420.97</v>
      </c>
      <c r="H141" s="9">
        <v>4642.8599999999997</v>
      </c>
      <c r="I141" s="9">
        <v>5098.96</v>
      </c>
      <c r="J141" s="9">
        <v>6537.49</v>
      </c>
      <c r="K141" s="36"/>
    </row>
    <row r="142" spans="4:13" x14ac:dyDescent="0.25">
      <c r="D142" t="s">
        <v>123</v>
      </c>
      <c r="F142" s="8"/>
      <c r="G142" s="8"/>
      <c r="H142" s="8"/>
      <c r="I142" s="8"/>
      <c r="J142" s="8"/>
    </row>
    <row r="143" spans="4:13" x14ac:dyDescent="0.25">
      <c r="D143" t="s">
        <v>124</v>
      </c>
      <c r="F143" s="8">
        <v>-331.55</v>
      </c>
      <c r="G143" s="8">
        <v>-254.32</v>
      </c>
      <c r="H143" s="8">
        <v>-621.11</v>
      </c>
      <c r="I143" s="8">
        <v>110.77</v>
      </c>
      <c r="J143" s="8">
        <v>-61.86</v>
      </c>
    </row>
    <row r="144" spans="4:13" x14ac:dyDescent="0.25">
      <c r="D144" t="s">
        <v>125</v>
      </c>
      <c r="F144" s="8">
        <v>217.26</v>
      </c>
      <c r="G144" s="8">
        <v>422.93</v>
      </c>
      <c r="H144" s="8">
        <v>81.36</v>
      </c>
      <c r="I144" s="8">
        <v>-651.98</v>
      </c>
      <c r="J144" s="8">
        <v>-906.95</v>
      </c>
    </row>
    <row r="145" spans="4:13" x14ac:dyDescent="0.25">
      <c r="D145" t="s">
        <v>126</v>
      </c>
      <c r="F145" s="8">
        <v>487.28</v>
      </c>
      <c r="G145" s="8">
        <v>203.05</v>
      </c>
      <c r="H145" s="8">
        <v>362.29</v>
      </c>
      <c r="I145" s="8">
        <v>-18.21</v>
      </c>
      <c r="J145" s="8">
        <v>162.71</v>
      </c>
    </row>
    <row r="146" spans="4:13" x14ac:dyDescent="0.25">
      <c r="D146" s="5" t="s">
        <v>127</v>
      </c>
      <c r="F146" s="9">
        <v>3916.7</v>
      </c>
      <c r="G146" s="9">
        <v>4792.63</v>
      </c>
      <c r="H146" s="9">
        <v>4465.3999999999996</v>
      </c>
      <c r="I146" s="9">
        <v>4539.54</v>
      </c>
      <c r="J146" s="9">
        <v>5731.39</v>
      </c>
    </row>
    <row r="147" spans="4:13" x14ac:dyDescent="0.25">
      <c r="D147" t="s">
        <v>128</v>
      </c>
      <c r="F147" s="8">
        <v>-848.25</v>
      </c>
      <c r="G147" s="8">
        <v>-1037.43</v>
      </c>
      <c r="H147" s="8">
        <v>-1139.5</v>
      </c>
      <c r="I147" s="8">
        <v>-1301.8900000000001</v>
      </c>
      <c r="J147" s="8">
        <v>-1597.48</v>
      </c>
    </row>
    <row r="148" spans="4:13" x14ac:dyDescent="0.25">
      <c r="D148" s="5" t="s">
        <v>129</v>
      </c>
      <c r="F148" s="9">
        <v>3068.45</v>
      </c>
      <c r="G148" s="9">
        <v>3755.2</v>
      </c>
      <c r="H148" s="9">
        <v>3325.9</v>
      </c>
      <c r="I148" s="9">
        <v>3237.65</v>
      </c>
      <c r="J148" s="9">
        <v>4133.91</v>
      </c>
    </row>
    <row r="149" spans="4:13" x14ac:dyDescent="0.25">
      <c r="D149" s="5" t="s">
        <v>130</v>
      </c>
      <c r="F149" s="8"/>
      <c r="G149" s="8"/>
      <c r="H149" s="8"/>
      <c r="I149" s="8"/>
      <c r="J149" s="8"/>
      <c r="L149" s="4"/>
    </row>
    <row r="150" spans="4:13" x14ac:dyDescent="0.25">
      <c r="D150" t="s">
        <v>131</v>
      </c>
      <c r="F150" s="8">
        <v>-572.77</v>
      </c>
      <c r="G150" s="8">
        <v>-629.66</v>
      </c>
      <c r="H150" s="8">
        <v>-544.11</v>
      </c>
      <c r="I150" s="8">
        <v>-840.53</v>
      </c>
      <c r="J150" s="8">
        <v>-1098.25</v>
      </c>
    </row>
    <row r="151" spans="4:13" x14ac:dyDescent="0.25">
      <c r="D151" s="37" t="s">
        <v>132</v>
      </c>
      <c r="F151" s="8">
        <v>-427.24</v>
      </c>
      <c r="G151" s="8">
        <v>-189.26</v>
      </c>
      <c r="H151" s="8">
        <v>-157.04</v>
      </c>
      <c r="I151" s="8">
        <v>-342.36</v>
      </c>
      <c r="J151" s="8">
        <v>-251.05</v>
      </c>
    </row>
    <row r="152" spans="4:13" x14ac:dyDescent="0.25">
      <c r="D152" t="s">
        <v>133</v>
      </c>
      <c r="F152" s="8">
        <v>14.32</v>
      </c>
      <c r="G152" s="8">
        <v>22.05</v>
      </c>
      <c r="H152" s="8">
        <v>16.399999999999999</v>
      </c>
      <c r="I152" s="8">
        <v>28.52</v>
      </c>
      <c r="J152" s="8">
        <v>34.17</v>
      </c>
    </row>
    <row r="153" spans="4:13" x14ac:dyDescent="0.25">
      <c r="D153" s="37" t="s">
        <v>143</v>
      </c>
      <c r="F153" s="8">
        <v>0</v>
      </c>
      <c r="G153" s="8" t="s">
        <v>103</v>
      </c>
      <c r="H153" s="8">
        <v>14.98</v>
      </c>
      <c r="I153" s="8">
        <v>1.06</v>
      </c>
      <c r="J153" s="8"/>
    </row>
    <row r="154" spans="4:13" x14ac:dyDescent="0.25">
      <c r="D154" s="37" t="s">
        <v>134</v>
      </c>
      <c r="F154" s="8">
        <v>0</v>
      </c>
      <c r="G154" s="8">
        <v>5.48</v>
      </c>
      <c r="H154" s="8">
        <v>3.78</v>
      </c>
      <c r="I154" s="8">
        <v>18.86</v>
      </c>
      <c r="J154" s="8"/>
    </row>
    <row r="155" spans="4:13" x14ac:dyDescent="0.25">
      <c r="D155" s="37" t="s">
        <v>135</v>
      </c>
      <c r="F155" s="8">
        <v>0</v>
      </c>
      <c r="G155" s="8"/>
      <c r="H155" s="8">
        <v>0</v>
      </c>
      <c r="I155" s="8">
        <v>25.77</v>
      </c>
      <c r="J155" s="8"/>
    </row>
    <row r="156" spans="4:13" x14ac:dyDescent="0.25">
      <c r="D156" s="37" t="s">
        <v>136</v>
      </c>
      <c r="F156" s="8">
        <v>-33.32</v>
      </c>
      <c r="G156" s="8"/>
      <c r="H156" s="8"/>
      <c r="I156" s="8" t="s">
        <v>103</v>
      </c>
      <c r="J156" s="8">
        <v>33.630000000000003</v>
      </c>
    </row>
    <row r="157" spans="4:13" x14ac:dyDescent="0.25">
      <c r="D157" s="37" t="s">
        <v>137</v>
      </c>
      <c r="F157" s="8">
        <v>1.27</v>
      </c>
      <c r="G157" s="8">
        <v>2.6</v>
      </c>
      <c r="H157" s="8"/>
      <c r="I157" s="8" t="s">
        <v>103</v>
      </c>
      <c r="J157" s="8">
        <v>120.4</v>
      </c>
    </row>
    <row r="158" spans="4:13" x14ac:dyDescent="0.25">
      <c r="D158" s="37" t="s">
        <v>138</v>
      </c>
      <c r="F158" s="8">
        <v>0</v>
      </c>
      <c r="G158" s="8"/>
      <c r="H158" s="8">
        <v>0</v>
      </c>
      <c r="I158" s="8" t="s">
        <v>103</v>
      </c>
      <c r="J158" s="8">
        <v>-300.89</v>
      </c>
    </row>
    <row r="159" spans="4:13" x14ac:dyDescent="0.25">
      <c r="D159" s="37" t="s">
        <v>139</v>
      </c>
      <c r="F159" s="8">
        <v>0</v>
      </c>
      <c r="G159" s="8">
        <v>-13.65</v>
      </c>
      <c r="H159" s="8">
        <v>-18.02</v>
      </c>
      <c r="I159" s="8">
        <v>-50.9</v>
      </c>
      <c r="J159" s="8">
        <v>-42</v>
      </c>
      <c r="M159" s="4"/>
    </row>
    <row r="160" spans="4:13" x14ac:dyDescent="0.25">
      <c r="D160" s="37" t="s">
        <v>140</v>
      </c>
      <c r="F160" s="8">
        <v>0</v>
      </c>
      <c r="G160" s="8">
        <v>-40</v>
      </c>
      <c r="H160" s="8">
        <v>-0.05</v>
      </c>
      <c r="I160" s="8">
        <v>-136.03</v>
      </c>
      <c r="J160" s="8">
        <v>-6.03</v>
      </c>
    </row>
    <row r="161" spans="4:13" x14ac:dyDescent="0.25">
      <c r="D161" s="37" t="s">
        <v>141</v>
      </c>
      <c r="F161" s="8">
        <v>0</v>
      </c>
      <c r="G161" s="8"/>
      <c r="H161" s="8">
        <v>0</v>
      </c>
      <c r="I161" s="8" t="s">
        <v>103</v>
      </c>
      <c r="J161" s="8">
        <v>0.6</v>
      </c>
    </row>
    <row r="162" spans="4:13" x14ac:dyDescent="0.25">
      <c r="D162" s="37" t="s">
        <v>142</v>
      </c>
      <c r="F162" s="8">
        <v>1210.01</v>
      </c>
      <c r="G162" s="8">
        <v>-1204.98</v>
      </c>
      <c r="H162" s="8">
        <v>170.64</v>
      </c>
      <c r="I162" s="8">
        <v>-751.83</v>
      </c>
      <c r="J162" s="8">
        <v>-1425.97</v>
      </c>
    </row>
    <row r="163" spans="4:13" x14ac:dyDescent="0.25">
      <c r="D163" s="37" t="s">
        <v>144</v>
      </c>
      <c r="F163" s="8">
        <v>-147.84</v>
      </c>
      <c r="G163" s="8">
        <v>-416.72</v>
      </c>
      <c r="H163" s="8">
        <v>-1416.82</v>
      </c>
      <c r="I163" s="8">
        <v>-462.96</v>
      </c>
      <c r="J163" s="8">
        <v>-265.10000000000002</v>
      </c>
      <c r="M163" s="4"/>
    </row>
    <row r="164" spans="4:13" x14ac:dyDescent="0.25">
      <c r="D164" t="s">
        <v>145</v>
      </c>
      <c r="F164" s="8">
        <v>50.09</v>
      </c>
      <c r="G164" s="8">
        <v>40.549999999999997</v>
      </c>
      <c r="H164" s="8">
        <v>46.99</v>
      </c>
      <c r="I164" s="8">
        <v>114.01</v>
      </c>
      <c r="J164" s="8">
        <v>208.23</v>
      </c>
    </row>
    <row r="165" spans="4:13" x14ac:dyDescent="0.25">
      <c r="D165" t="s">
        <v>165</v>
      </c>
      <c r="F165" s="8">
        <v>0.06</v>
      </c>
      <c r="G165" s="8">
        <v>21.64</v>
      </c>
      <c r="H165" s="8">
        <v>0.01</v>
      </c>
      <c r="I165" s="8"/>
      <c r="J165" s="8">
        <v>0</v>
      </c>
    </row>
    <row r="166" spans="4:13" x14ac:dyDescent="0.25">
      <c r="D166" s="37" t="s">
        <v>146</v>
      </c>
      <c r="F166" s="8">
        <v>0</v>
      </c>
      <c r="G166" s="8"/>
      <c r="H166" s="8"/>
      <c r="I166" s="8"/>
      <c r="J166" s="8">
        <v>-8.74</v>
      </c>
    </row>
    <row r="167" spans="4:13" x14ac:dyDescent="0.25">
      <c r="D167" t="s">
        <v>147</v>
      </c>
      <c r="F167" s="8">
        <v>9.4600000000000009</v>
      </c>
      <c r="G167" s="8">
        <v>14.77</v>
      </c>
      <c r="H167" s="8">
        <v>11.36</v>
      </c>
      <c r="I167" s="8">
        <v>7.88</v>
      </c>
      <c r="J167" s="8">
        <v>12.97</v>
      </c>
    </row>
    <row r="168" spans="4:13" x14ac:dyDescent="0.25">
      <c r="D168" s="5" t="s">
        <v>148</v>
      </c>
      <c r="F168" s="9">
        <v>104.04</v>
      </c>
      <c r="G168" s="9">
        <v>-2387.1799999999998</v>
      </c>
      <c r="H168" s="9">
        <v>-1871.88</v>
      </c>
      <c r="I168" s="9">
        <v>-2388.5100000000002</v>
      </c>
      <c r="J168" s="9">
        <v>-2988.03</v>
      </c>
    </row>
    <row r="169" spans="4:13" x14ac:dyDescent="0.25">
      <c r="D169" s="5" t="s">
        <v>149</v>
      </c>
      <c r="F169" s="8"/>
      <c r="G169" s="8"/>
      <c r="H169" s="8"/>
      <c r="I169" s="8"/>
      <c r="J169" s="8"/>
    </row>
    <row r="170" spans="4:13" x14ac:dyDescent="0.25">
      <c r="D170" s="37" t="s">
        <v>150</v>
      </c>
      <c r="F170" s="8">
        <v>0.11</v>
      </c>
      <c r="G170" s="8">
        <v>0.05</v>
      </c>
      <c r="H170" s="8">
        <v>7.0000000000000007E-2</v>
      </c>
      <c r="I170" s="8">
        <v>7.0000000000000007E-2</v>
      </c>
      <c r="J170" s="8">
        <v>0.04</v>
      </c>
    </row>
    <row r="171" spans="4:13" x14ac:dyDescent="0.25">
      <c r="D171" s="37" t="s">
        <v>151</v>
      </c>
      <c r="F171" s="8">
        <v>-383.02</v>
      </c>
      <c r="G171" s="8">
        <v>-5.36</v>
      </c>
      <c r="H171" s="8">
        <v>-19.75</v>
      </c>
      <c r="I171" s="8">
        <v>-4.2699999999999996</v>
      </c>
      <c r="J171" s="8">
        <v>-71.989999999999995</v>
      </c>
    </row>
    <row r="172" spans="4:13" x14ac:dyDescent="0.25">
      <c r="D172" t="s">
        <v>166</v>
      </c>
      <c r="F172" s="8">
        <v>0</v>
      </c>
      <c r="G172" s="8">
        <v>-36</v>
      </c>
      <c r="H172" s="8">
        <v>-2.77</v>
      </c>
      <c r="I172" s="8">
        <v>0</v>
      </c>
      <c r="J172" s="8">
        <v>0</v>
      </c>
    </row>
    <row r="173" spans="4:13" x14ac:dyDescent="0.25">
      <c r="D173" t="s">
        <v>168</v>
      </c>
      <c r="F173" s="8">
        <v>21.83</v>
      </c>
      <c r="G173" s="8">
        <v>0</v>
      </c>
      <c r="H173" s="8">
        <v>0</v>
      </c>
      <c r="I173" s="8">
        <v>0</v>
      </c>
      <c r="J173" s="8">
        <v>0</v>
      </c>
    </row>
    <row r="174" spans="4:13" x14ac:dyDescent="0.25">
      <c r="D174" s="37" t="s">
        <v>152</v>
      </c>
      <c r="F174" s="8">
        <v>51.92</v>
      </c>
      <c r="G174" s="8">
        <v>-41.87</v>
      </c>
      <c r="H174" s="8">
        <v>34.979999999999997</v>
      </c>
      <c r="I174" s="8">
        <v>-308</v>
      </c>
      <c r="J174" s="8">
        <v>-300.45999999999998</v>
      </c>
    </row>
    <row r="175" spans="4:13" x14ac:dyDescent="0.25">
      <c r="D175" s="37" t="s">
        <v>153</v>
      </c>
      <c r="F175" s="8">
        <v>-1947.74</v>
      </c>
      <c r="G175" s="8">
        <v>-1021.75</v>
      </c>
      <c r="H175" s="8">
        <v>-1041.21</v>
      </c>
      <c r="I175" s="8">
        <v>-43.9</v>
      </c>
      <c r="J175" s="8">
        <v>0</v>
      </c>
      <c r="M175" s="7"/>
    </row>
    <row r="176" spans="4:13" x14ac:dyDescent="0.25">
      <c r="D176" s="37" t="s">
        <v>154</v>
      </c>
      <c r="F176" s="8">
        <v>-75.83</v>
      </c>
      <c r="G176" s="8">
        <v>-84.33</v>
      </c>
      <c r="H176" s="8">
        <v>-92.1</v>
      </c>
      <c r="I176" s="8">
        <v>-133.69</v>
      </c>
      <c r="J176" s="8">
        <v>-77.02</v>
      </c>
    </row>
    <row r="177" spans="1:12" x14ac:dyDescent="0.25">
      <c r="D177" s="37" t="s">
        <v>167</v>
      </c>
      <c r="F177" s="8">
        <v>211.63</v>
      </c>
      <c r="G177" s="8">
        <v>70.489999999999995</v>
      </c>
      <c r="H177" s="8">
        <v>0</v>
      </c>
      <c r="I177" s="8">
        <v>0</v>
      </c>
      <c r="J177" s="8">
        <v>0</v>
      </c>
    </row>
    <row r="178" spans="1:12" x14ac:dyDescent="0.25">
      <c r="D178" s="37" t="s">
        <v>155</v>
      </c>
      <c r="F178" s="8">
        <v>-163.52000000000001</v>
      </c>
      <c r="G178" s="8">
        <v>-120.74</v>
      </c>
      <c r="H178" s="8">
        <v>-75.66</v>
      </c>
      <c r="I178" s="8">
        <v>-65</v>
      </c>
      <c r="J178" s="8">
        <v>-64.83</v>
      </c>
    </row>
    <row r="179" spans="1:12" x14ac:dyDescent="0.25">
      <c r="D179" s="37" t="s">
        <v>156</v>
      </c>
      <c r="F179" s="8">
        <v>-564.26</v>
      </c>
      <c r="G179" s="8">
        <v>0</v>
      </c>
      <c r="H179" s="8">
        <v>-403.35</v>
      </c>
      <c r="I179" s="8">
        <v>-403.5</v>
      </c>
      <c r="J179" s="8">
        <v>-686.17</v>
      </c>
    </row>
    <row r="180" spans="1:12" x14ac:dyDescent="0.25">
      <c r="D180" s="37" t="s">
        <v>169</v>
      </c>
      <c r="F180" s="8">
        <v>-99.94</v>
      </c>
      <c r="G180" s="8">
        <v>0</v>
      </c>
      <c r="H180" s="8">
        <v>0</v>
      </c>
      <c r="I180" s="8">
        <v>0</v>
      </c>
      <c r="J180" s="8">
        <v>0</v>
      </c>
    </row>
    <row r="181" spans="1:12" x14ac:dyDescent="0.25">
      <c r="D181" s="5" t="s">
        <v>157</v>
      </c>
      <c r="F181" s="9">
        <v>-2948.82</v>
      </c>
      <c r="G181" s="9">
        <v>-1239.51</v>
      </c>
      <c r="H181" s="9">
        <v>-1599.79</v>
      </c>
      <c r="I181" s="9">
        <v>-958.29</v>
      </c>
      <c r="J181" s="9">
        <v>-1200.43</v>
      </c>
      <c r="K181" s="35">
        <f>SUM(G170:G180)</f>
        <v>-1239.51</v>
      </c>
      <c r="L181" s="8">
        <f>SUM(H170:H180)</f>
        <v>-1599.79</v>
      </c>
    </row>
    <row r="182" spans="1:12" x14ac:dyDescent="0.25">
      <c r="D182" s="5" t="s">
        <v>158</v>
      </c>
      <c r="F182" s="9">
        <v>223.67</v>
      </c>
      <c r="G182" s="9">
        <v>128.51</v>
      </c>
      <c r="H182" s="9">
        <v>-145.77000000000001</v>
      </c>
      <c r="I182" s="9">
        <v>-109.15</v>
      </c>
      <c r="J182" s="9">
        <v>-54.55</v>
      </c>
    </row>
    <row r="183" spans="1:12" x14ac:dyDescent="0.25">
      <c r="D183" t="s">
        <v>159</v>
      </c>
      <c r="F183" s="8">
        <v>508.36</v>
      </c>
      <c r="G183" s="8">
        <v>649.13</v>
      </c>
      <c r="H183" s="8">
        <v>790.43</v>
      </c>
      <c r="I183" s="8">
        <v>658.11</v>
      </c>
      <c r="J183" s="8">
        <v>561.33000000000004</v>
      </c>
    </row>
    <row r="184" spans="1:12" x14ac:dyDescent="0.25">
      <c r="D184" t="s">
        <v>160</v>
      </c>
      <c r="F184" s="8">
        <v>10.35</v>
      </c>
      <c r="G184" s="8">
        <v>12.79</v>
      </c>
      <c r="H184" s="8">
        <v>13.45</v>
      </c>
      <c r="I184" s="8">
        <v>12.37</v>
      </c>
      <c r="J184" s="8">
        <v>5.56</v>
      </c>
    </row>
    <row r="185" spans="1:12" x14ac:dyDescent="0.25">
      <c r="D185" s="5" t="s">
        <v>161</v>
      </c>
      <c r="E185" s="5"/>
      <c r="F185" s="9">
        <v>742.38</v>
      </c>
      <c r="G185" s="9">
        <v>790.43</v>
      </c>
      <c r="H185" s="9">
        <v>658.11</v>
      </c>
      <c r="I185" s="9">
        <v>561.33000000000004</v>
      </c>
      <c r="J185" s="9">
        <v>512.34</v>
      </c>
    </row>
    <row r="187" spans="1:12" x14ac:dyDescent="0.25">
      <c r="A187" s="5" t="s">
        <v>170</v>
      </c>
    </row>
    <row r="188" spans="1:12" x14ac:dyDescent="0.25">
      <c r="D188" t="s">
        <v>171</v>
      </c>
      <c r="F188" s="4">
        <v>6740.56</v>
      </c>
      <c r="G188" s="4">
        <v>7735.73</v>
      </c>
      <c r="H188" s="4">
        <v>9827.5400000000009</v>
      </c>
      <c r="I188" s="4">
        <v>9868.67</v>
      </c>
      <c r="J188" s="4">
        <v>10873.21</v>
      </c>
    </row>
    <row r="189" spans="1:12" x14ac:dyDescent="0.25">
      <c r="D189" s="10" t="s">
        <v>172</v>
      </c>
      <c r="F189" s="4">
        <v>3873.82</v>
      </c>
      <c r="G189" s="4">
        <v>4091.4</v>
      </c>
      <c r="H189" s="4">
        <v>4431.3500000000004</v>
      </c>
      <c r="I189" s="4">
        <v>5908.66</v>
      </c>
      <c r="J189" s="4">
        <v>7501.55</v>
      </c>
    </row>
    <row r="190" spans="1:12" x14ac:dyDescent="0.25">
      <c r="D190" t="s">
        <v>173</v>
      </c>
      <c r="F190" s="4">
        <v>2206.42</v>
      </c>
      <c r="G190" s="4">
        <v>2303</v>
      </c>
      <c r="H190" s="4">
        <v>2632.95</v>
      </c>
      <c r="I190" s="4">
        <v>2335.0700000000002</v>
      </c>
      <c r="J190" s="4">
        <v>2430.62</v>
      </c>
    </row>
    <row r="191" spans="1:12" x14ac:dyDescent="0.25">
      <c r="D191" s="10" t="s">
        <v>174</v>
      </c>
      <c r="F191" s="4">
        <v>4311.1899999999996</v>
      </c>
      <c r="G191" s="4">
        <v>5029.46</v>
      </c>
      <c r="H191" s="4">
        <v>4871.5</v>
      </c>
      <c r="I191" s="4">
        <v>4640.72</v>
      </c>
      <c r="J191" s="4">
        <v>4968.71</v>
      </c>
    </row>
    <row r="192" spans="1:12" x14ac:dyDescent="0.25">
      <c r="D192" s="11" t="s">
        <v>175</v>
      </c>
      <c r="E192" s="11"/>
      <c r="F192" s="11">
        <f>SUM(F188:F191)</f>
        <v>17131.990000000002</v>
      </c>
      <c r="G192" s="11">
        <f>SUM(G188:G191)</f>
        <v>19159.59</v>
      </c>
      <c r="H192" s="11">
        <f>SUM(H188:H191)</f>
        <v>21763.34</v>
      </c>
      <c r="I192" s="11">
        <f>SUM(I188:I191)</f>
        <v>22753.120000000003</v>
      </c>
      <c r="J192" s="11">
        <f>SUM(J188:J191)</f>
        <v>25774.089999999997</v>
      </c>
    </row>
    <row r="196" spans="4:17" x14ac:dyDescent="0.25">
      <c r="D196" s="5" t="s">
        <v>185</v>
      </c>
      <c r="E196" s="16">
        <v>44531</v>
      </c>
      <c r="F196" s="16">
        <v>44621</v>
      </c>
      <c r="G196" s="16">
        <v>44713</v>
      </c>
      <c r="H196" s="16">
        <v>44805</v>
      </c>
      <c r="I196" s="16">
        <v>44896</v>
      </c>
      <c r="J196" s="16">
        <v>44986</v>
      </c>
      <c r="K196" s="29">
        <v>45078</v>
      </c>
      <c r="L196" s="16">
        <v>45170</v>
      </c>
      <c r="M196" s="16">
        <v>45261</v>
      </c>
      <c r="N196" s="16">
        <v>45352</v>
      </c>
      <c r="O196" s="16">
        <v>45444</v>
      </c>
      <c r="P196" s="16">
        <v>45536</v>
      </c>
      <c r="Q196" s="16">
        <v>45627</v>
      </c>
    </row>
    <row r="197" spans="4:17" x14ac:dyDescent="0.25">
      <c r="D197" s="14" t="s">
        <v>181</v>
      </c>
      <c r="E197" s="15">
        <v>5479</v>
      </c>
      <c r="F197" s="15">
        <v>5260</v>
      </c>
      <c r="G197" s="15">
        <v>5375</v>
      </c>
      <c r="H197" s="15">
        <v>5829</v>
      </c>
      <c r="I197" s="15">
        <v>5810</v>
      </c>
      <c r="J197" s="15">
        <v>5739</v>
      </c>
      <c r="K197" s="30">
        <v>6329</v>
      </c>
      <c r="L197" s="15">
        <v>6678</v>
      </c>
      <c r="M197" s="15">
        <v>6604</v>
      </c>
      <c r="N197" s="15">
        <v>6163</v>
      </c>
      <c r="O197" s="15">
        <v>6694</v>
      </c>
      <c r="P197" s="15">
        <v>7051</v>
      </c>
      <c r="Q197" s="15">
        <v>7073</v>
      </c>
    </row>
    <row r="198" spans="4:17" x14ac:dyDescent="0.25">
      <c r="D198" t="s">
        <v>182</v>
      </c>
      <c r="E198" s="12">
        <v>4248</v>
      </c>
      <c r="F198" s="12">
        <v>4511</v>
      </c>
      <c r="G198" s="12">
        <v>4232</v>
      </c>
      <c r="H198" s="12">
        <v>4526</v>
      </c>
      <c r="I198" s="12">
        <v>4403</v>
      </c>
      <c r="J198" s="12">
        <v>4566</v>
      </c>
      <c r="K198" s="31">
        <v>4835</v>
      </c>
      <c r="L198" s="12">
        <v>4944</v>
      </c>
      <c r="M198" s="12">
        <v>4856</v>
      </c>
      <c r="N198" s="12">
        <v>4847</v>
      </c>
      <c r="O198" s="12">
        <v>4978</v>
      </c>
      <c r="P198" s="12">
        <v>5165</v>
      </c>
      <c r="Q198" s="12">
        <v>5084</v>
      </c>
    </row>
    <row r="199" spans="4:17" x14ac:dyDescent="0.25">
      <c r="D199" s="14" t="s">
        <v>176</v>
      </c>
      <c r="E199" s="15">
        <v>1231</v>
      </c>
      <c r="F199" s="14">
        <v>750</v>
      </c>
      <c r="G199" s="15">
        <v>1143</v>
      </c>
      <c r="H199" s="15">
        <v>1302</v>
      </c>
      <c r="I199" s="15">
        <v>1408</v>
      </c>
      <c r="J199" s="15">
        <v>1174</v>
      </c>
      <c r="K199" s="30">
        <v>1494</v>
      </c>
      <c r="L199" s="15">
        <v>1734</v>
      </c>
      <c r="M199" s="15">
        <v>1748</v>
      </c>
      <c r="N199" s="15">
        <v>1316</v>
      </c>
      <c r="O199" s="15">
        <v>1716</v>
      </c>
      <c r="P199" s="15">
        <v>1886</v>
      </c>
      <c r="Q199" s="15">
        <v>1989</v>
      </c>
    </row>
    <row r="200" spans="4:17" x14ac:dyDescent="0.25">
      <c r="D200" t="s">
        <v>177</v>
      </c>
      <c r="E200" s="13">
        <v>0.22</v>
      </c>
      <c r="F200" s="13">
        <v>0.14000000000000001</v>
      </c>
      <c r="G200" s="13">
        <v>0.21</v>
      </c>
      <c r="H200" s="13">
        <v>0.22</v>
      </c>
      <c r="I200" s="13">
        <v>0.24</v>
      </c>
      <c r="J200" s="13">
        <v>0.2</v>
      </c>
      <c r="K200" s="32">
        <v>0.24</v>
      </c>
      <c r="L200" s="13">
        <v>0.26</v>
      </c>
      <c r="M200" s="13">
        <v>0.26</v>
      </c>
      <c r="N200" s="13">
        <v>0.21</v>
      </c>
      <c r="O200" s="13">
        <v>0.26</v>
      </c>
      <c r="P200" s="13">
        <v>0.27</v>
      </c>
      <c r="Q200" s="13">
        <v>0.28000000000000003</v>
      </c>
    </row>
    <row r="201" spans="4:17" x14ac:dyDescent="0.25">
      <c r="D201" t="s">
        <v>183</v>
      </c>
      <c r="E201">
        <v>91</v>
      </c>
      <c r="F201">
        <v>7</v>
      </c>
      <c r="G201">
        <v>103</v>
      </c>
      <c r="H201">
        <v>123</v>
      </c>
      <c r="I201">
        <v>114</v>
      </c>
      <c r="J201">
        <v>-48</v>
      </c>
      <c r="K201" s="28">
        <v>136</v>
      </c>
      <c r="L201">
        <v>176</v>
      </c>
      <c r="M201">
        <v>-10</v>
      </c>
      <c r="N201">
        <v>249</v>
      </c>
      <c r="O201">
        <v>160</v>
      </c>
      <c r="P201">
        <v>191</v>
      </c>
      <c r="Q201">
        <v>222</v>
      </c>
    </row>
    <row r="202" spans="4:17" x14ac:dyDescent="0.25">
      <c r="D202" t="s">
        <v>178</v>
      </c>
      <c r="E202">
        <v>21</v>
      </c>
      <c r="F202">
        <v>18</v>
      </c>
      <c r="G202">
        <v>18</v>
      </c>
      <c r="H202">
        <v>26</v>
      </c>
      <c r="I202">
        <v>32</v>
      </c>
      <c r="J202">
        <v>34</v>
      </c>
      <c r="K202" s="28">
        <v>16</v>
      </c>
      <c r="L202">
        <v>26</v>
      </c>
      <c r="M202">
        <v>30</v>
      </c>
      <c r="N202">
        <v>18</v>
      </c>
      <c r="O202">
        <v>18</v>
      </c>
      <c r="P202">
        <v>15</v>
      </c>
      <c r="Q202">
        <v>15</v>
      </c>
    </row>
    <row r="203" spans="4:17" x14ac:dyDescent="0.25">
      <c r="D203" t="s">
        <v>179</v>
      </c>
      <c r="E203">
        <v>247</v>
      </c>
      <c r="F203">
        <v>290</v>
      </c>
      <c r="G203">
        <v>254</v>
      </c>
      <c r="H203">
        <v>299</v>
      </c>
      <c r="I203">
        <v>272</v>
      </c>
      <c r="J203">
        <v>346</v>
      </c>
      <c r="K203" s="28">
        <v>239</v>
      </c>
      <c r="L203">
        <v>290</v>
      </c>
      <c r="M203">
        <v>233</v>
      </c>
      <c r="N203">
        <v>288</v>
      </c>
      <c r="O203">
        <v>247</v>
      </c>
      <c r="P203">
        <v>272</v>
      </c>
      <c r="Q203">
        <v>280</v>
      </c>
    </row>
    <row r="204" spans="4:17" x14ac:dyDescent="0.25">
      <c r="D204" s="14" t="s">
        <v>15</v>
      </c>
      <c r="E204" s="15">
        <v>1054</v>
      </c>
      <c r="F204" s="14">
        <v>448</v>
      </c>
      <c r="G204" s="14">
        <v>975</v>
      </c>
      <c r="H204" s="15">
        <v>1100</v>
      </c>
      <c r="I204" s="15">
        <v>1218</v>
      </c>
      <c r="J204" s="14">
        <v>745</v>
      </c>
      <c r="K204" s="30">
        <v>1375</v>
      </c>
      <c r="L204" s="15">
        <v>1594</v>
      </c>
      <c r="M204" s="15">
        <v>1474</v>
      </c>
      <c r="N204" s="15">
        <v>1259</v>
      </c>
      <c r="O204" s="15">
        <v>1611</v>
      </c>
      <c r="P204" s="15">
        <v>1789</v>
      </c>
      <c r="Q204" s="15">
        <v>1916</v>
      </c>
    </row>
    <row r="205" spans="4:17" x14ac:dyDescent="0.25">
      <c r="D205" t="s">
        <v>180</v>
      </c>
      <c r="E205" s="13">
        <v>0.28000000000000003</v>
      </c>
      <c r="F205" s="13">
        <v>0.16</v>
      </c>
      <c r="G205" s="13">
        <v>0.28000000000000003</v>
      </c>
      <c r="H205" s="13">
        <v>0.28000000000000003</v>
      </c>
      <c r="I205" s="13">
        <v>0.34</v>
      </c>
      <c r="J205" s="13">
        <v>0.3</v>
      </c>
      <c r="K205" s="32">
        <v>0.28000000000000003</v>
      </c>
      <c r="L205" s="13">
        <v>0.28000000000000003</v>
      </c>
      <c r="M205" s="13">
        <v>0.28000000000000003</v>
      </c>
      <c r="N205" s="13">
        <v>0.26</v>
      </c>
      <c r="O205" s="13">
        <v>0.27</v>
      </c>
      <c r="P205" s="13">
        <v>0.27</v>
      </c>
      <c r="Q205" s="13">
        <v>0.17</v>
      </c>
    </row>
    <row r="206" spans="4:17" x14ac:dyDescent="0.25">
      <c r="D206" s="14" t="s">
        <v>184</v>
      </c>
      <c r="E206" s="14">
        <v>757</v>
      </c>
      <c r="F206" s="14">
        <v>371</v>
      </c>
      <c r="G206" s="14">
        <v>706</v>
      </c>
      <c r="H206" s="14">
        <v>797</v>
      </c>
      <c r="I206" s="14">
        <v>808</v>
      </c>
      <c r="J206" s="14">
        <v>522</v>
      </c>
      <c r="K206" s="33">
        <v>998</v>
      </c>
      <c r="L206" s="15">
        <v>1155</v>
      </c>
      <c r="M206" s="15">
        <v>1068</v>
      </c>
      <c r="N206" s="14">
        <v>932</v>
      </c>
      <c r="O206" s="15">
        <v>1175</v>
      </c>
      <c r="P206" s="15">
        <v>1305</v>
      </c>
      <c r="Q206" s="15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171"/>
  <sheetViews>
    <sheetView showGridLines="0" tabSelected="1" zoomScale="80" zoomScaleNormal="80" workbookViewId="0">
      <pane ySplit="2" topLeftCell="A3" activePane="bottomLeft" state="frozen"/>
      <selection pane="bottomLeft" activeCell="H157" sqref="H157"/>
    </sheetView>
  </sheetViews>
  <sheetFormatPr defaultRowHeight="15" x14ac:dyDescent="0.25"/>
  <cols>
    <col min="1" max="1" width="1.85546875" customWidth="1"/>
    <col min="2" max="3" width="1.5703125" customWidth="1"/>
    <col min="4" max="5" width="41.5703125" customWidth="1"/>
    <col min="6" max="6" width="5.140625" customWidth="1"/>
    <col min="7" max="7" width="11.28515625" bestFit="1" customWidth="1"/>
    <col min="8" max="8" width="31.7109375" bestFit="1" customWidth="1"/>
    <col min="9" max="9" width="12" bestFit="1" customWidth="1"/>
    <col min="10" max="11" width="11.28515625" bestFit="1" customWidth="1"/>
    <col min="12" max="12" width="11.5703125" customWidth="1"/>
    <col min="13" max="13" width="11.28515625" bestFit="1" customWidth="1"/>
  </cols>
  <sheetData>
    <row r="1" spans="1:18" ht="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6" t="s">
        <v>214</v>
      </c>
      <c r="B2" s="2"/>
      <c r="C2" s="2"/>
      <c r="D2" s="2"/>
      <c r="E2" s="2"/>
      <c r="F2" s="2"/>
      <c r="G2" s="17">
        <v>2020</v>
      </c>
      <c r="H2" s="17">
        <f t="shared" ref="H2:P2" si="0">G2+1</f>
        <v>2021</v>
      </c>
      <c r="I2" s="17">
        <f t="shared" si="0"/>
        <v>2022</v>
      </c>
      <c r="J2" s="17">
        <f t="shared" si="0"/>
        <v>2023</v>
      </c>
      <c r="K2" s="17">
        <f t="shared" si="0"/>
        <v>2024</v>
      </c>
      <c r="L2" s="18">
        <f t="shared" si="0"/>
        <v>2025</v>
      </c>
      <c r="M2" s="18">
        <f t="shared" si="0"/>
        <v>2026</v>
      </c>
      <c r="N2" s="18">
        <f t="shared" si="0"/>
        <v>2027</v>
      </c>
      <c r="O2" s="18">
        <f t="shared" si="0"/>
        <v>2028</v>
      </c>
      <c r="P2" s="18">
        <f t="shared" si="0"/>
        <v>2029</v>
      </c>
      <c r="Q2" s="2"/>
      <c r="R2" s="2"/>
    </row>
    <row r="5" spans="1:18" x14ac:dyDescent="0.25">
      <c r="A5" s="21" t="s">
        <v>186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x14ac:dyDescent="0.25">
      <c r="D6" s="5" t="s">
        <v>288</v>
      </c>
      <c r="E6" t="s">
        <v>283</v>
      </c>
      <c r="F6" s="45">
        <f>IF(E6=scenario!D5,1,IF(Model!E6=scenario!D6,2,3))</f>
        <v>1</v>
      </c>
    </row>
    <row r="7" spans="1:18" x14ac:dyDescent="0.25">
      <c r="D7" s="22" t="s">
        <v>187</v>
      </c>
      <c r="E7" s="22"/>
      <c r="G7" s="38">
        <v>0</v>
      </c>
      <c r="H7" s="39">
        <f>H25/G25-1</f>
        <v>0.11835169177661187</v>
      </c>
      <c r="I7" s="39">
        <f>I25/H25-1</f>
        <v>0.13589800199273583</v>
      </c>
      <c r="J7" s="39">
        <f>J25/I25-1</f>
        <v>4.5479232507510181E-2</v>
      </c>
      <c r="K7" s="39">
        <f>K25/J25-1</f>
        <v>0.13277168142215223</v>
      </c>
      <c r="L7" s="44">
        <f t="array" ref="L7">CHOOSE($F$6,scenario!F5:J5,scenario!F6:J6,scenario!F7:J7)</f>
        <v>0.10812515192475253</v>
      </c>
      <c r="M7" s="44">
        <f t="array" ref="M7">CHOOSE($F$6,scenario!G5:K5,scenario!G6:K6,scenario!G7:K7)</f>
        <v>9.5150133693782224E-2</v>
      </c>
      <c r="N7" s="44">
        <f t="array" ref="N7">CHOOSE($F$6,scenario!H5:L5,scenario!H6:L6,scenario!H7:L7)</f>
        <v>8.3732117650528362E-2</v>
      </c>
      <c r="O7" s="44">
        <f t="array" ref="O7">CHOOSE($F$6,scenario!I5:M5,scenario!I6:M6,scenario!I7:M7)</f>
        <v>7.3684263532464961E-2</v>
      </c>
      <c r="P7" s="44">
        <f t="array" ref="P7">CHOOSE($F$6,scenario!J5:N5,scenario!J6:N6,scenario!J7:N7)</f>
        <v>6.4842151908569165E-2</v>
      </c>
    </row>
    <row r="8" spans="1:18" x14ac:dyDescent="0.25">
      <c r="D8" s="22" t="s">
        <v>188</v>
      </c>
      <c r="E8" s="22"/>
      <c r="G8" s="39">
        <f>-G26/G25</f>
        <v>0.34972119409362251</v>
      </c>
      <c r="H8" s="39">
        <f>-H26/H25</f>
        <v>0.38371854512544373</v>
      </c>
      <c r="I8" s="39">
        <f>-I26/I25</f>
        <v>0.39036287628645239</v>
      </c>
      <c r="J8" s="39">
        <f>-J26/J25</f>
        <v>0.36268784237062868</v>
      </c>
      <c r="K8" s="39">
        <f>-K26/K25</f>
        <v>0.34218744483316388</v>
      </c>
      <c r="L8" s="43">
        <f>AVERAGE(G8:K8)</f>
        <v>0.36573558054186217</v>
      </c>
      <c r="M8" s="43">
        <f>L8</f>
        <v>0.36573558054186217</v>
      </c>
      <c r="N8" s="43">
        <f>M8</f>
        <v>0.36573558054186217</v>
      </c>
      <c r="O8" s="43">
        <f>N8</f>
        <v>0.36573558054186217</v>
      </c>
      <c r="P8" s="43">
        <f>O8</f>
        <v>0.36573558054186217</v>
      </c>
    </row>
    <row r="9" spans="1:18" x14ac:dyDescent="0.25">
      <c r="D9" s="23" t="s">
        <v>189</v>
      </c>
      <c r="E9" s="23"/>
      <c r="G9" s="39">
        <f>-G29/G25</f>
        <v>0.17668758854050229</v>
      </c>
      <c r="H9" s="39">
        <f>-H29/H25</f>
        <v>0.16972336046856953</v>
      </c>
      <c r="I9" s="39">
        <f>-I29/I25</f>
        <v>0.16219523290083232</v>
      </c>
      <c r="J9" s="39">
        <f>-J29/J25</f>
        <v>0.16833207929286181</v>
      </c>
      <c r="K9" s="39">
        <f>-K29/K25</f>
        <v>0.16722375067364162</v>
      </c>
      <c r="L9" s="43">
        <f>AVERAGE(G9:K9)</f>
        <v>0.16883240237528149</v>
      </c>
      <c r="M9" s="43">
        <f t="shared" ref="M9:N18" si="1">L9</f>
        <v>0.16883240237528149</v>
      </c>
      <c r="N9" s="43">
        <f t="shared" si="1"/>
        <v>0.16883240237528149</v>
      </c>
      <c r="O9" s="43">
        <f t="shared" ref="O9:P18" si="2">N9</f>
        <v>0.16883240237528149</v>
      </c>
      <c r="P9" s="43">
        <f t="shared" si="2"/>
        <v>0.16883240237528149</v>
      </c>
    </row>
    <row r="10" spans="1:18" x14ac:dyDescent="0.25">
      <c r="D10" s="23" t="s">
        <v>190</v>
      </c>
      <c r="E10" s="23"/>
      <c r="G10" s="39">
        <f>-G30/G25</f>
        <v>0.28645650622023472</v>
      </c>
      <c r="H10" s="39">
        <f>-H30/H25</f>
        <v>0.22461023435261399</v>
      </c>
      <c r="I10" s="39">
        <f>-I30/I25</f>
        <v>0.23824697863471325</v>
      </c>
      <c r="J10" s="39">
        <f>-J30/J25</f>
        <v>0.24804466376479359</v>
      </c>
      <c r="K10" s="39">
        <f>-K30/K25</f>
        <v>0.24650453226476668</v>
      </c>
      <c r="L10" s="43">
        <f>AVERAGE(G10:K10)</f>
        <v>0.24877258304742447</v>
      </c>
      <c r="M10" s="43">
        <f t="shared" si="1"/>
        <v>0.24877258304742447</v>
      </c>
      <c r="N10" s="43">
        <f t="shared" si="1"/>
        <v>0.24877258304742447</v>
      </c>
      <c r="O10" s="43">
        <f t="shared" si="2"/>
        <v>0.24877258304742447</v>
      </c>
      <c r="P10" s="43">
        <f t="shared" si="2"/>
        <v>0.24877258304742447</v>
      </c>
    </row>
    <row r="11" spans="1:18" x14ac:dyDescent="0.25">
      <c r="D11" s="23" t="s">
        <v>191</v>
      </c>
      <c r="E11" s="23"/>
      <c r="G11" s="39">
        <v>0</v>
      </c>
      <c r="H11" s="39">
        <f>-H32/H121</f>
        <v>0.14097461912847831</v>
      </c>
      <c r="I11" s="39">
        <f>-I32/I121</f>
        <v>0.14068919584010955</v>
      </c>
      <c r="J11" s="39">
        <f>-J32/J121</f>
        <v>0.16030871576321398</v>
      </c>
      <c r="K11" s="39">
        <f>-K32/K121</f>
        <v>0.14457105442700879</v>
      </c>
      <c r="L11" s="39">
        <f>AVERAGE(H11:K11)</f>
        <v>0.14663589628970264</v>
      </c>
      <c r="M11" s="43">
        <f t="shared" si="1"/>
        <v>0.14663589628970264</v>
      </c>
      <c r="N11" s="43">
        <f t="shared" si="1"/>
        <v>0.14663589628970264</v>
      </c>
      <c r="O11" s="43">
        <f t="shared" si="2"/>
        <v>0.14663589628970264</v>
      </c>
      <c r="P11" s="43">
        <f t="shared" si="2"/>
        <v>0.14663589628970264</v>
      </c>
    </row>
    <row r="12" spans="1:18" x14ac:dyDescent="0.25">
      <c r="D12" s="23" t="s">
        <v>192</v>
      </c>
      <c r="E12" s="23"/>
      <c r="G12" s="39">
        <v>0</v>
      </c>
      <c r="H12" s="39">
        <f>-H34/H128</f>
        <v>5.7058048664443986E-2</v>
      </c>
      <c r="I12" s="39">
        <f>-I34/I128</f>
        <v>6.1283760811815351E-2</v>
      </c>
      <c r="J12" s="39">
        <f>-J34/J128</f>
        <v>0.1037526757468412</v>
      </c>
      <c r="K12" s="39">
        <f>-K34/K128</f>
        <v>0.11191353720490087</v>
      </c>
      <c r="L12" s="43">
        <f>AVERAGE(H12:K12)</f>
        <v>8.3502005607000357E-2</v>
      </c>
      <c r="M12" s="43">
        <f t="shared" si="1"/>
        <v>8.3502005607000357E-2</v>
      </c>
      <c r="N12" s="43">
        <f t="shared" si="1"/>
        <v>8.3502005607000357E-2</v>
      </c>
      <c r="O12" s="43">
        <f t="shared" si="2"/>
        <v>8.3502005607000357E-2</v>
      </c>
      <c r="P12" s="43">
        <f t="shared" si="2"/>
        <v>8.3502005607000357E-2</v>
      </c>
    </row>
    <row r="13" spans="1:18" x14ac:dyDescent="0.25">
      <c r="D13" s="23" t="s">
        <v>193</v>
      </c>
      <c r="E13" s="23"/>
      <c r="G13" s="39">
        <f>Model!G35/Model!G25</f>
        <v>2.0091069397075292E-2</v>
      </c>
      <c r="H13" s="39">
        <f>Model!H35/Model!H25</f>
        <v>1.3882864925606446E-2</v>
      </c>
      <c r="I13" s="39">
        <f>Model!I35/Model!I25</f>
        <v>4.5392848707964872E-3</v>
      </c>
      <c r="J13" s="39">
        <f>Model!J35/Model!J25</f>
        <v>1.2878673342381176E-2</v>
      </c>
      <c r="K13" s="39">
        <f>Model!K35/Model!K25</f>
        <v>2.140715734289746E-2</v>
      </c>
      <c r="L13" s="43">
        <f t="shared" ref="L13:L18" si="3">AVERAGE(G13:K13)</f>
        <v>1.4559809975751372E-2</v>
      </c>
      <c r="M13" s="43">
        <f t="shared" si="1"/>
        <v>1.4559809975751372E-2</v>
      </c>
      <c r="N13" s="43">
        <f t="shared" si="1"/>
        <v>1.4559809975751372E-2</v>
      </c>
      <c r="O13" s="43">
        <f t="shared" si="2"/>
        <v>1.4559809975751372E-2</v>
      </c>
      <c r="P13" s="43">
        <f t="shared" si="2"/>
        <v>1.4559809975751372E-2</v>
      </c>
    </row>
    <row r="14" spans="1:18" x14ac:dyDescent="0.25">
      <c r="D14" s="23" t="s">
        <v>194</v>
      </c>
      <c r="E14" s="46"/>
      <c r="G14" s="39">
        <f>-G37/G36</f>
        <v>0.28978321350852532</v>
      </c>
      <c r="H14" s="39">
        <f>-H37/H36</f>
        <v>0.27013489115700007</v>
      </c>
      <c r="I14" s="39">
        <f>-I37/I36</f>
        <v>0.26731400664706706</v>
      </c>
      <c r="J14" s="39">
        <f>-J37/J36</f>
        <v>0.2978592742085257</v>
      </c>
      <c r="K14" s="39">
        <f>-K37/K36</f>
        <v>0.27124116522562675</v>
      </c>
      <c r="L14" s="43">
        <f t="shared" si="3"/>
        <v>0.279266510149349</v>
      </c>
      <c r="M14" s="43">
        <f t="shared" si="1"/>
        <v>0.279266510149349</v>
      </c>
      <c r="N14" s="43">
        <f t="shared" si="1"/>
        <v>0.279266510149349</v>
      </c>
      <c r="O14" s="43">
        <f t="shared" si="2"/>
        <v>0.279266510149349</v>
      </c>
      <c r="P14" s="43">
        <f t="shared" si="2"/>
        <v>0.279266510149349</v>
      </c>
    </row>
    <row r="15" spans="1:18" x14ac:dyDescent="0.25">
      <c r="D15" s="22" t="s">
        <v>195</v>
      </c>
      <c r="E15" s="22"/>
      <c r="G15" s="39">
        <f>-G100/G38</f>
        <v>0.42935267424271778</v>
      </c>
      <c r="H15" s="39">
        <f>-H100/H38</f>
        <v>0</v>
      </c>
      <c r="I15" s="39">
        <f>-I100/I38</f>
        <v>0.15759122005727746</v>
      </c>
      <c r="J15" s="39">
        <f>-J100/J38</f>
        <v>0.14230344667059305</v>
      </c>
      <c r="K15" s="39">
        <f>-K100/K38</f>
        <v>0.16513088072851384</v>
      </c>
      <c r="L15" s="43">
        <f t="shared" si="3"/>
        <v>0.17887564433982042</v>
      </c>
      <c r="M15" s="43">
        <f t="shared" si="1"/>
        <v>0.17887564433982042</v>
      </c>
      <c r="N15" s="43">
        <f t="shared" si="1"/>
        <v>0.17887564433982042</v>
      </c>
      <c r="O15" s="43">
        <f t="shared" si="2"/>
        <v>0.17887564433982042</v>
      </c>
      <c r="P15" s="43">
        <f t="shared" si="2"/>
        <v>0.17887564433982042</v>
      </c>
    </row>
    <row r="16" spans="1:18" x14ac:dyDescent="0.25">
      <c r="D16" s="22" t="s">
        <v>196</v>
      </c>
      <c r="E16" s="22"/>
      <c r="G16" s="40">
        <f>G48/G25*365</f>
        <v>82.905030297122508</v>
      </c>
      <c r="H16" s="40">
        <f>H48/H25*365</f>
        <v>65.64196833022001</v>
      </c>
      <c r="I16" s="40">
        <f>I48/I25*365</f>
        <v>57.432388594765321</v>
      </c>
      <c r="J16" s="40">
        <f>J48/J25*365</f>
        <v>65.081404220607993</v>
      </c>
      <c r="K16" s="40">
        <f>K48/K25*365</f>
        <v>67.559743137391081</v>
      </c>
      <c r="L16" s="40">
        <f t="shared" si="3"/>
        <v>67.724106916021384</v>
      </c>
      <c r="M16" s="41">
        <f t="shared" si="1"/>
        <v>67.724106916021384</v>
      </c>
      <c r="N16" s="41">
        <f t="shared" si="1"/>
        <v>67.724106916021384</v>
      </c>
      <c r="O16" s="41">
        <f t="shared" si="2"/>
        <v>67.724106916021384</v>
      </c>
      <c r="P16" s="41">
        <f t="shared" si="2"/>
        <v>67.724106916021384</v>
      </c>
    </row>
    <row r="17" spans="1:18" x14ac:dyDescent="0.25">
      <c r="D17" s="22" t="s">
        <v>197</v>
      </c>
      <c r="E17" s="22"/>
      <c r="G17" s="40">
        <f>-G49/G26*365</f>
        <v>266.68536006489285</v>
      </c>
      <c r="H17" s="40">
        <f>-H49/H26*365</f>
        <v>231.8112349341462</v>
      </c>
      <c r="I17" s="40">
        <f>-I49/I26*365</f>
        <v>229.86458872828285</v>
      </c>
      <c r="J17" s="40">
        <f>-J49/J26*365</f>
        <v>228.06993340022399</v>
      </c>
      <c r="K17" s="40">
        <f>-K49/K26*365</f>
        <v>216.77380529889774</v>
      </c>
      <c r="L17" s="40">
        <f t="shared" si="3"/>
        <v>234.64098448528875</v>
      </c>
      <c r="M17" s="41">
        <f t="shared" si="1"/>
        <v>234.64098448528875</v>
      </c>
      <c r="N17" s="41">
        <f t="shared" si="1"/>
        <v>234.64098448528875</v>
      </c>
      <c r="O17" s="41">
        <f t="shared" si="2"/>
        <v>234.64098448528875</v>
      </c>
      <c r="P17" s="41">
        <f t="shared" si="2"/>
        <v>234.64098448528875</v>
      </c>
    </row>
    <row r="18" spans="1:18" x14ac:dyDescent="0.25">
      <c r="D18" s="22" t="s">
        <v>198</v>
      </c>
      <c r="E18" s="22"/>
      <c r="G18" s="40">
        <f>-G61/G26*365</f>
        <v>139.00889104753131</v>
      </c>
      <c r="H18" s="40">
        <f>-H61/H26*365</f>
        <v>102.61161415635979</v>
      </c>
      <c r="I18" s="40">
        <f>-I61/I26*365</f>
        <v>107.75654456424502</v>
      </c>
      <c r="J18" s="40">
        <f>-J61/J26*365</f>
        <v>108.67581444158462</v>
      </c>
      <c r="K18" s="40">
        <f>-K61/K26*365</f>
        <v>102.38625012330532</v>
      </c>
      <c r="L18" s="40">
        <f t="shared" si="3"/>
        <v>112.08782286660521</v>
      </c>
      <c r="M18" s="41">
        <f t="shared" si="1"/>
        <v>112.08782286660521</v>
      </c>
      <c r="N18" s="41">
        <f t="shared" si="1"/>
        <v>112.08782286660521</v>
      </c>
      <c r="O18" s="41">
        <f t="shared" si="2"/>
        <v>112.08782286660521</v>
      </c>
      <c r="P18" s="41">
        <f t="shared" si="2"/>
        <v>112.08782286660521</v>
      </c>
    </row>
    <row r="19" spans="1:18" x14ac:dyDescent="0.25">
      <c r="D19" s="22" t="s">
        <v>199</v>
      </c>
      <c r="E19" s="22"/>
      <c r="G19" s="42">
        <f>G25/G53</f>
        <v>2.2621206799570079</v>
      </c>
      <c r="H19" s="42">
        <f>H25/H53</f>
        <v>2.5624291170932123</v>
      </c>
      <c r="I19" s="42">
        <f>I25/I53</f>
        <v>2.9765577344431713</v>
      </c>
      <c r="J19" s="42">
        <f>J25/J53</f>
        <v>3.1297620881660317</v>
      </c>
      <c r="K19" s="42">
        <f>K25/K53</f>
        <v>3.370087213483441</v>
      </c>
      <c r="L19" s="42">
        <f>K19+0.5</f>
        <v>3.870087213483441</v>
      </c>
      <c r="M19" s="42">
        <f>L19+0.5</f>
        <v>4.3700872134834405</v>
      </c>
      <c r="N19" s="42">
        <f>M19+0.5</f>
        <v>4.8700872134834405</v>
      </c>
      <c r="O19" s="42">
        <f>N19+0.5</f>
        <v>5.3700872134834405</v>
      </c>
      <c r="P19" s="42">
        <f>O19+0.5</f>
        <v>5.8700872134834405</v>
      </c>
    </row>
    <row r="23" spans="1:18" x14ac:dyDescent="0.25">
      <c r="A23" s="21" t="s">
        <v>200</v>
      </c>
      <c r="B23" s="20"/>
      <c r="C23" s="20"/>
      <c r="D23" s="20"/>
      <c r="E23" s="20"/>
      <c r="F23" s="20"/>
      <c r="G23" s="17">
        <v>2020</v>
      </c>
      <c r="H23" s="17">
        <f t="shared" ref="H23" si="4">G23+1</f>
        <v>2021</v>
      </c>
      <c r="I23" s="17">
        <f t="shared" ref="I23" si="5">H23+1</f>
        <v>2022</v>
      </c>
      <c r="J23" s="17">
        <f t="shared" ref="J23" si="6">I23+1</f>
        <v>2023</v>
      </c>
      <c r="K23" s="17">
        <f t="shared" ref="K23" si="7">J23+1</f>
        <v>2024</v>
      </c>
      <c r="L23" s="18">
        <f t="shared" ref="L23" si="8">K23+1</f>
        <v>2025</v>
      </c>
      <c r="M23" s="18">
        <f t="shared" ref="M23" si="9">L23+1</f>
        <v>2026</v>
      </c>
      <c r="N23" s="18">
        <f t="shared" ref="N23" si="10">M23+1</f>
        <v>2027</v>
      </c>
      <c r="O23" s="18">
        <f t="shared" ref="O23" si="11">N23+1</f>
        <v>2028</v>
      </c>
      <c r="P23" s="18">
        <f t="shared" ref="P23" si="12">O23+1</f>
        <v>2029</v>
      </c>
      <c r="Q23" s="20"/>
      <c r="R23" s="20"/>
    </row>
    <row r="24" spans="1:18" x14ac:dyDescent="0.25">
      <c r="B24" s="5" t="s">
        <v>3</v>
      </c>
    </row>
    <row r="25" spans="1:18" x14ac:dyDescent="0.25">
      <c r="D25" s="5" t="s">
        <v>201</v>
      </c>
      <c r="E25" s="5"/>
      <c r="F25" s="5"/>
      <c r="G25" s="47">
        <f>Historical!F9</f>
        <v>17131.990000000002</v>
      </c>
      <c r="H25" s="47">
        <f>Historical!G9</f>
        <v>19159.59</v>
      </c>
      <c r="I25" s="47">
        <f>Historical!H9</f>
        <v>21763.34</v>
      </c>
      <c r="J25" s="47">
        <f>Historical!I9</f>
        <v>22753.119999999999</v>
      </c>
      <c r="K25" s="47">
        <f>Historical!J9</f>
        <v>25774.09</v>
      </c>
      <c r="L25" s="48">
        <f>K25*(1+L7)</f>
        <v>28560.917396972247</v>
      </c>
      <c r="M25" s="48">
        <f t="shared" ref="M25:P25" si="13">L25*(1+M7)</f>
        <v>31278.492505711223</v>
      </c>
      <c r="N25" s="48">
        <f t="shared" si="13"/>
        <v>33897.506920130603</v>
      </c>
      <c r="O25" s="48">
        <f t="shared" si="13"/>
        <v>36395.219753127065</v>
      </c>
      <c r="P25" s="48">
        <f t="shared" si="13"/>
        <v>38755.164121105088</v>
      </c>
    </row>
    <row r="26" spans="1:18" x14ac:dyDescent="0.25">
      <c r="D26" t="s">
        <v>202</v>
      </c>
      <c r="G26" s="48">
        <f>-SUM(Historical!F13:F15)</f>
        <v>-5991.42</v>
      </c>
      <c r="H26" s="48">
        <f>-SUM(Historical!G13:G15)</f>
        <v>-7351.89</v>
      </c>
      <c r="I26" s="48">
        <f>-SUM(Historical!H13:H15)</f>
        <v>-8495.6</v>
      </c>
      <c r="J26" s="48">
        <f>-SUM(Historical!I13:I15)</f>
        <v>-8252.2799999999988</v>
      </c>
      <c r="K26" s="48">
        <f>-SUM(Historical!J13:J15)</f>
        <v>-8819.5700000000015</v>
      </c>
      <c r="L26" s="48">
        <f>-L25*L8</f>
        <v>-10445.743704989816</v>
      </c>
      <c r="M26" s="48">
        <f t="shared" ref="M26:P26" si="14">-M25*M8</f>
        <v>-11439.657615050579</v>
      </c>
      <c r="N26" s="48">
        <f t="shared" si="14"/>
        <v>-12397.524372355756</v>
      </c>
      <c r="O26" s="48">
        <f t="shared" si="14"/>
        <v>-13311.026825358576</v>
      </c>
      <c r="P26" s="48">
        <f t="shared" si="14"/>
        <v>-14174.142448827517</v>
      </c>
    </row>
    <row r="27" spans="1:18" x14ac:dyDescent="0.25">
      <c r="D27" s="5" t="s">
        <v>203</v>
      </c>
      <c r="E27" s="5"/>
      <c r="F27" s="5"/>
      <c r="G27" s="47">
        <f t="shared" ref="G27:L27" si="15">SUM(G25:G26)</f>
        <v>11140.570000000002</v>
      </c>
      <c r="H27" s="47">
        <f t="shared" si="15"/>
        <v>11807.7</v>
      </c>
      <c r="I27" s="47">
        <f t="shared" si="15"/>
        <v>13267.74</v>
      </c>
      <c r="J27" s="47">
        <f t="shared" si="15"/>
        <v>14500.84</v>
      </c>
      <c r="K27" s="47">
        <f t="shared" si="15"/>
        <v>16954.519999999997</v>
      </c>
      <c r="L27" s="47">
        <f t="shared" si="15"/>
        <v>18115.173691982433</v>
      </c>
      <c r="M27" s="47">
        <f t="shared" ref="M27:P27" si="16">SUM(M25:M26)</f>
        <v>19838.834890660644</v>
      </c>
      <c r="N27" s="47">
        <f t="shared" si="16"/>
        <v>21499.982547774845</v>
      </c>
      <c r="O27" s="47">
        <f t="shared" si="16"/>
        <v>23084.19292776849</v>
      </c>
      <c r="P27" s="47">
        <f t="shared" si="16"/>
        <v>24581.021672277573</v>
      </c>
    </row>
    <row r="28" spans="1:18" x14ac:dyDescent="0.25">
      <c r="B28" s="5" t="s">
        <v>40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8" x14ac:dyDescent="0.25">
      <c r="D29" t="s">
        <v>204</v>
      </c>
      <c r="G29" s="48">
        <f>-Historical!F16</f>
        <v>-3027.01</v>
      </c>
      <c r="H29" s="48">
        <f>-Historical!G16</f>
        <v>-3251.83</v>
      </c>
      <c r="I29" s="48">
        <f>-Historical!H16</f>
        <v>-3529.91</v>
      </c>
      <c r="J29" s="48">
        <f>-Historical!I16</f>
        <v>-3830.08</v>
      </c>
      <c r="K29" s="48">
        <f>-Historical!J16</f>
        <v>-4310.04</v>
      </c>
      <c r="L29" s="48">
        <f>-L9*L25</f>
        <v>-4822.0082981727955</v>
      </c>
      <c r="M29" s="48">
        <f t="shared" ref="M29:P29" si="17">-M9*M25</f>
        <v>-5280.8230324164642</v>
      </c>
      <c r="N29" s="48">
        <f t="shared" si="17"/>
        <v>-5722.9975278583788</v>
      </c>
      <c r="O29" s="48">
        <f t="shared" si="17"/>
        <v>-6144.6923858967421</v>
      </c>
      <c r="P29" s="48">
        <f t="shared" si="17"/>
        <v>-6543.1274630144871</v>
      </c>
    </row>
    <row r="30" spans="1:18" x14ac:dyDescent="0.25">
      <c r="D30" t="s">
        <v>205</v>
      </c>
      <c r="G30" s="48">
        <f>-Historical!F19</f>
        <v>-4907.57</v>
      </c>
      <c r="H30" s="48">
        <f>-Historical!G19</f>
        <v>-4303.4399999999996</v>
      </c>
      <c r="I30" s="48">
        <f>-Historical!H19</f>
        <v>-5185.05</v>
      </c>
      <c r="J30" s="48">
        <f>-Historical!I19</f>
        <v>-5643.79</v>
      </c>
      <c r="K30" s="48">
        <f>-Historical!J19</f>
        <v>-6353.43</v>
      </c>
      <c r="L30" s="48">
        <f>-L25*L10</f>
        <v>-7105.1731950489084</v>
      </c>
      <c r="M30" s="48">
        <f t="shared" ref="M30:P30" si="18">-M25*M10</f>
        <v>-7781.2313744752892</v>
      </c>
      <c r="N30" s="48">
        <f t="shared" si="18"/>
        <v>-8432.7703553888368</v>
      </c>
      <c r="O30" s="48">
        <f t="shared" si="18"/>
        <v>-9054.1328285640666</v>
      </c>
      <c r="P30" s="48">
        <f t="shared" si="18"/>
        <v>-9641.2222848341808</v>
      </c>
    </row>
    <row r="31" spans="1:18" x14ac:dyDescent="0.25">
      <c r="D31" s="5" t="s">
        <v>206</v>
      </c>
      <c r="E31" s="5"/>
      <c r="F31" s="5"/>
      <c r="G31" s="47">
        <f t="shared" ref="G31:L31" si="19">SUM(G27:G30)</f>
        <v>3205.9900000000016</v>
      </c>
      <c r="H31" s="47">
        <f t="shared" si="19"/>
        <v>4252.4300000000012</v>
      </c>
      <c r="I31" s="47">
        <f t="shared" si="19"/>
        <v>4552.78</v>
      </c>
      <c r="J31" s="47">
        <f t="shared" si="19"/>
        <v>5026.97</v>
      </c>
      <c r="K31" s="47">
        <f t="shared" si="19"/>
        <v>6291.0499999999956</v>
      </c>
      <c r="L31" s="47">
        <f t="shared" si="19"/>
        <v>6187.9921987607286</v>
      </c>
      <c r="M31" s="47">
        <f t="shared" ref="M31:P31" si="20">SUM(M27:M30)</f>
        <v>6776.78048376889</v>
      </c>
      <c r="N31" s="47">
        <f t="shared" si="20"/>
        <v>7344.2146645276298</v>
      </c>
      <c r="O31" s="47">
        <f t="shared" si="20"/>
        <v>7885.3677133076817</v>
      </c>
      <c r="P31" s="47">
        <f t="shared" si="20"/>
        <v>8396.6719244289052</v>
      </c>
    </row>
    <row r="32" spans="1:18" x14ac:dyDescent="0.25">
      <c r="D32" t="s">
        <v>207</v>
      </c>
      <c r="G32" s="48">
        <f>-Historical!F18</f>
        <v>-1174.6500000000001</v>
      </c>
      <c r="H32" s="48">
        <f>-Historical!G18</f>
        <v>-1067.6600000000001</v>
      </c>
      <c r="I32" s="48">
        <f>-Historical!H18</f>
        <v>-1051.95</v>
      </c>
      <c r="J32" s="48">
        <f>-Historical!I18</f>
        <v>-1172.1099999999999</v>
      </c>
      <c r="K32" s="48">
        <f>-Historical!J18</f>
        <v>-1051.02</v>
      </c>
      <c r="L32" s="48">
        <f>L123</f>
        <v>-1121.4566712340165</v>
      </c>
      <c r="M32" s="48">
        <f t="shared" ref="M32:P32" si="21">M123</f>
        <v>-1062.6025270828823</v>
      </c>
      <c r="N32" s="48">
        <f t="shared" si="21"/>
        <v>-997.97360577659663</v>
      </c>
      <c r="O32" s="48">
        <f t="shared" si="21"/>
        <v>-930.49206900024626</v>
      </c>
      <c r="P32" s="48">
        <f t="shared" si="21"/>
        <v>-862.25121422372274</v>
      </c>
    </row>
    <row r="33" spans="1:18" x14ac:dyDescent="0.25">
      <c r="D33" s="5" t="s">
        <v>208</v>
      </c>
      <c r="E33" s="5"/>
      <c r="F33" s="5"/>
      <c r="G33" s="47">
        <f t="shared" ref="G33:L33" si="22">SUM(G31:G32)</f>
        <v>2031.3400000000015</v>
      </c>
      <c r="H33" s="47">
        <f t="shared" si="22"/>
        <v>3184.7700000000013</v>
      </c>
      <c r="I33" s="47">
        <f t="shared" si="22"/>
        <v>3500.83</v>
      </c>
      <c r="J33" s="47">
        <f t="shared" si="22"/>
        <v>3854.8600000000006</v>
      </c>
      <c r="K33" s="47">
        <f t="shared" si="22"/>
        <v>5240.0299999999952</v>
      </c>
      <c r="L33" s="47">
        <f t="shared" si="22"/>
        <v>5066.535527526712</v>
      </c>
      <c r="M33" s="47">
        <f t="shared" ref="M33:P33" si="23">SUM(M31:M32)</f>
        <v>5714.1779566860077</v>
      </c>
      <c r="N33" s="47">
        <f t="shared" si="23"/>
        <v>6346.2410587510331</v>
      </c>
      <c r="O33" s="47">
        <f t="shared" si="23"/>
        <v>6954.8756443074353</v>
      </c>
      <c r="P33" s="47">
        <f t="shared" si="23"/>
        <v>7534.4207102051823</v>
      </c>
    </row>
    <row r="34" spans="1:18" x14ac:dyDescent="0.25">
      <c r="D34" t="s">
        <v>178</v>
      </c>
      <c r="G34" s="48">
        <f>-Historical!F17</f>
        <v>-197.36</v>
      </c>
      <c r="H34" s="48">
        <f>-Historical!G17</f>
        <v>-160.69999999999999</v>
      </c>
      <c r="I34" s="48">
        <f>-Historical!H17</f>
        <v>-106.35</v>
      </c>
      <c r="J34" s="48">
        <f>-Historical!I17</f>
        <v>-109.54</v>
      </c>
      <c r="K34" s="48">
        <f>-Historical!J17</f>
        <v>-89.88</v>
      </c>
      <c r="L34" s="48">
        <f>L131</f>
        <v>-46.711856956612067</v>
      </c>
      <c r="M34" s="48">
        <f t="shared" ref="M34:P34" si="24">M131</f>
        <v>-46.711856956612067</v>
      </c>
      <c r="N34" s="48">
        <f t="shared" si="24"/>
        <v>-46.711856956612067</v>
      </c>
      <c r="O34" s="48">
        <f t="shared" si="24"/>
        <v>-46.711856956612067</v>
      </c>
      <c r="P34" s="48">
        <f t="shared" si="24"/>
        <v>-46.711856956612067</v>
      </c>
    </row>
    <row r="35" spans="1:18" x14ac:dyDescent="0.25">
      <c r="D35" t="s">
        <v>209</v>
      </c>
      <c r="G35" s="48">
        <f>Historical!F10+Historical!F22</f>
        <v>344.2</v>
      </c>
      <c r="H35" s="48">
        <f>Historical!G10+Historical!G22</f>
        <v>265.99</v>
      </c>
      <c r="I35" s="48">
        <f>Historical!H10+Historical!H22</f>
        <v>98.79000000000002</v>
      </c>
      <c r="J35" s="48">
        <f>Historical!I10+Historical!I22</f>
        <v>293.02999999999997</v>
      </c>
      <c r="K35" s="48">
        <f>Historical!J10+Historical!J22</f>
        <v>551.75</v>
      </c>
      <c r="L35" s="48">
        <f>L25*L13</f>
        <v>415.84153003304743</v>
      </c>
      <c r="M35" s="48">
        <f t="shared" ref="M35:P35" si="25">M25*M13</f>
        <v>455.40890721111879</v>
      </c>
      <c r="N35" s="48">
        <f t="shared" si="25"/>
        <v>493.54125940881875</v>
      </c>
      <c r="O35" s="48">
        <f t="shared" si="25"/>
        <v>529.90748363124283</v>
      </c>
      <c r="P35" s="48">
        <f t="shared" si="25"/>
        <v>564.26782518234756</v>
      </c>
    </row>
    <row r="36" spans="1:18" x14ac:dyDescent="0.25">
      <c r="D36" s="5" t="s">
        <v>210</v>
      </c>
      <c r="E36" s="5"/>
      <c r="F36" s="5"/>
      <c r="G36" s="47">
        <f t="shared" ref="G36:L36" si="26">SUM(G33:G35)</f>
        <v>2178.1800000000012</v>
      </c>
      <c r="H36" s="47">
        <f t="shared" si="26"/>
        <v>3290.0600000000013</v>
      </c>
      <c r="I36" s="47">
        <f t="shared" si="26"/>
        <v>3493.27</v>
      </c>
      <c r="J36" s="47">
        <f t="shared" si="26"/>
        <v>4038.3500000000004</v>
      </c>
      <c r="K36" s="47">
        <f t="shared" si="26"/>
        <v>5701.8999999999951</v>
      </c>
      <c r="L36" s="47">
        <f t="shared" si="26"/>
        <v>5435.6652006031472</v>
      </c>
      <c r="M36" s="47">
        <f t="shared" ref="M36:P36" si="27">SUM(M33:M35)</f>
        <v>6122.875006940515</v>
      </c>
      <c r="N36" s="47">
        <f t="shared" si="27"/>
        <v>6793.0704612032396</v>
      </c>
      <c r="O36" s="47">
        <f t="shared" si="27"/>
        <v>7438.0712709820664</v>
      </c>
      <c r="P36" s="47">
        <f t="shared" si="27"/>
        <v>8051.9766784309177</v>
      </c>
    </row>
    <row r="37" spans="1:18" x14ac:dyDescent="0.25">
      <c r="D37" t="s">
        <v>211</v>
      </c>
      <c r="G37" s="48">
        <f>-Historical!F27</f>
        <v>-631.20000000000005</v>
      </c>
      <c r="H37" s="48">
        <f>-Historical!G27</f>
        <v>-888.76</v>
      </c>
      <c r="I37" s="48">
        <f>-Historical!H27</f>
        <v>-933.8</v>
      </c>
      <c r="J37" s="48">
        <f>-Historical!I27</f>
        <v>-1202.8599999999999</v>
      </c>
      <c r="K37" s="48">
        <f>-Historical!J27</f>
        <v>-1546.59</v>
      </c>
      <c r="L37" s="48">
        <f>L36*L14</f>
        <v>1517.9992509127019</v>
      </c>
      <c r="M37" s="48">
        <f t="shared" ref="M37:P37" si="28">M36*M14</f>
        <v>1709.9139352689488</v>
      </c>
      <c r="N37" s="48">
        <f t="shared" si="28"/>
        <v>1897.0770808988575</v>
      </c>
      <c r="O37" s="48">
        <f t="shared" si="28"/>
        <v>2077.2042060892945</v>
      </c>
      <c r="P37" s="48">
        <f t="shared" si="28"/>
        <v>2248.6474267893495</v>
      </c>
    </row>
    <row r="38" spans="1:18" x14ac:dyDescent="0.25">
      <c r="D38" s="5" t="s">
        <v>212</v>
      </c>
      <c r="E38" s="5"/>
      <c r="F38" s="5"/>
      <c r="G38" s="47">
        <f t="shared" ref="G38:L38" si="29">SUM(G36:G37)</f>
        <v>1546.9800000000012</v>
      </c>
      <c r="H38" s="47">
        <f t="shared" si="29"/>
        <v>2401.3000000000011</v>
      </c>
      <c r="I38" s="47">
        <f t="shared" si="29"/>
        <v>2559.4700000000003</v>
      </c>
      <c r="J38" s="47">
        <f t="shared" si="29"/>
        <v>2835.4900000000007</v>
      </c>
      <c r="K38" s="47">
        <f t="shared" si="29"/>
        <v>4155.3099999999949</v>
      </c>
      <c r="L38" s="47">
        <f t="shared" si="29"/>
        <v>6953.6644515158496</v>
      </c>
      <c r="M38" s="47">
        <f t="shared" ref="M38:P38" si="30">SUM(M36:M37)</f>
        <v>7832.788942209464</v>
      </c>
      <c r="N38" s="47">
        <f t="shared" si="30"/>
        <v>8690.1475421020968</v>
      </c>
      <c r="O38" s="47">
        <f t="shared" si="30"/>
        <v>9515.2754770713618</v>
      </c>
      <c r="P38" s="47">
        <f t="shared" si="30"/>
        <v>10300.624105220268</v>
      </c>
    </row>
    <row r="42" spans="1:18" x14ac:dyDescent="0.25">
      <c r="A42" s="25" t="s">
        <v>213</v>
      </c>
      <c r="B42" s="20"/>
      <c r="C42" s="20"/>
      <c r="D42" s="20"/>
      <c r="E42" s="20"/>
      <c r="F42" s="20"/>
      <c r="G42" s="17">
        <v>2020</v>
      </c>
      <c r="H42" s="17">
        <f t="shared" ref="H42" si="31">G42+1</f>
        <v>2021</v>
      </c>
      <c r="I42" s="17">
        <f t="shared" ref="I42" si="32">H42+1</f>
        <v>2022</v>
      </c>
      <c r="J42" s="17">
        <f t="shared" ref="J42" si="33">I42+1</f>
        <v>2023</v>
      </c>
      <c r="K42" s="17">
        <f t="shared" ref="K42" si="34">J42+1</f>
        <v>2024</v>
      </c>
      <c r="L42" s="18">
        <f t="shared" ref="L42" si="35">K42+1</f>
        <v>2025</v>
      </c>
      <c r="M42" s="18">
        <f t="shared" ref="M42" si="36">L42+1</f>
        <v>2026</v>
      </c>
      <c r="N42" s="18">
        <f t="shared" ref="N42" si="37">M42+1</f>
        <v>2027</v>
      </c>
      <c r="O42" s="18">
        <f t="shared" ref="O42" si="38">N42+1</f>
        <v>2028</v>
      </c>
      <c r="P42" s="18">
        <f t="shared" ref="P42" si="39">O42+1</f>
        <v>2029</v>
      </c>
      <c r="Q42" s="20"/>
      <c r="R42" s="20"/>
    </row>
    <row r="44" spans="1:18" x14ac:dyDescent="0.25">
      <c r="B44" s="5" t="s">
        <v>43</v>
      </c>
    </row>
    <row r="45" spans="1:18" x14ac:dyDescent="0.25">
      <c r="C45" s="5" t="s">
        <v>215</v>
      </c>
      <c r="D45" s="5"/>
      <c r="E45" s="5"/>
    </row>
    <row r="46" spans="1:18" x14ac:dyDescent="0.25">
      <c r="D46" t="s">
        <v>216</v>
      </c>
      <c r="G46" s="48">
        <f>Historical!F75</f>
        <v>742.38</v>
      </c>
      <c r="H46" s="48">
        <f>Historical!G75</f>
        <v>793.29</v>
      </c>
      <c r="I46" s="48">
        <f>Historical!H75</f>
        <v>677.74</v>
      </c>
      <c r="J46" s="48">
        <f>Historical!I75</f>
        <v>627.63</v>
      </c>
      <c r="K46" s="48">
        <f>Historical!J75</f>
        <v>640.07000000000005</v>
      </c>
      <c r="L46" s="48">
        <f>L106</f>
        <v>5479.2513469179721</v>
      </c>
      <c r="M46" s="48">
        <f t="shared" ref="M46:P46" si="40">M106</f>
        <v>11513.73688719472</v>
      </c>
      <c r="N46" s="48">
        <f t="shared" si="40"/>
        <v>18302.064948041232</v>
      </c>
      <c r="O46" s="48">
        <f t="shared" si="40"/>
        <v>25810.5067211633</v>
      </c>
      <c r="P46" s="48">
        <f t="shared" si="40"/>
        <v>34001.143867466461</v>
      </c>
    </row>
    <row r="47" spans="1:18" x14ac:dyDescent="0.25">
      <c r="D47" t="s">
        <v>217</v>
      </c>
      <c r="G47" s="48">
        <f>Historical!F76</f>
        <v>261.52999999999997</v>
      </c>
      <c r="H47" s="48">
        <f>Historical!G76</f>
        <v>607.94000000000005</v>
      </c>
      <c r="I47" s="48">
        <f>Historical!H76</f>
        <v>1250.74</v>
      </c>
      <c r="J47" s="48">
        <f>Historical!I76</f>
        <v>936.99</v>
      </c>
      <c r="K47" s="48">
        <f>Historical!J76</f>
        <v>234.9</v>
      </c>
      <c r="L47" s="48">
        <f>K47</f>
        <v>234.9</v>
      </c>
      <c r="M47" s="48">
        <f t="shared" ref="M47:P47" si="41">L47</f>
        <v>234.9</v>
      </c>
      <c r="N47" s="48">
        <f t="shared" si="41"/>
        <v>234.9</v>
      </c>
      <c r="O47" s="48">
        <f t="shared" si="41"/>
        <v>234.9</v>
      </c>
      <c r="P47" s="48">
        <f t="shared" si="41"/>
        <v>234.9</v>
      </c>
    </row>
    <row r="48" spans="1:18" x14ac:dyDescent="0.25">
      <c r="D48" t="s">
        <v>218</v>
      </c>
      <c r="G48" s="48">
        <f>Historical!F74</f>
        <v>3891.31</v>
      </c>
      <c r="H48" s="48">
        <f>Historical!G74</f>
        <v>3445.68</v>
      </c>
      <c r="I48" s="48">
        <f>Historical!H74</f>
        <v>3424.44</v>
      </c>
      <c r="J48" s="48">
        <f>Historical!I74</f>
        <v>4057</v>
      </c>
      <c r="K48" s="48">
        <f>Historical!J74</f>
        <v>4770.66</v>
      </c>
      <c r="L48" s="48">
        <f>L25*L16/365</f>
        <v>5299.3496531841192</v>
      </c>
      <c r="M48" s="48">
        <f t="shared" ref="M48:P48" si="42">M25*M16/365</f>
        <v>5803.5834811746854</v>
      </c>
      <c r="N48" s="48">
        <f t="shared" si="42"/>
        <v>6289.5298160150669</v>
      </c>
      <c r="O48" s="48">
        <f t="shared" si="42"/>
        <v>6752.9691884736185</v>
      </c>
      <c r="P48" s="48">
        <f t="shared" si="42"/>
        <v>7190.8462424265117</v>
      </c>
    </row>
    <row r="49" spans="2:16" x14ac:dyDescent="0.25">
      <c r="D49" t="s">
        <v>197</v>
      </c>
      <c r="G49" s="48">
        <f>Historical!F71</f>
        <v>4377.6000000000004</v>
      </c>
      <c r="H49" s="48">
        <f>Historical!G71</f>
        <v>4669.18</v>
      </c>
      <c r="I49" s="48">
        <f>Historical!H71</f>
        <v>5350.24</v>
      </c>
      <c r="J49" s="48">
        <f>Historical!I71</f>
        <v>5156.43</v>
      </c>
      <c r="K49" s="48">
        <f>Historical!J71</f>
        <v>5237.95</v>
      </c>
      <c r="L49" s="48">
        <f>-L26*L17/365</f>
        <v>6715.067360602241</v>
      </c>
      <c r="M49" s="48">
        <f t="shared" ref="M49:P49" si="43">-M26*M17/365</f>
        <v>7354.0069177262967</v>
      </c>
      <c r="N49" s="48">
        <f t="shared" si="43"/>
        <v>7969.7734901641534</v>
      </c>
      <c r="O49" s="48">
        <f t="shared" si="43"/>
        <v>8557.0203803074637</v>
      </c>
      <c r="P49" s="48">
        <f t="shared" si="43"/>
        <v>9111.8759956920821</v>
      </c>
    </row>
    <row r="50" spans="2:16" x14ac:dyDescent="0.25">
      <c r="D50" t="s">
        <v>219</v>
      </c>
      <c r="G50" s="48">
        <f>Historical!F79</f>
        <v>886.62</v>
      </c>
      <c r="H50" s="48">
        <f>Historical!G79</f>
        <v>894.33</v>
      </c>
      <c r="I50" s="48">
        <f>Historical!H79</f>
        <v>910.74</v>
      </c>
      <c r="J50" s="48">
        <f>Historical!I79</f>
        <v>848.99</v>
      </c>
      <c r="K50" s="48">
        <f>Historical!J79</f>
        <v>900.1</v>
      </c>
      <c r="L50" s="48">
        <f>K50</f>
        <v>900.1</v>
      </c>
      <c r="M50" s="48">
        <f t="shared" ref="M50:P50" si="44">L50</f>
        <v>900.1</v>
      </c>
      <c r="N50" s="48">
        <f t="shared" si="44"/>
        <v>900.1</v>
      </c>
      <c r="O50" s="48">
        <f t="shared" si="44"/>
        <v>900.1</v>
      </c>
      <c r="P50" s="48">
        <f t="shared" si="44"/>
        <v>900.1</v>
      </c>
    </row>
    <row r="51" spans="2:16" x14ac:dyDescent="0.25"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2:16" x14ac:dyDescent="0.25">
      <c r="C52" s="5" t="s">
        <v>220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2:16" x14ac:dyDescent="0.25">
      <c r="D53" t="s">
        <v>221</v>
      </c>
      <c r="G53" s="48">
        <f>SUM(Historical!F54:F57,Historical!F59:F60)</f>
        <v>7573.4199999999992</v>
      </c>
      <c r="H53" s="48">
        <f>SUM(Historical!G54:G57,Historical!G59:G60)</f>
        <v>7477.1200000000008</v>
      </c>
      <c r="I53" s="48">
        <f>SUM(Historical!H54:H57,Historical!H59:H60)</f>
        <v>7311.579999999999</v>
      </c>
      <c r="J53" s="48">
        <f>SUM(Historical!I54:I57,Historical!I59:I60)</f>
        <v>7269.920000000001</v>
      </c>
      <c r="K53" s="48">
        <f>SUM(Historical!J54:J57,Historical!J59:J60)</f>
        <v>7647.8999999999978</v>
      </c>
      <c r="L53" s="48">
        <f>L124</f>
        <v>7246.5375393726317</v>
      </c>
      <c r="M53" s="48">
        <f t="shared" ref="M53:P53" si="45">M124</f>
        <v>6805.7933359301078</v>
      </c>
      <c r="N53" s="48">
        <f t="shared" si="45"/>
        <v>6345.5954002007156</v>
      </c>
      <c r="O53" s="48">
        <f t="shared" si="45"/>
        <v>5880.2192099007443</v>
      </c>
      <c r="P53" s="48">
        <f t="shared" si="45"/>
        <v>5419.9968382055094</v>
      </c>
    </row>
    <row r="54" spans="2:16" x14ac:dyDescent="0.25">
      <c r="D54" t="s">
        <v>222</v>
      </c>
      <c r="G54" s="48">
        <f>Historical!F58</f>
        <v>2934</v>
      </c>
      <c r="H54" s="48">
        <f>Historical!G58</f>
        <v>3007.29</v>
      </c>
      <c r="I54" s="48">
        <f>Historical!H58</f>
        <v>3137.93</v>
      </c>
      <c r="J54" s="48">
        <f>Historical!I58</f>
        <v>2983.86</v>
      </c>
      <c r="K54" s="48">
        <f>Historical!J58</f>
        <v>3112.04</v>
      </c>
      <c r="L54" s="48">
        <f>K54</f>
        <v>3112.04</v>
      </c>
      <c r="M54" s="48">
        <f t="shared" ref="M54:P54" si="46">L54</f>
        <v>3112.04</v>
      </c>
      <c r="N54" s="48">
        <f t="shared" si="46"/>
        <v>3112.04</v>
      </c>
      <c r="O54" s="48">
        <f t="shared" si="46"/>
        <v>3112.04</v>
      </c>
      <c r="P54" s="48">
        <f t="shared" si="46"/>
        <v>3112.04</v>
      </c>
    </row>
    <row r="55" spans="2:16" x14ac:dyDescent="0.25">
      <c r="D55" t="s">
        <v>223</v>
      </c>
      <c r="G55" s="48">
        <f>SUM(Historical!F63:F65,Historical!F73,Historical!F77:F78,Historical!F81,Historical!F61)</f>
        <v>2095.6699999999996</v>
      </c>
      <c r="H55" s="48">
        <f>SUM(Historical!G63:G65,Historical!G73,Historical!G77:G78,Historical!G81,Historical!G61)</f>
        <v>3318.64</v>
      </c>
      <c r="I55" s="48">
        <f>SUM(Historical!H63:H65,Historical!H73,Historical!H77:H78,Historical!H81,Historical!H61)</f>
        <v>3886.35</v>
      </c>
      <c r="J55" s="48">
        <f>SUM(Historical!I63:I65,Historical!I73,Historical!I77:I78,Historical!I81,Historical!I61)</f>
        <v>6319.7500000000009</v>
      </c>
      <c r="K55" s="48">
        <f>SUM(Historical!J63:J65,Historical!J73,Historical!J77:J78,Historical!J81,Historical!J61)</f>
        <v>8825.4799999999977</v>
      </c>
      <c r="L55" s="48">
        <f>K55</f>
        <v>8825.4799999999977</v>
      </c>
      <c r="M55" s="48">
        <f t="shared" ref="M55:P55" si="47">L55</f>
        <v>8825.4799999999977</v>
      </c>
      <c r="N55" s="48">
        <f t="shared" si="47"/>
        <v>8825.4799999999977</v>
      </c>
      <c r="O55" s="48">
        <f t="shared" si="47"/>
        <v>8825.4799999999977</v>
      </c>
      <c r="P55" s="48">
        <f t="shared" si="47"/>
        <v>8825.4799999999977</v>
      </c>
    </row>
    <row r="56" spans="2:16" x14ac:dyDescent="0.25">
      <c r="D56" t="s">
        <v>224</v>
      </c>
      <c r="G56" s="48">
        <f>SUM(Historical!F66:F68)</f>
        <v>900.03</v>
      </c>
      <c r="H56" s="48">
        <f>SUM(Historical!G66:G68)</f>
        <v>938.42000000000007</v>
      </c>
      <c r="I56" s="48">
        <f>SUM(Historical!H66:H68)</f>
        <v>1151.3600000000001</v>
      </c>
      <c r="J56" s="48">
        <f>SUM(Historical!I66:I68)</f>
        <v>1262.71</v>
      </c>
      <c r="K56" s="48">
        <f>SUM(Historical!J66:J68)</f>
        <v>1348.72</v>
      </c>
      <c r="L56" s="48">
        <f>K56</f>
        <v>1348.72</v>
      </c>
      <c r="M56" s="48">
        <f t="shared" ref="M56:P56" si="48">L56</f>
        <v>1348.72</v>
      </c>
      <c r="N56" s="48">
        <f t="shared" si="48"/>
        <v>1348.72</v>
      </c>
      <c r="O56" s="48">
        <f t="shared" si="48"/>
        <v>1348.72</v>
      </c>
      <c r="P56" s="48">
        <f t="shared" si="48"/>
        <v>1348.72</v>
      </c>
    </row>
    <row r="57" spans="2:16" x14ac:dyDescent="0.25">
      <c r="D57" s="5" t="s">
        <v>225</v>
      </c>
      <c r="E57" s="5"/>
      <c r="F57" s="5"/>
      <c r="G57" s="47">
        <f t="shared" ref="G57:L57" si="49">SUM(G46:G56)</f>
        <v>23662.559999999998</v>
      </c>
      <c r="H57" s="47">
        <f t="shared" si="49"/>
        <v>25151.89</v>
      </c>
      <c r="I57" s="47">
        <f t="shared" si="49"/>
        <v>27101.119999999999</v>
      </c>
      <c r="J57" s="47">
        <f t="shared" si="49"/>
        <v>29463.279999999999</v>
      </c>
      <c r="K57" s="47">
        <f>SUM(K46:K56)</f>
        <v>32717.82</v>
      </c>
      <c r="L57" s="47">
        <f t="shared" si="49"/>
        <v>39161.445900076964</v>
      </c>
      <c r="M57" s="47">
        <f t="shared" ref="M57:P57" si="50">SUM(M46:M56)</f>
        <v>45898.360622025808</v>
      </c>
      <c r="N57" s="47">
        <f t="shared" si="50"/>
        <v>53328.203654421166</v>
      </c>
      <c r="O57" s="47">
        <f t="shared" si="50"/>
        <v>61421.95549984512</v>
      </c>
      <c r="P57" s="47">
        <f t="shared" si="50"/>
        <v>70145.102943790567</v>
      </c>
    </row>
    <row r="58" spans="2:16" x14ac:dyDescent="0.25"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2:16" x14ac:dyDescent="0.25">
      <c r="B59" s="5" t="s">
        <v>226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2:16" x14ac:dyDescent="0.25">
      <c r="C60" s="5" t="s">
        <v>227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2:16" x14ac:dyDescent="0.25">
      <c r="D61" t="s">
        <v>228</v>
      </c>
      <c r="G61" s="48">
        <f>Historical!F105+Historical!F106</f>
        <v>2281.81</v>
      </c>
      <c r="H61" s="48">
        <f>Historical!G105+Historical!G106</f>
        <v>2066.8200000000002</v>
      </c>
      <c r="I61" s="48">
        <f>Historical!H105+Historical!H106</f>
        <v>2508.1</v>
      </c>
      <c r="J61" s="48">
        <f>Historical!I105+Historical!I106</f>
        <v>2457.0499999999997</v>
      </c>
      <c r="K61" s="48">
        <f>Historical!J105+Historical!J106</f>
        <v>2473.98</v>
      </c>
      <c r="L61" s="48">
        <f>-L18*L26/365</f>
        <v>3207.782657848918</v>
      </c>
      <c r="M61" s="48">
        <f t="shared" ref="M61:P61" si="51">-M18*M26/365</f>
        <v>3513.0036066038374</v>
      </c>
      <c r="N61" s="48">
        <f t="shared" si="51"/>
        <v>3807.15483789872</v>
      </c>
      <c r="O61" s="48">
        <f t="shared" si="51"/>
        <v>4087.6822382833489</v>
      </c>
      <c r="P61" s="48">
        <f t="shared" si="51"/>
        <v>4352.7363509320785</v>
      </c>
    </row>
    <row r="62" spans="2:16" x14ac:dyDescent="0.25">
      <c r="D62" t="s">
        <v>229</v>
      </c>
      <c r="G62" s="48">
        <f>SUM(Historical!F107:F110)</f>
        <v>1664.18</v>
      </c>
      <c r="H62" s="48">
        <f>SUM(Historical!G107:G110)</f>
        <v>2189.5899999999997</v>
      </c>
      <c r="I62" s="48">
        <f>SUM(Historical!H107:H110)</f>
        <v>1923.5099999999998</v>
      </c>
      <c r="J62" s="48">
        <f>SUM(Historical!I107:I110)</f>
        <v>1981.92</v>
      </c>
      <c r="K62" s="48">
        <f>SUM(Historical!J107:J110)</f>
        <v>2437.8000000000002</v>
      </c>
      <c r="L62" s="48">
        <f>K62</f>
        <v>2437.8000000000002</v>
      </c>
      <c r="M62" s="48">
        <f t="shared" ref="M62:P62" si="52">L62</f>
        <v>2437.8000000000002</v>
      </c>
      <c r="N62" s="48">
        <f t="shared" si="52"/>
        <v>2437.8000000000002</v>
      </c>
      <c r="O62" s="48">
        <f t="shared" si="52"/>
        <v>2437.8000000000002</v>
      </c>
      <c r="P62" s="48">
        <f t="shared" si="52"/>
        <v>2437.8000000000002</v>
      </c>
    </row>
    <row r="63" spans="2:16" x14ac:dyDescent="0.25">
      <c r="C63" s="5" t="s">
        <v>230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2:16" x14ac:dyDescent="0.25">
      <c r="D64" t="s">
        <v>231</v>
      </c>
      <c r="G64" s="48">
        <f>Historical!F93+Historical!F94+Historical!F102+Historical!F103</f>
        <v>2816.4300000000003</v>
      </c>
      <c r="H64" s="48">
        <f>Historical!G93+Historical!G94+Historical!G102+Historical!G103</f>
        <v>1735.37</v>
      </c>
      <c r="I64" s="48">
        <f>Historical!H93+Historical!H94+Historical!H102+Historical!H103</f>
        <v>1055.78</v>
      </c>
      <c r="J64" s="48">
        <f>Historical!I93+Historical!I94+Historical!I102+Historical!I103</f>
        <v>803.12000000000012</v>
      </c>
      <c r="K64" s="48">
        <f>Historical!J93+Historical!J94+Historical!J102+Historical!J103</f>
        <v>559.41</v>
      </c>
      <c r="L64" s="48">
        <f>L130</f>
        <v>559.41</v>
      </c>
      <c r="M64" s="48">
        <f t="shared" ref="M64:P64" si="53">M130</f>
        <v>559.41</v>
      </c>
      <c r="N64" s="48">
        <f t="shared" si="53"/>
        <v>559.41</v>
      </c>
      <c r="O64" s="48">
        <f t="shared" si="53"/>
        <v>559.41</v>
      </c>
      <c r="P64" s="48">
        <f t="shared" si="53"/>
        <v>559.41</v>
      </c>
    </row>
    <row r="65" spans="1:16383" x14ac:dyDescent="0.25">
      <c r="D65" t="s">
        <v>232</v>
      </c>
      <c r="G65" s="48">
        <f>SUM(Historical!F95:F98,Historical!F112)</f>
        <v>842.8599999999999</v>
      </c>
      <c r="H65" s="48">
        <f>SUM(Historical!G95:G98,Historical!G112)</f>
        <v>574.52</v>
      </c>
      <c r="I65" s="48">
        <f>SUM(Historical!H95:H98,Historical!H112)</f>
        <v>496.34999999999997</v>
      </c>
      <c r="J65" s="48">
        <f>SUM(Historical!I95:I98,Historical!I112)</f>
        <v>507.65</v>
      </c>
      <c r="K65" s="48">
        <f>SUM(Historical!J95:J98,Historical!J112)</f>
        <v>444.3</v>
      </c>
      <c r="L65" s="48">
        <f>K65</f>
        <v>444.3</v>
      </c>
      <c r="M65" s="48">
        <f t="shared" ref="M65:P65" si="54">L65</f>
        <v>444.3</v>
      </c>
      <c r="N65" s="48">
        <f t="shared" si="54"/>
        <v>444.3</v>
      </c>
      <c r="O65" s="48">
        <f t="shared" si="54"/>
        <v>444.3</v>
      </c>
      <c r="P65" s="48">
        <f t="shared" si="54"/>
        <v>444.3</v>
      </c>
    </row>
    <row r="66" spans="1:16383" x14ac:dyDescent="0.25">
      <c r="D66" s="5" t="s">
        <v>233</v>
      </c>
      <c r="E66" s="5"/>
      <c r="F66" s="5"/>
      <c r="G66" s="47">
        <f t="shared" ref="G66:L66" si="55">SUM(G61:G65)</f>
        <v>7605.28</v>
      </c>
      <c r="H66" s="47">
        <f t="shared" si="55"/>
        <v>6566.2999999999993</v>
      </c>
      <c r="I66" s="47">
        <f t="shared" si="55"/>
        <v>5983.74</v>
      </c>
      <c r="J66" s="47">
        <f t="shared" si="55"/>
        <v>5749.7399999999989</v>
      </c>
      <c r="K66" s="47">
        <f t="shared" si="55"/>
        <v>5915.4900000000007</v>
      </c>
      <c r="L66" s="47">
        <f t="shared" si="55"/>
        <v>6649.2926578489178</v>
      </c>
      <c r="M66" s="47">
        <f t="shared" ref="M66:P66" si="56">SUM(M61:M65)</f>
        <v>6954.5136066038376</v>
      </c>
      <c r="N66" s="47">
        <f t="shared" si="56"/>
        <v>7248.6648378987202</v>
      </c>
      <c r="O66" s="47">
        <f t="shared" si="56"/>
        <v>7529.1922382833491</v>
      </c>
      <c r="P66" s="47">
        <f t="shared" si="56"/>
        <v>7794.2463509320787</v>
      </c>
    </row>
    <row r="67" spans="1:16383" x14ac:dyDescent="0.25">
      <c r="C67" s="5" t="s">
        <v>234</v>
      </c>
      <c r="G67" s="48"/>
      <c r="H67" s="48"/>
      <c r="I67" s="48"/>
      <c r="J67" s="48"/>
      <c r="K67" s="48"/>
      <c r="L67" s="48"/>
      <c r="M67" s="48"/>
      <c r="N67" s="48"/>
      <c r="O67" s="48"/>
      <c r="P67" s="48"/>
    </row>
    <row r="68" spans="1:16383" x14ac:dyDescent="0.25">
      <c r="D68" t="s">
        <v>235</v>
      </c>
      <c r="G68" s="48">
        <f>Historical!F85</f>
        <v>161.25</v>
      </c>
      <c r="H68" s="48">
        <f>Historical!G85</f>
        <v>161.29</v>
      </c>
      <c r="I68" s="48">
        <f>Historical!H85</f>
        <v>161.36000000000001</v>
      </c>
      <c r="J68" s="48">
        <f>Historical!I85</f>
        <v>161.43</v>
      </c>
      <c r="K68" s="48">
        <f>Historical!J85</f>
        <v>161.47</v>
      </c>
      <c r="L68" s="48">
        <f>K68</f>
        <v>161.47</v>
      </c>
      <c r="M68" s="48">
        <f t="shared" ref="M68:P68" si="57">L68</f>
        <v>161.47</v>
      </c>
      <c r="N68" s="48">
        <f t="shared" si="57"/>
        <v>161.47</v>
      </c>
      <c r="O68" s="48">
        <f t="shared" si="57"/>
        <v>161.47</v>
      </c>
      <c r="P68" s="48">
        <f t="shared" si="57"/>
        <v>161.47</v>
      </c>
    </row>
    <row r="69" spans="1:16383" x14ac:dyDescent="0.25">
      <c r="D69" t="s">
        <v>236</v>
      </c>
      <c r="G69" s="48">
        <f>Historical!F86</f>
        <v>15601.75</v>
      </c>
      <c r="H69" s="48">
        <f>Historical!G86</f>
        <v>18165.240000000002</v>
      </c>
      <c r="I69" s="48">
        <f>Historical!H86</f>
        <v>20680.330000000002</v>
      </c>
      <c r="J69" s="48">
        <f>Historical!I86</f>
        <v>23246.35</v>
      </c>
      <c r="K69" s="48">
        <f>Historical!J86</f>
        <v>26544.959999999999</v>
      </c>
      <c r="L69" s="48">
        <f>K69+L38+L100</f>
        <v>32254.783242228044</v>
      </c>
      <c r="M69" s="48">
        <f t="shared" ref="M69:P69" si="58">L69+M38+M100</f>
        <v>38686.477015421966</v>
      </c>
      <c r="N69" s="48">
        <f t="shared" si="58"/>
        <v>45822.16881652244</v>
      </c>
      <c r="O69" s="48">
        <f t="shared" si="58"/>
        <v>53635.393261561767</v>
      </c>
      <c r="P69" s="48">
        <f t="shared" si="58"/>
        <v>62093.48659285847</v>
      </c>
    </row>
    <row r="70" spans="1:16383" x14ac:dyDescent="0.25">
      <c r="D70" s="5" t="s">
        <v>237</v>
      </c>
      <c r="E70" s="5"/>
      <c r="F70" s="5"/>
      <c r="G70" s="47">
        <f t="shared" ref="G70:L70" si="59">SUM(G68:G69)</f>
        <v>15763</v>
      </c>
      <c r="H70" s="47">
        <f t="shared" si="59"/>
        <v>18326.530000000002</v>
      </c>
      <c r="I70" s="47">
        <f t="shared" si="59"/>
        <v>20841.690000000002</v>
      </c>
      <c r="J70" s="47">
        <f t="shared" si="59"/>
        <v>23407.78</v>
      </c>
      <c r="K70" s="47">
        <f t="shared" si="59"/>
        <v>26706.43</v>
      </c>
      <c r="L70" s="47">
        <f t="shared" si="59"/>
        <v>32416.253242228046</v>
      </c>
      <c r="M70" s="47">
        <f t="shared" ref="M70:P70" si="60">SUM(M68:M69)</f>
        <v>38847.947015421967</v>
      </c>
      <c r="N70" s="47">
        <f t="shared" si="60"/>
        <v>45983.638816522442</v>
      </c>
      <c r="O70" s="47">
        <f t="shared" si="60"/>
        <v>53796.863261561768</v>
      </c>
      <c r="P70" s="47">
        <f t="shared" si="60"/>
        <v>62254.956592858471</v>
      </c>
    </row>
    <row r="71" spans="1:16383" x14ac:dyDescent="0.25">
      <c r="D71" t="s">
        <v>238</v>
      </c>
      <c r="G71" s="48">
        <f>Historical!F88</f>
        <v>294.27999999999997</v>
      </c>
      <c r="H71" s="48">
        <f>Historical!G88</f>
        <v>259.06</v>
      </c>
      <c r="I71" s="48">
        <f>Historical!H88</f>
        <v>275.69</v>
      </c>
      <c r="J71" s="48">
        <f>Historical!I88</f>
        <v>305.76</v>
      </c>
      <c r="K71" s="48">
        <f>Historical!J88</f>
        <v>95.9</v>
      </c>
      <c r="L71" s="48">
        <f>K71</f>
        <v>95.9</v>
      </c>
      <c r="M71" s="48">
        <f t="shared" ref="M71:P71" si="61">L71</f>
        <v>95.9</v>
      </c>
      <c r="N71" s="48">
        <f t="shared" si="61"/>
        <v>95.9</v>
      </c>
      <c r="O71" s="48">
        <f t="shared" si="61"/>
        <v>95.9</v>
      </c>
      <c r="P71" s="48">
        <f t="shared" si="61"/>
        <v>95.9</v>
      </c>
    </row>
    <row r="72" spans="1:16383" x14ac:dyDescent="0.25">
      <c r="A72" s="5"/>
      <c r="B72" s="5"/>
      <c r="C72" s="5"/>
      <c r="D72" s="5" t="s">
        <v>79</v>
      </c>
      <c r="E72" s="5"/>
      <c r="F72" s="5"/>
      <c r="G72" s="47">
        <f t="shared" ref="G72:K72" si="62">SUM(G70:G71)</f>
        <v>16057.28</v>
      </c>
      <c r="H72" s="47">
        <f t="shared" si="62"/>
        <v>18585.590000000004</v>
      </c>
      <c r="I72" s="47">
        <f t="shared" si="62"/>
        <v>21117.38</v>
      </c>
      <c r="J72" s="47">
        <f t="shared" si="62"/>
        <v>23713.539999999997</v>
      </c>
      <c r="K72" s="47">
        <f t="shared" si="62"/>
        <v>26802.33</v>
      </c>
      <c r="L72" s="47">
        <f t="shared" ref="L72:P72" si="63">SUM(L70:L71)</f>
        <v>32512.153242228047</v>
      </c>
      <c r="M72" s="47">
        <f t="shared" si="63"/>
        <v>38943.847015421969</v>
      </c>
      <c r="N72" s="47">
        <f t="shared" si="63"/>
        <v>46079.538816522443</v>
      </c>
      <c r="O72" s="47">
        <f t="shared" si="63"/>
        <v>53892.763261561769</v>
      </c>
      <c r="P72" s="47">
        <f t="shared" si="63"/>
        <v>62350.856592858472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  <c r="AMM72" s="5"/>
      <c r="AMN72" s="5"/>
      <c r="AMO72" s="5"/>
      <c r="AMP72" s="5"/>
      <c r="AMQ72" s="5"/>
      <c r="AMR72" s="5"/>
      <c r="AMS72" s="5"/>
      <c r="AMT72" s="5"/>
      <c r="AMU72" s="5"/>
      <c r="AMV72" s="5"/>
      <c r="AMW72" s="5"/>
      <c r="AMX72" s="5"/>
      <c r="AMY72" s="5"/>
      <c r="AMZ72" s="5"/>
      <c r="ANA72" s="5"/>
      <c r="ANB72" s="5"/>
      <c r="ANC72" s="5"/>
      <c r="AND72" s="5"/>
      <c r="ANE72" s="5"/>
      <c r="ANF72" s="5"/>
      <c r="ANG72" s="5"/>
      <c r="ANH72" s="5"/>
      <c r="ANI72" s="5"/>
      <c r="ANJ72" s="5"/>
      <c r="ANK72" s="5"/>
      <c r="ANL72" s="5"/>
      <c r="ANM72" s="5"/>
      <c r="ANN72" s="5"/>
      <c r="ANO72" s="5"/>
      <c r="ANP72" s="5"/>
      <c r="ANQ72" s="5"/>
      <c r="ANR72" s="5"/>
      <c r="ANS72" s="5"/>
      <c r="ANT72" s="5"/>
      <c r="ANU72" s="5"/>
      <c r="ANV72" s="5"/>
      <c r="ANW72" s="5"/>
      <c r="ANX72" s="5"/>
      <c r="ANY72" s="5"/>
      <c r="ANZ72" s="5"/>
      <c r="AOA72" s="5"/>
      <c r="AOB72" s="5"/>
      <c r="AOC72" s="5"/>
      <c r="AOD72" s="5"/>
      <c r="AOE72" s="5"/>
      <c r="AOF72" s="5"/>
      <c r="AOG72" s="5"/>
      <c r="AOH72" s="5"/>
      <c r="AOI72" s="5"/>
      <c r="AOJ72" s="5"/>
      <c r="AOK72" s="5"/>
      <c r="AOL72" s="5"/>
      <c r="AOM72" s="5"/>
      <c r="AON72" s="5"/>
      <c r="AOO72" s="5"/>
      <c r="AOP72" s="5"/>
      <c r="AOQ72" s="5"/>
      <c r="AOR72" s="5"/>
      <c r="AOS72" s="5"/>
      <c r="AOT72" s="5"/>
      <c r="AOU72" s="5"/>
      <c r="AOV72" s="5"/>
      <c r="AOW72" s="5"/>
      <c r="AOX72" s="5"/>
      <c r="AOY72" s="5"/>
      <c r="AOZ72" s="5"/>
      <c r="APA72" s="5"/>
      <c r="APB72" s="5"/>
      <c r="APC72" s="5"/>
      <c r="APD72" s="5"/>
      <c r="APE72" s="5"/>
      <c r="APF72" s="5"/>
      <c r="APG72" s="5"/>
      <c r="APH72" s="5"/>
      <c r="API72" s="5"/>
      <c r="APJ72" s="5"/>
      <c r="APK72" s="5"/>
      <c r="APL72" s="5"/>
      <c r="APM72" s="5"/>
      <c r="APN72" s="5"/>
      <c r="APO72" s="5"/>
      <c r="APP72" s="5"/>
      <c r="APQ72" s="5"/>
      <c r="APR72" s="5"/>
      <c r="APS72" s="5"/>
      <c r="APT72" s="5"/>
      <c r="APU72" s="5"/>
      <c r="APV72" s="5"/>
      <c r="APW72" s="5"/>
      <c r="APX72" s="5"/>
      <c r="APY72" s="5"/>
      <c r="APZ72" s="5"/>
      <c r="AQA72" s="5"/>
      <c r="AQB72" s="5"/>
      <c r="AQC72" s="5"/>
      <c r="AQD72" s="5"/>
      <c r="AQE72" s="5"/>
      <c r="AQF72" s="5"/>
      <c r="AQG72" s="5"/>
      <c r="AQH72" s="5"/>
      <c r="AQI72" s="5"/>
      <c r="AQJ72" s="5"/>
      <c r="AQK72" s="5"/>
      <c r="AQL72" s="5"/>
      <c r="AQM72" s="5"/>
      <c r="AQN72" s="5"/>
      <c r="AQO72" s="5"/>
      <c r="AQP72" s="5"/>
      <c r="AQQ72" s="5"/>
      <c r="AQR72" s="5"/>
      <c r="AQS72" s="5"/>
      <c r="AQT72" s="5"/>
      <c r="AQU72" s="5"/>
      <c r="AQV72" s="5"/>
      <c r="AQW72" s="5"/>
      <c r="AQX72" s="5"/>
      <c r="AQY72" s="5"/>
      <c r="AQZ72" s="5"/>
      <c r="ARA72" s="5"/>
      <c r="ARB72" s="5"/>
      <c r="ARC72" s="5"/>
      <c r="ARD72" s="5"/>
      <c r="ARE72" s="5"/>
      <c r="ARF72" s="5"/>
      <c r="ARG72" s="5"/>
      <c r="ARH72" s="5"/>
      <c r="ARI72" s="5"/>
      <c r="ARJ72" s="5"/>
      <c r="ARK72" s="5"/>
      <c r="ARL72" s="5"/>
      <c r="ARM72" s="5"/>
      <c r="ARN72" s="5"/>
      <c r="ARO72" s="5"/>
      <c r="ARP72" s="5"/>
      <c r="ARQ72" s="5"/>
      <c r="ARR72" s="5"/>
      <c r="ARS72" s="5"/>
      <c r="ART72" s="5"/>
      <c r="ARU72" s="5"/>
      <c r="ARV72" s="5"/>
      <c r="ARW72" s="5"/>
      <c r="ARX72" s="5"/>
      <c r="ARY72" s="5"/>
      <c r="ARZ72" s="5"/>
      <c r="ASA72" s="5"/>
      <c r="ASB72" s="5"/>
      <c r="ASC72" s="5"/>
      <c r="ASD72" s="5"/>
      <c r="ASE72" s="5"/>
      <c r="ASF72" s="5"/>
      <c r="ASG72" s="5"/>
      <c r="ASH72" s="5"/>
      <c r="ASI72" s="5"/>
      <c r="ASJ72" s="5"/>
      <c r="ASK72" s="5"/>
      <c r="ASL72" s="5"/>
      <c r="ASM72" s="5"/>
      <c r="ASN72" s="5"/>
      <c r="ASO72" s="5"/>
      <c r="ASP72" s="5"/>
      <c r="ASQ72" s="5"/>
      <c r="ASR72" s="5"/>
      <c r="ASS72" s="5"/>
      <c r="AST72" s="5"/>
      <c r="ASU72" s="5"/>
      <c r="ASV72" s="5"/>
      <c r="ASW72" s="5"/>
      <c r="ASX72" s="5"/>
      <c r="ASY72" s="5"/>
      <c r="ASZ72" s="5"/>
      <c r="ATA72" s="5"/>
      <c r="ATB72" s="5"/>
      <c r="ATC72" s="5"/>
      <c r="ATD72" s="5"/>
      <c r="ATE72" s="5"/>
      <c r="ATF72" s="5"/>
      <c r="ATG72" s="5"/>
      <c r="ATH72" s="5"/>
      <c r="ATI72" s="5"/>
      <c r="ATJ72" s="5"/>
      <c r="ATK72" s="5"/>
      <c r="ATL72" s="5"/>
      <c r="ATM72" s="5"/>
      <c r="ATN72" s="5"/>
      <c r="ATO72" s="5"/>
      <c r="ATP72" s="5"/>
      <c r="ATQ72" s="5"/>
      <c r="ATR72" s="5"/>
      <c r="ATS72" s="5"/>
      <c r="ATT72" s="5"/>
      <c r="ATU72" s="5"/>
      <c r="ATV72" s="5"/>
      <c r="ATW72" s="5"/>
      <c r="ATX72" s="5"/>
      <c r="ATY72" s="5"/>
      <c r="ATZ72" s="5"/>
      <c r="AUA72" s="5"/>
      <c r="AUB72" s="5"/>
      <c r="AUC72" s="5"/>
      <c r="AUD72" s="5"/>
      <c r="AUE72" s="5"/>
      <c r="AUF72" s="5"/>
      <c r="AUG72" s="5"/>
      <c r="AUH72" s="5"/>
      <c r="AUI72" s="5"/>
      <c r="AUJ72" s="5"/>
      <c r="AUK72" s="5"/>
      <c r="AUL72" s="5"/>
      <c r="AUM72" s="5"/>
      <c r="AUN72" s="5"/>
      <c r="AUO72" s="5"/>
      <c r="AUP72" s="5"/>
      <c r="AUQ72" s="5"/>
      <c r="AUR72" s="5"/>
      <c r="AUS72" s="5"/>
      <c r="AUT72" s="5"/>
      <c r="AUU72" s="5"/>
      <c r="AUV72" s="5"/>
      <c r="AUW72" s="5"/>
      <c r="AUX72" s="5"/>
      <c r="AUY72" s="5"/>
      <c r="AUZ72" s="5"/>
      <c r="AVA72" s="5"/>
      <c r="AVB72" s="5"/>
      <c r="AVC72" s="5"/>
      <c r="AVD72" s="5"/>
      <c r="AVE72" s="5"/>
      <c r="AVF72" s="5"/>
      <c r="AVG72" s="5"/>
      <c r="AVH72" s="5"/>
      <c r="AVI72" s="5"/>
      <c r="AVJ72" s="5"/>
      <c r="AVK72" s="5"/>
      <c r="AVL72" s="5"/>
      <c r="AVM72" s="5"/>
      <c r="AVN72" s="5"/>
      <c r="AVO72" s="5"/>
      <c r="AVP72" s="5"/>
      <c r="AVQ72" s="5"/>
      <c r="AVR72" s="5"/>
      <c r="AVS72" s="5"/>
      <c r="AVT72" s="5"/>
      <c r="AVU72" s="5"/>
      <c r="AVV72" s="5"/>
      <c r="AVW72" s="5"/>
      <c r="AVX72" s="5"/>
      <c r="AVY72" s="5"/>
      <c r="AVZ72" s="5"/>
      <c r="AWA72" s="5"/>
      <c r="AWB72" s="5"/>
      <c r="AWC72" s="5"/>
      <c r="AWD72" s="5"/>
      <c r="AWE72" s="5"/>
      <c r="AWF72" s="5"/>
      <c r="AWG72" s="5"/>
      <c r="AWH72" s="5"/>
      <c r="AWI72" s="5"/>
      <c r="AWJ72" s="5"/>
      <c r="AWK72" s="5"/>
      <c r="AWL72" s="5"/>
      <c r="AWM72" s="5"/>
      <c r="AWN72" s="5"/>
      <c r="AWO72" s="5"/>
      <c r="AWP72" s="5"/>
      <c r="AWQ72" s="5"/>
      <c r="AWR72" s="5"/>
      <c r="AWS72" s="5"/>
      <c r="AWT72" s="5"/>
      <c r="AWU72" s="5"/>
      <c r="AWV72" s="5"/>
      <c r="AWW72" s="5"/>
      <c r="AWX72" s="5"/>
      <c r="AWY72" s="5"/>
      <c r="AWZ72" s="5"/>
      <c r="AXA72" s="5"/>
      <c r="AXB72" s="5"/>
      <c r="AXC72" s="5"/>
      <c r="AXD72" s="5"/>
      <c r="AXE72" s="5"/>
      <c r="AXF72" s="5"/>
      <c r="AXG72" s="5"/>
      <c r="AXH72" s="5"/>
      <c r="AXI72" s="5"/>
      <c r="AXJ72" s="5"/>
      <c r="AXK72" s="5"/>
      <c r="AXL72" s="5"/>
      <c r="AXM72" s="5"/>
      <c r="AXN72" s="5"/>
      <c r="AXO72" s="5"/>
      <c r="AXP72" s="5"/>
      <c r="AXQ72" s="5"/>
      <c r="AXR72" s="5"/>
      <c r="AXS72" s="5"/>
      <c r="AXT72" s="5"/>
      <c r="AXU72" s="5"/>
      <c r="AXV72" s="5"/>
      <c r="AXW72" s="5"/>
      <c r="AXX72" s="5"/>
      <c r="AXY72" s="5"/>
      <c r="AXZ72" s="5"/>
      <c r="AYA72" s="5"/>
      <c r="AYB72" s="5"/>
      <c r="AYC72" s="5"/>
      <c r="AYD72" s="5"/>
      <c r="AYE72" s="5"/>
      <c r="AYF72" s="5"/>
      <c r="AYG72" s="5"/>
      <c r="AYH72" s="5"/>
      <c r="AYI72" s="5"/>
      <c r="AYJ72" s="5"/>
      <c r="AYK72" s="5"/>
      <c r="AYL72" s="5"/>
      <c r="AYM72" s="5"/>
      <c r="AYN72" s="5"/>
      <c r="AYO72" s="5"/>
      <c r="AYP72" s="5"/>
      <c r="AYQ72" s="5"/>
      <c r="AYR72" s="5"/>
      <c r="AYS72" s="5"/>
      <c r="AYT72" s="5"/>
      <c r="AYU72" s="5"/>
      <c r="AYV72" s="5"/>
      <c r="AYW72" s="5"/>
      <c r="AYX72" s="5"/>
      <c r="AYY72" s="5"/>
      <c r="AYZ72" s="5"/>
      <c r="AZA72" s="5"/>
      <c r="AZB72" s="5"/>
      <c r="AZC72" s="5"/>
      <c r="AZD72" s="5"/>
      <c r="AZE72" s="5"/>
      <c r="AZF72" s="5"/>
      <c r="AZG72" s="5"/>
      <c r="AZH72" s="5"/>
      <c r="AZI72" s="5"/>
      <c r="AZJ72" s="5"/>
      <c r="AZK72" s="5"/>
      <c r="AZL72" s="5"/>
      <c r="AZM72" s="5"/>
      <c r="AZN72" s="5"/>
      <c r="AZO72" s="5"/>
      <c r="AZP72" s="5"/>
      <c r="AZQ72" s="5"/>
      <c r="AZR72" s="5"/>
      <c r="AZS72" s="5"/>
      <c r="AZT72" s="5"/>
      <c r="AZU72" s="5"/>
      <c r="AZV72" s="5"/>
      <c r="AZW72" s="5"/>
      <c r="AZX72" s="5"/>
      <c r="AZY72" s="5"/>
      <c r="AZZ72" s="5"/>
      <c r="BAA72" s="5"/>
      <c r="BAB72" s="5"/>
      <c r="BAC72" s="5"/>
      <c r="BAD72" s="5"/>
      <c r="BAE72" s="5"/>
      <c r="BAF72" s="5"/>
      <c r="BAG72" s="5"/>
      <c r="BAH72" s="5"/>
      <c r="BAI72" s="5"/>
      <c r="BAJ72" s="5"/>
      <c r="BAK72" s="5"/>
      <c r="BAL72" s="5"/>
      <c r="BAM72" s="5"/>
      <c r="BAN72" s="5"/>
      <c r="BAO72" s="5"/>
      <c r="BAP72" s="5"/>
      <c r="BAQ72" s="5"/>
      <c r="BAR72" s="5"/>
      <c r="BAS72" s="5"/>
      <c r="BAT72" s="5"/>
      <c r="BAU72" s="5"/>
      <c r="BAV72" s="5"/>
      <c r="BAW72" s="5"/>
      <c r="BAX72" s="5"/>
      <c r="BAY72" s="5"/>
      <c r="BAZ72" s="5"/>
      <c r="BBA72" s="5"/>
      <c r="BBB72" s="5"/>
      <c r="BBC72" s="5"/>
      <c r="BBD72" s="5"/>
      <c r="BBE72" s="5"/>
      <c r="BBF72" s="5"/>
      <c r="BBG72" s="5"/>
      <c r="BBH72" s="5"/>
      <c r="BBI72" s="5"/>
      <c r="BBJ72" s="5"/>
      <c r="BBK72" s="5"/>
      <c r="BBL72" s="5"/>
      <c r="BBM72" s="5"/>
      <c r="BBN72" s="5"/>
      <c r="BBO72" s="5"/>
      <c r="BBP72" s="5"/>
      <c r="BBQ72" s="5"/>
      <c r="BBR72" s="5"/>
      <c r="BBS72" s="5"/>
      <c r="BBT72" s="5"/>
      <c r="BBU72" s="5"/>
      <c r="BBV72" s="5"/>
      <c r="BBW72" s="5"/>
      <c r="BBX72" s="5"/>
      <c r="BBY72" s="5"/>
      <c r="BBZ72" s="5"/>
      <c r="BCA72" s="5"/>
      <c r="BCB72" s="5"/>
      <c r="BCC72" s="5"/>
      <c r="BCD72" s="5"/>
      <c r="BCE72" s="5"/>
      <c r="BCF72" s="5"/>
      <c r="BCG72" s="5"/>
      <c r="BCH72" s="5"/>
      <c r="BCI72" s="5"/>
      <c r="BCJ72" s="5"/>
      <c r="BCK72" s="5"/>
      <c r="BCL72" s="5"/>
      <c r="BCM72" s="5"/>
      <c r="BCN72" s="5"/>
      <c r="BCO72" s="5"/>
      <c r="BCP72" s="5"/>
      <c r="BCQ72" s="5"/>
      <c r="BCR72" s="5"/>
      <c r="BCS72" s="5"/>
      <c r="BCT72" s="5"/>
      <c r="BCU72" s="5"/>
      <c r="BCV72" s="5"/>
      <c r="BCW72" s="5"/>
      <c r="BCX72" s="5"/>
      <c r="BCY72" s="5"/>
      <c r="BCZ72" s="5"/>
      <c r="BDA72" s="5"/>
      <c r="BDB72" s="5"/>
      <c r="BDC72" s="5"/>
      <c r="BDD72" s="5"/>
      <c r="BDE72" s="5"/>
      <c r="BDF72" s="5"/>
      <c r="BDG72" s="5"/>
      <c r="BDH72" s="5"/>
      <c r="BDI72" s="5"/>
      <c r="BDJ72" s="5"/>
      <c r="BDK72" s="5"/>
      <c r="BDL72" s="5"/>
      <c r="BDM72" s="5"/>
      <c r="BDN72" s="5"/>
      <c r="BDO72" s="5"/>
      <c r="BDP72" s="5"/>
      <c r="BDQ72" s="5"/>
      <c r="BDR72" s="5"/>
      <c r="BDS72" s="5"/>
      <c r="BDT72" s="5"/>
      <c r="BDU72" s="5"/>
      <c r="BDV72" s="5"/>
      <c r="BDW72" s="5"/>
      <c r="BDX72" s="5"/>
      <c r="BDY72" s="5"/>
      <c r="BDZ72" s="5"/>
      <c r="BEA72" s="5"/>
      <c r="BEB72" s="5"/>
      <c r="BEC72" s="5"/>
      <c r="BED72" s="5"/>
      <c r="BEE72" s="5"/>
      <c r="BEF72" s="5"/>
      <c r="BEG72" s="5"/>
      <c r="BEH72" s="5"/>
      <c r="BEI72" s="5"/>
      <c r="BEJ72" s="5"/>
      <c r="BEK72" s="5"/>
      <c r="BEL72" s="5"/>
      <c r="BEM72" s="5"/>
      <c r="BEN72" s="5"/>
      <c r="BEO72" s="5"/>
      <c r="BEP72" s="5"/>
      <c r="BEQ72" s="5"/>
      <c r="BER72" s="5"/>
      <c r="BES72" s="5"/>
      <c r="BET72" s="5"/>
      <c r="BEU72" s="5"/>
      <c r="BEV72" s="5"/>
      <c r="BEW72" s="5"/>
      <c r="BEX72" s="5"/>
      <c r="BEY72" s="5"/>
      <c r="BEZ72" s="5"/>
      <c r="BFA72" s="5"/>
      <c r="BFB72" s="5"/>
      <c r="BFC72" s="5"/>
      <c r="BFD72" s="5"/>
      <c r="BFE72" s="5"/>
      <c r="BFF72" s="5"/>
      <c r="BFG72" s="5"/>
      <c r="BFH72" s="5"/>
      <c r="BFI72" s="5"/>
      <c r="BFJ72" s="5"/>
      <c r="BFK72" s="5"/>
      <c r="BFL72" s="5"/>
      <c r="BFM72" s="5"/>
      <c r="BFN72" s="5"/>
      <c r="BFO72" s="5"/>
      <c r="BFP72" s="5"/>
      <c r="BFQ72" s="5"/>
      <c r="BFR72" s="5"/>
      <c r="BFS72" s="5"/>
      <c r="BFT72" s="5"/>
      <c r="BFU72" s="5"/>
      <c r="BFV72" s="5"/>
      <c r="BFW72" s="5"/>
      <c r="BFX72" s="5"/>
      <c r="BFY72" s="5"/>
      <c r="BFZ72" s="5"/>
      <c r="BGA72" s="5"/>
      <c r="BGB72" s="5"/>
      <c r="BGC72" s="5"/>
      <c r="BGD72" s="5"/>
      <c r="BGE72" s="5"/>
      <c r="BGF72" s="5"/>
      <c r="BGG72" s="5"/>
      <c r="BGH72" s="5"/>
      <c r="BGI72" s="5"/>
      <c r="BGJ72" s="5"/>
      <c r="BGK72" s="5"/>
      <c r="BGL72" s="5"/>
      <c r="BGM72" s="5"/>
      <c r="BGN72" s="5"/>
      <c r="BGO72" s="5"/>
      <c r="BGP72" s="5"/>
      <c r="BGQ72" s="5"/>
      <c r="BGR72" s="5"/>
      <c r="BGS72" s="5"/>
      <c r="BGT72" s="5"/>
      <c r="BGU72" s="5"/>
      <c r="BGV72" s="5"/>
      <c r="BGW72" s="5"/>
      <c r="BGX72" s="5"/>
      <c r="BGY72" s="5"/>
      <c r="BGZ72" s="5"/>
      <c r="BHA72" s="5"/>
      <c r="BHB72" s="5"/>
      <c r="BHC72" s="5"/>
      <c r="BHD72" s="5"/>
      <c r="BHE72" s="5"/>
      <c r="BHF72" s="5"/>
      <c r="BHG72" s="5"/>
      <c r="BHH72" s="5"/>
      <c r="BHI72" s="5"/>
      <c r="BHJ72" s="5"/>
      <c r="BHK72" s="5"/>
      <c r="BHL72" s="5"/>
      <c r="BHM72" s="5"/>
      <c r="BHN72" s="5"/>
      <c r="BHO72" s="5"/>
      <c r="BHP72" s="5"/>
      <c r="BHQ72" s="5"/>
      <c r="BHR72" s="5"/>
      <c r="BHS72" s="5"/>
      <c r="BHT72" s="5"/>
      <c r="BHU72" s="5"/>
      <c r="BHV72" s="5"/>
      <c r="BHW72" s="5"/>
      <c r="BHX72" s="5"/>
      <c r="BHY72" s="5"/>
      <c r="BHZ72" s="5"/>
      <c r="BIA72" s="5"/>
      <c r="BIB72" s="5"/>
      <c r="BIC72" s="5"/>
      <c r="BID72" s="5"/>
      <c r="BIE72" s="5"/>
      <c r="BIF72" s="5"/>
      <c r="BIG72" s="5"/>
      <c r="BIH72" s="5"/>
      <c r="BII72" s="5"/>
      <c r="BIJ72" s="5"/>
      <c r="BIK72" s="5"/>
      <c r="BIL72" s="5"/>
      <c r="BIM72" s="5"/>
      <c r="BIN72" s="5"/>
      <c r="BIO72" s="5"/>
      <c r="BIP72" s="5"/>
      <c r="BIQ72" s="5"/>
      <c r="BIR72" s="5"/>
      <c r="BIS72" s="5"/>
      <c r="BIT72" s="5"/>
      <c r="BIU72" s="5"/>
      <c r="BIV72" s="5"/>
      <c r="BIW72" s="5"/>
      <c r="BIX72" s="5"/>
      <c r="BIY72" s="5"/>
      <c r="BIZ72" s="5"/>
      <c r="BJA72" s="5"/>
      <c r="BJB72" s="5"/>
      <c r="BJC72" s="5"/>
      <c r="BJD72" s="5"/>
      <c r="BJE72" s="5"/>
      <c r="BJF72" s="5"/>
      <c r="BJG72" s="5"/>
      <c r="BJH72" s="5"/>
      <c r="BJI72" s="5"/>
      <c r="BJJ72" s="5"/>
      <c r="BJK72" s="5"/>
      <c r="BJL72" s="5"/>
      <c r="BJM72" s="5"/>
      <c r="BJN72" s="5"/>
      <c r="BJO72" s="5"/>
      <c r="BJP72" s="5"/>
      <c r="BJQ72" s="5"/>
      <c r="BJR72" s="5"/>
      <c r="BJS72" s="5"/>
      <c r="BJT72" s="5"/>
      <c r="BJU72" s="5"/>
      <c r="BJV72" s="5"/>
      <c r="BJW72" s="5"/>
      <c r="BJX72" s="5"/>
      <c r="BJY72" s="5"/>
      <c r="BJZ72" s="5"/>
      <c r="BKA72" s="5"/>
      <c r="BKB72" s="5"/>
      <c r="BKC72" s="5"/>
      <c r="BKD72" s="5"/>
      <c r="BKE72" s="5"/>
      <c r="BKF72" s="5"/>
      <c r="BKG72" s="5"/>
      <c r="BKH72" s="5"/>
      <c r="BKI72" s="5"/>
      <c r="BKJ72" s="5"/>
      <c r="BKK72" s="5"/>
      <c r="BKL72" s="5"/>
      <c r="BKM72" s="5"/>
      <c r="BKN72" s="5"/>
      <c r="BKO72" s="5"/>
      <c r="BKP72" s="5"/>
      <c r="BKQ72" s="5"/>
      <c r="BKR72" s="5"/>
      <c r="BKS72" s="5"/>
      <c r="BKT72" s="5"/>
      <c r="BKU72" s="5"/>
      <c r="BKV72" s="5"/>
      <c r="BKW72" s="5"/>
      <c r="BKX72" s="5"/>
      <c r="BKY72" s="5"/>
      <c r="BKZ72" s="5"/>
      <c r="BLA72" s="5"/>
      <c r="BLB72" s="5"/>
      <c r="BLC72" s="5"/>
      <c r="BLD72" s="5"/>
      <c r="BLE72" s="5"/>
      <c r="BLF72" s="5"/>
      <c r="BLG72" s="5"/>
      <c r="BLH72" s="5"/>
      <c r="BLI72" s="5"/>
      <c r="BLJ72" s="5"/>
      <c r="BLK72" s="5"/>
      <c r="BLL72" s="5"/>
      <c r="BLM72" s="5"/>
      <c r="BLN72" s="5"/>
      <c r="BLO72" s="5"/>
      <c r="BLP72" s="5"/>
      <c r="BLQ72" s="5"/>
      <c r="BLR72" s="5"/>
      <c r="BLS72" s="5"/>
      <c r="BLT72" s="5"/>
      <c r="BLU72" s="5"/>
      <c r="BLV72" s="5"/>
      <c r="BLW72" s="5"/>
      <c r="BLX72" s="5"/>
      <c r="BLY72" s="5"/>
      <c r="BLZ72" s="5"/>
      <c r="BMA72" s="5"/>
      <c r="BMB72" s="5"/>
      <c r="BMC72" s="5"/>
      <c r="BMD72" s="5"/>
      <c r="BME72" s="5"/>
      <c r="BMF72" s="5"/>
      <c r="BMG72" s="5"/>
      <c r="BMH72" s="5"/>
      <c r="BMI72" s="5"/>
      <c r="BMJ72" s="5"/>
      <c r="BMK72" s="5"/>
      <c r="BML72" s="5"/>
      <c r="BMM72" s="5"/>
      <c r="BMN72" s="5"/>
      <c r="BMO72" s="5"/>
      <c r="BMP72" s="5"/>
      <c r="BMQ72" s="5"/>
      <c r="BMR72" s="5"/>
      <c r="BMS72" s="5"/>
      <c r="BMT72" s="5"/>
      <c r="BMU72" s="5"/>
      <c r="BMV72" s="5"/>
      <c r="BMW72" s="5"/>
      <c r="BMX72" s="5"/>
      <c r="BMY72" s="5"/>
      <c r="BMZ72" s="5"/>
      <c r="BNA72" s="5"/>
      <c r="BNB72" s="5"/>
      <c r="BNC72" s="5"/>
      <c r="BND72" s="5"/>
      <c r="BNE72" s="5"/>
      <c r="BNF72" s="5"/>
      <c r="BNG72" s="5"/>
      <c r="BNH72" s="5"/>
      <c r="BNI72" s="5"/>
      <c r="BNJ72" s="5"/>
      <c r="BNK72" s="5"/>
      <c r="BNL72" s="5"/>
      <c r="BNM72" s="5"/>
      <c r="BNN72" s="5"/>
      <c r="BNO72" s="5"/>
      <c r="BNP72" s="5"/>
      <c r="BNQ72" s="5"/>
      <c r="BNR72" s="5"/>
      <c r="BNS72" s="5"/>
      <c r="BNT72" s="5"/>
      <c r="BNU72" s="5"/>
      <c r="BNV72" s="5"/>
      <c r="BNW72" s="5"/>
      <c r="BNX72" s="5"/>
      <c r="BNY72" s="5"/>
      <c r="BNZ72" s="5"/>
      <c r="BOA72" s="5"/>
      <c r="BOB72" s="5"/>
      <c r="BOC72" s="5"/>
      <c r="BOD72" s="5"/>
      <c r="BOE72" s="5"/>
      <c r="BOF72" s="5"/>
      <c r="BOG72" s="5"/>
      <c r="BOH72" s="5"/>
      <c r="BOI72" s="5"/>
      <c r="BOJ72" s="5"/>
      <c r="BOK72" s="5"/>
      <c r="BOL72" s="5"/>
      <c r="BOM72" s="5"/>
      <c r="BON72" s="5"/>
      <c r="BOO72" s="5"/>
      <c r="BOP72" s="5"/>
      <c r="BOQ72" s="5"/>
      <c r="BOR72" s="5"/>
      <c r="BOS72" s="5"/>
      <c r="BOT72" s="5"/>
      <c r="BOU72" s="5"/>
      <c r="BOV72" s="5"/>
      <c r="BOW72" s="5"/>
      <c r="BOX72" s="5"/>
      <c r="BOY72" s="5"/>
      <c r="BOZ72" s="5"/>
      <c r="BPA72" s="5"/>
      <c r="BPB72" s="5"/>
      <c r="BPC72" s="5"/>
      <c r="BPD72" s="5"/>
      <c r="BPE72" s="5"/>
      <c r="BPF72" s="5"/>
      <c r="BPG72" s="5"/>
      <c r="BPH72" s="5"/>
      <c r="BPI72" s="5"/>
      <c r="BPJ72" s="5"/>
      <c r="BPK72" s="5"/>
      <c r="BPL72" s="5"/>
      <c r="BPM72" s="5"/>
      <c r="BPN72" s="5"/>
      <c r="BPO72" s="5"/>
      <c r="BPP72" s="5"/>
      <c r="BPQ72" s="5"/>
      <c r="BPR72" s="5"/>
      <c r="BPS72" s="5"/>
      <c r="BPT72" s="5"/>
      <c r="BPU72" s="5"/>
      <c r="BPV72" s="5"/>
      <c r="BPW72" s="5"/>
      <c r="BPX72" s="5"/>
      <c r="BPY72" s="5"/>
      <c r="BPZ72" s="5"/>
      <c r="BQA72" s="5"/>
      <c r="BQB72" s="5"/>
      <c r="BQC72" s="5"/>
      <c r="BQD72" s="5"/>
      <c r="BQE72" s="5"/>
      <c r="BQF72" s="5"/>
      <c r="BQG72" s="5"/>
      <c r="BQH72" s="5"/>
      <c r="BQI72" s="5"/>
      <c r="BQJ72" s="5"/>
      <c r="BQK72" s="5"/>
      <c r="BQL72" s="5"/>
      <c r="BQM72" s="5"/>
      <c r="BQN72" s="5"/>
      <c r="BQO72" s="5"/>
      <c r="BQP72" s="5"/>
      <c r="BQQ72" s="5"/>
      <c r="BQR72" s="5"/>
      <c r="BQS72" s="5"/>
      <c r="BQT72" s="5"/>
      <c r="BQU72" s="5"/>
      <c r="BQV72" s="5"/>
      <c r="BQW72" s="5"/>
      <c r="BQX72" s="5"/>
      <c r="BQY72" s="5"/>
      <c r="BQZ72" s="5"/>
      <c r="BRA72" s="5"/>
      <c r="BRB72" s="5"/>
      <c r="BRC72" s="5"/>
      <c r="BRD72" s="5"/>
      <c r="BRE72" s="5"/>
      <c r="BRF72" s="5"/>
      <c r="BRG72" s="5"/>
      <c r="BRH72" s="5"/>
      <c r="BRI72" s="5"/>
      <c r="BRJ72" s="5"/>
      <c r="BRK72" s="5"/>
      <c r="BRL72" s="5"/>
      <c r="BRM72" s="5"/>
      <c r="BRN72" s="5"/>
      <c r="BRO72" s="5"/>
      <c r="BRP72" s="5"/>
      <c r="BRQ72" s="5"/>
      <c r="BRR72" s="5"/>
      <c r="BRS72" s="5"/>
      <c r="BRT72" s="5"/>
      <c r="BRU72" s="5"/>
      <c r="BRV72" s="5"/>
      <c r="BRW72" s="5"/>
      <c r="BRX72" s="5"/>
      <c r="BRY72" s="5"/>
      <c r="BRZ72" s="5"/>
      <c r="BSA72" s="5"/>
      <c r="BSB72" s="5"/>
      <c r="BSC72" s="5"/>
      <c r="BSD72" s="5"/>
      <c r="BSE72" s="5"/>
      <c r="BSF72" s="5"/>
      <c r="BSG72" s="5"/>
      <c r="BSH72" s="5"/>
      <c r="BSI72" s="5"/>
      <c r="BSJ72" s="5"/>
      <c r="BSK72" s="5"/>
      <c r="BSL72" s="5"/>
      <c r="BSM72" s="5"/>
      <c r="BSN72" s="5"/>
      <c r="BSO72" s="5"/>
      <c r="BSP72" s="5"/>
      <c r="BSQ72" s="5"/>
      <c r="BSR72" s="5"/>
      <c r="BSS72" s="5"/>
      <c r="BST72" s="5"/>
      <c r="BSU72" s="5"/>
      <c r="BSV72" s="5"/>
      <c r="BSW72" s="5"/>
      <c r="BSX72" s="5"/>
      <c r="BSY72" s="5"/>
      <c r="BSZ72" s="5"/>
      <c r="BTA72" s="5"/>
      <c r="BTB72" s="5"/>
      <c r="BTC72" s="5"/>
      <c r="BTD72" s="5"/>
      <c r="BTE72" s="5"/>
      <c r="BTF72" s="5"/>
      <c r="BTG72" s="5"/>
      <c r="BTH72" s="5"/>
      <c r="BTI72" s="5"/>
      <c r="BTJ72" s="5"/>
      <c r="BTK72" s="5"/>
      <c r="BTL72" s="5"/>
      <c r="BTM72" s="5"/>
      <c r="BTN72" s="5"/>
      <c r="BTO72" s="5"/>
      <c r="BTP72" s="5"/>
      <c r="BTQ72" s="5"/>
      <c r="BTR72" s="5"/>
      <c r="BTS72" s="5"/>
      <c r="BTT72" s="5"/>
      <c r="BTU72" s="5"/>
      <c r="BTV72" s="5"/>
      <c r="BTW72" s="5"/>
      <c r="BTX72" s="5"/>
      <c r="BTY72" s="5"/>
      <c r="BTZ72" s="5"/>
      <c r="BUA72" s="5"/>
      <c r="BUB72" s="5"/>
      <c r="BUC72" s="5"/>
      <c r="BUD72" s="5"/>
      <c r="BUE72" s="5"/>
      <c r="BUF72" s="5"/>
      <c r="BUG72" s="5"/>
      <c r="BUH72" s="5"/>
      <c r="BUI72" s="5"/>
      <c r="BUJ72" s="5"/>
      <c r="BUK72" s="5"/>
      <c r="BUL72" s="5"/>
      <c r="BUM72" s="5"/>
      <c r="BUN72" s="5"/>
      <c r="BUO72" s="5"/>
      <c r="BUP72" s="5"/>
      <c r="BUQ72" s="5"/>
      <c r="BUR72" s="5"/>
      <c r="BUS72" s="5"/>
      <c r="BUT72" s="5"/>
      <c r="BUU72" s="5"/>
      <c r="BUV72" s="5"/>
      <c r="BUW72" s="5"/>
      <c r="BUX72" s="5"/>
      <c r="BUY72" s="5"/>
      <c r="BUZ72" s="5"/>
      <c r="BVA72" s="5"/>
      <c r="BVB72" s="5"/>
      <c r="BVC72" s="5"/>
      <c r="BVD72" s="5"/>
      <c r="BVE72" s="5"/>
      <c r="BVF72" s="5"/>
      <c r="BVG72" s="5"/>
      <c r="BVH72" s="5"/>
      <c r="BVI72" s="5"/>
      <c r="BVJ72" s="5"/>
      <c r="BVK72" s="5"/>
      <c r="BVL72" s="5"/>
      <c r="BVM72" s="5"/>
      <c r="BVN72" s="5"/>
      <c r="BVO72" s="5"/>
      <c r="BVP72" s="5"/>
      <c r="BVQ72" s="5"/>
      <c r="BVR72" s="5"/>
      <c r="BVS72" s="5"/>
      <c r="BVT72" s="5"/>
      <c r="BVU72" s="5"/>
      <c r="BVV72" s="5"/>
      <c r="BVW72" s="5"/>
      <c r="BVX72" s="5"/>
      <c r="BVY72" s="5"/>
      <c r="BVZ72" s="5"/>
      <c r="BWA72" s="5"/>
      <c r="BWB72" s="5"/>
      <c r="BWC72" s="5"/>
      <c r="BWD72" s="5"/>
      <c r="BWE72" s="5"/>
      <c r="BWF72" s="5"/>
      <c r="BWG72" s="5"/>
      <c r="BWH72" s="5"/>
      <c r="BWI72" s="5"/>
      <c r="BWJ72" s="5"/>
      <c r="BWK72" s="5"/>
      <c r="BWL72" s="5"/>
      <c r="BWM72" s="5"/>
      <c r="BWN72" s="5"/>
      <c r="BWO72" s="5"/>
      <c r="BWP72" s="5"/>
      <c r="BWQ72" s="5"/>
      <c r="BWR72" s="5"/>
      <c r="BWS72" s="5"/>
      <c r="BWT72" s="5"/>
      <c r="BWU72" s="5"/>
      <c r="BWV72" s="5"/>
      <c r="BWW72" s="5"/>
      <c r="BWX72" s="5"/>
      <c r="BWY72" s="5"/>
      <c r="BWZ72" s="5"/>
      <c r="BXA72" s="5"/>
      <c r="BXB72" s="5"/>
      <c r="BXC72" s="5"/>
      <c r="BXD72" s="5"/>
      <c r="BXE72" s="5"/>
      <c r="BXF72" s="5"/>
      <c r="BXG72" s="5"/>
      <c r="BXH72" s="5"/>
      <c r="BXI72" s="5"/>
      <c r="BXJ72" s="5"/>
      <c r="BXK72" s="5"/>
      <c r="BXL72" s="5"/>
      <c r="BXM72" s="5"/>
      <c r="BXN72" s="5"/>
      <c r="BXO72" s="5"/>
      <c r="BXP72" s="5"/>
      <c r="BXQ72" s="5"/>
      <c r="BXR72" s="5"/>
      <c r="BXS72" s="5"/>
      <c r="BXT72" s="5"/>
      <c r="BXU72" s="5"/>
      <c r="BXV72" s="5"/>
      <c r="BXW72" s="5"/>
      <c r="BXX72" s="5"/>
      <c r="BXY72" s="5"/>
      <c r="BXZ72" s="5"/>
      <c r="BYA72" s="5"/>
      <c r="BYB72" s="5"/>
      <c r="BYC72" s="5"/>
      <c r="BYD72" s="5"/>
      <c r="BYE72" s="5"/>
      <c r="BYF72" s="5"/>
      <c r="BYG72" s="5"/>
      <c r="BYH72" s="5"/>
      <c r="BYI72" s="5"/>
      <c r="BYJ72" s="5"/>
      <c r="BYK72" s="5"/>
      <c r="BYL72" s="5"/>
      <c r="BYM72" s="5"/>
      <c r="BYN72" s="5"/>
      <c r="BYO72" s="5"/>
      <c r="BYP72" s="5"/>
      <c r="BYQ72" s="5"/>
      <c r="BYR72" s="5"/>
      <c r="BYS72" s="5"/>
      <c r="BYT72" s="5"/>
      <c r="BYU72" s="5"/>
      <c r="BYV72" s="5"/>
      <c r="BYW72" s="5"/>
      <c r="BYX72" s="5"/>
      <c r="BYY72" s="5"/>
      <c r="BYZ72" s="5"/>
      <c r="BZA72" s="5"/>
      <c r="BZB72" s="5"/>
      <c r="BZC72" s="5"/>
      <c r="BZD72" s="5"/>
      <c r="BZE72" s="5"/>
      <c r="BZF72" s="5"/>
      <c r="BZG72" s="5"/>
      <c r="BZH72" s="5"/>
      <c r="BZI72" s="5"/>
      <c r="BZJ72" s="5"/>
      <c r="BZK72" s="5"/>
      <c r="BZL72" s="5"/>
      <c r="BZM72" s="5"/>
      <c r="BZN72" s="5"/>
      <c r="BZO72" s="5"/>
      <c r="BZP72" s="5"/>
      <c r="BZQ72" s="5"/>
      <c r="BZR72" s="5"/>
      <c r="BZS72" s="5"/>
      <c r="BZT72" s="5"/>
      <c r="BZU72" s="5"/>
      <c r="BZV72" s="5"/>
      <c r="BZW72" s="5"/>
      <c r="BZX72" s="5"/>
      <c r="BZY72" s="5"/>
      <c r="BZZ72" s="5"/>
      <c r="CAA72" s="5"/>
      <c r="CAB72" s="5"/>
      <c r="CAC72" s="5"/>
      <c r="CAD72" s="5"/>
      <c r="CAE72" s="5"/>
      <c r="CAF72" s="5"/>
      <c r="CAG72" s="5"/>
      <c r="CAH72" s="5"/>
      <c r="CAI72" s="5"/>
      <c r="CAJ72" s="5"/>
      <c r="CAK72" s="5"/>
      <c r="CAL72" s="5"/>
      <c r="CAM72" s="5"/>
      <c r="CAN72" s="5"/>
      <c r="CAO72" s="5"/>
      <c r="CAP72" s="5"/>
      <c r="CAQ72" s="5"/>
      <c r="CAR72" s="5"/>
      <c r="CAS72" s="5"/>
      <c r="CAT72" s="5"/>
      <c r="CAU72" s="5"/>
      <c r="CAV72" s="5"/>
      <c r="CAW72" s="5"/>
      <c r="CAX72" s="5"/>
      <c r="CAY72" s="5"/>
      <c r="CAZ72" s="5"/>
      <c r="CBA72" s="5"/>
      <c r="CBB72" s="5"/>
      <c r="CBC72" s="5"/>
      <c r="CBD72" s="5"/>
      <c r="CBE72" s="5"/>
      <c r="CBF72" s="5"/>
      <c r="CBG72" s="5"/>
      <c r="CBH72" s="5"/>
      <c r="CBI72" s="5"/>
      <c r="CBJ72" s="5"/>
      <c r="CBK72" s="5"/>
      <c r="CBL72" s="5"/>
      <c r="CBM72" s="5"/>
      <c r="CBN72" s="5"/>
      <c r="CBO72" s="5"/>
      <c r="CBP72" s="5"/>
      <c r="CBQ72" s="5"/>
      <c r="CBR72" s="5"/>
      <c r="CBS72" s="5"/>
      <c r="CBT72" s="5"/>
      <c r="CBU72" s="5"/>
      <c r="CBV72" s="5"/>
      <c r="CBW72" s="5"/>
      <c r="CBX72" s="5"/>
      <c r="CBY72" s="5"/>
      <c r="CBZ72" s="5"/>
      <c r="CCA72" s="5"/>
      <c r="CCB72" s="5"/>
      <c r="CCC72" s="5"/>
      <c r="CCD72" s="5"/>
      <c r="CCE72" s="5"/>
      <c r="CCF72" s="5"/>
      <c r="CCG72" s="5"/>
      <c r="CCH72" s="5"/>
      <c r="CCI72" s="5"/>
      <c r="CCJ72" s="5"/>
      <c r="CCK72" s="5"/>
      <c r="CCL72" s="5"/>
      <c r="CCM72" s="5"/>
      <c r="CCN72" s="5"/>
      <c r="CCO72" s="5"/>
      <c r="CCP72" s="5"/>
      <c r="CCQ72" s="5"/>
      <c r="CCR72" s="5"/>
      <c r="CCS72" s="5"/>
      <c r="CCT72" s="5"/>
      <c r="CCU72" s="5"/>
      <c r="CCV72" s="5"/>
      <c r="CCW72" s="5"/>
      <c r="CCX72" s="5"/>
      <c r="CCY72" s="5"/>
      <c r="CCZ72" s="5"/>
      <c r="CDA72" s="5"/>
      <c r="CDB72" s="5"/>
      <c r="CDC72" s="5"/>
      <c r="CDD72" s="5"/>
      <c r="CDE72" s="5"/>
      <c r="CDF72" s="5"/>
      <c r="CDG72" s="5"/>
      <c r="CDH72" s="5"/>
      <c r="CDI72" s="5"/>
      <c r="CDJ72" s="5"/>
      <c r="CDK72" s="5"/>
      <c r="CDL72" s="5"/>
      <c r="CDM72" s="5"/>
      <c r="CDN72" s="5"/>
      <c r="CDO72" s="5"/>
      <c r="CDP72" s="5"/>
      <c r="CDQ72" s="5"/>
      <c r="CDR72" s="5"/>
      <c r="CDS72" s="5"/>
      <c r="CDT72" s="5"/>
      <c r="CDU72" s="5"/>
      <c r="CDV72" s="5"/>
      <c r="CDW72" s="5"/>
      <c r="CDX72" s="5"/>
      <c r="CDY72" s="5"/>
      <c r="CDZ72" s="5"/>
      <c r="CEA72" s="5"/>
      <c r="CEB72" s="5"/>
      <c r="CEC72" s="5"/>
      <c r="CED72" s="5"/>
      <c r="CEE72" s="5"/>
      <c r="CEF72" s="5"/>
      <c r="CEG72" s="5"/>
      <c r="CEH72" s="5"/>
      <c r="CEI72" s="5"/>
      <c r="CEJ72" s="5"/>
      <c r="CEK72" s="5"/>
      <c r="CEL72" s="5"/>
      <c r="CEM72" s="5"/>
      <c r="CEN72" s="5"/>
      <c r="CEO72" s="5"/>
      <c r="CEP72" s="5"/>
      <c r="CEQ72" s="5"/>
      <c r="CER72" s="5"/>
      <c r="CES72" s="5"/>
      <c r="CET72" s="5"/>
      <c r="CEU72" s="5"/>
      <c r="CEV72" s="5"/>
      <c r="CEW72" s="5"/>
      <c r="CEX72" s="5"/>
      <c r="CEY72" s="5"/>
      <c r="CEZ72" s="5"/>
      <c r="CFA72" s="5"/>
      <c r="CFB72" s="5"/>
      <c r="CFC72" s="5"/>
      <c r="CFD72" s="5"/>
      <c r="CFE72" s="5"/>
      <c r="CFF72" s="5"/>
      <c r="CFG72" s="5"/>
      <c r="CFH72" s="5"/>
      <c r="CFI72" s="5"/>
      <c r="CFJ72" s="5"/>
      <c r="CFK72" s="5"/>
      <c r="CFL72" s="5"/>
      <c r="CFM72" s="5"/>
      <c r="CFN72" s="5"/>
      <c r="CFO72" s="5"/>
      <c r="CFP72" s="5"/>
      <c r="CFQ72" s="5"/>
      <c r="CFR72" s="5"/>
      <c r="CFS72" s="5"/>
      <c r="CFT72" s="5"/>
      <c r="CFU72" s="5"/>
      <c r="CFV72" s="5"/>
      <c r="CFW72" s="5"/>
      <c r="CFX72" s="5"/>
      <c r="CFY72" s="5"/>
      <c r="CFZ72" s="5"/>
      <c r="CGA72" s="5"/>
      <c r="CGB72" s="5"/>
      <c r="CGC72" s="5"/>
      <c r="CGD72" s="5"/>
      <c r="CGE72" s="5"/>
      <c r="CGF72" s="5"/>
      <c r="CGG72" s="5"/>
      <c r="CGH72" s="5"/>
      <c r="CGI72" s="5"/>
      <c r="CGJ72" s="5"/>
      <c r="CGK72" s="5"/>
      <c r="CGL72" s="5"/>
      <c r="CGM72" s="5"/>
      <c r="CGN72" s="5"/>
      <c r="CGO72" s="5"/>
      <c r="CGP72" s="5"/>
      <c r="CGQ72" s="5"/>
      <c r="CGR72" s="5"/>
      <c r="CGS72" s="5"/>
      <c r="CGT72" s="5"/>
      <c r="CGU72" s="5"/>
      <c r="CGV72" s="5"/>
      <c r="CGW72" s="5"/>
      <c r="CGX72" s="5"/>
      <c r="CGY72" s="5"/>
      <c r="CGZ72" s="5"/>
      <c r="CHA72" s="5"/>
      <c r="CHB72" s="5"/>
      <c r="CHC72" s="5"/>
      <c r="CHD72" s="5"/>
      <c r="CHE72" s="5"/>
      <c r="CHF72" s="5"/>
      <c r="CHG72" s="5"/>
      <c r="CHH72" s="5"/>
      <c r="CHI72" s="5"/>
      <c r="CHJ72" s="5"/>
      <c r="CHK72" s="5"/>
      <c r="CHL72" s="5"/>
      <c r="CHM72" s="5"/>
      <c r="CHN72" s="5"/>
      <c r="CHO72" s="5"/>
      <c r="CHP72" s="5"/>
      <c r="CHQ72" s="5"/>
      <c r="CHR72" s="5"/>
      <c r="CHS72" s="5"/>
      <c r="CHT72" s="5"/>
      <c r="CHU72" s="5"/>
      <c r="CHV72" s="5"/>
      <c r="CHW72" s="5"/>
      <c r="CHX72" s="5"/>
      <c r="CHY72" s="5"/>
      <c r="CHZ72" s="5"/>
      <c r="CIA72" s="5"/>
      <c r="CIB72" s="5"/>
      <c r="CIC72" s="5"/>
      <c r="CID72" s="5"/>
      <c r="CIE72" s="5"/>
      <c r="CIF72" s="5"/>
      <c r="CIG72" s="5"/>
      <c r="CIH72" s="5"/>
      <c r="CII72" s="5"/>
      <c r="CIJ72" s="5"/>
      <c r="CIK72" s="5"/>
      <c r="CIL72" s="5"/>
      <c r="CIM72" s="5"/>
      <c r="CIN72" s="5"/>
      <c r="CIO72" s="5"/>
      <c r="CIP72" s="5"/>
      <c r="CIQ72" s="5"/>
      <c r="CIR72" s="5"/>
      <c r="CIS72" s="5"/>
      <c r="CIT72" s="5"/>
      <c r="CIU72" s="5"/>
      <c r="CIV72" s="5"/>
      <c r="CIW72" s="5"/>
      <c r="CIX72" s="5"/>
      <c r="CIY72" s="5"/>
      <c r="CIZ72" s="5"/>
      <c r="CJA72" s="5"/>
      <c r="CJB72" s="5"/>
      <c r="CJC72" s="5"/>
      <c r="CJD72" s="5"/>
      <c r="CJE72" s="5"/>
      <c r="CJF72" s="5"/>
      <c r="CJG72" s="5"/>
      <c r="CJH72" s="5"/>
      <c r="CJI72" s="5"/>
      <c r="CJJ72" s="5"/>
      <c r="CJK72" s="5"/>
      <c r="CJL72" s="5"/>
      <c r="CJM72" s="5"/>
      <c r="CJN72" s="5"/>
      <c r="CJO72" s="5"/>
      <c r="CJP72" s="5"/>
      <c r="CJQ72" s="5"/>
      <c r="CJR72" s="5"/>
      <c r="CJS72" s="5"/>
      <c r="CJT72" s="5"/>
      <c r="CJU72" s="5"/>
      <c r="CJV72" s="5"/>
      <c r="CJW72" s="5"/>
      <c r="CJX72" s="5"/>
      <c r="CJY72" s="5"/>
      <c r="CJZ72" s="5"/>
      <c r="CKA72" s="5"/>
      <c r="CKB72" s="5"/>
      <c r="CKC72" s="5"/>
      <c r="CKD72" s="5"/>
      <c r="CKE72" s="5"/>
      <c r="CKF72" s="5"/>
      <c r="CKG72" s="5"/>
      <c r="CKH72" s="5"/>
      <c r="CKI72" s="5"/>
      <c r="CKJ72" s="5"/>
      <c r="CKK72" s="5"/>
      <c r="CKL72" s="5"/>
      <c r="CKM72" s="5"/>
      <c r="CKN72" s="5"/>
      <c r="CKO72" s="5"/>
      <c r="CKP72" s="5"/>
      <c r="CKQ72" s="5"/>
      <c r="CKR72" s="5"/>
      <c r="CKS72" s="5"/>
      <c r="CKT72" s="5"/>
      <c r="CKU72" s="5"/>
      <c r="CKV72" s="5"/>
      <c r="CKW72" s="5"/>
      <c r="CKX72" s="5"/>
      <c r="CKY72" s="5"/>
      <c r="CKZ72" s="5"/>
      <c r="CLA72" s="5"/>
      <c r="CLB72" s="5"/>
      <c r="CLC72" s="5"/>
      <c r="CLD72" s="5"/>
      <c r="CLE72" s="5"/>
      <c r="CLF72" s="5"/>
      <c r="CLG72" s="5"/>
      <c r="CLH72" s="5"/>
      <c r="CLI72" s="5"/>
      <c r="CLJ72" s="5"/>
      <c r="CLK72" s="5"/>
      <c r="CLL72" s="5"/>
      <c r="CLM72" s="5"/>
      <c r="CLN72" s="5"/>
      <c r="CLO72" s="5"/>
      <c r="CLP72" s="5"/>
      <c r="CLQ72" s="5"/>
      <c r="CLR72" s="5"/>
      <c r="CLS72" s="5"/>
      <c r="CLT72" s="5"/>
      <c r="CLU72" s="5"/>
      <c r="CLV72" s="5"/>
      <c r="CLW72" s="5"/>
      <c r="CLX72" s="5"/>
      <c r="CLY72" s="5"/>
      <c r="CLZ72" s="5"/>
      <c r="CMA72" s="5"/>
      <c r="CMB72" s="5"/>
      <c r="CMC72" s="5"/>
      <c r="CMD72" s="5"/>
      <c r="CME72" s="5"/>
      <c r="CMF72" s="5"/>
      <c r="CMG72" s="5"/>
      <c r="CMH72" s="5"/>
      <c r="CMI72" s="5"/>
      <c r="CMJ72" s="5"/>
      <c r="CMK72" s="5"/>
      <c r="CML72" s="5"/>
      <c r="CMM72" s="5"/>
      <c r="CMN72" s="5"/>
      <c r="CMO72" s="5"/>
      <c r="CMP72" s="5"/>
      <c r="CMQ72" s="5"/>
      <c r="CMR72" s="5"/>
      <c r="CMS72" s="5"/>
      <c r="CMT72" s="5"/>
      <c r="CMU72" s="5"/>
      <c r="CMV72" s="5"/>
      <c r="CMW72" s="5"/>
      <c r="CMX72" s="5"/>
      <c r="CMY72" s="5"/>
      <c r="CMZ72" s="5"/>
      <c r="CNA72" s="5"/>
      <c r="CNB72" s="5"/>
      <c r="CNC72" s="5"/>
      <c r="CND72" s="5"/>
      <c r="CNE72" s="5"/>
      <c r="CNF72" s="5"/>
      <c r="CNG72" s="5"/>
      <c r="CNH72" s="5"/>
      <c r="CNI72" s="5"/>
      <c r="CNJ72" s="5"/>
      <c r="CNK72" s="5"/>
      <c r="CNL72" s="5"/>
      <c r="CNM72" s="5"/>
      <c r="CNN72" s="5"/>
      <c r="CNO72" s="5"/>
      <c r="CNP72" s="5"/>
      <c r="CNQ72" s="5"/>
      <c r="CNR72" s="5"/>
      <c r="CNS72" s="5"/>
      <c r="CNT72" s="5"/>
      <c r="CNU72" s="5"/>
      <c r="CNV72" s="5"/>
      <c r="CNW72" s="5"/>
      <c r="CNX72" s="5"/>
      <c r="CNY72" s="5"/>
      <c r="CNZ72" s="5"/>
      <c r="COA72" s="5"/>
      <c r="COB72" s="5"/>
      <c r="COC72" s="5"/>
      <c r="COD72" s="5"/>
      <c r="COE72" s="5"/>
      <c r="COF72" s="5"/>
      <c r="COG72" s="5"/>
      <c r="COH72" s="5"/>
      <c r="COI72" s="5"/>
      <c r="COJ72" s="5"/>
      <c r="COK72" s="5"/>
      <c r="COL72" s="5"/>
      <c r="COM72" s="5"/>
      <c r="CON72" s="5"/>
      <c r="COO72" s="5"/>
      <c r="COP72" s="5"/>
      <c r="COQ72" s="5"/>
      <c r="COR72" s="5"/>
      <c r="COS72" s="5"/>
      <c r="COT72" s="5"/>
      <c r="COU72" s="5"/>
      <c r="COV72" s="5"/>
      <c r="COW72" s="5"/>
      <c r="COX72" s="5"/>
      <c r="COY72" s="5"/>
      <c r="COZ72" s="5"/>
      <c r="CPA72" s="5"/>
      <c r="CPB72" s="5"/>
      <c r="CPC72" s="5"/>
      <c r="CPD72" s="5"/>
      <c r="CPE72" s="5"/>
      <c r="CPF72" s="5"/>
      <c r="CPG72" s="5"/>
      <c r="CPH72" s="5"/>
      <c r="CPI72" s="5"/>
      <c r="CPJ72" s="5"/>
      <c r="CPK72" s="5"/>
      <c r="CPL72" s="5"/>
      <c r="CPM72" s="5"/>
      <c r="CPN72" s="5"/>
      <c r="CPO72" s="5"/>
      <c r="CPP72" s="5"/>
      <c r="CPQ72" s="5"/>
      <c r="CPR72" s="5"/>
      <c r="CPS72" s="5"/>
      <c r="CPT72" s="5"/>
      <c r="CPU72" s="5"/>
      <c r="CPV72" s="5"/>
      <c r="CPW72" s="5"/>
      <c r="CPX72" s="5"/>
      <c r="CPY72" s="5"/>
      <c r="CPZ72" s="5"/>
      <c r="CQA72" s="5"/>
      <c r="CQB72" s="5"/>
      <c r="CQC72" s="5"/>
      <c r="CQD72" s="5"/>
      <c r="CQE72" s="5"/>
      <c r="CQF72" s="5"/>
      <c r="CQG72" s="5"/>
      <c r="CQH72" s="5"/>
      <c r="CQI72" s="5"/>
      <c r="CQJ72" s="5"/>
      <c r="CQK72" s="5"/>
      <c r="CQL72" s="5"/>
      <c r="CQM72" s="5"/>
      <c r="CQN72" s="5"/>
      <c r="CQO72" s="5"/>
      <c r="CQP72" s="5"/>
      <c r="CQQ72" s="5"/>
      <c r="CQR72" s="5"/>
      <c r="CQS72" s="5"/>
      <c r="CQT72" s="5"/>
      <c r="CQU72" s="5"/>
      <c r="CQV72" s="5"/>
      <c r="CQW72" s="5"/>
      <c r="CQX72" s="5"/>
      <c r="CQY72" s="5"/>
      <c r="CQZ72" s="5"/>
      <c r="CRA72" s="5"/>
      <c r="CRB72" s="5"/>
      <c r="CRC72" s="5"/>
      <c r="CRD72" s="5"/>
      <c r="CRE72" s="5"/>
      <c r="CRF72" s="5"/>
      <c r="CRG72" s="5"/>
      <c r="CRH72" s="5"/>
      <c r="CRI72" s="5"/>
      <c r="CRJ72" s="5"/>
      <c r="CRK72" s="5"/>
      <c r="CRL72" s="5"/>
      <c r="CRM72" s="5"/>
      <c r="CRN72" s="5"/>
      <c r="CRO72" s="5"/>
      <c r="CRP72" s="5"/>
      <c r="CRQ72" s="5"/>
      <c r="CRR72" s="5"/>
      <c r="CRS72" s="5"/>
      <c r="CRT72" s="5"/>
      <c r="CRU72" s="5"/>
      <c r="CRV72" s="5"/>
      <c r="CRW72" s="5"/>
      <c r="CRX72" s="5"/>
      <c r="CRY72" s="5"/>
      <c r="CRZ72" s="5"/>
      <c r="CSA72" s="5"/>
      <c r="CSB72" s="5"/>
      <c r="CSC72" s="5"/>
      <c r="CSD72" s="5"/>
      <c r="CSE72" s="5"/>
      <c r="CSF72" s="5"/>
      <c r="CSG72" s="5"/>
      <c r="CSH72" s="5"/>
      <c r="CSI72" s="5"/>
      <c r="CSJ72" s="5"/>
      <c r="CSK72" s="5"/>
      <c r="CSL72" s="5"/>
      <c r="CSM72" s="5"/>
      <c r="CSN72" s="5"/>
      <c r="CSO72" s="5"/>
      <c r="CSP72" s="5"/>
      <c r="CSQ72" s="5"/>
      <c r="CSR72" s="5"/>
      <c r="CSS72" s="5"/>
      <c r="CST72" s="5"/>
      <c r="CSU72" s="5"/>
      <c r="CSV72" s="5"/>
      <c r="CSW72" s="5"/>
      <c r="CSX72" s="5"/>
      <c r="CSY72" s="5"/>
      <c r="CSZ72" s="5"/>
      <c r="CTA72" s="5"/>
      <c r="CTB72" s="5"/>
      <c r="CTC72" s="5"/>
      <c r="CTD72" s="5"/>
      <c r="CTE72" s="5"/>
      <c r="CTF72" s="5"/>
      <c r="CTG72" s="5"/>
      <c r="CTH72" s="5"/>
      <c r="CTI72" s="5"/>
      <c r="CTJ72" s="5"/>
      <c r="CTK72" s="5"/>
      <c r="CTL72" s="5"/>
      <c r="CTM72" s="5"/>
      <c r="CTN72" s="5"/>
      <c r="CTO72" s="5"/>
      <c r="CTP72" s="5"/>
      <c r="CTQ72" s="5"/>
      <c r="CTR72" s="5"/>
      <c r="CTS72" s="5"/>
      <c r="CTT72" s="5"/>
      <c r="CTU72" s="5"/>
      <c r="CTV72" s="5"/>
      <c r="CTW72" s="5"/>
      <c r="CTX72" s="5"/>
      <c r="CTY72" s="5"/>
      <c r="CTZ72" s="5"/>
      <c r="CUA72" s="5"/>
      <c r="CUB72" s="5"/>
      <c r="CUC72" s="5"/>
      <c r="CUD72" s="5"/>
      <c r="CUE72" s="5"/>
      <c r="CUF72" s="5"/>
      <c r="CUG72" s="5"/>
      <c r="CUH72" s="5"/>
      <c r="CUI72" s="5"/>
      <c r="CUJ72" s="5"/>
      <c r="CUK72" s="5"/>
      <c r="CUL72" s="5"/>
      <c r="CUM72" s="5"/>
      <c r="CUN72" s="5"/>
      <c r="CUO72" s="5"/>
      <c r="CUP72" s="5"/>
      <c r="CUQ72" s="5"/>
      <c r="CUR72" s="5"/>
      <c r="CUS72" s="5"/>
      <c r="CUT72" s="5"/>
      <c r="CUU72" s="5"/>
      <c r="CUV72" s="5"/>
      <c r="CUW72" s="5"/>
      <c r="CUX72" s="5"/>
      <c r="CUY72" s="5"/>
      <c r="CUZ72" s="5"/>
      <c r="CVA72" s="5"/>
      <c r="CVB72" s="5"/>
      <c r="CVC72" s="5"/>
      <c r="CVD72" s="5"/>
      <c r="CVE72" s="5"/>
      <c r="CVF72" s="5"/>
      <c r="CVG72" s="5"/>
      <c r="CVH72" s="5"/>
      <c r="CVI72" s="5"/>
      <c r="CVJ72" s="5"/>
      <c r="CVK72" s="5"/>
      <c r="CVL72" s="5"/>
      <c r="CVM72" s="5"/>
      <c r="CVN72" s="5"/>
      <c r="CVO72" s="5"/>
      <c r="CVP72" s="5"/>
      <c r="CVQ72" s="5"/>
      <c r="CVR72" s="5"/>
      <c r="CVS72" s="5"/>
      <c r="CVT72" s="5"/>
      <c r="CVU72" s="5"/>
      <c r="CVV72" s="5"/>
      <c r="CVW72" s="5"/>
      <c r="CVX72" s="5"/>
      <c r="CVY72" s="5"/>
      <c r="CVZ72" s="5"/>
      <c r="CWA72" s="5"/>
      <c r="CWB72" s="5"/>
      <c r="CWC72" s="5"/>
      <c r="CWD72" s="5"/>
      <c r="CWE72" s="5"/>
      <c r="CWF72" s="5"/>
      <c r="CWG72" s="5"/>
      <c r="CWH72" s="5"/>
      <c r="CWI72" s="5"/>
      <c r="CWJ72" s="5"/>
      <c r="CWK72" s="5"/>
      <c r="CWL72" s="5"/>
      <c r="CWM72" s="5"/>
      <c r="CWN72" s="5"/>
      <c r="CWO72" s="5"/>
      <c r="CWP72" s="5"/>
      <c r="CWQ72" s="5"/>
      <c r="CWR72" s="5"/>
      <c r="CWS72" s="5"/>
      <c r="CWT72" s="5"/>
      <c r="CWU72" s="5"/>
      <c r="CWV72" s="5"/>
      <c r="CWW72" s="5"/>
      <c r="CWX72" s="5"/>
      <c r="CWY72" s="5"/>
      <c r="CWZ72" s="5"/>
      <c r="CXA72" s="5"/>
      <c r="CXB72" s="5"/>
      <c r="CXC72" s="5"/>
      <c r="CXD72" s="5"/>
      <c r="CXE72" s="5"/>
      <c r="CXF72" s="5"/>
      <c r="CXG72" s="5"/>
      <c r="CXH72" s="5"/>
      <c r="CXI72" s="5"/>
      <c r="CXJ72" s="5"/>
      <c r="CXK72" s="5"/>
      <c r="CXL72" s="5"/>
      <c r="CXM72" s="5"/>
      <c r="CXN72" s="5"/>
      <c r="CXO72" s="5"/>
      <c r="CXP72" s="5"/>
      <c r="CXQ72" s="5"/>
      <c r="CXR72" s="5"/>
      <c r="CXS72" s="5"/>
      <c r="CXT72" s="5"/>
      <c r="CXU72" s="5"/>
      <c r="CXV72" s="5"/>
      <c r="CXW72" s="5"/>
      <c r="CXX72" s="5"/>
      <c r="CXY72" s="5"/>
      <c r="CXZ72" s="5"/>
      <c r="CYA72" s="5"/>
      <c r="CYB72" s="5"/>
      <c r="CYC72" s="5"/>
      <c r="CYD72" s="5"/>
      <c r="CYE72" s="5"/>
      <c r="CYF72" s="5"/>
      <c r="CYG72" s="5"/>
      <c r="CYH72" s="5"/>
      <c r="CYI72" s="5"/>
      <c r="CYJ72" s="5"/>
      <c r="CYK72" s="5"/>
      <c r="CYL72" s="5"/>
      <c r="CYM72" s="5"/>
      <c r="CYN72" s="5"/>
      <c r="CYO72" s="5"/>
      <c r="CYP72" s="5"/>
      <c r="CYQ72" s="5"/>
      <c r="CYR72" s="5"/>
      <c r="CYS72" s="5"/>
      <c r="CYT72" s="5"/>
      <c r="CYU72" s="5"/>
      <c r="CYV72" s="5"/>
      <c r="CYW72" s="5"/>
      <c r="CYX72" s="5"/>
      <c r="CYY72" s="5"/>
      <c r="CYZ72" s="5"/>
      <c r="CZA72" s="5"/>
      <c r="CZB72" s="5"/>
      <c r="CZC72" s="5"/>
      <c r="CZD72" s="5"/>
      <c r="CZE72" s="5"/>
      <c r="CZF72" s="5"/>
      <c r="CZG72" s="5"/>
      <c r="CZH72" s="5"/>
      <c r="CZI72" s="5"/>
      <c r="CZJ72" s="5"/>
      <c r="CZK72" s="5"/>
      <c r="CZL72" s="5"/>
      <c r="CZM72" s="5"/>
      <c r="CZN72" s="5"/>
      <c r="CZO72" s="5"/>
      <c r="CZP72" s="5"/>
      <c r="CZQ72" s="5"/>
      <c r="CZR72" s="5"/>
      <c r="CZS72" s="5"/>
      <c r="CZT72" s="5"/>
      <c r="CZU72" s="5"/>
      <c r="CZV72" s="5"/>
      <c r="CZW72" s="5"/>
      <c r="CZX72" s="5"/>
      <c r="CZY72" s="5"/>
      <c r="CZZ72" s="5"/>
      <c r="DAA72" s="5"/>
      <c r="DAB72" s="5"/>
      <c r="DAC72" s="5"/>
      <c r="DAD72" s="5"/>
      <c r="DAE72" s="5"/>
      <c r="DAF72" s="5"/>
      <c r="DAG72" s="5"/>
      <c r="DAH72" s="5"/>
      <c r="DAI72" s="5"/>
      <c r="DAJ72" s="5"/>
      <c r="DAK72" s="5"/>
      <c r="DAL72" s="5"/>
      <c r="DAM72" s="5"/>
      <c r="DAN72" s="5"/>
      <c r="DAO72" s="5"/>
      <c r="DAP72" s="5"/>
      <c r="DAQ72" s="5"/>
      <c r="DAR72" s="5"/>
      <c r="DAS72" s="5"/>
      <c r="DAT72" s="5"/>
      <c r="DAU72" s="5"/>
      <c r="DAV72" s="5"/>
      <c r="DAW72" s="5"/>
      <c r="DAX72" s="5"/>
      <c r="DAY72" s="5"/>
      <c r="DAZ72" s="5"/>
      <c r="DBA72" s="5"/>
      <c r="DBB72" s="5"/>
      <c r="DBC72" s="5"/>
      <c r="DBD72" s="5"/>
      <c r="DBE72" s="5"/>
      <c r="DBF72" s="5"/>
      <c r="DBG72" s="5"/>
      <c r="DBH72" s="5"/>
      <c r="DBI72" s="5"/>
      <c r="DBJ72" s="5"/>
      <c r="DBK72" s="5"/>
      <c r="DBL72" s="5"/>
      <c r="DBM72" s="5"/>
      <c r="DBN72" s="5"/>
      <c r="DBO72" s="5"/>
      <c r="DBP72" s="5"/>
      <c r="DBQ72" s="5"/>
      <c r="DBR72" s="5"/>
      <c r="DBS72" s="5"/>
      <c r="DBT72" s="5"/>
      <c r="DBU72" s="5"/>
      <c r="DBV72" s="5"/>
      <c r="DBW72" s="5"/>
      <c r="DBX72" s="5"/>
      <c r="DBY72" s="5"/>
      <c r="DBZ72" s="5"/>
      <c r="DCA72" s="5"/>
      <c r="DCB72" s="5"/>
      <c r="DCC72" s="5"/>
      <c r="DCD72" s="5"/>
      <c r="DCE72" s="5"/>
      <c r="DCF72" s="5"/>
      <c r="DCG72" s="5"/>
      <c r="DCH72" s="5"/>
      <c r="DCI72" s="5"/>
      <c r="DCJ72" s="5"/>
      <c r="DCK72" s="5"/>
      <c r="DCL72" s="5"/>
      <c r="DCM72" s="5"/>
      <c r="DCN72" s="5"/>
      <c r="DCO72" s="5"/>
      <c r="DCP72" s="5"/>
      <c r="DCQ72" s="5"/>
      <c r="DCR72" s="5"/>
      <c r="DCS72" s="5"/>
      <c r="DCT72" s="5"/>
      <c r="DCU72" s="5"/>
      <c r="DCV72" s="5"/>
      <c r="DCW72" s="5"/>
      <c r="DCX72" s="5"/>
      <c r="DCY72" s="5"/>
      <c r="DCZ72" s="5"/>
      <c r="DDA72" s="5"/>
      <c r="DDB72" s="5"/>
      <c r="DDC72" s="5"/>
      <c r="DDD72" s="5"/>
      <c r="DDE72" s="5"/>
      <c r="DDF72" s="5"/>
      <c r="DDG72" s="5"/>
      <c r="DDH72" s="5"/>
      <c r="DDI72" s="5"/>
      <c r="DDJ72" s="5"/>
      <c r="DDK72" s="5"/>
      <c r="DDL72" s="5"/>
      <c r="DDM72" s="5"/>
      <c r="DDN72" s="5"/>
      <c r="DDO72" s="5"/>
      <c r="DDP72" s="5"/>
      <c r="DDQ72" s="5"/>
      <c r="DDR72" s="5"/>
      <c r="DDS72" s="5"/>
      <c r="DDT72" s="5"/>
      <c r="DDU72" s="5"/>
      <c r="DDV72" s="5"/>
      <c r="DDW72" s="5"/>
      <c r="DDX72" s="5"/>
      <c r="DDY72" s="5"/>
      <c r="DDZ72" s="5"/>
      <c r="DEA72" s="5"/>
      <c r="DEB72" s="5"/>
      <c r="DEC72" s="5"/>
      <c r="DED72" s="5"/>
      <c r="DEE72" s="5"/>
      <c r="DEF72" s="5"/>
      <c r="DEG72" s="5"/>
      <c r="DEH72" s="5"/>
      <c r="DEI72" s="5"/>
      <c r="DEJ72" s="5"/>
      <c r="DEK72" s="5"/>
      <c r="DEL72" s="5"/>
      <c r="DEM72" s="5"/>
      <c r="DEN72" s="5"/>
      <c r="DEO72" s="5"/>
      <c r="DEP72" s="5"/>
      <c r="DEQ72" s="5"/>
      <c r="DER72" s="5"/>
      <c r="DES72" s="5"/>
      <c r="DET72" s="5"/>
      <c r="DEU72" s="5"/>
      <c r="DEV72" s="5"/>
      <c r="DEW72" s="5"/>
      <c r="DEX72" s="5"/>
      <c r="DEY72" s="5"/>
      <c r="DEZ72" s="5"/>
      <c r="DFA72" s="5"/>
      <c r="DFB72" s="5"/>
      <c r="DFC72" s="5"/>
      <c r="DFD72" s="5"/>
      <c r="DFE72" s="5"/>
      <c r="DFF72" s="5"/>
      <c r="DFG72" s="5"/>
      <c r="DFH72" s="5"/>
      <c r="DFI72" s="5"/>
      <c r="DFJ72" s="5"/>
      <c r="DFK72" s="5"/>
      <c r="DFL72" s="5"/>
      <c r="DFM72" s="5"/>
      <c r="DFN72" s="5"/>
      <c r="DFO72" s="5"/>
      <c r="DFP72" s="5"/>
      <c r="DFQ72" s="5"/>
      <c r="DFR72" s="5"/>
      <c r="DFS72" s="5"/>
      <c r="DFT72" s="5"/>
      <c r="DFU72" s="5"/>
      <c r="DFV72" s="5"/>
      <c r="DFW72" s="5"/>
      <c r="DFX72" s="5"/>
      <c r="DFY72" s="5"/>
      <c r="DFZ72" s="5"/>
      <c r="DGA72" s="5"/>
      <c r="DGB72" s="5"/>
      <c r="DGC72" s="5"/>
      <c r="DGD72" s="5"/>
      <c r="DGE72" s="5"/>
      <c r="DGF72" s="5"/>
      <c r="DGG72" s="5"/>
      <c r="DGH72" s="5"/>
      <c r="DGI72" s="5"/>
      <c r="DGJ72" s="5"/>
      <c r="DGK72" s="5"/>
      <c r="DGL72" s="5"/>
      <c r="DGM72" s="5"/>
      <c r="DGN72" s="5"/>
      <c r="DGO72" s="5"/>
      <c r="DGP72" s="5"/>
      <c r="DGQ72" s="5"/>
      <c r="DGR72" s="5"/>
      <c r="DGS72" s="5"/>
      <c r="DGT72" s="5"/>
      <c r="DGU72" s="5"/>
      <c r="DGV72" s="5"/>
      <c r="DGW72" s="5"/>
      <c r="DGX72" s="5"/>
      <c r="DGY72" s="5"/>
      <c r="DGZ72" s="5"/>
      <c r="DHA72" s="5"/>
      <c r="DHB72" s="5"/>
      <c r="DHC72" s="5"/>
      <c r="DHD72" s="5"/>
      <c r="DHE72" s="5"/>
      <c r="DHF72" s="5"/>
      <c r="DHG72" s="5"/>
      <c r="DHH72" s="5"/>
      <c r="DHI72" s="5"/>
      <c r="DHJ72" s="5"/>
      <c r="DHK72" s="5"/>
      <c r="DHL72" s="5"/>
      <c r="DHM72" s="5"/>
      <c r="DHN72" s="5"/>
      <c r="DHO72" s="5"/>
      <c r="DHP72" s="5"/>
      <c r="DHQ72" s="5"/>
      <c r="DHR72" s="5"/>
      <c r="DHS72" s="5"/>
      <c r="DHT72" s="5"/>
      <c r="DHU72" s="5"/>
      <c r="DHV72" s="5"/>
      <c r="DHW72" s="5"/>
      <c r="DHX72" s="5"/>
      <c r="DHY72" s="5"/>
      <c r="DHZ72" s="5"/>
      <c r="DIA72" s="5"/>
      <c r="DIB72" s="5"/>
      <c r="DIC72" s="5"/>
      <c r="DID72" s="5"/>
      <c r="DIE72" s="5"/>
      <c r="DIF72" s="5"/>
      <c r="DIG72" s="5"/>
      <c r="DIH72" s="5"/>
      <c r="DII72" s="5"/>
      <c r="DIJ72" s="5"/>
      <c r="DIK72" s="5"/>
      <c r="DIL72" s="5"/>
      <c r="DIM72" s="5"/>
      <c r="DIN72" s="5"/>
      <c r="DIO72" s="5"/>
      <c r="DIP72" s="5"/>
      <c r="DIQ72" s="5"/>
      <c r="DIR72" s="5"/>
      <c r="DIS72" s="5"/>
      <c r="DIT72" s="5"/>
      <c r="DIU72" s="5"/>
      <c r="DIV72" s="5"/>
      <c r="DIW72" s="5"/>
      <c r="DIX72" s="5"/>
      <c r="DIY72" s="5"/>
      <c r="DIZ72" s="5"/>
      <c r="DJA72" s="5"/>
      <c r="DJB72" s="5"/>
      <c r="DJC72" s="5"/>
      <c r="DJD72" s="5"/>
      <c r="DJE72" s="5"/>
      <c r="DJF72" s="5"/>
      <c r="DJG72" s="5"/>
      <c r="DJH72" s="5"/>
      <c r="DJI72" s="5"/>
      <c r="DJJ72" s="5"/>
      <c r="DJK72" s="5"/>
      <c r="DJL72" s="5"/>
      <c r="DJM72" s="5"/>
      <c r="DJN72" s="5"/>
      <c r="DJO72" s="5"/>
      <c r="DJP72" s="5"/>
      <c r="DJQ72" s="5"/>
      <c r="DJR72" s="5"/>
      <c r="DJS72" s="5"/>
      <c r="DJT72" s="5"/>
      <c r="DJU72" s="5"/>
      <c r="DJV72" s="5"/>
      <c r="DJW72" s="5"/>
      <c r="DJX72" s="5"/>
      <c r="DJY72" s="5"/>
      <c r="DJZ72" s="5"/>
      <c r="DKA72" s="5"/>
      <c r="DKB72" s="5"/>
      <c r="DKC72" s="5"/>
      <c r="DKD72" s="5"/>
      <c r="DKE72" s="5"/>
      <c r="DKF72" s="5"/>
      <c r="DKG72" s="5"/>
      <c r="DKH72" s="5"/>
      <c r="DKI72" s="5"/>
      <c r="DKJ72" s="5"/>
      <c r="DKK72" s="5"/>
      <c r="DKL72" s="5"/>
      <c r="DKM72" s="5"/>
      <c r="DKN72" s="5"/>
      <c r="DKO72" s="5"/>
      <c r="DKP72" s="5"/>
      <c r="DKQ72" s="5"/>
      <c r="DKR72" s="5"/>
      <c r="DKS72" s="5"/>
      <c r="DKT72" s="5"/>
      <c r="DKU72" s="5"/>
      <c r="DKV72" s="5"/>
      <c r="DKW72" s="5"/>
      <c r="DKX72" s="5"/>
      <c r="DKY72" s="5"/>
      <c r="DKZ72" s="5"/>
      <c r="DLA72" s="5"/>
      <c r="DLB72" s="5"/>
      <c r="DLC72" s="5"/>
      <c r="DLD72" s="5"/>
      <c r="DLE72" s="5"/>
      <c r="DLF72" s="5"/>
      <c r="DLG72" s="5"/>
      <c r="DLH72" s="5"/>
      <c r="DLI72" s="5"/>
      <c r="DLJ72" s="5"/>
      <c r="DLK72" s="5"/>
      <c r="DLL72" s="5"/>
      <c r="DLM72" s="5"/>
      <c r="DLN72" s="5"/>
      <c r="DLO72" s="5"/>
      <c r="DLP72" s="5"/>
      <c r="DLQ72" s="5"/>
      <c r="DLR72" s="5"/>
      <c r="DLS72" s="5"/>
      <c r="DLT72" s="5"/>
      <c r="DLU72" s="5"/>
      <c r="DLV72" s="5"/>
      <c r="DLW72" s="5"/>
      <c r="DLX72" s="5"/>
      <c r="DLY72" s="5"/>
      <c r="DLZ72" s="5"/>
      <c r="DMA72" s="5"/>
      <c r="DMB72" s="5"/>
      <c r="DMC72" s="5"/>
      <c r="DMD72" s="5"/>
      <c r="DME72" s="5"/>
      <c r="DMF72" s="5"/>
      <c r="DMG72" s="5"/>
      <c r="DMH72" s="5"/>
      <c r="DMI72" s="5"/>
      <c r="DMJ72" s="5"/>
      <c r="DMK72" s="5"/>
      <c r="DML72" s="5"/>
      <c r="DMM72" s="5"/>
      <c r="DMN72" s="5"/>
      <c r="DMO72" s="5"/>
      <c r="DMP72" s="5"/>
      <c r="DMQ72" s="5"/>
      <c r="DMR72" s="5"/>
      <c r="DMS72" s="5"/>
      <c r="DMT72" s="5"/>
      <c r="DMU72" s="5"/>
      <c r="DMV72" s="5"/>
      <c r="DMW72" s="5"/>
      <c r="DMX72" s="5"/>
      <c r="DMY72" s="5"/>
      <c r="DMZ72" s="5"/>
      <c r="DNA72" s="5"/>
      <c r="DNB72" s="5"/>
      <c r="DNC72" s="5"/>
      <c r="DND72" s="5"/>
      <c r="DNE72" s="5"/>
      <c r="DNF72" s="5"/>
      <c r="DNG72" s="5"/>
      <c r="DNH72" s="5"/>
      <c r="DNI72" s="5"/>
      <c r="DNJ72" s="5"/>
      <c r="DNK72" s="5"/>
      <c r="DNL72" s="5"/>
      <c r="DNM72" s="5"/>
      <c r="DNN72" s="5"/>
      <c r="DNO72" s="5"/>
      <c r="DNP72" s="5"/>
      <c r="DNQ72" s="5"/>
      <c r="DNR72" s="5"/>
      <c r="DNS72" s="5"/>
      <c r="DNT72" s="5"/>
      <c r="DNU72" s="5"/>
      <c r="DNV72" s="5"/>
      <c r="DNW72" s="5"/>
      <c r="DNX72" s="5"/>
      <c r="DNY72" s="5"/>
      <c r="DNZ72" s="5"/>
      <c r="DOA72" s="5"/>
      <c r="DOB72" s="5"/>
      <c r="DOC72" s="5"/>
      <c r="DOD72" s="5"/>
      <c r="DOE72" s="5"/>
      <c r="DOF72" s="5"/>
      <c r="DOG72" s="5"/>
      <c r="DOH72" s="5"/>
      <c r="DOI72" s="5"/>
      <c r="DOJ72" s="5"/>
      <c r="DOK72" s="5"/>
      <c r="DOL72" s="5"/>
      <c r="DOM72" s="5"/>
      <c r="DON72" s="5"/>
      <c r="DOO72" s="5"/>
      <c r="DOP72" s="5"/>
      <c r="DOQ72" s="5"/>
      <c r="DOR72" s="5"/>
      <c r="DOS72" s="5"/>
      <c r="DOT72" s="5"/>
      <c r="DOU72" s="5"/>
      <c r="DOV72" s="5"/>
      <c r="DOW72" s="5"/>
      <c r="DOX72" s="5"/>
      <c r="DOY72" s="5"/>
      <c r="DOZ72" s="5"/>
      <c r="DPA72" s="5"/>
      <c r="DPB72" s="5"/>
      <c r="DPC72" s="5"/>
      <c r="DPD72" s="5"/>
      <c r="DPE72" s="5"/>
      <c r="DPF72" s="5"/>
      <c r="DPG72" s="5"/>
      <c r="DPH72" s="5"/>
      <c r="DPI72" s="5"/>
      <c r="DPJ72" s="5"/>
      <c r="DPK72" s="5"/>
      <c r="DPL72" s="5"/>
      <c r="DPM72" s="5"/>
      <c r="DPN72" s="5"/>
      <c r="DPO72" s="5"/>
      <c r="DPP72" s="5"/>
      <c r="DPQ72" s="5"/>
      <c r="DPR72" s="5"/>
      <c r="DPS72" s="5"/>
      <c r="DPT72" s="5"/>
      <c r="DPU72" s="5"/>
      <c r="DPV72" s="5"/>
      <c r="DPW72" s="5"/>
      <c r="DPX72" s="5"/>
      <c r="DPY72" s="5"/>
      <c r="DPZ72" s="5"/>
      <c r="DQA72" s="5"/>
      <c r="DQB72" s="5"/>
      <c r="DQC72" s="5"/>
      <c r="DQD72" s="5"/>
      <c r="DQE72" s="5"/>
      <c r="DQF72" s="5"/>
      <c r="DQG72" s="5"/>
      <c r="DQH72" s="5"/>
      <c r="DQI72" s="5"/>
      <c r="DQJ72" s="5"/>
      <c r="DQK72" s="5"/>
      <c r="DQL72" s="5"/>
      <c r="DQM72" s="5"/>
      <c r="DQN72" s="5"/>
      <c r="DQO72" s="5"/>
      <c r="DQP72" s="5"/>
      <c r="DQQ72" s="5"/>
      <c r="DQR72" s="5"/>
      <c r="DQS72" s="5"/>
      <c r="DQT72" s="5"/>
      <c r="DQU72" s="5"/>
      <c r="DQV72" s="5"/>
      <c r="DQW72" s="5"/>
      <c r="DQX72" s="5"/>
      <c r="DQY72" s="5"/>
      <c r="DQZ72" s="5"/>
      <c r="DRA72" s="5"/>
      <c r="DRB72" s="5"/>
      <c r="DRC72" s="5"/>
      <c r="DRD72" s="5"/>
      <c r="DRE72" s="5"/>
      <c r="DRF72" s="5"/>
      <c r="DRG72" s="5"/>
      <c r="DRH72" s="5"/>
      <c r="DRI72" s="5"/>
      <c r="DRJ72" s="5"/>
      <c r="DRK72" s="5"/>
      <c r="DRL72" s="5"/>
      <c r="DRM72" s="5"/>
      <c r="DRN72" s="5"/>
      <c r="DRO72" s="5"/>
      <c r="DRP72" s="5"/>
      <c r="DRQ72" s="5"/>
      <c r="DRR72" s="5"/>
      <c r="DRS72" s="5"/>
      <c r="DRT72" s="5"/>
      <c r="DRU72" s="5"/>
      <c r="DRV72" s="5"/>
      <c r="DRW72" s="5"/>
      <c r="DRX72" s="5"/>
      <c r="DRY72" s="5"/>
      <c r="DRZ72" s="5"/>
      <c r="DSA72" s="5"/>
      <c r="DSB72" s="5"/>
      <c r="DSC72" s="5"/>
      <c r="DSD72" s="5"/>
      <c r="DSE72" s="5"/>
      <c r="DSF72" s="5"/>
      <c r="DSG72" s="5"/>
      <c r="DSH72" s="5"/>
      <c r="DSI72" s="5"/>
      <c r="DSJ72" s="5"/>
      <c r="DSK72" s="5"/>
      <c r="DSL72" s="5"/>
      <c r="DSM72" s="5"/>
      <c r="DSN72" s="5"/>
      <c r="DSO72" s="5"/>
      <c r="DSP72" s="5"/>
      <c r="DSQ72" s="5"/>
      <c r="DSR72" s="5"/>
      <c r="DSS72" s="5"/>
      <c r="DST72" s="5"/>
      <c r="DSU72" s="5"/>
      <c r="DSV72" s="5"/>
      <c r="DSW72" s="5"/>
      <c r="DSX72" s="5"/>
      <c r="DSY72" s="5"/>
      <c r="DSZ72" s="5"/>
      <c r="DTA72" s="5"/>
      <c r="DTB72" s="5"/>
      <c r="DTC72" s="5"/>
      <c r="DTD72" s="5"/>
      <c r="DTE72" s="5"/>
      <c r="DTF72" s="5"/>
      <c r="DTG72" s="5"/>
      <c r="DTH72" s="5"/>
      <c r="DTI72" s="5"/>
      <c r="DTJ72" s="5"/>
      <c r="DTK72" s="5"/>
      <c r="DTL72" s="5"/>
      <c r="DTM72" s="5"/>
      <c r="DTN72" s="5"/>
      <c r="DTO72" s="5"/>
      <c r="DTP72" s="5"/>
      <c r="DTQ72" s="5"/>
      <c r="DTR72" s="5"/>
      <c r="DTS72" s="5"/>
      <c r="DTT72" s="5"/>
      <c r="DTU72" s="5"/>
      <c r="DTV72" s="5"/>
      <c r="DTW72" s="5"/>
      <c r="DTX72" s="5"/>
      <c r="DTY72" s="5"/>
      <c r="DTZ72" s="5"/>
      <c r="DUA72" s="5"/>
      <c r="DUB72" s="5"/>
      <c r="DUC72" s="5"/>
      <c r="DUD72" s="5"/>
      <c r="DUE72" s="5"/>
      <c r="DUF72" s="5"/>
      <c r="DUG72" s="5"/>
      <c r="DUH72" s="5"/>
      <c r="DUI72" s="5"/>
      <c r="DUJ72" s="5"/>
      <c r="DUK72" s="5"/>
      <c r="DUL72" s="5"/>
      <c r="DUM72" s="5"/>
      <c r="DUN72" s="5"/>
      <c r="DUO72" s="5"/>
      <c r="DUP72" s="5"/>
      <c r="DUQ72" s="5"/>
      <c r="DUR72" s="5"/>
      <c r="DUS72" s="5"/>
      <c r="DUT72" s="5"/>
      <c r="DUU72" s="5"/>
      <c r="DUV72" s="5"/>
      <c r="DUW72" s="5"/>
      <c r="DUX72" s="5"/>
      <c r="DUY72" s="5"/>
      <c r="DUZ72" s="5"/>
      <c r="DVA72" s="5"/>
      <c r="DVB72" s="5"/>
      <c r="DVC72" s="5"/>
      <c r="DVD72" s="5"/>
      <c r="DVE72" s="5"/>
      <c r="DVF72" s="5"/>
      <c r="DVG72" s="5"/>
      <c r="DVH72" s="5"/>
      <c r="DVI72" s="5"/>
      <c r="DVJ72" s="5"/>
      <c r="DVK72" s="5"/>
      <c r="DVL72" s="5"/>
      <c r="DVM72" s="5"/>
      <c r="DVN72" s="5"/>
      <c r="DVO72" s="5"/>
      <c r="DVP72" s="5"/>
      <c r="DVQ72" s="5"/>
      <c r="DVR72" s="5"/>
      <c r="DVS72" s="5"/>
      <c r="DVT72" s="5"/>
      <c r="DVU72" s="5"/>
      <c r="DVV72" s="5"/>
      <c r="DVW72" s="5"/>
      <c r="DVX72" s="5"/>
      <c r="DVY72" s="5"/>
      <c r="DVZ72" s="5"/>
      <c r="DWA72" s="5"/>
      <c r="DWB72" s="5"/>
      <c r="DWC72" s="5"/>
      <c r="DWD72" s="5"/>
      <c r="DWE72" s="5"/>
      <c r="DWF72" s="5"/>
      <c r="DWG72" s="5"/>
      <c r="DWH72" s="5"/>
      <c r="DWI72" s="5"/>
      <c r="DWJ72" s="5"/>
      <c r="DWK72" s="5"/>
      <c r="DWL72" s="5"/>
      <c r="DWM72" s="5"/>
      <c r="DWN72" s="5"/>
      <c r="DWO72" s="5"/>
      <c r="DWP72" s="5"/>
      <c r="DWQ72" s="5"/>
      <c r="DWR72" s="5"/>
      <c r="DWS72" s="5"/>
      <c r="DWT72" s="5"/>
      <c r="DWU72" s="5"/>
      <c r="DWV72" s="5"/>
      <c r="DWW72" s="5"/>
      <c r="DWX72" s="5"/>
      <c r="DWY72" s="5"/>
      <c r="DWZ72" s="5"/>
      <c r="DXA72" s="5"/>
      <c r="DXB72" s="5"/>
      <c r="DXC72" s="5"/>
      <c r="DXD72" s="5"/>
      <c r="DXE72" s="5"/>
      <c r="DXF72" s="5"/>
      <c r="DXG72" s="5"/>
      <c r="DXH72" s="5"/>
      <c r="DXI72" s="5"/>
      <c r="DXJ72" s="5"/>
      <c r="DXK72" s="5"/>
      <c r="DXL72" s="5"/>
      <c r="DXM72" s="5"/>
      <c r="DXN72" s="5"/>
      <c r="DXO72" s="5"/>
      <c r="DXP72" s="5"/>
      <c r="DXQ72" s="5"/>
      <c r="DXR72" s="5"/>
      <c r="DXS72" s="5"/>
      <c r="DXT72" s="5"/>
      <c r="DXU72" s="5"/>
      <c r="DXV72" s="5"/>
      <c r="DXW72" s="5"/>
      <c r="DXX72" s="5"/>
      <c r="DXY72" s="5"/>
      <c r="DXZ72" s="5"/>
      <c r="DYA72" s="5"/>
      <c r="DYB72" s="5"/>
      <c r="DYC72" s="5"/>
      <c r="DYD72" s="5"/>
      <c r="DYE72" s="5"/>
      <c r="DYF72" s="5"/>
      <c r="DYG72" s="5"/>
      <c r="DYH72" s="5"/>
      <c r="DYI72" s="5"/>
      <c r="DYJ72" s="5"/>
      <c r="DYK72" s="5"/>
      <c r="DYL72" s="5"/>
      <c r="DYM72" s="5"/>
      <c r="DYN72" s="5"/>
      <c r="DYO72" s="5"/>
      <c r="DYP72" s="5"/>
      <c r="DYQ72" s="5"/>
      <c r="DYR72" s="5"/>
      <c r="DYS72" s="5"/>
      <c r="DYT72" s="5"/>
      <c r="DYU72" s="5"/>
      <c r="DYV72" s="5"/>
      <c r="DYW72" s="5"/>
      <c r="DYX72" s="5"/>
      <c r="DYY72" s="5"/>
      <c r="DYZ72" s="5"/>
      <c r="DZA72" s="5"/>
      <c r="DZB72" s="5"/>
      <c r="DZC72" s="5"/>
      <c r="DZD72" s="5"/>
      <c r="DZE72" s="5"/>
      <c r="DZF72" s="5"/>
      <c r="DZG72" s="5"/>
      <c r="DZH72" s="5"/>
      <c r="DZI72" s="5"/>
      <c r="DZJ72" s="5"/>
      <c r="DZK72" s="5"/>
      <c r="DZL72" s="5"/>
      <c r="DZM72" s="5"/>
      <c r="DZN72" s="5"/>
      <c r="DZO72" s="5"/>
      <c r="DZP72" s="5"/>
      <c r="DZQ72" s="5"/>
      <c r="DZR72" s="5"/>
      <c r="DZS72" s="5"/>
      <c r="DZT72" s="5"/>
      <c r="DZU72" s="5"/>
      <c r="DZV72" s="5"/>
      <c r="DZW72" s="5"/>
      <c r="DZX72" s="5"/>
      <c r="DZY72" s="5"/>
      <c r="DZZ72" s="5"/>
      <c r="EAA72" s="5"/>
      <c r="EAB72" s="5"/>
      <c r="EAC72" s="5"/>
      <c r="EAD72" s="5"/>
      <c r="EAE72" s="5"/>
      <c r="EAF72" s="5"/>
      <c r="EAG72" s="5"/>
      <c r="EAH72" s="5"/>
      <c r="EAI72" s="5"/>
      <c r="EAJ72" s="5"/>
      <c r="EAK72" s="5"/>
      <c r="EAL72" s="5"/>
      <c r="EAM72" s="5"/>
      <c r="EAN72" s="5"/>
      <c r="EAO72" s="5"/>
      <c r="EAP72" s="5"/>
      <c r="EAQ72" s="5"/>
      <c r="EAR72" s="5"/>
      <c r="EAS72" s="5"/>
      <c r="EAT72" s="5"/>
      <c r="EAU72" s="5"/>
      <c r="EAV72" s="5"/>
      <c r="EAW72" s="5"/>
      <c r="EAX72" s="5"/>
      <c r="EAY72" s="5"/>
      <c r="EAZ72" s="5"/>
      <c r="EBA72" s="5"/>
      <c r="EBB72" s="5"/>
      <c r="EBC72" s="5"/>
      <c r="EBD72" s="5"/>
      <c r="EBE72" s="5"/>
      <c r="EBF72" s="5"/>
      <c r="EBG72" s="5"/>
      <c r="EBH72" s="5"/>
      <c r="EBI72" s="5"/>
      <c r="EBJ72" s="5"/>
      <c r="EBK72" s="5"/>
      <c r="EBL72" s="5"/>
      <c r="EBM72" s="5"/>
      <c r="EBN72" s="5"/>
      <c r="EBO72" s="5"/>
      <c r="EBP72" s="5"/>
      <c r="EBQ72" s="5"/>
      <c r="EBR72" s="5"/>
      <c r="EBS72" s="5"/>
      <c r="EBT72" s="5"/>
      <c r="EBU72" s="5"/>
      <c r="EBV72" s="5"/>
      <c r="EBW72" s="5"/>
      <c r="EBX72" s="5"/>
      <c r="EBY72" s="5"/>
      <c r="EBZ72" s="5"/>
      <c r="ECA72" s="5"/>
      <c r="ECB72" s="5"/>
      <c r="ECC72" s="5"/>
      <c r="ECD72" s="5"/>
      <c r="ECE72" s="5"/>
      <c r="ECF72" s="5"/>
      <c r="ECG72" s="5"/>
      <c r="ECH72" s="5"/>
      <c r="ECI72" s="5"/>
      <c r="ECJ72" s="5"/>
      <c r="ECK72" s="5"/>
      <c r="ECL72" s="5"/>
      <c r="ECM72" s="5"/>
      <c r="ECN72" s="5"/>
      <c r="ECO72" s="5"/>
      <c r="ECP72" s="5"/>
      <c r="ECQ72" s="5"/>
      <c r="ECR72" s="5"/>
      <c r="ECS72" s="5"/>
      <c r="ECT72" s="5"/>
      <c r="ECU72" s="5"/>
      <c r="ECV72" s="5"/>
      <c r="ECW72" s="5"/>
      <c r="ECX72" s="5"/>
      <c r="ECY72" s="5"/>
      <c r="ECZ72" s="5"/>
      <c r="EDA72" s="5"/>
      <c r="EDB72" s="5"/>
      <c r="EDC72" s="5"/>
      <c r="EDD72" s="5"/>
      <c r="EDE72" s="5"/>
      <c r="EDF72" s="5"/>
      <c r="EDG72" s="5"/>
      <c r="EDH72" s="5"/>
      <c r="EDI72" s="5"/>
      <c r="EDJ72" s="5"/>
      <c r="EDK72" s="5"/>
      <c r="EDL72" s="5"/>
      <c r="EDM72" s="5"/>
      <c r="EDN72" s="5"/>
      <c r="EDO72" s="5"/>
      <c r="EDP72" s="5"/>
      <c r="EDQ72" s="5"/>
      <c r="EDR72" s="5"/>
      <c r="EDS72" s="5"/>
      <c r="EDT72" s="5"/>
      <c r="EDU72" s="5"/>
      <c r="EDV72" s="5"/>
      <c r="EDW72" s="5"/>
      <c r="EDX72" s="5"/>
      <c r="EDY72" s="5"/>
      <c r="EDZ72" s="5"/>
      <c r="EEA72" s="5"/>
      <c r="EEB72" s="5"/>
      <c r="EEC72" s="5"/>
      <c r="EED72" s="5"/>
      <c r="EEE72" s="5"/>
      <c r="EEF72" s="5"/>
      <c r="EEG72" s="5"/>
      <c r="EEH72" s="5"/>
      <c r="EEI72" s="5"/>
      <c r="EEJ72" s="5"/>
      <c r="EEK72" s="5"/>
      <c r="EEL72" s="5"/>
      <c r="EEM72" s="5"/>
      <c r="EEN72" s="5"/>
      <c r="EEO72" s="5"/>
      <c r="EEP72" s="5"/>
      <c r="EEQ72" s="5"/>
      <c r="EER72" s="5"/>
      <c r="EES72" s="5"/>
      <c r="EET72" s="5"/>
      <c r="EEU72" s="5"/>
      <c r="EEV72" s="5"/>
      <c r="EEW72" s="5"/>
      <c r="EEX72" s="5"/>
      <c r="EEY72" s="5"/>
      <c r="EEZ72" s="5"/>
      <c r="EFA72" s="5"/>
      <c r="EFB72" s="5"/>
      <c r="EFC72" s="5"/>
      <c r="EFD72" s="5"/>
      <c r="EFE72" s="5"/>
      <c r="EFF72" s="5"/>
      <c r="EFG72" s="5"/>
      <c r="EFH72" s="5"/>
      <c r="EFI72" s="5"/>
      <c r="EFJ72" s="5"/>
      <c r="EFK72" s="5"/>
      <c r="EFL72" s="5"/>
      <c r="EFM72" s="5"/>
      <c r="EFN72" s="5"/>
      <c r="EFO72" s="5"/>
      <c r="EFP72" s="5"/>
      <c r="EFQ72" s="5"/>
      <c r="EFR72" s="5"/>
      <c r="EFS72" s="5"/>
      <c r="EFT72" s="5"/>
      <c r="EFU72" s="5"/>
      <c r="EFV72" s="5"/>
      <c r="EFW72" s="5"/>
      <c r="EFX72" s="5"/>
      <c r="EFY72" s="5"/>
      <c r="EFZ72" s="5"/>
      <c r="EGA72" s="5"/>
      <c r="EGB72" s="5"/>
      <c r="EGC72" s="5"/>
      <c r="EGD72" s="5"/>
      <c r="EGE72" s="5"/>
      <c r="EGF72" s="5"/>
      <c r="EGG72" s="5"/>
      <c r="EGH72" s="5"/>
      <c r="EGI72" s="5"/>
      <c r="EGJ72" s="5"/>
      <c r="EGK72" s="5"/>
      <c r="EGL72" s="5"/>
      <c r="EGM72" s="5"/>
      <c r="EGN72" s="5"/>
      <c r="EGO72" s="5"/>
      <c r="EGP72" s="5"/>
      <c r="EGQ72" s="5"/>
      <c r="EGR72" s="5"/>
      <c r="EGS72" s="5"/>
      <c r="EGT72" s="5"/>
      <c r="EGU72" s="5"/>
      <c r="EGV72" s="5"/>
      <c r="EGW72" s="5"/>
      <c r="EGX72" s="5"/>
      <c r="EGY72" s="5"/>
      <c r="EGZ72" s="5"/>
      <c r="EHA72" s="5"/>
      <c r="EHB72" s="5"/>
      <c r="EHC72" s="5"/>
      <c r="EHD72" s="5"/>
      <c r="EHE72" s="5"/>
      <c r="EHF72" s="5"/>
      <c r="EHG72" s="5"/>
      <c r="EHH72" s="5"/>
      <c r="EHI72" s="5"/>
      <c r="EHJ72" s="5"/>
      <c r="EHK72" s="5"/>
      <c r="EHL72" s="5"/>
      <c r="EHM72" s="5"/>
      <c r="EHN72" s="5"/>
      <c r="EHO72" s="5"/>
      <c r="EHP72" s="5"/>
      <c r="EHQ72" s="5"/>
      <c r="EHR72" s="5"/>
      <c r="EHS72" s="5"/>
      <c r="EHT72" s="5"/>
      <c r="EHU72" s="5"/>
      <c r="EHV72" s="5"/>
      <c r="EHW72" s="5"/>
      <c r="EHX72" s="5"/>
      <c r="EHY72" s="5"/>
      <c r="EHZ72" s="5"/>
      <c r="EIA72" s="5"/>
      <c r="EIB72" s="5"/>
      <c r="EIC72" s="5"/>
      <c r="EID72" s="5"/>
      <c r="EIE72" s="5"/>
      <c r="EIF72" s="5"/>
      <c r="EIG72" s="5"/>
      <c r="EIH72" s="5"/>
      <c r="EII72" s="5"/>
      <c r="EIJ72" s="5"/>
      <c r="EIK72" s="5"/>
      <c r="EIL72" s="5"/>
      <c r="EIM72" s="5"/>
      <c r="EIN72" s="5"/>
      <c r="EIO72" s="5"/>
      <c r="EIP72" s="5"/>
      <c r="EIQ72" s="5"/>
      <c r="EIR72" s="5"/>
      <c r="EIS72" s="5"/>
      <c r="EIT72" s="5"/>
      <c r="EIU72" s="5"/>
      <c r="EIV72" s="5"/>
      <c r="EIW72" s="5"/>
      <c r="EIX72" s="5"/>
      <c r="EIY72" s="5"/>
      <c r="EIZ72" s="5"/>
      <c r="EJA72" s="5"/>
      <c r="EJB72" s="5"/>
      <c r="EJC72" s="5"/>
      <c r="EJD72" s="5"/>
      <c r="EJE72" s="5"/>
      <c r="EJF72" s="5"/>
      <c r="EJG72" s="5"/>
      <c r="EJH72" s="5"/>
      <c r="EJI72" s="5"/>
      <c r="EJJ72" s="5"/>
      <c r="EJK72" s="5"/>
      <c r="EJL72" s="5"/>
      <c r="EJM72" s="5"/>
      <c r="EJN72" s="5"/>
      <c r="EJO72" s="5"/>
      <c r="EJP72" s="5"/>
      <c r="EJQ72" s="5"/>
      <c r="EJR72" s="5"/>
      <c r="EJS72" s="5"/>
      <c r="EJT72" s="5"/>
      <c r="EJU72" s="5"/>
      <c r="EJV72" s="5"/>
      <c r="EJW72" s="5"/>
      <c r="EJX72" s="5"/>
      <c r="EJY72" s="5"/>
      <c r="EJZ72" s="5"/>
      <c r="EKA72" s="5"/>
      <c r="EKB72" s="5"/>
      <c r="EKC72" s="5"/>
      <c r="EKD72" s="5"/>
      <c r="EKE72" s="5"/>
      <c r="EKF72" s="5"/>
      <c r="EKG72" s="5"/>
      <c r="EKH72" s="5"/>
      <c r="EKI72" s="5"/>
      <c r="EKJ72" s="5"/>
      <c r="EKK72" s="5"/>
      <c r="EKL72" s="5"/>
      <c r="EKM72" s="5"/>
      <c r="EKN72" s="5"/>
      <c r="EKO72" s="5"/>
      <c r="EKP72" s="5"/>
      <c r="EKQ72" s="5"/>
      <c r="EKR72" s="5"/>
      <c r="EKS72" s="5"/>
      <c r="EKT72" s="5"/>
      <c r="EKU72" s="5"/>
      <c r="EKV72" s="5"/>
      <c r="EKW72" s="5"/>
      <c r="EKX72" s="5"/>
      <c r="EKY72" s="5"/>
      <c r="EKZ72" s="5"/>
      <c r="ELA72" s="5"/>
      <c r="ELB72" s="5"/>
      <c r="ELC72" s="5"/>
      <c r="ELD72" s="5"/>
      <c r="ELE72" s="5"/>
      <c r="ELF72" s="5"/>
      <c r="ELG72" s="5"/>
      <c r="ELH72" s="5"/>
      <c r="ELI72" s="5"/>
      <c r="ELJ72" s="5"/>
      <c r="ELK72" s="5"/>
      <c r="ELL72" s="5"/>
      <c r="ELM72" s="5"/>
      <c r="ELN72" s="5"/>
      <c r="ELO72" s="5"/>
      <c r="ELP72" s="5"/>
      <c r="ELQ72" s="5"/>
      <c r="ELR72" s="5"/>
      <c r="ELS72" s="5"/>
      <c r="ELT72" s="5"/>
      <c r="ELU72" s="5"/>
      <c r="ELV72" s="5"/>
      <c r="ELW72" s="5"/>
      <c r="ELX72" s="5"/>
      <c r="ELY72" s="5"/>
      <c r="ELZ72" s="5"/>
      <c r="EMA72" s="5"/>
      <c r="EMB72" s="5"/>
      <c r="EMC72" s="5"/>
      <c r="EMD72" s="5"/>
      <c r="EME72" s="5"/>
      <c r="EMF72" s="5"/>
      <c r="EMG72" s="5"/>
      <c r="EMH72" s="5"/>
      <c r="EMI72" s="5"/>
      <c r="EMJ72" s="5"/>
      <c r="EMK72" s="5"/>
      <c r="EML72" s="5"/>
      <c r="EMM72" s="5"/>
      <c r="EMN72" s="5"/>
      <c r="EMO72" s="5"/>
      <c r="EMP72" s="5"/>
      <c r="EMQ72" s="5"/>
      <c r="EMR72" s="5"/>
      <c r="EMS72" s="5"/>
      <c r="EMT72" s="5"/>
      <c r="EMU72" s="5"/>
      <c r="EMV72" s="5"/>
      <c r="EMW72" s="5"/>
      <c r="EMX72" s="5"/>
      <c r="EMY72" s="5"/>
      <c r="EMZ72" s="5"/>
      <c r="ENA72" s="5"/>
      <c r="ENB72" s="5"/>
      <c r="ENC72" s="5"/>
      <c r="END72" s="5"/>
      <c r="ENE72" s="5"/>
      <c r="ENF72" s="5"/>
      <c r="ENG72" s="5"/>
      <c r="ENH72" s="5"/>
      <c r="ENI72" s="5"/>
      <c r="ENJ72" s="5"/>
      <c r="ENK72" s="5"/>
      <c r="ENL72" s="5"/>
      <c r="ENM72" s="5"/>
      <c r="ENN72" s="5"/>
      <c r="ENO72" s="5"/>
      <c r="ENP72" s="5"/>
      <c r="ENQ72" s="5"/>
      <c r="ENR72" s="5"/>
      <c r="ENS72" s="5"/>
      <c r="ENT72" s="5"/>
      <c r="ENU72" s="5"/>
      <c r="ENV72" s="5"/>
      <c r="ENW72" s="5"/>
      <c r="ENX72" s="5"/>
      <c r="ENY72" s="5"/>
      <c r="ENZ72" s="5"/>
      <c r="EOA72" s="5"/>
      <c r="EOB72" s="5"/>
      <c r="EOC72" s="5"/>
      <c r="EOD72" s="5"/>
      <c r="EOE72" s="5"/>
      <c r="EOF72" s="5"/>
      <c r="EOG72" s="5"/>
      <c r="EOH72" s="5"/>
      <c r="EOI72" s="5"/>
      <c r="EOJ72" s="5"/>
      <c r="EOK72" s="5"/>
      <c r="EOL72" s="5"/>
      <c r="EOM72" s="5"/>
      <c r="EON72" s="5"/>
      <c r="EOO72" s="5"/>
      <c r="EOP72" s="5"/>
      <c r="EOQ72" s="5"/>
      <c r="EOR72" s="5"/>
      <c r="EOS72" s="5"/>
      <c r="EOT72" s="5"/>
      <c r="EOU72" s="5"/>
      <c r="EOV72" s="5"/>
      <c r="EOW72" s="5"/>
      <c r="EOX72" s="5"/>
      <c r="EOY72" s="5"/>
      <c r="EOZ72" s="5"/>
      <c r="EPA72" s="5"/>
      <c r="EPB72" s="5"/>
      <c r="EPC72" s="5"/>
      <c r="EPD72" s="5"/>
      <c r="EPE72" s="5"/>
      <c r="EPF72" s="5"/>
      <c r="EPG72" s="5"/>
      <c r="EPH72" s="5"/>
      <c r="EPI72" s="5"/>
      <c r="EPJ72" s="5"/>
      <c r="EPK72" s="5"/>
      <c r="EPL72" s="5"/>
      <c r="EPM72" s="5"/>
      <c r="EPN72" s="5"/>
      <c r="EPO72" s="5"/>
      <c r="EPP72" s="5"/>
      <c r="EPQ72" s="5"/>
      <c r="EPR72" s="5"/>
      <c r="EPS72" s="5"/>
      <c r="EPT72" s="5"/>
      <c r="EPU72" s="5"/>
      <c r="EPV72" s="5"/>
      <c r="EPW72" s="5"/>
      <c r="EPX72" s="5"/>
      <c r="EPY72" s="5"/>
      <c r="EPZ72" s="5"/>
      <c r="EQA72" s="5"/>
      <c r="EQB72" s="5"/>
      <c r="EQC72" s="5"/>
      <c r="EQD72" s="5"/>
      <c r="EQE72" s="5"/>
      <c r="EQF72" s="5"/>
      <c r="EQG72" s="5"/>
      <c r="EQH72" s="5"/>
      <c r="EQI72" s="5"/>
      <c r="EQJ72" s="5"/>
      <c r="EQK72" s="5"/>
      <c r="EQL72" s="5"/>
      <c r="EQM72" s="5"/>
      <c r="EQN72" s="5"/>
      <c r="EQO72" s="5"/>
      <c r="EQP72" s="5"/>
      <c r="EQQ72" s="5"/>
      <c r="EQR72" s="5"/>
      <c r="EQS72" s="5"/>
      <c r="EQT72" s="5"/>
      <c r="EQU72" s="5"/>
      <c r="EQV72" s="5"/>
      <c r="EQW72" s="5"/>
      <c r="EQX72" s="5"/>
      <c r="EQY72" s="5"/>
      <c r="EQZ72" s="5"/>
      <c r="ERA72" s="5"/>
      <c r="ERB72" s="5"/>
      <c r="ERC72" s="5"/>
      <c r="ERD72" s="5"/>
      <c r="ERE72" s="5"/>
      <c r="ERF72" s="5"/>
      <c r="ERG72" s="5"/>
      <c r="ERH72" s="5"/>
      <c r="ERI72" s="5"/>
      <c r="ERJ72" s="5"/>
      <c r="ERK72" s="5"/>
      <c r="ERL72" s="5"/>
      <c r="ERM72" s="5"/>
      <c r="ERN72" s="5"/>
      <c r="ERO72" s="5"/>
      <c r="ERP72" s="5"/>
      <c r="ERQ72" s="5"/>
      <c r="ERR72" s="5"/>
      <c r="ERS72" s="5"/>
      <c r="ERT72" s="5"/>
      <c r="ERU72" s="5"/>
      <c r="ERV72" s="5"/>
      <c r="ERW72" s="5"/>
      <c r="ERX72" s="5"/>
      <c r="ERY72" s="5"/>
      <c r="ERZ72" s="5"/>
      <c r="ESA72" s="5"/>
      <c r="ESB72" s="5"/>
      <c r="ESC72" s="5"/>
      <c r="ESD72" s="5"/>
      <c r="ESE72" s="5"/>
      <c r="ESF72" s="5"/>
      <c r="ESG72" s="5"/>
      <c r="ESH72" s="5"/>
      <c r="ESI72" s="5"/>
      <c r="ESJ72" s="5"/>
      <c r="ESK72" s="5"/>
      <c r="ESL72" s="5"/>
      <c r="ESM72" s="5"/>
      <c r="ESN72" s="5"/>
      <c r="ESO72" s="5"/>
      <c r="ESP72" s="5"/>
      <c r="ESQ72" s="5"/>
      <c r="ESR72" s="5"/>
      <c r="ESS72" s="5"/>
      <c r="EST72" s="5"/>
      <c r="ESU72" s="5"/>
      <c r="ESV72" s="5"/>
      <c r="ESW72" s="5"/>
      <c r="ESX72" s="5"/>
      <c r="ESY72" s="5"/>
      <c r="ESZ72" s="5"/>
      <c r="ETA72" s="5"/>
      <c r="ETB72" s="5"/>
      <c r="ETC72" s="5"/>
      <c r="ETD72" s="5"/>
      <c r="ETE72" s="5"/>
      <c r="ETF72" s="5"/>
      <c r="ETG72" s="5"/>
      <c r="ETH72" s="5"/>
      <c r="ETI72" s="5"/>
      <c r="ETJ72" s="5"/>
      <c r="ETK72" s="5"/>
      <c r="ETL72" s="5"/>
      <c r="ETM72" s="5"/>
      <c r="ETN72" s="5"/>
      <c r="ETO72" s="5"/>
      <c r="ETP72" s="5"/>
      <c r="ETQ72" s="5"/>
      <c r="ETR72" s="5"/>
      <c r="ETS72" s="5"/>
      <c r="ETT72" s="5"/>
      <c r="ETU72" s="5"/>
      <c r="ETV72" s="5"/>
      <c r="ETW72" s="5"/>
      <c r="ETX72" s="5"/>
      <c r="ETY72" s="5"/>
      <c r="ETZ72" s="5"/>
      <c r="EUA72" s="5"/>
      <c r="EUB72" s="5"/>
      <c r="EUC72" s="5"/>
      <c r="EUD72" s="5"/>
      <c r="EUE72" s="5"/>
      <c r="EUF72" s="5"/>
      <c r="EUG72" s="5"/>
      <c r="EUH72" s="5"/>
      <c r="EUI72" s="5"/>
      <c r="EUJ72" s="5"/>
      <c r="EUK72" s="5"/>
      <c r="EUL72" s="5"/>
      <c r="EUM72" s="5"/>
      <c r="EUN72" s="5"/>
      <c r="EUO72" s="5"/>
      <c r="EUP72" s="5"/>
      <c r="EUQ72" s="5"/>
      <c r="EUR72" s="5"/>
      <c r="EUS72" s="5"/>
      <c r="EUT72" s="5"/>
      <c r="EUU72" s="5"/>
      <c r="EUV72" s="5"/>
      <c r="EUW72" s="5"/>
      <c r="EUX72" s="5"/>
      <c r="EUY72" s="5"/>
      <c r="EUZ72" s="5"/>
      <c r="EVA72" s="5"/>
      <c r="EVB72" s="5"/>
      <c r="EVC72" s="5"/>
      <c r="EVD72" s="5"/>
      <c r="EVE72" s="5"/>
      <c r="EVF72" s="5"/>
      <c r="EVG72" s="5"/>
      <c r="EVH72" s="5"/>
      <c r="EVI72" s="5"/>
      <c r="EVJ72" s="5"/>
      <c r="EVK72" s="5"/>
      <c r="EVL72" s="5"/>
      <c r="EVM72" s="5"/>
      <c r="EVN72" s="5"/>
      <c r="EVO72" s="5"/>
      <c r="EVP72" s="5"/>
      <c r="EVQ72" s="5"/>
      <c r="EVR72" s="5"/>
      <c r="EVS72" s="5"/>
      <c r="EVT72" s="5"/>
      <c r="EVU72" s="5"/>
      <c r="EVV72" s="5"/>
      <c r="EVW72" s="5"/>
      <c r="EVX72" s="5"/>
      <c r="EVY72" s="5"/>
      <c r="EVZ72" s="5"/>
      <c r="EWA72" s="5"/>
      <c r="EWB72" s="5"/>
      <c r="EWC72" s="5"/>
      <c r="EWD72" s="5"/>
      <c r="EWE72" s="5"/>
      <c r="EWF72" s="5"/>
      <c r="EWG72" s="5"/>
      <c r="EWH72" s="5"/>
      <c r="EWI72" s="5"/>
      <c r="EWJ72" s="5"/>
      <c r="EWK72" s="5"/>
      <c r="EWL72" s="5"/>
      <c r="EWM72" s="5"/>
      <c r="EWN72" s="5"/>
      <c r="EWO72" s="5"/>
      <c r="EWP72" s="5"/>
      <c r="EWQ72" s="5"/>
      <c r="EWR72" s="5"/>
      <c r="EWS72" s="5"/>
      <c r="EWT72" s="5"/>
      <c r="EWU72" s="5"/>
      <c r="EWV72" s="5"/>
      <c r="EWW72" s="5"/>
      <c r="EWX72" s="5"/>
      <c r="EWY72" s="5"/>
      <c r="EWZ72" s="5"/>
      <c r="EXA72" s="5"/>
      <c r="EXB72" s="5"/>
      <c r="EXC72" s="5"/>
      <c r="EXD72" s="5"/>
      <c r="EXE72" s="5"/>
      <c r="EXF72" s="5"/>
      <c r="EXG72" s="5"/>
      <c r="EXH72" s="5"/>
      <c r="EXI72" s="5"/>
      <c r="EXJ72" s="5"/>
      <c r="EXK72" s="5"/>
      <c r="EXL72" s="5"/>
      <c r="EXM72" s="5"/>
      <c r="EXN72" s="5"/>
      <c r="EXO72" s="5"/>
      <c r="EXP72" s="5"/>
      <c r="EXQ72" s="5"/>
      <c r="EXR72" s="5"/>
      <c r="EXS72" s="5"/>
      <c r="EXT72" s="5"/>
      <c r="EXU72" s="5"/>
      <c r="EXV72" s="5"/>
      <c r="EXW72" s="5"/>
      <c r="EXX72" s="5"/>
      <c r="EXY72" s="5"/>
      <c r="EXZ72" s="5"/>
      <c r="EYA72" s="5"/>
      <c r="EYB72" s="5"/>
      <c r="EYC72" s="5"/>
      <c r="EYD72" s="5"/>
      <c r="EYE72" s="5"/>
      <c r="EYF72" s="5"/>
      <c r="EYG72" s="5"/>
      <c r="EYH72" s="5"/>
      <c r="EYI72" s="5"/>
      <c r="EYJ72" s="5"/>
      <c r="EYK72" s="5"/>
      <c r="EYL72" s="5"/>
      <c r="EYM72" s="5"/>
      <c r="EYN72" s="5"/>
      <c r="EYO72" s="5"/>
      <c r="EYP72" s="5"/>
      <c r="EYQ72" s="5"/>
      <c r="EYR72" s="5"/>
      <c r="EYS72" s="5"/>
      <c r="EYT72" s="5"/>
      <c r="EYU72" s="5"/>
      <c r="EYV72" s="5"/>
      <c r="EYW72" s="5"/>
      <c r="EYX72" s="5"/>
      <c r="EYY72" s="5"/>
      <c r="EYZ72" s="5"/>
      <c r="EZA72" s="5"/>
      <c r="EZB72" s="5"/>
      <c r="EZC72" s="5"/>
      <c r="EZD72" s="5"/>
      <c r="EZE72" s="5"/>
      <c r="EZF72" s="5"/>
      <c r="EZG72" s="5"/>
      <c r="EZH72" s="5"/>
      <c r="EZI72" s="5"/>
      <c r="EZJ72" s="5"/>
      <c r="EZK72" s="5"/>
      <c r="EZL72" s="5"/>
      <c r="EZM72" s="5"/>
      <c r="EZN72" s="5"/>
      <c r="EZO72" s="5"/>
      <c r="EZP72" s="5"/>
      <c r="EZQ72" s="5"/>
      <c r="EZR72" s="5"/>
      <c r="EZS72" s="5"/>
      <c r="EZT72" s="5"/>
      <c r="EZU72" s="5"/>
      <c r="EZV72" s="5"/>
      <c r="EZW72" s="5"/>
      <c r="EZX72" s="5"/>
      <c r="EZY72" s="5"/>
      <c r="EZZ72" s="5"/>
      <c r="FAA72" s="5"/>
      <c r="FAB72" s="5"/>
      <c r="FAC72" s="5"/>
      <c r="FAD72" s="5"/>
      <c r="FAE72" s="5"/>
      <c r="FAF72" s="5"/>
      <c r="FAG72" s="5"/>
      <c r="FAH72" s="5"/>
      <c r="FAI72" s="5"/>
      <c r="FAJ72" s="5"/>
      <c r="FAK72" s="5"/>
      <c r="FAL72" s="5"/>
      <c r="FAM72" s="5"/>
      <c r="FAN72" s="5"/>
      <c r="FAO72" s="5"/>
      <c r="FAP72" s="5"/>
      <c r="FAQ72" s="5"/>
      <c r="FAR72" s="5"/>
      <c r="FAS72" s="5"/>
      <c r="FAT72" s="5"/>
      <c r="FAU72" s="5"/>
      <c r="FAV72" s="5"/>
      <c r="FAW72" s="5"/>
      <c r="FAX72" s="5"/>
      <c r="FAY72" s="5"/>
      <c r="FAZ72" s="5"/>
      <c r="FBA72" s="5"/>
      <c r="FBB72" s="5"/>
      <c r="FBC72" s="5"/>
      <c r="FBD72" s="5"/>
      <c r="FBE72" s="5"/>
      <c r="FBF72" s="5"/>
      <c r="FBG72" s="5"/>
      <c r="FBH72" s="5"/>
      <c r="FBI72" s="5"/>
      <c r="FBJ72" s="5"/>
      <c r="FBK72" s="5"/>
      <c r="FBL72" s="5"/>
      <c r="FBM72" s="5"/>
      <c r="FBN72" s="5"/>
      <c r="FBO72" s="5"/>
      <c r="FBP72" s="5"/>
      <c r="FBQ72" s="5"/>
      <c r="FBR72" s="5"/>
      <c r="FBS72" s="5"/>
      <c r="FBT72" s="5"/>
      <c r="FBU72" s="5"/>
      <c r="FBV72" s="5"/>
      <c r="FBW72" s="5"/>
      <c r="FBX72" s="5"/>
      <c r="FBY72" s="5"/>
      <c r="FBZ72" s="5"/>
      <c r="FCA72" s="5"/>
      <c r="FCB72" s="5"/>
      <c r="FCC72" s="5"/>
      <c r="FCD72" s="5"/>
      <c r="FCE72" s="5"/>
      <c r="FCF72" s="5"/>
      <c r="FCG72" s="5"/>
      <c r="FCH72" s="5"/>
      <c r="FCI72" s="5"/>
      <c r="FCJ72" s="5"/>
      <c r="FCK72" s="5"/>
      <c r="FCL72" s="5"/>
      <c r="FCM72" s="5"/>
      <c r="FCN72" s="5"/>
      <c r="FCO72" s="5"/>
      <c r="FCP72" s="5"/>
      <c r="FCQ72" s="5"/>
      <c r="FCR72" s="5"/>
      <c r="FCS72" s="5"/>
      <c r="FCT72" s="5"/>
      <c r="FCU72" s="5"/>
      <c r="FCV72" s="5"/>
      <c r="FCW72" s="5"/>
      <c r="FCX72" s="5"/>
      <c r="FCY72" s="5"/>
      <c r="FCZ72" s="5"/>
      <c r="FDA72" s="5"/>
      <c r="FDB72" s="5"/>
      <c r="FDC72" s="5"/>
      <c r="FDD72" s="5"/>
      <c r="FDE72" s="5"/>
      <c r="FDF72" s="5"/>
      <c r="FDG72" s="5"/>
      <c r="FDH72" s="5"/>
      <c r="FDI72" s="5"/>
      <c r="FDJ72" s="5"/>
      <c r="FDK72" s="5"/>
      <c r="FDL72" s="5"/>
      <c r="FDM72" s="5"/>
      <c r="FDN72" s="5"/>
      <c r="FDO72" s="5"/>
      <c r="FDP72" s="5"/>
      <c r="FDQ72" s="5"/>
      <c r="FDR72" s="5"/>
      <c r="FDS72" s="5"/>
      <c r="FDT72" s="5"/>
      <c r="FDU72" s="5"/>
      <c r="FDV72" s="5"/>
      <c r="FDW72" s="5"/>
      <c r="FDX72" s="5"/>
      <c r="FDY72" s="5"/>
      <c r="FDZ72" s="5"/>
      <c r="FEA72" s="5"/>
      <c r="FEB72" s="5"/>
      <c r="FEC72" s="5"/>
      <c r="FED72" s="5"/>
      <c r="FEE72" s="5"/>
      <c r="FEF72" s="5"/>
      <c r="FEG72" s="5"/>
      <c r="FEH72" s="5"/>
      <c r="FEI72" s="5"/>
      <c r="FEJ72" s="5"/>
      <c r="FEK72" s="5"/>
      <c r="FEL72" s="5"/>
      <c r="FEM72" s="5"/>
      <c r="FEN72" s="5"/>
      <c r="FEO72" s="5"/>
      <c r="FEP72" s="5"/>
      <c r="FEQ72" s="5"/>
      <c r="FER72" s="5"/>
      <c r="FES72" s="5"/>
      <c r="FET72" s="5"/>
      <c r="FEU72" s="5"/>
      <c r="FEV72" s="5"/>
      <c r="FEW72" s="5"/>
      <c r="FEX72" s="5"/>
      <c r="FEY72" s="5"/>
      <c r="FEZ72" s="5"/>
      <c r="FFA72" s="5"/>
      <c r="FFB72" s="5"/>
      <c r="FFC72" s="5"/>
      <c r="FFD72" s="5"/>
      <c r="FFE72" s="5"/>
      <c r="FFF72" s="5"/>
      <c r="FFG72" s="5"/>
      <c r="FFH72" s="5"/>
      <c r="FFI72" s="5"/>
      <c r="FFJ72" s="5"/>
      <c r="FFK72" s="5"/>
      <c r="FFL72" s="5"/>
      <c r="FFM72" s="5"/>
      <c r="FFN72" s="5"/>
      <c r="FFO72" s="5"/>
      <c r="FFP72" s="5"/>
      <c r="FFQ72" s="5"/>
      <c r="FFR72" s="5"/>
      <c r="FFS72" s="5"/>
      <c r="FFT72" s="5"/>
      <c r="FFU72" s="5"/>
      <c r="FFV72" s="5"/>
      <c r="FFW72" s="5"/>
      <c r="FFX72" s="5"/>
      <c r="FFY72" s="5"/>
      <c r="FFZ72" s="5"/>
      <c r="FGA72" s="5"/>
      <c r="FGB72" s="5"/>
      <c r="FGC72" s="5"/>
      <c r="FGD72" s="5"/>
      <c r="FGE72" s="5"/>
      <c r="FGF72" s="5"/>
      <c r="FGG72" s="5"/>
      <c r="FGH72" s="5"/>
      <c r="FGI72" s="5"/>
      <c r="FGJ72" s="5"/>
      <c r="FGK72" s="5"/>
      <c r="FGL72" s="5"/>
      <c r="FGM72" s="5"/>
      <c r="FGN72" s="5"/>
      <c r="FGO72" s="5"/>
      <c r="FGP72" s="5"/>
      <c r="FGQ72" s="5"/>
      <c r="FGR72" s="5"/>
      <c r="FGS72" s="5"/>
      <c r="FGT72" s="5"/>
      <c r="FGU72" s="5"/>
      <c r="FGV72" s="5"/>
      <c r="FGW72" s="5"/>
      <c r="FGX72" s="5"/>
      <c r="FGY72" s="5"/>
      <c r="FGZ72" s="5"/>
      <c r="FHA72" s="5"/>
      <c r="FHB72" s="5"/>
      <c r="FHC72" s="5"/>
      <c r="FHD72" s="5"/>
      <c r="FHE72" s="5"/>
      <c r="FHF72" s="5"/>
      <c r="FHG72" s="5"/>
      <c r="FHH72" s="5"/>
      <c r="FHI72" s="5"/>
      <c r="FHJ72" s="5"/>
      <c r="FHK72" s="5"/>
      <c r="FHL72" s="5"/>
      <c r="FHM72" s="5"/>
      <c r="FHN72" s="5"/>
      <c r="FHO72" s="5"/>
      <c r="FHP72" s="5"/>
      <c r="FHQ72" s="5"/>
      <c r="FHR72" s="5"/>
      <c r="FHS72" s="5"/>
      <c r="FHT72" s="5"/>
      <c r="FHU72" s="5"/>
      <c r="FHV72" s="5"/>
      <c r="FHW72" s="5"/>
      <c r="FHX72" s="5"/>
      <c r="FHY72" s="5"/>
      <c r="FHZ72" s="5"/>
      <c r="FIA72" s="5"/>
      <c r="FIB72" s="5"/>
      <c r="FIC72" s="5"/>
      <c r="FID72" s="5"/>
      <c r="FIE72" s="5"/>
      <c r="FIF72" s="5"/>
      <c r="FIG72" s="5"/>
      <c r="FIH72" s="5"/>
      <c r="FII72" s="5"/>
      <c r="FIJ72" s="5"/>
      <c r="FIK72" s="5"/>
      <c r="FIL72" s="5"/>
      <c r="FIM72" s="5"/>
      <c r="FIN72" s="5"/>
      <c r="FIO72" s="5"/>
      <c r="FIP72" s="5"/>
      <c r="FIQ72" s="5"/>
      <c r="FIR72" s="5"/>
      <c r="FIS72" s="5"/>
      <c r="FIT72" s="5"/>
      <c r="FIU72" s="5"/>
      <c r="FIV72" s="5"/>
      <c r="FIW72" s="5"/>
      <c r="FIX72" s="5"/>
      <c r="FIY72" s="5"/>
      <c r="FIZ72" s="5"/>
      <c r="FJA72" s="5"/>
      <c r="FJB72" s="5"/>
      <c r="FJC72" s="5"/>
      <c r="FJD72" s="5"/>
      <c r="FJE72" s="5"/>
      <c r="FJF72" s="5"/>
      <c r="FJG72" s="5"/>
      <c r="FJH72" s="5"/>
      <c r="FJI72" s="5"/>
      <c r="FJJ72" s="5"/>
      <c r="FJK72" s="5"/>
      <c r="FJL72" s="5"/>
      <c r="FJM72" s="5"/>
      <c r="FJN72" s="5"/>
      <c r="FJO72" s="5"/>
      <c r="FJP72" s="5"/>
      <c r="FJQ72" s="5"/>
      <c r="FJR72" s="5"/>
      <c r="FJS72" s="5"/>
      <c r="FJT72" s="5"/>
      <c r="FJU72" s="5"/>
      <c r="FJV72" s="5"/>
      <c r="FJW72" s="5"/>
      <c r="FJX72" s="5"/>
      <c r="FJY72" s="5"/>
      <c r="FJZ72" s="5"/>
      <c r="FKA72" s="5"/>
      <c r="FKB72" s="5"/>
      <c r="FKC72" s="5"/>
      <c r="FKD72" s="5"/>
      <c r="FKE72" s="5"/>
      <c r="FKF72" s="5"/>
      <c r="FKG72" s="5"/>
      <c r="FKH72" s="5"/>
      <c r="FKI72" s="5"/>
      <c r="FKJ72" s="5"/>
      <c r="FKK72" s="5"/>
      <c r="FKL72" s="5"/>
      <c r="FKM72" s="5"/>
      <c r="FKN72" s="5"/>
      <c r="FKO72" s="5"/>
      <c r="FKP72" s="5"/>
      <c r="FKQ72" s="5"/>
      <c r="FKR72" s="5"/>
      <c r="FKS72" s="5"/>
      <c r="FKT72" s="5"/>
      <c r="FKU72" s="5"/>
      <c r="FKV72" s="5"/>
      <c r="FKW72" s="5"/>
      <c r="FKX72" s="5"/>
      <c r="FKY72" s="5"/>
      <c r="FKZ72" s="5"/>
      <c r="FLA72" s="5"/>
      <c r="FLB72" s="5"/>
      <c r="FLC72" s="5"/>
      <c r="FLD72" s="5"/>
      <c r="FLE72" s="5"/>
      <c r="FLF72" s="5"/>
      <c r="FLG72" s="5"/>
      <c r="FLH72" s="5"/>
      <c r="FLI72" s="5"/>
      <c r="FLJ72" s="5"/>
      <c r="FLK72" s="5"/>
      <c r="FLL72" s="5"/>
      <c r="FLM72" s="5"/>
      <c r="FLN72" s="5"/>
      <c r="FLO72" s="5"/>
      <c r="FLP72" s="5"/>
      <c r="FLQ72" s="5"/>
      <c r="FLR72" s="5"/>
      <c r="FLS72" s="5"/>
      <c r="FLT72" s="5"/>
      <c r="FLU72" s="5"/>
      <c r="FLV72" s="5"/>
      <c r="FLW72" s="5"/>
      <c r="FLX72" s="5"/>
      <c r="FLY72" s="5"/>
      <c r="FLZ72" s="5"/>
      <c r="FMA72" s="5"/>
      <c r="FMB72" s="5"/>
      <c r="FMC72" s="5"/>
      <c r="FMD72" s="5"/>
      <c r="FME72" s="5"/>
      <c r="FMF72" s="5"/>
      <c r="FMG72" s="5"/>
      <c r="FMH72" s="5"/>
      <c r="FMI72" s="5"/>
      <c r="FMJ72" s="5"/>
      <c r="FMK72" s="5"/>
      <c r="FML72" s="5"/>
      <c r="FMM72" s="5"/>
      <c r="FMN72" s="5"/>
      <c r="FMO72" s="5"/>
      <c r="FMP72" s="5"/>
      <c r="FMQ72" s="5"/>
      <c r="FMR72" s="5"/>
      <c r="FMS72" s="5"/>
      <c r="FMT72" s="5"/>
      <c r="FMU72" s="5"/>
      <c r="FMV72" s="5"/>
      <c r="FMW72" s="5"/>
      <c r="FMX72" s="5"/>
      <c r="FMY72" s="5"/>
      <c r="FMZ72" s="5"/>
      <c r="FNA72" s="5"/>
      <c r="FNB72" s="5"/>
      <c r="FNC72" s="5"/>
      <c r="FND72" s="5"/>
      <c r="FNE72" s="5"/>
      <c r="FNF72" s="5"/>
      <c r="FNG72" s="5"/>
      <c r="FNH72" s="5"/>
      <c r="FNI72" s="5"/>
      <c r="FNJ72" s="5"/>
      <c r="FNK72" s="5"/>
      <c r="FNL72" s="5"/>
      <c r="FNM72" s="5"/>
      <c r="FNN72" s="5"/>
      <c r="FNO72" s="5"/>
      <c r="FNP72" s="5"/>
      <c r="FNQ72" s="5"/>
      <c r="FNR72" s="5"/>
      <c r="FNS72" s="5"/>
      <c r="FNT72" s="5"/>
      <c r="FNU72" s="5"/>
      <c r="FNV72" s="5"/>
      <c r="FNW72" s="5"/>
      <c r="FNX72" s="5"/>
      <c r="FNY72" s="5"/>
      <c r="FNZ72" s="5"/>
      <c r="FOA72" s="5"/>
      <c r="FOB72" s="5"/>
      <c r="FOC72" s="5"/>
      <c r="FOD72" s="5"/>
      <c r="FOE72" s="5"/>
      <c r="FOF72" s="5"/>
      <c r="FOG72" s="5"/>
      <c r="FOH72" s="5"/>
      <c r="FOI72" s="5"/>
      <c r="FOJ72" s="5"/>
      <c r="FOK72" s="5"/>
      <c r="FOL72" s="5"/>
      <c r="FOM72" s="5"/>
      <c r="FON72" s="5"/>
      <c r="FOO72" s="5"/>
      <c r="FOP72" s="5"/>
      <c r="FOQ72" s="5"/>
      <c r="FOR72" s="5"/>
      <c r="FOS72" s="5"/>
      <c r="FOT72" s="5"/>
      <c r="FOU72" s="5"/>
      <c r="FOV72" s="5"/>
      <c r="FOW72" s="5"/>
      <c r="FOX72" s="5"/>
      <c r="FOY72" s="5"/>
      <c r="FOZ72" s="5"/>
      <c r="FPA72" s="5"/>
      <c r="FPB72" s="5"/>
      <c r="FPC72" s="5"/>
      <c r="FPD72" s="5"/>
      <c r="FPE72" s="5"/>
      <c r="FPF72" s="5"/>
      <c r="FPG72" s="5"/>
      <c r="FPH72" s="5"/>
      <c r="FPI72" s="5"/>
      <c r="FPJ72" s="5"/>
      <c r="FPK72" s="5"/>
      <c r="FPL72" s="5"/>
      <c r="FPM72" s="5"/>
      <c r="FPN72" s="5"/>
      <c r="FPO72" s="5"/>
      <c r="FPP72" s="5"/>
      <c r="FPQ72" s="5"/>
      <c r="FPR72" s="5"/>
      <c r="FPS72" s="5"/>
      <c r="FPT72" s="5"/>
      <c r="FPU72" s="5"/>
      <c r="FPV72" s="5"/>
      <c r="FPW72" s="5"/>
      <c r="FPX72" s="5"/>
      <c r="FPY72" s="5"/>
      <c r="FPZ72" s="5"/>
      <c r="FQA72" s="5"/>
      <c r="FQB72" s="5"/>
      <c r="FQC72" s="5"/>
      <c r="FQD72" s="5"/>
      <c r="FQE72" s="5"/>
      <c r="FQF72" s="5"/>
      <c r="FQG72" s="5"/>
      <c r="FQH72" s="5"/>
      <c r="FQI72" s="5"/>
      <c r="FQJ72" s="5"/>
      <c r="FQK72" s="5"/>
      <c r="FQL72" s="5"/>
      <c r="FQM72" s="5"/>
      <c r="FQN72" s="5"/>
      <c r="FQO72" s="5"/>
      <c r="FQP72" s="5"/>
      <c r="FQQ72" s="5"/>
      <c r="FQR72" s="5"/>
      <c r="FQS72" s="5"/>
      <c r="FQT72" s="5"/>
      <c r="FQU72" s="5"/>
      <c r="FQV72" s="5"/>
      <c r="FQW72" s="5"/>
      <c r="FQX72" s="5"/>
      <c r="FQY72" s="5"/>
      <c r="FQZ72" s="5"/>
      <c r="FRA72" s="5"/>
      <c r="FRB72" s="5"/>
      <c r="FRC72" s="5"/>
      <c r="FRD72" s="5"/>
      <c r="FRE72" s="5"/>
      <c r="FRF72" s="5"/>
      <c r="FRG72" s="5"/>
      <c r="FRH72" s="5"/>
      <c r="FRI72" s="5"/>
      <c r="FRJ72" s="5"/>
      <c r="FRK72" s="5"/>
      <c r="FRL72" s="5"/>
      <c r="FRM72" s="5"/>
      <c r="FRN72" s="5"/>
      <c r="FRO72" s="5"/>
      <c r="FRP72" s="5"/>
      <c r="FRQ72" s="5"/>
      <c r="FRR72" s="5"/>
      <c r="FRS72" s="5"/>
      <c r="FRT72" s="5"/>
      <c r="FRU72" s="5"/>
      <c r="FRV72" s="5"/>
      <c r="FRW72" s="5"/>
      <c r="FRX72" s="5"/>
      <c r="FRY72" s="5"/>
      <c r="FRZ72" s="5"/>
      <c r="FSA72" s="5"/>
      <c r="FSB72" s="5"/>
      <c r="FSC72" s="5"/>
      <c r="FSD72" s="5"/>
      <c r="FSE72" s="5"/>
      <c r="FSF72" s="5"/>
      <c r="FSG72" s="5"/>
      <c r="FSH72" s="5"/>
      <c r="FSI72" s="5"/>
      <c r="FSJ72" s="5"/>
      <c r="FSK72" s="5"/>
      <c r="FSL72" s="5"/>
      <c r="FSM72" s="5"/>
      <c r="FSN72" s="5"/>
      <c r="FSO72" s="5"/>
      <c r="FSP72" s="5"/>
      <c r="FSQ72" s="5"/>
      <c r="FSR72" s="5"/>
      <c r="FSS72" s="5"/>
      <c r="FST72" s="5"/>
      <c r="FSU72" s="5"/>
      <c r="FSV72" s="5"/>
      <c r="FSW72" s="5"/>
      <c r="FSX72" s="5"/>
      <c r="FSY72" s="5"/>
      <c r="FSZ72" s="5"/>
      <c r="FTA72" s="5"/>
      <c r="FTB72" s="5"/>
      <c r="FTC72" s="5"/>
      <c r="FTD72" s="5"/>
      <c r="FTE72" s="5"/>
      <c r="FTF72" s="5"/>
      <c r="FTG72" s="5"/>
      <c r="FTH72" s="5"/>
      <c r="FTI72" s="5"/>
      <c r="FTJ72" s="5"/>
      <c r="FTK72" s="5"/>
      <c r="FTL72" s="5"/>
      <c r="FTM72" s="5"/>
      <c r="FTN72" s="5"/>
      <c r="FTO72" s="5"/>
      <c r="FTP72" s="5"/>
      <c r="FTQ72" s="5"/>
      <c r="FTR72" s="5"/>
      <c r="FTS72" s="5"/>
      <c r="FTT72" s="5"/>
      <c r="FTU72" s="5"/>
      <c r="FTV72" s="5"/>
      <c r="FTW72" s="5"/>
      <c r="FTX72" s="5"/>
      <c r="FTY72" s="5"/>
      <c r="FTZ72" s="5"/>
      <c r="FUA72" s="5"/>
      <c r="FUB72" s="5"/>
      <c r="FUC72" s="5"/>
      <c r="FUD72" s="5"/>
      <c r="FUE72" s="5"/>
      <c r="FUF72" s="5"/>
      <c r="FUG72" s="5"/>
      <c r="FUH72" s="5"/>
      <c r="FUI72" s="5"/>
      <c r="FUJ72" s="5"/>
      <c r="FUK72" s="5"/>
      <c r="FUL72" s="5"/>
      <c r="FUM72" s="5"/>
      <c r="FUN72" s="5"/>
      <c r="FUO72" s="5"/>
      <c r="FUP72" s="5"/>
      <c r="FUQ72" s="5"/>
      <c r="FUR72" s="5"/>
      <c r="FUS72" s="5"/>
      <c r="FUT72" s="5"/>
      <c r="FUU72" s="5"/>
      <c r="FUV72" s="5"/>
      <c r="FUW72" s="5"/>
      <c r="FUX72" s="5"/>
      <c r="FUY72" s="5"/>
      <c r="FUZ72" s="5"/>
      <c r="FVA72" s="5"/>
      <c r="FVB72" s="5"/>
      <c r="FVC72" s="5"/>
      <c r="FVD72" s="5"/>
      <c r="FVE72" s="5"/>
      <c r="FVF72" s="5"/>
      <c r="FVG72" s="5"/>
      <c r="FVH72" s="5"/>
      <c r="FVI72" s="5"/>
      <c r="FVJ72" s="5"/>
      <c r="FVK72" s="5"/>
      <c r="FVL72" s="5"/>
      <c r="FVM72" s="5"/>
      <c r="FVN72" s="5"/>
      <c r="FVO72" s="5"/>
      <c r="FVP72" s="5"/>
      <c r="FVQ72" s="5"/>
      <c r="FVR72" s="5"/>
      <c r="FVS72" s="5"/>
      <c r="FVT72" s="5"/>
      <c r="FVU72" s="5"/>
      <c r="FVV72" s="5"/>
      <c r="FVW72" s="5"/>
      <c r="FVX72" s="5"/>
      <c r="FVY72" s="5"/>
      <c r="FVZ72" s="5"/>
      <c r="FWA72" s="5"/>
      <c r="FWB72" s="5"/>
      <c r="FWC72" s="5"/>
      <c r="FWD72" s="5"/>
      <c r="FWE72" s="5"/>
      <c r="FWF72" s="5"/>
      <c r="FWG72" s="5"/>
      <c r="FWH72" s="5"/>
      <c r="FWI72" s="5"/>
      <c r="FWJ72" s="5"/>
      <c r="FWK72" s="5"/>
      <c r="FWL72" s="5"/>
      <c r="FWM72" s="5"/>
      <c r="FWN72" s="5"/>
      <c r="FWO72" s="5"/>
      <c r="FWP72" s="5"/>
      <c r="FWQ72" s="5"/>
      <c r="FWR72" s="5"/>
      <c r="FWS72" s="5"/>
      <c r="FWT72" s="5"/>
      <c r="FWU72" s="5"/>
      <c r="FWV72" s="5"/>
      <c r="FWW72" s="5"/>
      <c r="FWX72" s="5"/>
      <c r="FWY72" s="5"/>
      <c r="FWZ72" s="5"/>
      <c r="FXA72" s="5"/>
      <c r="FXB72" s="5"/>
      <c r="FXC72" s="5"/>
      <c r="FXD72" s="5"/>
      <c r="FXE72" s="5"/>
      <c r="FXF72" s="5"/>
      <c r="FXG72" s="5"/>
      <c r="FXH72" s="5"/>
      <c r="FXI72" s="5"/>
      <c r="FXJ72" s="5"/>
      <c r="FXK72" s="5"/>
      <c r="FXL72" s="5"/>
      <c r="FXM72" s="5"/>
      <c r="FXN72" s="5"/>
      <c r="FXO72" s="5"/>
      <c r="FXP72" s="5"/>
      <c r="FXQ72" s="5"/>
      <c r="FXR72" s="5"/>
      <c r="FXS72" s="5"/>
      <c r="FXT72" s="5"/>
      <c r="FXU72" s="5"/>
      <c r="FXV72" s="5"/>
      <c r="FXW72" s="5"/>
      <c r="FXX72" s="5"/>
      <c r="FXY72" s="5"/>
      <c r="FXZ72" s="5"/>
      <c r="FYA72" s="5"/>
      <c r="FYB72" s="5"/>
      <c r="FYC72" s="5"/>
      <c r="FYD72" s="5"/>
      <c r="FYE72" s="5"/>
      <c r="FYF72" s="5"/>
      <c r="FYG72" s="5"/>
      <c r="FYH72" s="5"/>
      <c r="FYI72" s="5"/>
      <c r="FYJ72" s="5"/>
      <c r="FYK72" s="5"/>
      <c r="FYL72" s="5"/>
      <c r="FYM72" s="5"/>
      <c r="FYN72" s="5"/>
      <c r="FYO72" s="5"/>
      <c r="FYP72" s="5"/>
      <c r="FYQ72" s="5"/>
      <c r="FYR72" s="5"/>
      <c r="FYS72" s="5"/>
      <c r="FYT72" s="5"/>
      <c r="FYU72" s="5"/>
      <c r="FYV72" s="5"/>
      <c r="FYW72" s="5"/>
      <c r="FYX72" s="5"/>
      <c r="FYY72" s="5"/>
      <c r="FYZ72" s="5"/>
      <c r="FZA72" s="5"/>
      <c r="FZB72" s="5"/>
      <c r="FZC72" s="5"/>
      <c r="FZD72" s="5"/>
      <c r="FZE72" s="5"/>
      <c r="FZF72" s="5"/>
      <c r="FZG72" s="5"/>
      <c r="FZH72" s="5"/>
      <c r="FZI72" s="5"/>
      <c r="FZJ72" s="5"/>
      <c r="FZK72" s="5"/>
      <c r="FZL72" s="5"/>
      <c r="FZM72" s="5"/>
      <c r="FZN72" s="5"/>
      <c r="FZO72" s="5"/>
      <c r="FZP72" s="5"/>
      <c r="FZQ72" s="5"/>
      <c r="FZR72" s="5"/>
      <c r="FZS72" s="5"/>
      <c r="FZT72" s="5"/>
      <c r="FZU72" s="5"/>
      <c r="FZV72" s="5"/>
      <c r="FZW72" s="5"/>
      <c r="FZX72" s="5"/>
      <c r="FZY72" s="5"/>
      <c r="FZZ72" s="5"/>
      <c r="GAA72" s="5"/>
      <c r="GAB72" s="5"/>
      <c r="GAC72" s="5"/>
      <c r="GAD72" s="5"/>
      <c r="GAE72" s="5"/>
      <c r="GAF72" s="5"/>
      <c r="GAG72" s="5"/>
      <c r="GAH72" s="5"/>
      <c r="GAI72" s="5"/>
      <c r="GAJ72" s="5"/>
      <c r="GAK72" s="5"/>
      <c r="GAL72" s="5"/>
      <c r="GAM72" s="5"/>
      <c r="GAN72" s="5"/>
      <c r="GAO72" s="5"/>
      <c r="GAP72" s="5"/>
      <c r="GAQ72" s="5"/>
      <c r="GAR72" s="5"/>
      <c r="GAS72" s="5"/>
      <c r="GAT72" s="5"/>
      <c r="GAU72" s="5"/>
      <c r="GAV72" s="5"/>
      <c r="GAW72" s="5"/>
      <c r="GAX72" s="5"/>
      <c r="GAY72" s="5"/>
      <c r="GAZ72" s="5"/>
      <c r="GBA72" s="5"/>
      <c r="GBB72" s="5"/>
      <c r="GBC72" s="5"/>
      <c r="GBD72" s="5"/>
      <c r="GBE72" s="5"/>
      <c r="GBF72" s="5"/>
      <c r="GBG72" s="5"/>
      <c r="GBH72" s="5"/>
      <c r="GBI72" s="5"/>
      <c r="GBJ72" s="5"/>
      <c r="GBK72" s="5"/>
      <c r="GBL72" s="5"/>
      <c r="GBM72" s="5"/>
      <c r="GBN72" s="5"/>
      <c r="GBO72" s="5"/>
      <c r="GBP72" s="5"/>
      <c r="GBQ72" s="5"/>
      <c r="GBR72" s="5"/>
      <c r="GBS72" s="5"/>
      <c r="GBT72" s="5"/>
      <c r="GBU72" s="5"/>
      <c r="GBV72" s="5"/>
      <c r="GBW72" s="5"/>
      <c r="GBX72" s="5"/>
      <c r="GBY72" s="5"/>
      <c r="GBZ72" s="5"/>
      <c r="GCA72" s="5"/>
      <c r="GCB72" s="5"/>
      <c r="GCC72" s="5"/>
      <c r="GCD72" s="5"/>
      <c r="GCE72" s="5"/>
      <c r="GCF72" s="5"/>
      <c r="GCG72" s="5"/>
      <c r="GCH72" s="5"/>
      <c r="GCI72" s="5"/>
      <c r="GCJ72" s="5"/>
      <c r="GCK72" s="5"/>
      <c r="GCL72" s="5"/>
      <c r="GCM72" s="5"/>
      <c r="GCN72" s="5"/>
      <c r="GCO72" s="5"/>
      <c r="GCP72" s="5"/>
      <c r="GCQ72" s="5"/>
      <c r="GCR72" s="5"/>
      <c r="GCS72" s="5"/>
      <c r="GCT72" s="5"/>
      <c r="GCU72" s="5"/>
      <c r="GCV72" s="5"/>
      <c r="GCW72" s="5"/>
      <c r="GCX72" s="5"/>
      <c r="GCY72" s="5"/>
      <c r="GCZ72" s="5"/>
      <c r="GDA72" s="5"/>
      <c r="GDB72" s="5"/>
      <c r="GDC72" s="5"/>
      <c r="GDD72" s="5"/>
      <c r="GDE72" s="5"/>
      <c r="GDF72" s="5"/>
      <c r="GDG72" s="5"/>
      <c r="GDH72" s="5"/>
      <c r="GDI72" s="5"/>
      <c r="GDJ72" s="5"/>
      <c r="GDK72" s="5"/>
      <c r="GDL72" s="5"/>
      <c r="GDM72" s="5"/>
      <c r="GDN72" s="5"/>
      <c r="GDO72" s="5"/>
      <c r="GDP72" s="5"/>
      <c r="GDQ72" s="5"/>
      <c r="GDR72" s="5"/>
      <c r="GDS72" s="5"/>
      <c r="GDT72" s="5"/>
      <c r="GDU72" s="5"/>
      <c r="GDV72" s="5"/>
      <c r="GDW72" s="5"/>
      <c r="GDX72" s="5"/>
      <c r="GDY72" s="5"/>
      <c r="GDZ72" s="5"/>
      <c r="GEA72" s="5"/>
      <c r="GEB72" s="5"/>
      <c r="GEC72" s="5"/>
      <c r="GED72" s="5"/>
      <c r="GEE72" s="5"/>
      <c r="GEF72" s="5"/>
      <c r="GEG72" s="5"/>
      <c r="GEH72" s="5"/>
      <c r="GEI72" s="5"/>
      <c r="GEJ72" s="5"/>
      <c r="GEK72" s="5"/>
      <c r="GEL72" s="5"/>
      <c r="GEM72" s="5"/>
      <c r="GEN72" s="5"/>
      <c r="GEO72" s="5"/>
      <c r="GEP72" s="5"/>
      <c r="GEQ72" s="5"/>
      <c r="GER72" s="5"/>
      <c r="GES72" s="5"/>
      <c r="GET72" s="5"/>
      <c r="GEU72" s="5"/>
      <c r="GEV72" s="5"/>
      <c r="GEW72" s="5"/>
      <c r="GEX72" s="5"/>
      <c r="GEY72" s="5"/>
      <c r="GEZ72" s="5"/>
      <c r="GFA72" s="5"/>
      <c r="GFB72" s="5"/>
      <c r="GFC72" s="5"/>
      <c r="GFD72" s="5"/>
      <c r="GFE72" s="5"/>
      <c r="GFF72" s="5"/>
      <c r="GFG72" s="5"/>
      <c r="GFH72" s="5"/>
      <c r="GFI72" s="5"/>
      <c r="GFJ72" s="5"/>
      <c r="GFK72" s="5"/>
      <c r="GFL72" s="5"/>
      <c r="GFM72" s="5"/>
      <c r="GFN72" s="5"/>
      <c r="GFO72" s="5"/>
      <c r="GFP72" s="5"/>
      <c r="GFQ72" s="5"/>
      <c r="GFR72" s="5"/>
      <c r="GFS72" s="5"/>
      <c r="GFT72" s="5"/>
      <c r="GFU72" s="5"/>
      <c r="GFV72" s="5"/>
      <c r="GFW72" s="5"/>
      <c r="GFX72" s="5"/>
      <c r="GFY72" s="5"/>
      <c r="GFZ72" s="5"/>
      <c r="GGA72" s="5"/>
      <c r="GGB72" s="5"/>
      <c r="GGC72" s="5"/>
      <c r="GGD72" s="5"/>
      <c r="GGE72" s="5"/>
      <c r="GGF72" s="5"/>
      <c r="GGG72" s="5"/>
      <c r="GGH72" s="5"/>
      <c r="GGI72" s="5"/>
      <c r="GGJ72" s="5"/>
      <c r="GGK72" s="5"/>
      <c r="GGL72" s="5"/>
      <c r="GGM72" s="5"/>
      <c r="GGN72" s="5"/>
      <c r="GGO72" s="5"/>
      <c r="GGP72" s="5"/>
      <c r="GGQ72" s="5"/>
      <c r="GGR72" s="5"/>
      <c r="GGS72" s="5"/>
      <c r="GGT72" s="5"/>
      <c r="GGU72" s="5"/>
      <c r="GGV72" s="5"/>
      <c r="GGW72" s="5"/>
      <c r="GGX72" s="5"/>
      <c r="GGY72" s="5"/>
      <c r="GGZ72" s="5"/>
      <c r="GHA72" s="5"/>
      <c r="GHB72" s="5"/>
      <c r="GHC72" s="5"/>
      <c r="GHD72" s="5"/>
      <c r="GHE72" s="5"/>
      <c r="GHF72" s="5"/>
      <c r="GHG72" s="5"/>
      <c r="GHH72" s="5"/>
      <c r="GHI72" s="5"/>
      <c r="GHJ72" s="5"/>
      <c r="GHK72" s="5"/>
      <c r="GHL72" s="5"/>
      <c r="GHM72" s="5"/>
      <c r="GHN72" s="5"/>
      <c r="GHO72" s="5"/>
      <c r="GHP72" s="5"/>
      <c r="GHQ72" s="5"/>
      <c r="GHR72" s="5"/>
      <c r="GHS72" s="5"/>
      <c r="GHT72" s="5"/>
      <c r="GHU72" s="5"/>
      <c r="GHV72" s="5"/>
      <c r="GHW72" s="5"/>
      <c r="GHX72" s="5"/>
      <c r="GHY72" s="5"/>
      <c r="GHZ72" s="5"/>
      <c r="GIA72" s="5"/>
      <c r="GIB72" s="5"/>
      <c r="GIC72" s="5"/>
      <c r="GID72" s="5"/>
      <c r="GIE72" s="5"/>
      <c r="GIF72" s="5"/>
      <c r="GIG72" s="5"/>
      <c r="GIH72" s="5"/>
      <c r="GII72" s="5"/>
      <c r="GIJ72" s="5"/>
      <c r="GIK72" s="5"/>
      <c r="GIL72" s="5"/>
      <c r="GIM72" s="5"/>
      <c r="GIN72" s="5"/>
      <c r="GIO72" s="5"/>
      <c r="GIP72" s="5"/>
      <c r="GIQ72" s="5"/>
      <c r="GIR72" s="5"/>
      <c r="GIS72" s="5"/>
      <c r="GIT72" s="5"/>
      <c r="GIU72" s="5"/>
      <c r="GIV72" s="5"/>
      <c r="GIW72" s="5"/>
      <c r="GIX72" s="5"/>
      <c r="GIY72" s="5"/>
      <c r="GIZ72" s="5"/>
      <c r="GJA72" s="5"/>
      <c r="GJB72" s="5"/>
      <c r="GJC72" s="5"/>
      <c r="GJD72" s="5"/>
      <c r="GJE72" s="5"/>
      <c r="GJF72" s="5"/>
      <c r="GJG72" s="5"/>
      <c r="GJH72" s="5"/>
      <c r="GJI72" s="5"/>
      <c r="GJJ72" s="5"/>
      <c r="GJK72" s="5"/>
      <c r="GJL72" s="5"/>
      <c r="GJM72" s="5"/>
      <c r="GJN72" s="5"/>
      <c r="GJO72" s="5"/>
      <c r="GJP72" s="5"/>
      <c r="GJQ72" s="5"/>
      <c r="GJR72" s="5"/>
      <c r="GJS72" s="5"/>
      <c r="GJT72" s="5"/>
      <c r="GJU72" s="5"/>
      <c r="GJV72" s="5"/>
      <c r="GJW72" s="5"/>
      <c r="GJX72" s="5"/>
      <c r="GJY72" s="5"/>
      <c r="GJZ72" s="5"/>
      <c r="GKA72" s="5"/>
      <c r="GKB72" s="5"/>
      <c r="GKC72" s="5"/>
      <c r="GKD72" s="5"/>
      <c r="GKE72" s="5"/>
      <c r="GKF72" s="5"/>
      <c r="GKG72" s="5"/>
      <c r="GKH72" s="5"/>
      <c r="GKI72" s="5"/>
      <c r="GKJ72" s="5"/>
      <c r="GKK72" s="5"/>
      <c r="GKL72" s="5"/>
      <c r="GKM72" s="5"/>
      <c r="GKN72" s="5"/>
      <c r="GKO72" s="5"/>
      <c r="GKP72" s="5"/>
      <c r="GKQ72" s="5"/>
      <c r="GKR72" s="5"/>
      <c r="GKS72" s="5"/>
      <c r="GKT72" s="5"/>
      <c r="GKU72" s="5"/>
      <c r="GKV72" s="5"/>
      <c r="GKW72" s="5"/>
      <c r="GKX72" s="5"/>
      <c r="GKY72" s="5"/>
      <c r="GKZ72" s="5"/>
      <c r="GLA72" s="5"/>
      <c r="GLB72" s="5"/>
      <c r="GLC72" s="5"/>
      <c r="GLD72" s="5"/>
      <c r="GLE72" s="5"/>
      <c r="GLF72" s="5"/>
      <c r="GLG72" s="5"/>
      <c r="GLH72" s="5"/>
      <c r="GLI72" s="5"/>
      <c r="GLJ72" s="5"/>
      <c r="GLK72" s="5"/>
      <c r="GLL72" s="5"/>
      <c r="GLM72" s="5"/>
      <c r="GLN72" s="5"/>
      <c r="GLO72" s="5"/>
      <c r="GLP72" s="5"/>
      <c r="GLQ72" s="5"/>
      <c r="GLR72" s="5"/>
      <c r="GLS72" s="5"/>
      <c r="GLT72" s="5"/>
      <c r="GLU72" s="5"/>
      <c r="GLV72" s="5"/>
      <c r="GLW72" s="5"/>
      <c r="GLX72" s="5"/>
      <c r="GLY72" s="5"/>
      <c r="GLZ72" s="5"/>
      <c r="GMA72" s="5"/>
      <c r="GMB72" s="5"/>
      <c r="GMC72" s="5"/>
      <c r="GMD72" s="5"/>
      <c r="GME72" s="5"/>
      <c r="GMF72" s="5"/>
      <c r="GMG72" s="5"/>
      <c r="GMH72" s="5"/>
      <c r="GMI72" s="5"/>
      <c r="GMJ72" s="5"/>
      <c r="GMK72" s="5"/>
      <c r="GML72" s="5"/>
      <c r="GMM72" s="5"/>
      <c r="GMN72" s="5"/>
      <c r="GMO72" s="5"/>
      <c r="GMP72" s="5"/>
      <c r="GMQ72" s="5"/>
      <c r="GMR72" s="5"/>
      <c r="GMS72" s="5"/>
      <c r="GMT72" s="5"/>
      <c r="GMU72" s="5"/>
      <c r="GMV72" s="5"/>
      <c r="GMW72" s="5"/>
      <c r="GMX72" s="5"/>
      <c r="GMY72" s="5"/>
      <c r="GMZ72" s="5"/>
      <c r="GNA72" s="5"/>
      <c r="GNB72" s="5"/>
      <c r="GNC72" s="5"/>
      <c r="GND72" s="5"/>
      <c r="GNE72" s="5"/>
      <c r="GNF72" s="5"/>
      <c r="GNG72" s="5"/>
      <c r="GNH72" s="5"/>
      <c r="GNI72" s="5"/>
      <c r="GNJ72" s="5"/>
      <c r="GNK72" s="5"/>
      <c r="GNL72" s="5"/>
      <c r="GNM72" s="5"/>
      <c r="GNN72" s="5"/>
      <c r="GNO72" s="5"/>
      <c r="GNP72" s="5"/>
      <c r="GNQ72" s="5"/>
      <c r="GNR72" s="5"/>
      <c r="GNS72" s="5"/>
      <c r="GNT72" s="5"/>
      <c r="GNU72" s="5"/>
      <c r="GNV72" s="5"/>
      <c r="GNW72" s="5"/>
      <c r="GNX72" s="5"/>
      <c r="GNY72" s="5"/>
      <c r="GNZ72" s="5"/>
      <c r="GOA72" s="5"/>
      <c r="GOB72" s="5"/>
      <c r="GOC72" s="5"/>
      <c r="GOD72" s="5"/>
      <c r="GOE72" s="5"/>
      <c r="GOF72" s="5"/>
      <c r="GOG72" s="5"/>
      <c r="GOH72" s="5"/>
      <c r="GOI72" s="5"/>
      <c r="GOJ72" s="5"/>
      <c r="GOK72" s="5"/>
      <c r="GOL72" s="5"/>
      <c r="GOM72" s="5"/>
      <c r="GON72" s="5"/>
      <c r="GOO72" s="5"/>
      <c r="GOP72" s="5"/>
      <c r="GOQ72" s="5"/>
      <c r="GOR72" s="5"/>
      <c r="GOS72" s="5"/>
      <c r="GOT72" s="5"/>
      <c r="GOU72" s="5"/>
      <c r="GOV72" s="5"/>
      <c r="GOW72" s="5"/>
      <c r="GOX72" s="5"/>
      <c r="GOY72" s="5"/>
      <c r="GOZ72" s="5"/>
      <c r="GPA72" s="5"/>
      <c r="GPB72" s="5"/>
      <c r="GPC72" s="5"/>
      <c r="GPD72" s="5"/>
      <c r="GPE72" s="5"/>
      <c r="GPF72" s="5"/>
      <c r="GPG72" s="5"/>
      <c r="GPH72" s="5"/>
      <c r="GPI72" s="5"/>
      <c r="GPJ72" s="5"/>
      <c r="GPK72" s="5"/>
      <c r="GPL72" s="5"/>
      <c r="GPM72" s="5"/>
      <c r="GPN72" s="5"/>
      <c r="GPO72" s="5"/>
      <c r="GPP72" s="5"/>
      <c r="GPQ72" s="5"/>
      <c r="GPR72" s="5"/>
      <c r="GPS72" s="5"/>
      <c r="GPT72" s="5"/>
      <c r="GPU72" s="5"/>
      <c r="GPV72" s="5"/>
      <c r="GPW72" s="5"/>
      <c r="GPX72" s="5"/>
      <c r="GPY72" s="5"/>
      <c r="GPZ72" s="5"/>
      <c r="GQA72" s="5"/>
      <c r="GQB72" s="5"/>
      <c r="GQC72" s="5"/>
      <c r="GQD72" s="5"/>
      <c r="GQE72" s="5"/>
      <c r="GQF72" s="5"/>
      <c r="GQG72" s="5"/>
      <c r="GQH72" s="5"/>
      <c r="GQI72" s="5"/>
      <c r="GQJ72" s="5"/>
      <c r="GQK72" s="5"/>
      <c r="GQL72" s="5"/>
      <c r="GQM72" s="5"/>
      <c r="GQN72" s="5"/>
      <c r="GQO72" s="5"/>
      <c r="GQP72" s="5"/>
      <c r="GQQ72" s="5"/>
      <c r="GQR72" s="5"/>
      <c r="GQS72" s="5"/>
      <c r="GQT72" s="5"/>
      <c r="GQU72" s="5"/>
      <c r="GQV72" s="5"/>
      <c r="GQW72" s="5"/>
      <c r="GQX72" s="5"/>
      <c r="GQY72" s="5"/>
      <c r="GQZ72" s="5"/>
      <c r="GRA72" s="5"/>
      <c r="GRB72" s="5"/>
      <c r="GRC72" s="5"/>
      <c r="GRD72" s="5"/>
      <c r="GRE72" s="5"/>
      <c r="GRF72" s="5"/>
      <c r="GRG72" s="5"/>
      <c r="GRH72" s="5"/>
      <c r="GRI72" s="5"/>
      <c r="GRJ72" s="5"/>
      <c r="GRK72" s="5"/>
      <c r="GRL72" s="5"/>
      <c r="GRM72" s="5"/>
      <c r="GRN72" s="5"/>
      <c r="GRO72" s="5"/>
      <c r="GRP72" s="5"/>
      <c r="GRQ72" s="5"/>
      <c r="GRR72" s="5"/>
      <c r="GRS72" s="5"/>
      <c r="GRT72" s="5"/>
      <c r="GRU72" s="5"/>
      <c r="GRV72" s="5"/>
      <c r="GRW72" s="5"/>
      <c r="GRX72" s="5"/>
      <c r="GRY72" s="5"/>
      <c r="GRZ72" s="5"/>
      <c r="GSA72" s="5"/>
      <c r="GSB72" s="5"/>
      <c r="GSC72" s="5"/>
      <c r="GSD72" s="5"/>
      <c r="GSE72" s="5"/>
      <c r="GSF72" s="5"/>
      <c r="GSG72" s="5"/>
      <c r="GSH72" s="5"/>
      <c r="GSI72" s="5"/>
      <c r="GSJ72" s="5"/>
      <c r="GSK72" s="5"/>
      <c r="GSL72" s="5"/>
      <c r="GSM72" s="5"/>
      <c r="GSN72" s="5"/>
      <c r="GSO72" s="5"/>
      <c r="GSP72" s="5"/>
      <c r="GSQ72" s="5"/>
      <c r="GSR72" s="5"/>
      <c r="GSS72" s="5"/>
      <c r="GST72" s="5"/>
      <c r="GSU72" s="5"/>
      <c r="GSV72" s="5"/>
      <c r="GSW72" s="5"/>
      <c r="GSX72" s="5"/>
      <c r="GSY72" s="5"/>
      <c r="GSZ72" s="5"/>
      <c r="GTA72" s="5"/>
      <c r="GTB72" s="5"/>
      <c r="GTC72" s="5"/>
      <c r="GTD72" s="5"/>
      <c r="GTE72" s="5"/>
      <c r="GTF72" s="5"/>
      <c r="GTG72" s="5"/>
      <c r="GTH72" s="5"/>
      <c r="GTI72" s="5"/>
      <c r="GTJ72" s="5"/>
      <c r="GTK72" s="5"/>
      <c r="GTL72" s="5"/>
      <c r="GTM72" s="5"/>
      <c r="GTN72" s="5"/>
      <c r="GTO72" s="5"/>
      <c r="GTP72" s="5"/>
      <c r="GTQ72" s="5"/>
      <c r="GTR72" s="5"/>
      <c r="GTS72" s="5"/>
      <c r="GTT72" s="5"/>
      <c r="GTU72" s="5"/>
      <c r="GTV72" s="5"/>
      <c r="GTW72" s="5"/>
      <c r="GTX72" s="5"/>
      <c r="GTY72" s="5"/>
      <c r="GTZ72" s="5"/>
      <c r="GUA72" s="5"/>
      <c r="GUB72" s="5"/>
      <c r="GUC72" s="5"/>
      <c r="GUD72" s="5"/>
      <c r="GUE72" s="5"/>
      <c r="GUF72" s="5"/>
      <c r="GUG72" s="5"/>
      <c r="GUH72" s="5"/>
      <c r="GUI72" s="5"/>
      <c r="GUJ72" s="5"/>
      <c r="GUK72" s="5"/>
      <c r="GUL72" s="5"/>
      <c r="GUM72" s="5"/>
      <c r="GUN72" s="5"/>
      <c r="GUO72" s="5"/>
      <c r="GUP72" s="5"/>
      <c r="GUQ72" s="5"/>
      <c r="GUR72" s="5"/>
      <c r="GUS72" s="5"/>
      <c r="GUT72" s="5"/>
      <c r="GUU72" s="5"/>
      <c r="GUV72" s="5"/>
      <c r="GUW72" s="5"/>
      <c r="GUX72" s="5"/>
      <c r="GUY72" s="5"/>
      <c r="GUZ72" s="5"/>
      <c r="GVA72" s="5"/>
      <c r="GVB72" s="5"/>
      <c r="GVC72" s="5"/>
      <c r="GVD72" s="5"/>
      <c r="GVE72" s="5"/>
      <c r="GVF72" s="5"/>
      <c r="GVG72" s="5"/>
      <c r="GVH72" s="5"/>
      <c r="GVI72" s="5"/>
      <c r="GVJ72" s="5"/>
      <c r="GVK72" s="5"/>
      <c r="GVL72" s="5"/>
      <c r="GVM72" s="5"/>
      <c r="GVN72" s="5"/>
      <c r="GVO72" s="5"/>
      <c r="GVP72" s="5"/>
      <c r="GVQ72" s="5"/>
      <c r="GVR72" s="5"/>
      <c r="GVS72" s="5"/>
      <c r="GVT72" s="5"/>
      <c r="GVU72" s="5"/>
      <c r="GVV72" s="5"/>
      <c r="GVW72" s="5"/>
      <c r="GVX72" s="5"/>
      <c r="GVY72" s="5"/>
      <c r="GVZ72" s="5"/>
      <c r="GWA72" s="5"/>
      <c r="GWB72" s="5"/>
      <c r="GWC72" s="5"/>
      <c r="GWD72" s="5"/>
      <c r="GWE72" s="5"/>
      <c r="GWF72" s="5"/>
      <c r="GWG72" s="5"/>
      <c r="GWH72" s="5"/>
      <c r="GWI72" s="5"/>
      <c r="GWJ72" s="5"/>
      <c r="GWK72" s="5"/>
      <c r="GWL72" s="5"/>
      <c r="GWM72" s="5"/>
      <c r="GWN72" s="5"/>
      <c r="GWO72" s="5"/>
      <c r="GWP72" s="5"/>
      <c r="GWQ72" s="5"/>
      <c r="GWR72" s="5"/>
      <c r="GWS72" s="5"/>
      <c r="GWT72" s="5"/>
      <c r="GWU72" s="5"/>
      <c r="GWV72" s="5"/>
      <c r="GWW72" s="5"/>
      <c r="GWX72" s="5"/>
      <c r="GWY72" s="5"/>
      <c r="GWZ72" s="5"/>
      <c r="GXA72" s="5"/>
      <c r="GXB72" s="5"/>
      <c r="GXC72" s="5"/>
      <c r="GXD72" s="5"/>
      <c r="GXE72" s="5"/>
      <c r="GXF72" s="5"/>
      <c r="GXG72" s="5"/>
      <c r="GXH72" s="5"/>
      <c r="GXI72" s="5"/>
      <c r="GXJ72" s="5"/>
      <c r="GXK72" s="5"/>
      <c r="GXL72" s="5"/>
      <c r="GXM72" s="5"/>
      <c r="GXN72" s="5"/>
      <c r="GXO72" s="5"/>
      <c r="GXP72" s="5"/>
      <c r="GXQ72" s="5"/>
      <c r="GXR72" s="5"/>
      <c r="GXS72" s="5"/>
      <c r="GXT72" s="5"/>
      <c r="GXU72" s="5"/>
      <c r="GXV72" s="5"/>
      <c r="GXW72" s="5"/>
      <c r="GXX72" s="5"/>
      <c r="GXY72" s="5"/>
      <c r="GXZ72" s="5"/>
      <c r="GYA72" s="5"/>
      <c r="GYB72" s="5"/>
      <c r="GYC72" s="5"/>
      <c r="GYD72" s="5"/>
      <c r="GYE72" s="5"/>
      <c r="GYF72" s="5"/>
      <c r="GYG72" s="5"/>
      <c r="GYH72" s="5"/>
      <c r="GYI72" s="5"/>
      <c r="GYJ72" s="5"/>
      <c r="GYK72" s="5"/>
      <c r="GYL72" s="5"/>
      <c r="GYM72" s="5"/>
      <c r="GYN72" s="5"/>
      <c r="GYO72" s="5"/>
      <c r="GYP72" s="5"/>
      <c r="GYQ72" s="5"/>
      <c r="GYR72" s="5"/>
      <c r="GYS72" s="5"/>
      <c r="GYT72" s="5"/>
      <c r="GYU72" s="5"/>
      <c r="GYV72" s="5"/>
      <c r="GYW72" s="5"/>
      <c r="GYX72" s="5"/>
      <c r="GYY72" s="5"/>
      <c r="GYZ72" s="5"/>
      <c r="GZA72" s="5"/>
      <c r="GZB72" s="5"/>
      <c r="GZC72" s="5"/>
      <c r="GZD72" s="5"/>
      <c r="GZE72" s="5"/>
      <c r="GZF72" s="5"/>
      <c r="GZG72" s="5"/>
      <c r="GZH72" s="5"/>
      <c r="GZI72" s="5"/>
      <c r="GZJ72" s="5"/>
      <c r="GZK72" s="5"/>
      <c r="GZL72" s="5"/>
      <c r="GZM72" s="5"/>
      <c r="GZN72" s="5"/>
      <c r="GZO72" s="5"/>
      <c r="GZP72" s="5"/>
      <c r="GZQ72" s="5"/>
      <c r="GZR72" s="5"/>
      <c r="GZS72" s="5"/>
      <c r="GZT72" s="5"/>
      <c r="GZU72" s="5"/>
      <c r="GZV72" s="5"/>
      <c r="GZW72" s="5"/>
      <c r="GZX72" s="5"/>
      <c r="GZY72" s="5"/>
      <c r="GZZ72" s="5"/>
      <c r="HAA72" s="5"/>
      <c r="HAB72" s="5"/>
      <c r="HAC72" s="5"/>
      <c r="HAD72" s="5"/>
      <c r="HAE72" s="5"/>
      <c r="HAF72" s="5"/>
      <c r="HAG72" s="5"/>
      <c r="HAH72" s="5"/>
      <c r="HAI72" s="5"/>
      <c r="HAJ72" s="5"/>
      <c r="HAK72" s="5"/>
      <c r="HAL72" s="5"/>
      <c r="HAM72" s="5"/>
      <c r="HAN72" s="5"/>
      <c r="HAO72" s="5"/>
      <c r="HAP72" s="5"/>
      <c r="HAQ72" s="5"/>
      <c r="HAR72" s="5"/>
      <c r="HAS72" s="5"/>
      <c r="HAT72" s="5"/>
      <c r="HAU72" s="5"/>
      <c r="HAV72" s="5"/>
      <c r="HAW72" s="5"/>
      <c r="HAX72" s="5"/>
      <c r="HAY72" s="5"/>
      <c r="HAZ72" s="5"/>
      <c r="HBA72" s="5"/>
      <c r="HBB72" s="5"/>
      <c r="HBC72" s="5"/>
      <c r="HBD72" s="5"/>
      <c r="HBE72" s="5"/>
      <c r="HBF72" s="5"/>
      <c r="HBG72" s="5"/>
      <c r="HBH72" s="5"/>
      <c r="HBI72" s="5"/>
      <c r="HBJ72" s="5"/>
      <c r="HBK72" s="5"/>
      <c r="HBL72" s="5"/>
      <c r="HBM72" s="5"/>
      <c r="HBN72" s="5"/>
      <c r="HBO72" s="5"/>
      <c r="HBP72" s="5"/>
      <c r="HBQ72" s="5"/>
      <c r="HBR72" s="5"/>
      <c r="HBS72" s="5"/>
      <c r="HBT72" s="5"/>
      <c r="HBU72" s="5"/>
      <c r="HBV72" s="5"/>
      <c r="HBW72" s="5"/>
      <c r="HBX72" s="5"/>
      <c r="HBY72" s="5"/>
      <c r="HBZ72" s="5"/>
      <c r="HCA72" s="5"/>
      <c r="HCB72" s="5"/>
      <c r="HCC72" s="5"/>
      <c r="HCD72" s="5"/>
      <c r="HCE72" s="5"/>
      <c r="HCF72" s="5"/>
      <c r="HCG72" s="5"/>
      <c r="HCH72" s="5"/>
      <c r="HCI72" s="5"/>
      <c r="HCJ72" s="5"/>
      <c r="HCK72" s="5"/>
      <c r="HCL72" s="5"/>
      <c r="HCM72" s="5"/>
      <c r="HCN72" s="5"/>
      <c r="HCO72" s="5"/>
      <c r="HCP72" s="5"/>
      <c r="HCQ72" s="5"/>
      <c r="HCR72" s="5"/>
      <c r="HCS72" s="5"/>
      <c r="HCT72" s="5"/>
      <c r="HCU72" s="5"/>
      <c r="HCV72" s="5"/>
      <c r="HCW72" s="5"/>
      <c r="HCX72" s="5"/>
      <c r="HCY72" s="5"/>
      <c r="HCZ72" s="5"/>
      <c r="HDA72" s="5"/>
      <c r="HDB72" s="5"/>
      <c r="HDC72" s="5"/>
      <c r="HDD72" s="5"/>
      <c r="HDE72" s="5"/>
      <c r="HDF72" s="5"/>
      <c r="HDG72" s="5"/>
      <c r="HDH72" s="5"/>
      <c r="HDI72" s="5"/>
      <c r="HDJ72" s="5"/>
      <c r="HDK72" s="5"/>
      <c r="HDL72" s="5"/>
      <c r="HDM72" s="5"/>
      <c r="HDN72" s="5"/>
      <c r="HDO72" s="5"/>
      <c r="HDP72" s="5"/>
      <c r="HDQ72" s="5"/>
      <c r="HDR72" s="5"/>
      <c r="HDS72" s="5"/>
      <c r="HDT72" s="5"/>
      <c r="HDU72" s="5"/>
      <c r="HDV72" s="5"/>
      <c r="HDW72" s="5"/>
      <c r="HDX72" s="5"/>
      <c r="HDY72" s="5"/>
      <c r="HDZ72" s="5"/>
      <c r="HEA72" s="5"/>
      <c r="HEB72" s="5"/>
      <c r="HEC72" s="5"/>
      <c r="HED72" s="5"/>
      <c r="HEE72" s="5"/>
      <c r="HEF72" s="5"/>
      <c r="HEG72" s="5"/>
      <c r="HEH72" s="5"/>
      <c r="HEI72" s="5"/>
      <c r="HEJ72" s="5"/>
      <c r="HEK72" s="5"/>
      <c r="HEL72" s="5"/>
      <c r="HEM72" s="5"/>
      <c r="HEN72" s="5"/>
      <c r="HEO72" s="5"/>
      <c r="HEP72" s="5"/>
      <c r="HEQ72" s="5"/>
      <c r="HER72" s="5"/>
      <c r="HES72" s="5"/>
      <c r="HET72" s="5"/>
      <c r="HEU72" s="5"/>
      <c r="HEV72" s="5"/>
      <c r="HEW72" s="5"/>
      <c r="HEX72" s="5"/>
      <c r="HEY72" s="5"/>
      <c r="HEZ72" s="5"/>
      <c r="HFA72" s="5"/>
      <c r="HFB72" s="5"/>
      <c r="HFC72" s="5"/>
      <c r="HFD72" s="5"/>
      <c r="HFE72" s="5"/>
      <c r="HFF72" s="5"/>
      <c r="HFG72" s="5"/>
      <c r="HFH72" s="5"/>
      <c r="HFI72" s="5"/>
      <c r="HFJ72" s="5"/>
      <c r="HFK72" s="5"/>
      <c r="HFL72" s="5"/>
      <c r="HFM72" s="5"/>
      <c r="HFN72" s="5"/>
      <c r="HFO72" s="5"/>
      <c r="HFP72" s="5"/>
      <c r="HFQ72" s="5"/>
      <c r="HFR72" s="5"/>
      <c r="HFS72" s="5"/>
      <c r="HFT72" s="5"/>
      <c r="HFU72" s="5"/>
      <c r="HFV72" s="5"/>
      <c r="HFW72" s="5"/>
      <c r="HFX72" s="5"/>
      <c r="HFY72" s="5"/>
      <c r="HFZ72" s="5"/>
      <c r="HGA72" s="5"/>
      <c r="HGB72" s="5"/>
      <c r="HGC72" s="5"/>
      <c r="HGD72" s="5"/>
      <c r="HGE72" s="5"/>
      <c r="HGF72" s="5"/>
      <c r="HGG72" s="5"/>
      <c r="HGH72" s="5"/>
      <c r="HGI72" s="5"/>
      <c r="HGJ72" s="5"/>
      <c r="HGK72" s="5"/>
      <c r="HGL72" s="5"/>
      <c r="HGM72" s="5"/>
      <c r="HGN72" s="5"/>
      <c r="HGO72" s="5"/>
      <c r="HGP72" s="5"/>
      <c r="HGQ72" s="5"/>
      <c r="HGR72" s="5"/>
      <c r="HGS72" s="5"/>
      <c r="HGT72" s="5"/>
      <c r="HGU72" s="5"/>
      <c r="HGV72" s="5"/>
      <c r="HGW72" s="5"/>
      <c r="HGX72" s="5"/>
      <c r="HGY72" s="5"/>
      <c r="HGZ72" s="5"/>
      <c r="HHA72" s="5"/>
      <c r="HHB72" s="5"/>
      <c r="HHC72" s="5"/>
      <c r="HHD72" s="5"/>
      <c r="HHE72" s="5"/>
      <c r="HHF72" s="5"/>
      <c r="HHG72" s="5"/>
      <c r="HHH72" s="5"/>
      <c r="HHI72" s="5"/>
      <c r="HHJ72" s="5"/>
      <c r="HHK72" s="5"/>
      <c r="HHL72" s="5"/>
      <c r="HHM72" s="5"/>
      <c r="HHN72" s="5"/>
      <c r="HHO72" s="5"/>
      <c r="HHP72" s="5"/>
      <c r="HHQ72" s="5"/>
      <c r="HHR72" s="5"/>
      <c r="HHS72" s="5"/>
      <c r="HHT72" s="5"/>
      <c r="HHU72" s="5"/>
      <c r="HHV72" s="5"/>
      <c r="HHW72" s="5"/>
      <c r="HHX72" s="5"/>
      <c r="HHY72" s="5"/>
      <c r="HHZ72" s="5"/>
      <c r="HIA72" s="5"/>
      <c r="HIB72" s="5"/>
      <c r="HIC72" s="5"/>
      <c r="HID72" s="5"/>
      <c r="HIE72" s="5"/>
      <c r="HIF72" s="5"/>
      <c r="HIG72" s="5"/>
      <c r="HIH72" s="5"/>
      <c r="HII72" s="5"/>
      <c r="HIJ72" s="5"/>
      <c r="HIK72" s="5"/>
      <c r="HIL72" s="5"/>
      <c r="HIM72" s="5"/>
      <c r="HIN72" s="5"/>
      <c r="HIO72" s="5"/>
      <c r="HIP72" s="5"/>
      <c r="HIQ72" s="5"/>
      <c r="HIR72" s="5"/>
      <c r="HIS72" s="5"/>
      <c r="HIT72" s="5"/>
      <c r="HIU72" s="5"/>
      <c r="HIV72" s="5"/>
      <c r="HIW72" s="5"/>
      <c r="HIX72" s="5"/>
      <c r="HIY72" s="5"/>
      <c r="HIZ72" s="5"/>
      <c r="HJA72" s="5"/>
      <c r="HJB72" s="5"/>
      <c r="HJC72" s="5"/>
      <c r="HJD72" s="5"/>
      <c r="HJE72" s="5"/>
      <c r="HJF72" s="5"/>
      <c r="HJG72" s="5"/>
      <c r="HJH72" s="5"/>
      <c r="HJI72" s="5"/>
      <c r="HJJ72" s="5"/>
      <c r="HJK72" s="5"/>
      <c r="HJL72" s="5"/>
      <c r="HJM72" s="5"/>
      <c r="HJN72" s="5"/>
      <c r="HJO72" s="5"/>
      <c r="HJP72" s="5"/>
      <c r="HJQ72" s="5"/>
      <c r="HJR72" s="5"/>
      <c r="HJS72" s="5"/>
      <c r="HJT72" s="5"/>
      <c r="HJU72" s="5"/>
      <c r="HJV72" s="5"/>
      <c r="HJW72" s="5"/>
      <c r="HJX72" s="5"/>
      <c r="HJY72" s="5"/>
      <c r="HJZ72" s="5"/>
      <c r="HKA72" s="5"/>
      <c r="HKB72" s="5"/>
      <c r="HKC72" s="5"/>
      <c r="HKD72" s="5"/>
      <c r="HKE72" s="5"/>
      <c r="HKF72" s="5"/>
      <c r="HKG72" s="5"/>
      <c r="HKH72" s="5"/>
      <c r="HKI72" s="5"/>
      <c r="HKJ72" s="5"/>
      <c r="HKK72" s="5"/>
      <c r="HKL72" s="5"/>
      <c r="HKM72" s="5"/>
      <c r="HKN72" s="5"/>
      <c r="HKO72" s="5"/>
      <c r="HKP72" s="5"/>
      <c r="HKQ72" s="5"/>
      <c r="HKR72" s="5"/>
      <c r="HKS72" s="5"/>
      <c r="HKT72" s="5"/>
      <c r="HKU72" s="5"/>
      <c r="HKV72" s="5"/>
      <c r="HKW72" s="5"/>
      <c r="HKX72" s="5"/>
      <c r="HKY72" s="5"/>
      <c r="HKZ72" s="5"/>
      <c r="HLA72" s="5"/>
      <c r="HLB72" s="5"/>
      <c r="HLC72" s="5"/>
      <c r="HLD72" s="5"/>
      <c r="HLE72" s="5"/>
      <c r="HLF72" s="5"/>
      <c r="HLG72" s="5"/>
      <c r="HLH72" s="5"/>
      <c r="HLI72" s="5"/>
      <c r="HLJ72" s="5"/>
      <c r="HLK72" s="5"/>
      <c r="HLL72" s="5"/>
      <c r="HLM72" s="5"/>
      <c r="HLN72" s="5"/>
      <c r="HLO72" s="5"/>
      <c r="HLP72" s="5"/>
      <c r="HLQ72" s="5"/>
      <c r="HLR72" s="5"/>
      <c r="HLS72" s="5"/>
      <c r="HLT72" s="5"/>
      <c r="HLU72" s="5"/>
      <c r="HLV72" s="5"/>
      <c r="HLW72" s="5"/>
      <c r="HLX72" s="5"/>
      <c r="HLY72" s="5"/>
      <c r="HLZ72" s="5"/>
      <c r="HMA72" s="5"/>
      <c r="HMB72" s="5"/>
      <c r="HMC72" s="5"/>
      <c r="HMD72" s="5"/>
      <c r="HME72" s="5"/>
      <c r="HMF72" s="5"/>
      <c r="HMG72" s="5"/>
      <c r="HMH72" s="5"/>
      <c r="HMI72" s="5"/>
      <c r="HMJ72" s="5"/>
      <c r="HMK72" s="5"/>
      <c r="HML72" s="5"/>
      <c r="HMM72" s="5"/>
      <c r="HMN72" s="5"/>
      <c r="HMO72" s="5"/>
      <c r="HMP72" s="5"/>
      <c r="HMQ72" s="5"/>
      <c r="HMR72" s="5"/>
      <c r="HMS72" s="5"/>
      <c r="HMT72" s="5"/>
      <c r="HMU72" s="5"/>
      <c r="HMV72" s="5"/>
      <c r="HMW72" s="5"/>
      <c r="HMX72" s="5"/>
      <c r="HMY72" s="5"/>
      <c r="HMZ72" s="5"/>
      <c r="HNA72" s="5"/>
      <c r="HNB72" s="5"/>
      <c r="HNC72" s="5"/>
      <c r="HND72" s="5"/>
      <c r="HNE72" s="5"/>
      <c r="HNF72" s="5"/>
      <c r="HNG72" s="5"/>
      <c r="HNH72" s="5"/>
      <c r="HNI72" s="5"/>
      <c r="HNJ72" s="5"/>
      <c r="HNK72" s="5"/>
      <c r="HNL72" s="5"/>
      <c r="HNM72" s="5"/>
      <c r="HNN72" s="5"/>
      <c r="HNO72" s="5"/>
      <c r="HNP72" s="5"/>
      <c r="HNQ72" s="5"/>
      <c r="HNR72" s="5"/>
      <c r="HNS72" s="5"/>
      <c r="HNT72" s="5"/>
      <c r="HNU72" s="5"/>
      <c r="HNV72" s="5"/>
      <c r="HNW72" s="5"/>
      <c r="HNX72" s="5"/>
      <c r="HNY72" s="5"/>
      <c r="HNZ72" s="5"/>
      <c r="HOA72" s="5"/>
      <c r="HOB72" s="5"/>
      <c r="HOC72" s="5"/>
      <c r="HOD72" s="5"/>
      <c r="HOE72" s="5"/>
      <c r="HOF72" s="5"/>
      <c r="HOG72" s="5"/>
      <c r="HOH72" s="5"/>
      <c r="HOI72" s="5"/>
      <c r="HOJ72" s="5"/>
      <c r="HOK72" s="5"/>
      <c r="HOL72" s="5"/>
      <c r="HOM72" s="5"/>
      <c r="HON72" s="5"/>
      <c r="HOO72" s="5"/>
      <c r="HOP72" s="5"/>
      <c r="HOQ72" s="5"/>
      <c r="HOR72" s="5"/>
      <c r="HOS72" s="5"/>
      <c r="HOT72" s="5"/>
      <c r="HOU72" s="5"/>
      <c r="HOV72" s="5"/>
      <c r="HOW72" s="5"/>
      <c r="HOX72" s="5"/>
      <c r="HOY72" s="5"/>
      <c r="HOZ72" s="5"/>
      <c r="HPA72" s="5"/>
      <c r="HPB72" s="5"/>
      <c r="HPC72" s="5"/>
      <c r="HPD72" s="5"/>
      <c r="HPE72" s="5"/>
      <c r="HPF72" s="5"/>
      <c r="HPG72" s="5"/>
      <c r="HPH72" s="5"/>
      <c r="HPI72" s="5"/>
      <c r="HPJ72" s="5"/>
      <c r="HPK72" s="5"/>
      <c r="HPL72" s="5"/>
      <c r="HPM72" s="5"/>
      <c r="HPN72" s="5"/>
      <c r="HPO72" s="5"/>
      <c r="HPP72" s="5"/>
      <c r="HPQ72" s="5"/>
      <c r="HPR72" s="5"/>
      <c r="HPS72" s="5"/>
      <c r="HPT72" s="5"/>
      <c r="HPU72" s="5"/>
      <c r="HPV72" s="5"/>
      <c r="HPW72" s="5"/>
      <c r="HPX72" s="5"/>
      <c r="HPY72" s="5"/>
      <c r="HPZ72" s="5"/>
      <c r="HQA72" s="5"/>
      <c r="HQB72" s="5"/>
      <c r="HQC72" s="5"/>
      <c r="HQD72" s="5"/>
      <c r="HQE72" s="5"/>
      <c r="HQF72" s="5"/>
      <c r="HQG72" s="5"/>
      <c r="HQH72" s="5"/>
      <c r="HQI72" s="5"/>
      <c r="HQJ72" s="5"/>
      <c r="HQK72" s="5"/>
      <c r="HQL72" s="5"/>
      <c r="HQM72" s="5"/>
      <c r="HQN72" s="5"/>
      <c r="HQO72" s="5"/>
      <c r="HQP72" s="5"/>
      <c r="HQQ72" s="5"/>
      <c r="HQR72" s="5"/>
      <c r="HQS72" s="5"/>
      <c r="HQT72" s="5"/>
      <c r="HQU72" s="5"/>
      <c r="HQV72" s="5"/>
      <c r="HQW72" s="5"/>
      <c r="HQX72" s="5"/>
      <c r="HQY72" s="5"/>
      <c r="HQZ72" s="5"/>
      <c r="HRA72" s="5"/>
      <c r="HRB72" s="5"/>
      <c r="HRC72" s="5"/>
      <c r="HRD72" s="5"/>
      <c r="HRE72" s="5"/>
      <c r="HRF72" s="5"/>
      <c r="HRG72" s="5"/>
      <c r="HRH72" s="5"/>
      <c r="HRI72" s="5"/>
      <c r="HRJ72" s="5"/>
      <c r="HRK72" s="5"/>
      <c r="HRL72" s="5"/>
      <c r="HRM72" s="5"/>
      <c r="HRN72" s="5"/>
      <c r="HRO72" s="5"/>
      <c r="HRP72" s="5"/>
      <c r="HRQ72" s="5"/>
      <c r="HRR72" s="5"/>
      <c r="HRS72" s="5"/>
      <c r="HRT72" s="5"/>
      <c r="HRU72" s="5"/>
      <c r="HRV72" s="5"/>
      <c r="HRW72" s="5"/>
      <c r="HRX72" s="5"/>
      <c r="HRY72" s="5"/>
      <c r="HRZ72" s="5"/>
      <c r="HSA72" s="5"/>
      <c r="HSB72" s="5"/>
      <c r="HSC72" s="5"/>
      <c r="HSD72" s="5"/>
      <c r="HSE72" s="5"/>
      <c r="HSF72" s="5"/>
      <c r="HSG72" s="5"/>
      <c r="HSH72" s="5"/>
      <c r="HSI72" s="5"/>
      <c r="HSJ72" s="5"/>
      <c r="HSK72" s="5"/>
      <c r="HSL72" s="5"/>
      <c r="HSM72" s="5"/>
      <c r="HSN72" s="5"/>
      <c r="HSO72" s="5"/>
      <c r="HSP72" s="5"/>
      <c r="HSQ72" s="5"/>
      <c r="HSR72" s="5"/>
      <c r="HSS72" s="5"/>
      <c r="HST72" s="5"/>
      <c r="HSU72" s="5"/>
      <c r="HSV72" s="5"/>
      <c r="HSW72" s="5"/>
      <c r="HSX72" s="5"/>
      <c r="HSY72" s="5"/>
      <c r="HSZ72" s="5"/>
      <c r="HTA72" s="5"/>
      <c r="HTB72" s="5"/>
      <c r="HTC72" s="5"/>
      <c r="HTD72" s="5"/>
      <c r="HTE72" s="5"/>
      <c r="HTF72" s="5"/>
      <c r="HTG72" s="5"/>
      <c r="HTH72" s="5"/>
      <c r="HTI72" s="5"/>
      <c r="HTJ72" s="5"/>
      <c r="HTK72" s="5"/>
      <c r="HTL72" s="5"/>
      <c r="HTM72" s="5"/>
      <c r="HTN72" s="5"/>
      <c r="HTO72" s="5"/>
      <c r="HTP72" s="5"/>
      <c r="HTQ72" s="5"/>
      <c r="HTR72" s="5"/>
      <c r="HTS72" s="5"/>
      <c r="HTT72" s="5"/>
      <c r="HTU72" s="5"/>
      <c r="HTV72" s="5"/>
      <c r="HTW72" s="5"/>
      <c r="HTX72" s="5"/>
      <c r="HTY72" s="5"/>
      <c r="HTZ72" s="5"/>
      <c r="HUA72" s="5"/>
      <c r="HUB72" s="5"/>
      <c r="HUC72" s="5"/>
      <c r="HUD72" s="5"/>
      <c r="HUE72" s="5"/>
      <c r="HUF72" s="5"/>
      <c r="HUG72" s="5"/>
      <c r="HUH72" s="5"/>
      <c r="HUI72" s="5"/>
      <c r="HUJ72" s="5"/>
      <c r="HUK72" s="5"/>
      <c r="HUL72" s="5"/>
      <c r="HUM72" s="5"/>
      <c r="HUN72" s="5"/>
      <c r="HUO72" s="5"/>
      <c r="HUP72" s="5"/>
      <c r="HUQ72" s="5"/>
      <c r="HUR72" s="5"/>
      <c r="HUS72" s="5"/>
      <c r="HUT72" s="5"/>
      <c r="HUU72" s="5"/>
      <c r="HUV72" s="5"/>
      <c r="HUW72" s="5"/>
      <c r="HUX72" s="5"/>
      <c r="HUY72" s="5"/>
      <c r="HUZ72" s="5"/>
      <c r="HVA72" s="5"/>
      <c r="HVB72" s="5"/>
      <c r="HVC72" s="5"/>
      <c r="HVD72" s="5"/>
      <c r="HVE72" s="5"/>
      <c r="HVF72" s="5"/>
      <c r="HVG72" s="5"/>
      <c r="HVH72" s="5"/>
      <c r="HVI72" s="5"/>
      <c r="HVJ72" s="5"/>
      <c r="HVK72" s="5"/>
      <c r="HVL72" s="5"/>
      <c r="HVM72" s="5"/>
      <c r="HVN72" s="5"/>
      <c r="HVO72" s="5"/>
      <c r="HVP72" s="5"/>
      <c r="HVQ72" s="5"/>
      <c r="HVR72" s="5"/>
      <c r="HVS72" s="5"/>
      <c r="HVT72" s="5"/>
      <c r="HVU72" s="5"/>
      <c r="HVV72" s="5"/>
      <c r="HVW72" s="5"/>
      <c r="HVX72" s="5"/>
      <c r="HVY72" s="5"/>
      <c r="HVZ72" s="5"/>
      <c r="HWA72" s="5"/>
      <c r="HWB72" s="5"/>
      <c r="HWC72" s="5"/>
      <c r="HWD72" s="5"/>
      <c r="HWE72" s="5"/>
      <c r="HWF72" s="5"/>
      <c r="HWG72" s="5"/>
      <c r="HWH72" s="5"/>
      <c r="HWI72" s="5"/>
      <c r="HWJ72" s="5"/>
      <c r="HWK72" s="5"/>
      <c r="HWL72" s="5"/>
      <c r="HWM72" s="5"/>
      <c r="HWN72" s="5"/>
      <c r="HWO72" s="5"/>
      <c r="HWP72" s="5"/>
      <c r="HWQ72" s="5"/>
      <c r="HWR72" s="5"/>
      <c r="HWS72" s="5"/>
      <c r="HWT72" s="5"/>
      <c r="HWU72" s="5"/>
      <c r="HWV72" s="5"/>
      <c r="HWW72" s="5"/>
      <c r="HWX72" s="5"/>
      <c r="HWY72" s="5"/>
      <c r="HWZ72" s="5"/>
      <c r="HXA72" s="5"/>
      <c r="HXB72" s="5"/>
      <c r="HXC72" s="5"/>
      <c r="HXD72" s="5"/>
      <c r="HXE72" s="5"/>
      <c r="HXF72" s="5"/>
      <c r="HXG72" s="5"/>
      <c r="HXH72" s="5"/>
      <c r="HXI72" s="5"/>
      <c r="HXJ72" s="5"/>
      <c r="HXK72" s="5"/>
      <c r="HXL72" s="5"/>
      <c r="HXM72" s="5"/>
      <c r="HXN72" s="5"/>
      <c r="HXO72" s="5"/>
      <c r="HXP72" s="5"/>
      <c r="HXQ72" s="5"/>
      <c r="HXR72" s="5"/>
      <c r="HXS72" s="5"/>
      <c r="HXT72" s="5"/>
      <c r="HXU72" s="5"/>
      <c r="HXV72" s="5"/>
      <c r="HXW72" s="5"/>
      <c r="HXX72" s="5"/>
      <c r="HXY72" s="5"/>
      <c r="HXZ72" s="5"/>
      <c r="HYA72" s="5"/>
      <c r="HYB72" s="5"/>
      <c r="HYC72" s="5"/>
      <c r="HYD72" s="5"/>
      <c r="HYE72" s="5"/>
      <c r="HYF72" s="5"/>
      <c r="HYG72" s="5"/>
      <c r="HYH72" s="5"/>
      <c r="HYI72" s="5"/>
      <c r="HYJ72" s="5"/>
      <c r="HYK72" s="5"/>
      <c r="HYL72" s="5"/>
      <c r="HYM72" s="5"/>
      <c r="HYN72" s="5"/>
      <c r="HYO72" s="5"/>
      <c r="HYP72" s="5"/>
      <c r="HYQ72" s="5"/>
      <c r="HYR72" s="5"/>
      <c r="HYS72" s="5"/>
      <c r="HYT72" s="5"/>
      <c r="HYU72" s="5"/>
      <c r="HYV72" s="5"/>
      <c r="HYW72" s="5"/>
      <c r="HYX72" s="5"/>
      <c r="HYY72" s="5"/>
      <c r="HYZ72" s="5"/>
      <c r="HZA72" s="5"/>
      <c r="HZB72" s="5"/>
      <c r="HZC72" s="5"/>
      <c r="HZD72" s="5"/>
      <c r="HZE72" s="5"/>
      <c r="HZF72" s="5"/>
      <c r="HZG72" s="5"/>
      <c r="HZH72" s="5"/>
      <c r="HZI72" s="5"/>
      <c r="HZJ72" s="5"/>
      <c r="HZK72" s="5"/>
      <c r="HZL72" s="5"/>
      <c r="HZM72" s="5"/>
      <c r="HZN72" s="5"/>
      <c r="HZO72" s="5"/>
      <c r="HZP72" s="5"/>
      <c r="HZQ72" s="5"/>
      <c r="HZR72" s="5"/>
      <c r="HZS72" s="5"/>
      <c r="HZT72" s="5"/>
      <c r="HZU72" s="5"/>
      <c r="HZV72" s="5"/>
      <c r="HZW72" s="5"/>
      <c r="HZX72" s="5"/>
      <c r="HZY72" s="5"/>
      <c r="HZZ72" s="5"/>
      <c r="IAA72" s="5"/>
      <c r="IAB72" s="5"/>
      <c r="IAC72" s="5"/>
      <c r="IAD72" s="5"/>
      <c r="IAE72" s="5"/>
      <c r="IAF72" s="5"/>
      <c r="IAG72" s="5"/>
      <c r="IAH72" s="5"/>
      <c r="IAI72" s="5"/>
      <c r="IAJ72" s="5"/>
      <c r="IAK72" s="5"/>
      <c r="IAL72" s="5"/>
      <c r="IAM72" s="5"/>
      <c r="IAN72" s="5"/>
      <c r="IAO72" s="5"/>
      <c r="IAP72" s="5"/>
      <c r="IAQ72" s="5"/>
      <c r="IAR72" s="5"/>
      <c r="IAS72" s="5"/>
      <c r="IAT72" s="5"/>
      <c r="IAU72" s="5"/>
      <c r="IAV72" s="5"/>
      <c r="IAW72" s="5"/>
      <c r="IAX72" s="5"/>
      <c r="IAY72" s="5"/>
      <c r="IAZ72" s="5"/>
      <c r="IBA72" s="5"/>
      <c r="IBB72" s="5"/>
      <c r="IBC72" s="5"/>
      <c r="IBD72" s="5"/>
      <c r="IBE72" s="5"/>
      <c r="IBF72" s="5"/>
      <c r="IBG72" s="5"/>
      <c r="IBH72" s="5"/>
      <c r="IBI72" s="5"/>
      <c r="IBJ72" s="5"/>
      <c r="IBK72" s="5"/>
      <c r="IBL72" s="5"/>
      <c r="IBM72" s="5"/>
      <c r="IBN72" s="5"/>
      <c r="IBO72" s="5"/>
      <c r="IBP72" s="5"/>
      <c r="IBQ72" s="5"/>
      <c r="IBR72" s="5"/>
      <c r="IBS72" s="5"/>
      <c r="IBT72" s="5"/>
      <c r="IBU72" s="5"/>
      <c r="IBV72" s="5"/>
      <c r="IBW72" s="5"/>
      <c r="IBX72" s="5"/>
      <c r="IBY72" s="5"/>
      <c r="IBZ72" s="5"/>
      <c r="ICA72" s="5"/>
      <c r="ICB72" s="5"/>
      <c r="ICC72" s="5"/>
      <c r="ICD72" s="5"/>
      <c r="ICE72" s="5"/>
      <c r="ICF72" s="5"/>
      <c r="ICG72" s="5"/>
      <c r="ICH72" s="5"/>
      <c r="ICI72" s="5"/>
      <c r="ICJ72" s="5"/>
      <c r="ICK72" s="5"/>
      <c r="ICL72" s="5"/>
      <c r="ICM72" s="5"/>
      <c r="ICN72" s="5"/>
      <c r="ICO72" s="5"/>
      <c r="ICP72" s="5"/>
      <c r="ICQ72" s="5"/>
      <c r="ICR72" s="5"/>
      <c r="ICS72" s="5"/>
      <c r="ICT72" s="5"/>
      <c r="ICU72" s="5"/>
      <c r="ICV72" s="5"/>
      <c r="ICW72" s="5"/>
      <c r="ICX72" s="5"/>
      <c r="ICY72" s="5"/>
      <c r="ICZ72" s="5"/>
      <c r="IDA72" s="5"/>
      <c r="IDB72" s="5"/>
      <c r="IDC72" s="5"/>
      <c r="IDD72" s="5"/>
      <c r="IDE72" s="5"/>
      <c r="IDF72" s="5"/>
      <c r="IDG72" s="5"/>
      <c r="IDH72" s="5"/>
      <c r="IDI72" s="5"/>
      <c r="IDJ72" s="5"/>
      <c r="IDK72" s="5"/>
      <c r="IDL72" s="5"/>
      <c r="IDM72" s="5"/>
      <c r="IDN72" s="5"/>
      <c r="IDO72" s="5"/>
      <c r="IDP72" s="5"/>
      <c r="IDQ72" s="5"/>
      <c r="IDR72" s="5"/>
      <c r="IDS72" s="5"/>
      <c r="IDT72" s="5"/>
      <c r="IDU72" s="5"/>
      <c r="IDV72" s="5"/>
      <c r="IDW72" s="5"/>
      <c r="IDX72" s="5"/>
      <c r="IDY72" s="5"/>
      <c r="IDZ72" s="5"/>
      <c r="IEA72" s="5"/>
      <c r="IEB72" s="5"/>
      <c r="IEC72" s="5"/>
      <c r="IED72" s="5"/>
      <c r="IEE72" s="5"/>
      <c r="IEF72" s="5"/>
      <c r="IEG72" s="5"/>
      <c r="IEH72" s="5"/>
      <c r="IEI72" s="5"/>
      <c r="IEJ72" s="5"/>
      <c r="IEK72" s="5"/>
      <c r="IEL72" s="5"/>
      <c r="IEM72" s="5"/>
      <c r="IEN72" s="5"/>
      <c r="IEO72" s="5"/>
      <c r="IEP72" s="5"/>
      <c r="IEQ72" s="5"/>
      <c r="IER72" s="5"/>
      <c r="IES72" s="5"/>
      <c r="IET72" s="5"/>
      <c r="IEU72" s="5"/>
      <c r="IEV72" s="5"/>
      <c r="IEW72" s="5"/>
      <c r="IEX72" s="5"/>
      <c r="IEY72" s="5"/>
      <c r="IEZ72" s="5"/>
      <c r="IFA72" s="5"/>
      <c r="IFB72" s="5"/>
      <c r="IFC72" s="5"/>
      <c r="IFD72" s="5"/>
      <c r="IFE72" s="5"/>
      <c r="IFF72" s="5"/>
      <c r="IFG72" s="5"/>
      <c r="IFH72" s="5"/>
      <c r="IFI72" s="5"/>
      <c r="IFJ72" s="5"/>
      <c r="IFK72" s="5"/>
      <c r="IFL72" s="5"/>
      <c r="IFM72" s="5"/>
      <c r="IFN72" s="5"/>
      <c r="IFO72" s="5"/>
      <c r="IFP72" s="5"/>
      <c r="IFQ72" s="5"/>
      <c r="IFR72" s="5"/>
      <c r="IFS72" s="5"/>
      <c r="IFT72" s="5"/>
      <c r="IFU72" s="5"/>
      <c r="IFV72" s="5"/>
      <c r="IFW72" s="5"/>
      <c r="IFX72" s="5"/>
      <c r="IFY72" s="5"/>
      <c r="IFZ72" s="5"/>
      <c r="IGA72" s="5"/>
      <c r="IGB72" s="5"/>
      <c r="IGC72" s="5"/>
      <c r="IGD72" s="5"/>
      <c r="IGE72" s="5"/>
      <c r="IGF72" s="5"/>
      <c r="IGG72" s="5"/>
      <c r="IGH72" s="5"/>
      <c r="IGI72" s="5"/>
      <c r="IGJ72" s="5"/>
      <c r="IGK72" s="5"/>
      <c r="IGL72" s="5"/>
      <c r="IGM72" s="5"/>
      <c r="IGN72" s="5"/>
      <c r="IGO72" s="5"/>
      <c r="IGP72" s="5"/>
      <c r="IGQ72" s="5"/>
      <c r="IGR72" s="5"/>
      <c r="IGS72" s="5"/>
      <c r="IGT72" s="5"/>
      <c r="IGU72" s="5"/>
      <c r="IGV72" s="5"/>
      <c r="IGW72" s="5"/>
      <c r="IGX72" s="5"/>
      <c r="IGY72" s="5"/>
      <c r="IGZ72" s="5"/>
      <c r="IHA72" s="5"/>
      <c r="IHB72" s="5"/>
      <c r="IHC72" s="5"/>
      <c r="IHD72" s="5"/>
      <c r="IHE72" s="5"/>
      <c r="IHF72" s="5"/>
      <c r="IHG72" s="5"/>
      <c r="IHH72" s="5"/>
      <c r="IHI72" s="5"/>
      <c r="IHJ72" s="5"/>
      <c r="IHK72" s="5"/>
      <c r="IHL72" s="5"/>
      <c r="IHM72" s="5"/>
      <c r="IHN72" s="5"/>
      <c r="IHO72" s="5"/>
      <c r="IHP72" s="5"/>
      <c r="IHQ72" s="5"/>
      <c r="IHR72" s="5"/>
      <c r="IHS72" s="5"/>
      <c r="IHT72" s="5"/>
      <c r="IHU72" s="5"/>
      <c r="IHV72" s="5"/>
      <c r="IHW72" s="5"/>
      <c r="IHX72" s="5"/>
      <c r="IHY72" s="5"/>
      <c r="IHZ72" s="5"/>
      <c r="IIA72" s="5"/>
      <c r="IIB72" s="5"/>
      <c r="IIC72" s="5"/>
      <c r="IID72" s="5"/>
      <c r="IIE72" s="5"/>
      <c r="IIF72" s="5"/>
      <c r="IIG72" s="5"/>
      <c r="IIH72" s="5"/>
      <c r="III72" s="5"/>
      <c r="IIJ72" s="5"/>
      <c r="IIK72" s="5"/>
      <c r="IIL72" s="5"/>
      <c r="IIM72" s="5"/>
      <c r="IIN72" s="5"/>
      <c r="IIO72" s="5"/>
      <c r="IIP72" s="5"/>
      <c r="IIQ72" s="5"/>
      <c r="IIR72" s="5"/>
      <c r="IIS72" s="5"/>
      <c r="IIT72" s="5"/>
      <c r="IIU72" s="5"/>
      <c r="IIV72" s="5"/>
      <c r="IIW72" s="5"/>
      <c r="IIX72" s="5"/>
      <c r="IIY72" s="5"/>
      <c r="IIZ72" s="5"/>
      <c r="IJA72" s="5"/>
      <c r="IJB72" s="5"/>
      <c r="IJC72" s="5"/>
      <c r="IJD72" s="5"/>
      <c r="IJE72" s="5"/>
      <c r="IJF72" s="5"/>
      <c r="IJG72" s="5"/>
      <c r="IJH72" s="5"/>
      <c r="IJI72" s="5"/>
      <c r="IJJ72" s="5"/>
      <c r="IJK72" s="5"/>
      <c r="IJL72" s="5"/>
      <c r="IJM72" s="5"/>
      <c r="IJN72" s="5"/>
      <c r="IJO72" s="5"/>
      <c r="IJP72" s="5"/>
      <c r="IJQ72" s="5"/>
      <c r="IJR72" s="5"/>
      <c r="IJS72" s="5"/>
      <c r="IJT72" s="5"/>
      <c r="IJU72" s="5"/>
      <c r="IJV72" s="5"/>
      <c r="IJW72" s="5"/>
      <c r="IJX72" s="5"/>
      <c r="IJY72" s="5"/>
      <c r="IJZ72" s="5"/>
      <c r="IKA72" s="5"/>
      <c r="IKB72" s="5"/>
      <c r="IKC72" s="5"/>
      <c r="IKD72" s="5"/>
      <c r="IKE72" s="5"/>
      <c r="IKF72" s="5"/>
      <c r="IKG72" s="5"/>
      <c r="IKH72" s="5"/>
      <c r="IKI72" s="5"/>
      <c r="IKJ72" s="5"/>
      <c r="IKK72" s="5"/>
      <c r="IKL72" s="5"/>
      <c r="IKM72" s="5"/>
      <c r="IKN72" s="5"/>
      <c r="IKO72" s="5"/>
      <c r="IKP72" s="5"/>
      <c r="IKQ72" s="5"/>
      <c r="IKR72" s="5"/>
      <c r="IKS72" s="5"/>
      <c r="IKT72" s="5"/>
      <c r="IKU72" s="5"/>
      <c r="IKV72" s="5"/>
      <c r="IKW72" s="5"/>
      <c r="IKX72" s="5"/>
      <c r="IKY72" s="5"/>
      <c r="IKZ72" s="5"/>
      <c r="ILA72" s="5"/>
      <c r="ILB72" s="5"/>
      <c r="ILC72" s="5"/>
      <c r="ILD72" s="5"/>
      <c r="ILE72" s="5"/>
      <c r="ILF72" s="5"/>
      <c r="ILG72" s="5"/>
      <c r="ILH72" s="5"/>
      <c r="ILI72" s="5"/>
      <c r="ILJ72" s="5"/>
      <c r="ILK72" s="5"/>
      <c r="ILL72" s="5"/>
      <c r="ILM72" s="5"/>
      <c r="ILN72" s="5"/>
      <c r="ILO72" s="5"/>
      <c r="ILP72" s="5"/>
      <c r="ILQ72" s="5"/>
      <c r="ILR72" s="5"/>
      <c r="ILS72" s="5"/>
      <c r="ILT72" s="5"/>
      <c r="ILU72" s="5"/>
      <c r="ILV72" s="5"/>
      <c r="ILW72" s="5"/>
      <c r="ILX72" s="5"/>
      <c r="ILY72" s="5"/>
      <c r="ILZ72" s="5"/>
      <c r="IMA72" s="5"/>
      <c r="IMB72" s="5"/>
      <c r="IMC72" s="5"/>
      <c r="IMD72" s="5"/>
      <c r="IME72" s="5"/>
      <c r="IMF72" s="5"/>
      <c r="IMG72" s="5"/>
      <c r="IMH72" s="5"/>
      <c r="IMI72" s="5"/>
      <c r="IMJ72" s="5"/>
      <c r="IMK72" s="5"/>
      <c r="IML72" s="5"/>
      <c r="IMM72" s="5"/>
      <c r="IMN72" s="5"/>
      <c r="IMO72" s="5"/>
      <c r="IMP72" s="5"/>
      <c r="IMQ72" s="5"/>
      <c r="IMR72" s="5"/>
      <c r="IMS72" s="5"/>
      <c r="IMT72" s="5"/>
      <c r="IMU72" s="5"/>
      <c r="IMV72" s="5"/>
      <c r="IMW72" s="5"/>
      <c r="IMX72" s="5"/>
      <c r="IMY72" s="5"/>
      <c r="IMZ72" s="5"/>
      <c r="INA72" s="5"/>
      <c r="INB72" s="5"/>
      <c r="INC72" s="5"/>
      <c r="IND72" s="5"/>
      <c r="INE72" s="5"/>
      <c r="INF72" s="5"/>
      <c r="ING72" s="5"/>
      <c r="INH72" s="5"/>
      <c r="INI72" s="5"/>
      <c r="INJ72" s="5"/>
      <c r="INK72" s="5"/>
      <c r="INL72" s="5"/>
      <c r="INM72" s="5"/>
      <c r="INN72" s="5"/>
      <c r="INO72" s="5"/>
      <c r="INP72" s="5"/>
      <c r="INQ72" s="5"/>
      <c r="INR72" s="5"/>
      <c r="INS72" s="5"/>
      <c r="INT72" s="5"/>
      <c r="INU72" s="5"/>
      <c r="INV72" s="5"/>
      <c r="INW72" s="5"/>
      <c r="INX72" s="5"/>
      <c r="INY72" s="5"/>
      <c r="INZ72" s="5"/>
      <c r="IOA72" s="5"/>
      <c r="IOB72" s="5"/>
      <c r="IOC72" s="5"/>
      <c r="IOD72" s="5"/>
      <c r="IOE72" s="5"/>
      <c r="IOF72" s="5"/>
      <c r="IOG72" s="5"/>
      <c r="IOH72" s="5"/>
      <c r="IOI72" s="5"/>
      <c r="IOJ72" s="5"/>
      <c r="IOK72" s="5"/>
      <c r="IOL72" s="5"/>
      <c r="IOM72" s="5"/>
      <c r="ION72" s="5"/>
      <c r="IOO72" s="5"/>
      <c r="IOP72" s="5"/>
      <c r="IOQ72" s="5"/>
      <c r="IOR72" s="5"/>
      <c r="IOS72" s="5"/>
      <c r="IOT72" s="5"/>
      <c r="IOU72" s="5"/>
      <c r="IOV72" s="5"/>
      <c r="IOW72" s="5"/>
      <c r="IOX72" s="5"/>
      <c r="IOY72" s="5"/>
      <c r="IOZ72" s="5"/>
      <c r="IPA72" s="5"/>
      <c r="IPB72" s="5"/>
      <c r="IPC72" s="5"/>
      <c r="IPD72" s="5"/>
      <c r="IPE72" s="5"/>
      <c r="IPF72" s="5"/>
      <c r="IPG72" s="5"/>
      <c r="IPH72" s="5"/>
      <c r="IPI72" s="5"/>
      <c r="IPJ72" s="5"/>
      <c r="IPK72" s="5"/>
      <c r="IPL72" s="5"/>
      <c r="IPM72" s="5"/>
      <c r="IPN72" s="5"/>
      <c r="IPO72" s="5"/>
      <c r="IPP72" s="5"/>
      <c r="IPQ72" s="5"/>
      <c r="IPR72" s="5"/>
      <c r="IPS72" s="5"/>
      <c r="IPT72" s="5"/>
      <c r="IPU72" s="5"/>
      <c r="IPV72" s="5"/>
      <c r="IPW72" s="5"/>
      <c r="IPX72" s="5"/>
      <c r="IPY72" s="5"/>
      <c r="IPZ72" s="5"/>
      <c r="IQA72" s="5"/>
      <c r="IQB72" s="5"/>
      <c r="IQC72" s="5"/>
      <c r="IQD72" s="5"/>
      <c r="IQE72" s="5"/>
      <c r="IQF72" s="5"/>
      <c r="IQG72" s="5"/>
      <c r="IQH72" s="5"/>
      <c r="IQI72" s="5"/>
      <c r="IQJ72" s="5"/>
      <c r="IQK72" s="5"/>
      <c r="IQL72" s="5"/>
      <c r="IQM72" s="5"/>
      <c r="IQN72" s="5"/>
      <c r="IQO72" s="5"/>
      <c r="IQP72" s="5"/>
      <c r="IQQ72" s="5"/>
      <c r="IQR72" s="5"/>
      <c r="IQS72" s="5"/>
      <c r="IQT72" s="5"/>
      <c r="IQU72" s="5"/>
      <c r="IQV72" s="5"/>
      <c r="IQW72" s="5"/>
      <c r="IQX72" s="5"/>
      <c r="IQY72" s="5"/>
      <c r="IQZ72" s="5"/>
      <c r="IRA72" s="5"/>
      <c r="IRB72" s="5"/>
      <c r="IRC72" s="5"/>
      <c r="IRD72" s="5"/>
      <c r="IRE72" s="5"/>
      <c r="IRF72" s="5"/>
      <c r="IRG72" s="5"/>
      <c r="IRH72" s="5"/>
      <c r="IRI72" s="5"/>
      <c r="IRJ72" s="5"/>
      <c r="IRK72" s="5"/>
      <c r="IRL72" s="5"/>
      <c r="IRM72" s="5"/>
      <c r="IRN72" s="5"/>
      <c r="IRO72" s="5"/>
      <c r="IRP72" s="5"/>
      <c r="IRQ72" s="5"/>
      <c r="IRR72" s="5"/>
      <c r="IRS72" s="5"/>
      <c r="IRT72" s="5"/>
      <c r="IRU72" s="5"/>
      <c r="IRV72" s="5"/>
      <c r="IRW72" s="5"/>
      <c r="IRX72" s="5"/>
      <c r="IRY72" s="5"/>
      <c r="IRZ72" s="5"/>
      <c r="ISA72" s="5"/>
      <c r="ISB72" s="5"/>
      <c r="ISC72" s="5"/>
      <c r="ISD72" s="5"/>
      <c r="ISE72" s="5"/>
      <c r="ISF72" s="5"/>
      <c r="ISG72" s="5"/>
      <c r="ISH72" s="5"/>
      <c r="ISI72" s="5"/>
      <c r="ISJ72" s="5"/>
      <c r="ISK72" s="5"/>
      <c r="ISL72" s="5"/>
      <c r="ISM72" s="5"/>
      <c r="ISN72" s="5"/>
      <c r="ISO72" s="5"/>
      <c r="ISP72" s="5"/>
      <c r="ISQ72" s="5"/>
      <c r="ISR72" s="5"/>
      <c r="ISS72" s="5"/>
      <c r="IST72" s="5"/>
      <c r="ISU72" s="5"/>
      <c r="ISV72" s="5"/>
      <c r="ISW72" s="5"/>
      <c r="ISX72" s="5"/>
      <c r="ISY72" s="5"/>
      <c r="ISZ72" s="5"/>
      <c r="ITA72" s="5"/>
      <c r="ITB72" s="5"/>
      <c r="ITC72" s="5"/>
      <c r="ITD72" s="5"/>
      <c r="ITE72" s="5"/>
      <c r="ITF72" s="5"/>
      <c r="ITG72" s="5"/>
      <c r="ITH72" s="5"/>
      <c r="ITI72" s="5"/>
      <c r="ITJ72" s="5"/>
      <c r="ITK72" s="5"/>
      <c r="ITL72" s="5"/>
      <c r="ITM72" s="5"/>
      <c r="ITN72" s="5"/>
      <c r="ITO72" s="5"/>
      <c r="ITP72" s="5"/>
      <c r="ITQ72" s="5"/>
      <c r="ITR72" s="5"/>
      <c r="ITS72" s="5"/>
      <c r="ITT72" s="5"/>
      <c r="ITU72" s="5"/>
      <c r="ITV72" s="5"/>
      <c r="ITW72" s="5"/>
      <c r="ITX72" s="5"/>
      <c r="ITY72" s="5"/>
      <c r="ITZ72" s="5"/>
      <c r="IUA72" s="5"/>
      <c r="IUB72" s="5"/>
      <c r="IUC72" s="5"/>
      <c r="IUD72" s="5"/>
      <c r="IUE72" s="5"/>
      <c r="IUF72" s="5"/>
      <c r="IUG72" s="5"/>
      <c r="IUH72" s="5"/>
      <c r="IUI72" s="5"/>
      <c r="IUJ72" s="5"/>
      <c r="IUK72" s="5"/>
      <c r="IUL72" s="5"/>
      <c r="IUM72" s="5"/>
      <c r="IUN72" s="5"/>
      <c r="IUO72" s="5"/>
      <c r="IUP72" s="5"/>
      <c r="IUQ72" s="5"/>
      <c r="IUR72" s="5"/>
      <c r="IUS72" s="5"/>
      <c r="IUT72" s="5"/>
      <c r="IUU72" s="5"/>
      <c r="IUV72" s="5"/>
      <c r="IUW72" s="5"/>
      <c r="IUX72" s="5"/>
      <c r="IUY72" s="5"/>
      <c r="IUZ72" s="5"/>
      <c r="IVA72" s="5"/>
      <c r="IVB72" s="5"/>
      <c r="IVC72" s="5"/>
      <c r="IVD72" s="5"/>
      <c r="IVE72" s="5"/>
      <c r="IVF72" s="5"/>
      <c r="IVG72" s="5"/>
      <c r="IVH72" s="5"/>
      <c r="IVI72" s="5"/>
      <c r="IVJ72" s="5"/>
      <c r="IVK72" s="5"/>
      <c r="IVL72" s="5"/>
      <c r="IVM72" s="5"/>
      <c r="IVN72" s="5"/>
      <c r="IVO72" s="5"/>
      <c r="IVP72" s="5"/>
      <c r="IVQ72" s="5"/>
      <c r="IVR72" s="5"/>
      <c r="IVS72" s="5"/>
      <c r="IVT72" s="5"/>
      <c r="IVU72" s="5"/>
      <c r="IVV72" s="5"/>
      <c r="IVW72" s="5"/>
      <c r="IVX72" s="5"/>
      <c r="IVY72" s="5"/>
      <c r="IVZ72" s="5"/>
      <c r="IWA72" s="5"/>
      <c r="IWB72" s="5"/>
      <c r="IWC72" s="5"/>
      <c r="IWD72" s="5"/>
      <c r="IWE72" s="5"/>
      <c r="IWF72" s="5"/>
      <c r="IWG72" s="5"/>
      <c r="IWH72" s="5"/>
      <c r="IWI72" s="5"/>
      <c r="IWJ72" s="5"/>
      <c r="IWK72" s="5"/>
      <c r="IWL72" s="5"/>
      <c r="IWM72" s="5"/>
      <c r="IWN72" s="5"/>
      <c r="IWO72" s="5"/>
      <c r="IWP72" s="5"/>
      <c r="IWQ72" s="5"/>
      <c r="IWR72" s="5"/>
      <c r="IWS72" s="5"/>
      <c r="IWT72" s="5"/>
      <c r="IWU72" s="5"/>
      <c r="IWV72" s="5"/>
      <c r="IWW72" s="5"/>
      <c r="IWX72" s="5"/>
      <c r="IWY72" s="5"/>
      <c r="IWZ72" s="5"/>
      <c r="IXA72" s="5"/>
      <c r="IXB72" s="5"/>
      <c r="IXC72" s="5"/>
      <c r="IXD72" s="5"/>
      <c r="IXE72" s="5"/>
      <c r="IXF72" s="5"/>
      <c r="IXG72" s="5"/>
      <c r="IXH72" s="5"/>
      <c r="IXI72" s="5"/>
      <c r="IXJ72" s="5"/>
      <c r="IXK72" s="5"/>
      <c r="IXL72" s="5"/>
      <c r="IXM72" s="5"/>
      <c r="IXN72" s="5"/>
      <c r="IXO72" s="5"/>
      <c r="IXP72" s="5"/>
      <c r="IXQ72" s="5"/>
      <c r="IXR72" s="5"/>
      <c r="IXS72" s="5"/>
      <c r="IXT72" s="5"/>
      <c r="IXU72" s="5"/>
      <c r="IXV72" s="5"/>
      <c r="IXW72" s="5"/>
      <c r="IXX72" s="5"/>
      <c r="IXY72" s="5"/>
      <c r="IXZ72" s="5"/>
      <c r="IYA72" s="5"/>
      <c r="IYB72" s="5"/>
      <c r="IYC72" s="5"/>
      <c r="IYD72" s="5"/>
      <c r="IYE72" s="5"/>
      <c r="IYF72" s="5"/>
      <c r="IYG72" s="5"/>
      <c r="IYH72" s="5"/>
      <c r="IYI72" s="5"/>
      <c r="IYJ72" s="5"/>
      <c r="IYK72" s="5"/>
      <c r="IYL72" s="5"/>
      <c r="IYM72" s="5"/>
      <c r="IYN72" s="5"/>
      <c r="IYO72" s="5"/>
      <c r="IYP72" s="5"/>
      <c r="IYQ72" s="5"/>
      <c r="IYR72" s="5"/>
      <c r="IYS72" s="5"/>
      <c r="IYT72" s="5"/>
      <c r="IYU72" s="5"/>
      <c r="IYV72" s="5"/>
      <c r="IYW72" s="5"/>
      <c r="IYX72" s="5"/>
      <c r="IYY72" s="5"/>
      <c r="IYZ72" s="5"/>
      <c r="IZA72" s="5"/>
      <c r="IZB72" s="5"/>
      <c r="IZC72" s="5"/>
      <c r="IZD72" s="5"/>
      <c r="IZE72" s="5"/>
      <c r="IZF72" s="5"/>
      <c r="IZG72" s="5"/>
      <c r="IZH72" s="5"/>
      <c r="IZI72" s="5"/>
      <c r="IZJ72" s="5"/>
      <c r="IZK72" s="5"/>
      <c r="IZL72" s="5"/>
      <c r="IZM72" s="5"/>
      <c r="IZN72" s="5"/>
      <c r="IZO72" s="5"/>
      <c r="IZP72" s="5"/>
      <c r="IZQ72" s="5"/>
      <c r="IZR72" s="5"/>
      <c r="IZS72" s="5"/>
      <c r="IZT72" s="5"/>
      <c r="IZU72" s="5"/>
      <c r="IZV72" s="5"/>
      <c r="IZW72" s="5"/>
      <c r="IZX72" s="5"/>
      <c r="IZY72" s="5"/>
      <c r="IZZ72" s="5"/>
      <c r="JAA72" s="5"/>
      <c r="JAB72" s="5"/>
      <c r="JAC72" s="5"/>
      <c r="JAD72" s="5"/>
      <c r="JAE72" s="5"/>
      <c r="JAF72" s="5"/>
      <c r="JAG72" s="5"/>
      <c r="JAH72" s="5"/>
      <c r="JAI72" s="5"/>
      <c r="JAJ72" s="5"/>
      <c r="JAK72" s="5"/>
      <c r="JAL72" s="5"/>
      <c r="JAM72" s="5"/>
      <c r="JAN72" s="5"/>
      <c r="JAO72" s="5"/>
      <c r="JAP72" s="5"/>
      <c r="JAQ72" s="5"/>
      <c r="JAR72" s="5"/>
      <c r="JAS72" s="5"/>
      <c r="JAT72" s="5"/>
      <c r="JAU72" s="5"/>
      <c r="JAV72" s="5"/>
      <c r="JAW72" s="5"/>
      <c r="JAX72" s="5"/>
      <c r="JAY72" s="5"/>
      <c r="JAZ72" s="5"/>
      <c r="JBA72" s="5"/>
      <c r="JBB72" s="5"/>
      <c r="JBC72" s="5"/>
      <c r="JBD72" s="5"/>
      <c r="JBE72" s="5"/>
      <c r="JBF72" s="5"/>
      <c r="JBG72" s="5"/>
      <c r="JBH72" s="5"/>
      <c r="JBI72" s="5"/>
      <c r="JBJ72" s="5"/>
      <c r="JBK72" s="5"/>
      <c r="JBL72" s="5"/>
      <c r="JBM72" s="5"/>
      <c r="JBN72" s="5"/>
      <c r="JBO72" s="5"/>
      <c r="JBP72" s="5"/>
      <c r="JBQ72" s="5"/>
      <c r="JBR72" s="5"/>
      <c r="JBS72" s="5"/>
      <c r="JBT72" s="5"/>
      <c r="JBU72" s="5"/>
      <c r="JBV72" s="5"/>
      <c r="JBW72" s="5"/>
      <c r="JBX72" s="5"/>
      <c r="JBY72" s="5"/>
      <c r="JBZ72" s="5"/>
      <c r="JCA72" s="5"/>
      <c r="JCB72" s="5"/>
      <c r="JCC72" s="5"/>
      <c r="JCD72" s="5"/>
      <c r="JCE72" s="5"/>
      <c r="JCF72" s="5"/>
      <c r="JCG72" s="5"/>
      <c r="JCH72" s="5"/>
      <c r="JCI72" s="5"/>
      <c r="JCJ72" s="5"/>
      <c r="JCK72" s="5"/>
      <c r="JCL72" s="5"/>
      <c r="JCM72" s="5"/>
      <c r="JCN72" s="5"/>
      <c r="JCO72" s="5"/>
      <c r="JCP72" s="5"/>
      <c r="JCQ72" s="5"/>
      <c r="JCR72" s="5"/>
      <c r="JCS72" s="5"/>
      <c r="JCT72" s="5"/>
      <c r="JCU72" s="5"/>
      <c r="JCV72" s="5"/>
      <c r="JCW72" s="5"/>
      <c r="JCX72" s="5"/>
      <c r="JCY72" s="5"/>
      <c r="JCZ72" s="5"/>
      <c r="JDA72" s="5"/>
      <c r="JDB72" s="5"/>
      <c r="JDC72" s="5"/>
      <c r="JDD72" s="5"/>
      <c r="JDE72" s="5"/>
      <c r="JDF72" s="5"/>
      <c r="JDG72" s="5"/>
      <c r="JDH72" s="5"/>
      <c r="JDI72" s="5"/>
      <c r="JDJ72" s="5"/>
      <c r="JDK72" s="5"/>
      <c r="JDL72" s="5"/>
      <c r="JDM72" s="5"/>
      <c r="JDN72" s="5"/>
      <c r="JDO72" s="5"/>
      <c r="JDP72" s="5"/>
      <c r="JDQ72" s="5"/>
      <c r="JDR72" s="5"/>
      <c r="JDS72" s="5"/>
      <c r="JDT72" s="5"/>
      <c r="JDU72" s="5"/>
      <c r="JDV72" s="5"/>
      <c r="JDW72" s="5"/>
      <c r="JDX72" s="5"/>
      <c r="JDY72" s="5"/>
      <c r="JDZ72" s="5"/>
      <c r="JEA72" s="5"/>
      <c r="JEB72" s="5"/>
      <c r="JEC72" s="5"/>
      <c r="JED72" s="5"/>
      <c r="JEE72" s="5"/>
      <c r="JEF72" s="5"/>
      <c r="JEG72" s="5"/>
      <c r="JEH72" s="5"/>
      <c r="JEI72" s="5"/>
      <c r="JEJ72" s="5"/>
      <c r="JEK72" s="5"/>
      <c r="JEL72" s="5"/>
      <c r="JEM72" s="5"/>
      <c r="JEN72" s="5"/>
      <c r="JEO72" s="5"/>
      <c r="JEP72" s="5"/>
      <c r="JEQ72" s="5"/>
      <c r="JER72" s="5"/>
      <c r="JES72" s="5"/>
      <c r="JET72" s="5"/>
      <c r="JEU72" s="5"/>
      <c r="JEV72" s="5"/>
      <c r="JEW72" s="5"/>
      <c r="JEX72" s="5"/>
      <c r="JEY72" s="5"/>
      <c r="JEZ72" s="5"/>
      <c r="JFA72" s="5"/>
      <c r="JFB72" s="5"/>
      <c r="JFC72" s="5"/>
      <c r="JFD72" s="5"/>
      <c r="JFE72" s="5"/>
      <c r="JFF72" s="5"/>
      <c r="JFG72" s="5"/>
      <c r="JFH72" s="5"/>
      <c r="JFI72" s="5"/>
      <c r="JFJ72" s="5"/>
      <c r="JFK72" s="5"/>
      <c r="JFL72" s="5"/>
      <c r="JFM72" s="5"/>
      <c r="JFN72" s="5"/>
      <c r="JFO72" s="5"/>
      <c r="JFP72" s="5"/>
      <c r="JFQ72" s="5"/>
      <c r="JFR72" s="5"/>
      <c r="JFS72" s="5"/>
      <c r="JFT72" s="5"/>
      <c r="JFU72" s="5"/>
      <c r="JFV72" s="5"/>
      <c r="JFW72" s="5"/>
      <c r="JFX72" s="5"/>
      <c r="JFY72" s="5"/>
      <c r="JFZ72" s="5"/>
      <c r="JGA72" s="5"/>
      <c r="JGB72" s="5"/>
      <c r="JGC72" s="5"/>
      <c r="JGD72" s="5"/>
      <c r="JGE72" s="5"/>
      <c r="JGF72" s="5"/>
      <c r="JGG72" s="5"/>
      <c r="JGH72" s="5"/>
      <c r="JGI72" s="5"/>
      <c r="JGJ72" s="5"/>
      <c r="JGK72" s="5"/>
      <c r="JGL72" s="5"/>
      <c r="JGM72" s="5"/>
      <c r="JGN72" s="5"/>
      <c r="JGO72" s="5"/>
      <c r="JGP72" s="5"/>
      <c r="JGQ72" s="5"/>
      <c r="JGR72" s="5"/>
      <c r="JGS72" s="5"/>
      <c r="JGT72" s="5"/>
      <c r="JGU72" s="5"/>
      <c r="JGV72" s="5"/>
      <c r="JGW72" s="5"/>
      <c r="JGX72" s="5"/>
      <c r="JGY72" s="5"/>
      <c r="JGZ72" s="5"/>
      <c r="JHA72" s="5"/>
      <c r="JHB72" s="5"/>
      <c r="JHC72" s="5"/>
      <c r="JHD72" s="5"/>
      <c r="JHE72" s="5"/>
      <c r="JHF72" s="5"/>
      <c r="JHG72" s="5"/>
      <c r="JHH72" s="5"/>
      <c r="JHI72" s="5"/>
      <c r="JHJ72" s="5"/>
      <c r="JHK72" s="5"/>
      <c r="JHL72" s="5"/>
      <c r="JHM72" s="5"/>
      <c r="JHN72" s="5"/>
      <c r="JHO72" s="5"/>
      <c r="JHP72" s="5"/>
      <c r="JHQ72" s="5"/>
      <c r="JHR72" s="5"/>
      <c r="JHS72" s="5"/>
      <c r="JHT72" s="5"/>
      <c r="JHU72" s="5"/>
      <c r="JHV72" s="5"/>
      <c r="JHW72" s="5"/>
      <c r="JHX72" s="5"/>
      <c r="JHY72" s="5"/>
      <c r="JHZ72" s="5"/>
      <c r="JIA72" s="5"/>
      <c r="JIB72" s="5"/>
      <c r="JIC72" s="5"/>
      <c r="JID72" s="5"/>
      <c r="JIE72" s="5"/>
      <c r="JIF72" s="5"/>
      <c r="JIG72" s="5"/>
      <c r="JIH72" s="5"/>
      <c r="JII72" s="5"/>
      <c r="JIJ72" s="5"/>
      <c r="JIK72" s="5"/>
      <c r="JIL72" s="5"/>
      <c r="JIM72" s="5"/>
      <c r="JIN72" s="5"/>
      <c r="JIO72" s="5"/>
      <c r="JIP72" s="5"/>
      <c r="JIQ72" s="5"/>
      <c r="JIR72" s="5"/>
      <c r="JIS72" s="5"/>
      <c r="JIT72" s="5"/>
      <c r="JIU72" s="5"/>
      <c r="JIV72" s="5"/>
      <c r="JIW72" s="5"/>
      <c r="JIX72" s="5"/>
      <c r="JIY72" s="5"/>
      <c r="JIZ72" s="5"/>
      <c r="JJA72" s="5"/>
      <c r="JJB72" s="5"/>
      <c r="JJC72" s="5"/>
      <c r="JJD72" s="5"/>
      <c r="JJE72" s="5"/>
      <c r="JJF72" s="5"/>
      <c r="JJG72" s="5"/>
      <c r="JJH72" s="5"/>
      <c r="JJI72" s="5"/>
      <c r="JJJ72" s="5"/>
      <c r="JJK72" s="5"/>
      <c r="JJL72" s="5"/>
      <c r="JJM72" s="5"/>
      <c r="JJN72" s="5"/>
      <c r="JJO72" s="5"/>
      <c r="JJP72" s="5"/>
      <c r="JJQ72" s="5"/>
      <c r="JJR72" s="5"/>
      <c r="JJS72" s="5"/>
      <c r="JJT72" s="5"/>
      <c r="JJU72" s="5"/>
      <c r="JJV72" s="5"/>
      <c r="JJW72" s="5"/>
      <c r="JJX72" s="5"/>
      <c r="JJY72" s="5"/>
      <c r="JJZ72" s="5"/>
      <c r="JKA72" s="5"/>
      <c r="JKB72" s="5"/>
      <c r="JKC72" s="5"/>
      <c r="JKD72" s="5"/>
      <c r="JKE72" s="5"/>
      <c r="JKF72" s="5"/>
      <c r="JKG72" s="5"/>
      <c r="JKH72" s="5"/>
      <c r="JKI72" s="5"/>
      <c r="JKJ72" s="5"/>
      <c r="JKK72" s="5"/>
      <c r="JKL72" s="5"/>
      <c r="JKM72" s="5"/>
      <c r="JKN72" s="5"/>
      <c r="JKO72" s="5"/>
      <c r="JKP72" s="5"/>
      <c r="JKQ72" s="5"/>
      <c r="JKR72" s="5"/>
      <c r="JKS72" s="5"/>
      <c r="JKT72" s="5"/>
      <c r="JKU72" s="5"/>
      <c r="JKV72" s="5"/>
      <c r="JKW72" s="5"/>
      <c r="JKX72" s="5"/>
      <c r="JKY72" s="5"/>
      <c r="JKZ72" s="5"/>
      <c r="JLA72" s="5"/>
      <c r="JLB72" s="5"/>
      <c r="JLC72" s="5"/>
      <c r="JLD72" s="5"/>
      <c r="JLE72" s="5"/>
      <c r="JLF72" s="5"/>
      <c r="JLG72" s="5"/>
      <c r="JLH72" s="5"/>
      <c r="JLI72" s="5"/>
      <c r="JLJ72" s="5"/>
      <c r="JLK72" s="5"/>
      <c r="JLL72" s="5"/>
      <c r="JLM72" s="5"/>
      <c r="JLN72" s="5"/>
      <c r="JLO72" s="5"/>
      <c r="JLP72" s="5"/>
      <c r="JLQ72" s="5"/>
      <c r="JLR72" s="5"/>
      <c r="JLS72" s="5"/>
      <c r="JLT72" s="5"/>
      <c r="JLU72" s="5"/>
      <c r="JLV72" s="5"/>
      <c r="JLW72" s="5"/>
      <c r="JLX72" s="5"/>
      <c r="JLY72" s="5"/>
      <c r="JLZ72" s="5"/>
      <c r="JMA72" s="5"/>
      <c r="JMB72" s="5"/>
      <c r="JMC72" s="5"/>
      <c r="JMD72" s="5"/>
      <c r="JME72" s="5"/>
      <c r="JMF72" s="5"/>
      <c r="JMG72" s="5"/>
      <c r="JMH72" s="5"/>
      <c r="JMI72" s="5"/>
      <c r="JMJ72" s="5"/>
      <c r="JMK72" s="5"/>
      <c r="JML72" s="5"/>
      <c r="JMM72" s="5"/>
      <c r="JMN72" s="5"/>
      <c r="JMO72" s="5"/>
      <c r="JMP72" s="5"/>
      <c r="JMQ72" s="5"/>
      <c r="JMR72" s="5"/>
      <c r="JMS72" s="5"/>
      <c r="JMT72" s="5"/>
      <c r="JMU72" s="5"/>
      <c r="JMV72" s="5"/>
      <c r="JMW72" s="5"/>
      <c r="JMX72" s="5"/>
      <c r="JMY72" s="5"/>
      <c r="JMZ72" s="5"/>
      <c r="JNA72" s="5"/>
      <c r="JNB72" s="5"/>
      <c r="JNC72" s="5"/>
      <c r="JND72" s="5"/>
      <c r="JNE72" s="5"/>
      <c r="JNF72" s="5"/>
      <c r="JNG72" s="5"/>
      <c r="JNH72" s="5"/>
      <c r="JNI72" s="5"/>
      <c r="JNJ72" s="5"/>
      <c r="JNK72" s="5"/>
      <c r="JNL72" s="5"/>
      <c r="JNM72" s="5"/>
      <c r="JNN72" s="5"/>
      <c r="JNO72" s="5"/>
      <c r="JNP72" s="5"/>
      <c r="JNQ72" s="5"/>
      <c r="JNR72" s="5"/>
      <c r="JNS72" s="5"/>
      <c r="JNT72" s="5"/>
      <c r="JNU72" s="5"/>
      <c r="JNV72" s="5"/>
      <c r="JNW72" s="5"/>
      <c r="JNX72" s="5"/>
      <c r="JNY72" s="5"/>
      <c r="JNZ72" s="5"/>
      <c r="JOA72" s="5"/>
      <c r="JOB72" s="5"/>
      <c r="JOC72" s="5"/>
      <c r="JOD72" s="5"/>
      <c r="JOE72" s="5"/>
      <c r="JOF72" s="5"/>
      <c r="JOG72" s="5"/>
      <c r="JOH72" s="5"/>
      <c r="JOI72" s="5"/>
      <c r="JOJ72" s="5"/>
      <c r="JOK72" s="5"/>
      <c r="JOL72" s="5"/>
      <c r="JOM72" s="5"/>
      <c r="JON72" s="5"/>
      <c r="JOO72" s="5"/>
      <c r="JOP72" s="5"/>
      <c r="JOQ72" s="5"/>
      <c r="JOR72" s="5"/>
      <c r="JOS72" s="5"/>
      <c r="JOT72" s="5"/>
      <c r="JOU72" s="5"/>
      <c r="JOV72" s="5"/>
      <c r="JOW72" s="5"/>
      <c r="JOX72" s="5"/>
      <c r="JOY72" s="5"/>
      <c r="JOZ72" s="5"/>
      <c r="JPA72" s="5"/>
      <c r="JPB72" s="5"/>
      <c r="JPC72" s="5"/>
      <c r="JPD72" s="5"/>
      <c r="JPE72" s="5"/>
      <c r="JPF72" s="5"/>
      <c r="JPG72" s="5"/>
      <c r="JPH72" s="5"/>
      <c r="JPI72" s="5"/>
      <c r="JPJ72" s="5"/>
      <c r="JPK72" s="5"/>
      <c r="JPL72" s="5"/>
      <c r="JPM72" s="5"/>
      <c r="JPN72" s="5"/>
      <c r="JPO72" s="5"/>
      <c r="JPP72" s="5"/>
      <c r="JPQ72" s="5"/>
      <c r="JPR72" s="5"/>
      <c r="JPS72" s="5"/>
      <c r="JPT72" s="5"/>
      <c r="JPU72" s="5"/>
      <c r="JPV72" s="5"/>
      <c r="JPW72" s="5"/>
      <c r="JPX72" s="5"/>
      <c r="JPY72" s="5"/>
      <c r="JPZ72" s="5"/>
      <c r="JQA72" s="5"/>
      <c r="JQB72" s="5"/>
      <c r="JQC72" s="5"/>
      <c r="JQD72" s="5"/>
      <c r="JQE72" s="5"/>
      <c r="JQF72" s="5"/>
      <c r="JQG72" s="5"/>
      <c r="JQH72" s="5"/>
      <c r="JQI72" s="5"/>
      <c r="JQJ72" s="5"/>
      <c r="JQK72" s="5"/>
      <c r="JQL72" s="5"/>
      <c r="JQM72" s="5"/>
      <c r="JQN72" s="5"/>
      <c r="JQO72" s="5"/>
      <c r="JQP72" s="5"/>
      <c r="JQQ72" s="5"/>
      <c r="JQR72" s="5"/>
      <c r="JQS72" s="5"/>
      <c r="JQT72" s="5"/>
      <c r="JQU72" s="5"/>
      <c r="JQV72" s="5"/>
      <c r="JQW72" s="5"/>
      <c r="JQX72" s="5"/>
      <c r="JQY72" s="5"/>
      <c r="JQZ72" s="5"/>
      <c r="JRA72" s="5"/>
      <c r="JRB72" s="5"/>
      <c r="JRC72" s="5"/>
      <c r="JRD72" s="5"/>
      <c r="JRE72" s="5"/>
      <c r="JRF72" s="5"/>
      <c r="JRG72" s="5"/>
      <c r="JRH72" s="5"/>
      <c r="JRI72" s="5"/>
      <c r="JRJ72" s="5"/>
      <c r="JRK72" s="5"/>
      <c r="JRL72" s="5"/>
      <c r="JRM72" s="5"/>
      <c r="JRN72" s="5"/>
      <c r="JRO72" s="5"/>
      <c r="JRP72" s="5"/>
      <c r="JRQ72" s="5"/>
      <c r="JRR72" s="5"/>
      <c r="JRS72" s="5"/>
      <c r="JRT72" s="5"/>
      <c r="JRU72" s="5"/>
      <c r="JRV72" s="5"/>
      <c r="JRW72" s="5"/>
      <c r="JRX72" s="5"/>
      <c r="JRY72" s="5"/>
      <c r="JRZ72" s="5"/>
      <c r="JSA72" s="5"/>
      <c r="JSB72" s="5"/>
      <c r="JSC72" s="5"/>
      <c r="JSD72" s="5"/>
      <c r="JSE72" s="5"/>
      <c r="JSF72" s="5"/>
      <c r="JSG72" s="5"/>
      <c r="JSH72" s="5"/>
      <c r="JSI72" s="5"/>
      <c r="JSJ72" s="5"/>
      <c r="JSK72" s="5"/>
      <c r="JSL72" s="5"/>
      <c r="JSM72" s="5"/>
      <c r="JSN72" s="5"/>
      <c r="JSO72" s="5"/>
      <c r="JSP72" s="5"/>
      <c r="JSQ72" s="5"/>
      <c r="JSR72" s="5"/>
      <c r="JSS72" s="5"/>
      <c r="JST72" s="5"/>
      <c r="JSU72" s="5"/>
      <c r="JSV72" s="5"/>
      <c r="JSW72" s="5"/>
      <c r="JSX72" s="5"/>
      <c r="JSY72" s="5"/>
      <c r="JSZ72" s="5"/>
      <c r="JTA72" s="5"/>
      <c r="JTB72" s="5"/>
      <c r="JTC72" s="5"/>
      <c r="JTD72" s="5"/>
      <c r="JTE72" s="5"/>
      <c r="JTF72" s="5"/>
      <c r="JTG72" s="5"/>
      <c r="JTH72" s="5"/>
      <c r="JTI72" s="5"/>
      <c r="JTJ72" s="5"/>
      <c r="JTK72" s="5"/>
      <c r="JTL72" s="5"/>
      <c r="JTM72" s="5"/>
      <c r="JTN72" s="5"/>
      <c r="JTO72" s="5"/>
      <c r="JTP72" s="5"/>
      <c r="JTQ72" s="5"/>
      <c r="JTR72" s="5"/>
      <c r="JTS72" s="5"/>
      <c r="JTT72" s="5"/>
      <c r="JTU72" s="5"/>
      <c r="JTV72" s="5"/>
      <c r="JTW72" s="5"/>
      <c r="JTX72" s="5"/>
      <c r="JTY72" s="5"/>
      <c r="JTZ72" s="5"/>
      <c r="JUA72" s="5"/>
      <c r="JUB72" s="5"/>
      <c r="JUC72" s="5"/>
      <c r="JUD72" s="5"/>
      <c r="JUE72" s="5"/>
      <c r="JUF72" s="5"/>
      <c r="JUG72" s="5"/>
      <c r="JUH72" s="5"/>
      <c r="JUI72" s="5"/>
      <c r="JUJ72" s="5"/>
      <c r="JUK72" s="5"/>
      <c r="JUL72" s="5"/>
      <c r="JUM72" s="5"/>
      <c r="JUN72" s="5"/>
      <c r="JUO72" s="5"/>
      <c r="JUP72" s="5"/>
      <c r="JUQ72" s="5"/>
      <c r="JUR72" s="5"/>
      <c r="JUS72" s="5"/>
      <c r="JUT72" s="5"/>
      <c r="JUU72" s="5"/>
      <c r="JUV72" s="5"/>
      <c r="JUW72" s="5"/>
      <c r="JUX72" s="5"/>
      <c r="JUY72" s="5"/>
      <c r="JUZ72" s="5"/>
      <c r="JVA72" s="5"/>
      <c r="JVB72" s="5"/>
      <c r="JVC72" s="5"/>
      <c r="JVD72" s="5"/>
      <c r="JVE72" s="5"/>
      <c r="JVF72" s="5"/>
      <c r="JVG72" s="5"/>
      <c r="JVH72" s="5"/>
      <c r="JVI72" s="5"/>
      <c r="JVJ72" s="5"/>
      <c r="JVK72" s="5"/>
      <c r="JVL72" s="5"/>
      <c r="JVM72" s="5"/>
      <c r="JVN72" s="5"/>
      <c r="JVO72" s="5"/>
      <c r="JVP72" s="5"/>
      <c r="JVQ72" s="5"/>
      <c r="JVR72" s="5"/>
      <c r="JVS72" s="5"/>
      <c r="JVT72" s="5"/>
      <c r="JVU72" s="5"/>
      <c r="JVV72" s="5"/>
      <c r="JVW72" s="5"/>
      <c r="JVX72" s="5"/>
      <c r="JVY72" s="5"/>
      <c r="JVZ72" s="5"/>
      <c r="JWA72" s="5"/>
      <c r="JWB72" s="5"/>
      <c r="JWC72" s="5"/>
      <c r="JWD72" s="5"/>
      <c r="JWE72" s="5"/>
      <c r="JWF72" s="5"/>
      <c r="JWG72" s="5"/>
      <c r="JWH72" s="5"/>
      <c r="JWI72" s="5"/>
      <c r="JWJ72" s="5"/>
      <c r="JWK72" s="5"/>
      <c r="JWL72" s="5"/>
      <c r="JWM72" s="5"/>
      <c r="JWN72" s="5"/>
      <c r="JWO72" s="5"/>
      <c r="JWP72" s="5"/>
      <c r="JWQ72" s="5"/>
      <c r="JWR72" s="5"/>
      <c r="JWS72" s="5"/>
      <c r="JWT72" s="5"/>
      <c r="JWU72" s="5"/>
      <c r="JWV72" s="5"/>
      <c r="JWW72" s="5"/>
      <c r="JWX72" s="5"/>
      <c r="JWY72" s="5"/>
      <c r="JWZ72" s="5"/>
      <c r="JXA72" s="5"/>
      <c r="JXB72" s="5"/>
      <c r="JXC72" s="5"/>
      <c r="JXD72" s="5"/>
      <c r="JXE72" s="5"/>
      <c r="JXF72" s="5"/>
      <c r="JXG72" s="5"/>
      <c r="JXH72" s="5"/>
      <c r="JXI72" s="5"/>
      <c r="JXJ72" s="5"/>
      <c r="JXK72" s="5"/>
      <c r="JXL72" s="5"/>
      <c r="JXM72" s="5"/>
      <c r="JXN72" s="5"/>
      <c r="JXO72" s="5"/>
      <c r="JXP72" s="5"/>
      <c r="JXQ72" s="5"/>
      <c r="JXR72" s="5"/>
      <c r="JXS72" s="5"/>
      <c r="JXT72" s="5"/>
      <c r="JXU72" s="5"/>
      <c r="JXV72" s="5"/>
      <c r="JXW72" s="5"/>
      <c r="JXX72" s="5"/>
      <c r="JXY72" s="5"/>
      <c r="JXZ72" s="5"/>
      <c r="JYA72" s="5"/>
      <c r="JYB72" s="5"/>
      <c r="JYC72" s="5"/>
      <c r="JYD72" s="5"/>
      <c r="JYE72" s="5"/>
      <c r="JYF72" s="5"/>
      <c r="JYG72" s="5"/>
      <c r="JYH72" s="5"/>
      <c r="JYI72" s="5"/>
      <c r="JYJ72" s="5"/>
      <c r="JYK72" s="5"/>
      <c r="JYL72" s="5"/>
      <c r="JYM72" s="5"/>
      <c r="JYN72" s="5"/>
      <c r="JYO72" s="5"/>
      <c r="JYP72" s="5"/>
      <c r="JYQ72" s="5"/>
      <c r="JYR72" s="5"/>
      <c r="JYS72" s="5"/>
      <c r="JYT72" s="5"/>
      <c r="JYU72" s="5"/>
      <c r="JYV72" s="5"/>
      <c r="JYW72" s="5"/>
      <c r="JYX72" s="5"/>
      <c r="JYY72" s="5"/>
      <c r="JYZ72" s="5"/>
      <c r="JZA72" s="5"/>
      <c r="JZB72" s="5"/>
      <c r="JZC72" s="5"/>
      <c r="JZD72" s="5"/>
      <c r="JZE72" s="5"/>
      <c r="JZF72" s="5"/>
      <c r="JZG72" s="5"/>
      <c r="JZH72" s="5"/>
      <c r="JZI72" s="5"/>
      <c r="JZJ72" s="5"/>
      <c r="JZK72" s="5"/>
      <c r="JZL72" s="5"/>
      <c r="JZM72" s="5"/>
      <c r="JZN72" s="5"/>
      <c r="JZO72" s="5"/>
      <c r="JZP72" s="5"/>
      <c r="JZQ72" s="5"/>
      <c r="JZR72" s="5"/>
      <c r="JZS72" s="5"/>
      <c r="JZT72" s="5"/>
      <c r="JZU72" s="5"/>
      <c r="JZV72" s="5"/>
      <c r="JZW72" s="5"/>
      <c r="JZX72" s="5"/>
      <c r="JZY72" s="5"/>
      <c r="JZZ72" s="5"/>
      <c r="KAA72" s="5"/>
      <c r="KAB72" s="5"/>
      <c r="KAC72" s="5"/>
      <c r="KAD72" s="5"/>
      <c r="KAE72" s="5"/>
      <c r="KAF72" s="5"/>
      <c r="KAG72" s="5"/>
      <c r="KAH72" s="5"/>
      <c r="KAI72" s="5"/>
      <c r="KAJ72" s="5"/>
      <c r="KAK72" s="5"/>
      <c r="KAL72" s="5"/>
      <c r="KAM72" s="5"/>
      <c r="KAN72" s="5"/>
      <c r="KAO72" s="5"/>
      <c r="KAP72" s="5"/>
      <c r="KAQ72" s="5"/>
      <c r="KAR72" s="5"/>
      <c r="KAS72" s="5"/>
      <c r="KAT72" s="5"/>
      <c r="KAU72" s="5"/>
      <c r="KAV72" s="5"/>
      <c r="KAW72" s="5"/>
      <c r="KAX72" s="5"/>
      <c r="KAY72" s="5"/>
      <c r="KAZ72" s="5"/>
      <c r="KBA72" s="5"/>
      <c r="KBB72" s="5"/>
      <c r="KBC72" s="5"/>
      <c r="KBD72" s="5"/>
      <c r="KBE72" s="5"/>
      <c r="KBF72" s="5"/>
      <c r="KBG72" s="5"/>
      <c r="KBH72" s="5"/>
      <c r="KBI72" s="5"/>
      <c r="KBJ72" s="5"/>
      <c r="KBK72" s="5"/>
      <c r="KBL72" s="5"/>
      <c r="KBM72" s="5"/>
      <c r="KBN72" s="5"/>
      <c r="KBO72" s="5"/>
      <c r="KBP72" s="5"/>
      <c r="KBQ72" s="5"/>
      <c r="KBR72" s="5"/>
      <c r="KBS72" s="5"/>
      <c r="KBT72" s="5"/>
      <c r="KBU72" s="5"/>
      <c r="KBV72" s="5"/>
      <c r="KBW72" s="5"/>
      <c r="KBX72" s="5"/>
      <c r="KBY72" s="5"/>
      <c r="KBZ72" s="5"/>
      <c r="KCA72" s="5"/>
      <c r="KCB72" s="5"/>
      <c r="KCC72" s="5"/>
      <c r="KCD72" s="5"/>
      <c r="KCE72" s="5"/>
      <c r="KCF72" s="5"/>
      <c r="KCG72" s="5"/>
      <c r="KCH72" s="5"/>
      <c r="KCI72" s="5"/>
      <c r="KCJ72" s="5"/>
      <c r="KCK72" s="5"/>
      <c r="KCL72" s="5"/>
      <c r="KCM72" s="5"/>
      <c r="KCN72" s="5"/>
      <c r="KCO72" s="5"/>
      <c r="KCP72" s="5"/>
      <c r="KCQ72" s="5"/>
      <c r="KCR72" s="5"/>
      <c r="KCS72" s="5"/>
      <c r="KCT72" s="5"/>
      <c r="KCU72" s="5"/>
      <c r="KCV72" s="5"/>
      <c r="KCW72" s="5"/>
      <c r="KCX72" s="5"/>
      <c r="KCY72" s="5"/>
      <c r="KCZ72" s="5"/>
      <c r="KDA72" s="5"/>
      <c r="KDB72" s="5"/>
      <c r="KDC72" s="5"/>
      <c r="KDD72" s="5"/>
      <c r="KDE72" s="5"/>
      <c r="KDF72" s="5"/>
      <c r="KDG72" s="5"/>
      <c r="KDH72" s="5"/>
      <c r="KDI72" s="5"/>
      <c r="KDJ72" s="5"/>
      <c r="KDK72" s="5"/>
      <c r="KDL72" s="5"/>
      <c r="KDM72" s="5"/>
      <c r="KDN72" s="5"/>
      <c r="KDO72" s="5"/>
      <c r="KDP72" s="5"/>
      <c r="KDQ72" s="5"/>
      <c r="KDR72" s="5"/>
      <c r="KDS72" s="5"/>
      <c r="KDT72" s="5"/>
      <c r="KDU72" s="5"/>
      <c r="KDV72" s="5"/>
      <c r="KDW72" s="5"/>
      <c r="KDX72" s="5"/>
      <c r="KDY72" s="5"/>
      <c r="KDZ72" s="5"/>
      <c r="KEA72" s="5"/>
      <c r="KEB72" s="5"/>
      <c r="KEC72" s="5"/>
      <c r="KED72" s="5"/>
      <c r="KEE72" s="5"/>
      <c r="KEF72" s="5"/>
      <c r="KEG72" s="5"/>
      <c r="KEH72" s="5"/>
      <c r="KEI72" s="5"/>
      <c r="KEJ72" s="5"/>
      <c r="KEK72" s="5"/>
      <c r="KEL72" s="5"/>
      <c r="KEM72" s="5"/>
      <c r="KEN72" s="5"/>
      <c r="KEO72" s="5"/>
      <c r="KEP72" s="5"/>
      <c r="KEQ72" s="5"/>
      <c r="KER72" s="5"/>
      <c r="KES72" s="5"/>
      <c r="KET72" s="5"/>
      <c r="KEU72" s="5"/>
      <c r="KEV72" s="5"/>
      <c r="KEW72" s="5"/>
      <c r="KEX72" s="5"/>
      <c r="KEY72" s="5"/>
      <c r="KEZ72" s="5"/>
      <c r="KFA72" s="5"/>
      <c r="KFB72" s="5"/>
      <c r="KFC72" s="5"/>
      <c r="KFD72" s="5"/>
      <c r="KFE72" s="5"/>
      <c r="KFF72" s="5"/>
      <c r="KFG72" s="5"/>
      <c r="KFH72" s="5"/>
      <c r="KFI72" s="5"/>
      <c r="KFJ72" s="5"/>
      <c r="KFK72" s="5"/>
      <c r="KFL72" s="5"/>
      <c r="KFM72" s="5"/>
      <c r="KFN72" s="5"/>
      <c r="KFO72" s="5"/>
      <c r="KFP72" s="5"/>
      <c r="KFQ72" s="5"/>
      <c r="KFR72" s="5"/>
      <c r="KFS72" s="5"/>
      <c r="KFT72" s="5"/>
      <c r="KFU72" s="5"/>
      <c r="KFV72" s="5"/>
      <c r="KFW72" s="5"/>
      <c r="KFX72" s="5"/>
      <c r="KFY72" s="5"/>
      <c r="KFZ72" s="5"/>
      <c r="KGA72" s="5"/>
      <c r="KGB72" s="5"/>
      <c r="KGC72" s="5"/>
      <c r="KGD72" s="5"/>
      <c r="KGE72" s="5"/>
      <c r="KGF72" s="5"/>
      <c r="KGG72" s="5"/>
      <c r="KGH72" s="5"/>
      <c r="KGI72" s="5"/>
      <c r="KGJ72" s="5"/>
      <c r="KGK72" s="5"/>
      <c r="KGL72" s="5"/>
      <c r="KGM72" s="5"/>
      <c r="KGN72" s="5"/>
      <c r="KGO72" s="5"/>
      <c r="KGP72" s="5"/>
      <c r="KGQ72" s="5"/>
      <c r="KGR72" s="5"/>
      <c r="KGS72" s="5"/>
      <c r="KGT72" s="5"/>
      <c r="KGU72" s="5"/>
      <c r="KGV72" s="5"/>
      <c r="KGW72" s="5"/>
      <c r="KGX72" s="5"/>
      <c r="KGY72" s="5"/>
      <c r="KGZ72" s="5"/>
      <c r="KHA72" s="5"/>
      <c r="KHB72" s="5"/>
      <c r="KHC72" s="5"/>
      <c r="KHD72" s="5"/>
      <c r="KHE72" s="5"/>
      <c r="KHF72" s="5"/>
      <c r="KHG72" s="5"/>
      <c r="KHH72" s="5"/>
      <c r="KHI72" s="5"/>
      <c r="KHJ72" s="5"/>
      <c r="KHK72" s="5"/>
      <c r="KHL72" s="5"/>
      <c r="KHM72" s="5"/>
      <c r="KHN72" s="5"/>
      <c r="KHO72" s="5"/>
      <c r="KHP72" s="5"/>
      <c r="KHQ72" s="5"/>
      <c r="KHR72" s="5"/>
      <c r="KHS72" s="5"/>
      <c r="KHT72" s="5"/>
      <c r="KHU72" s="5"/>
      <c r="KHV72" s="5"/>
      <c r="KHW72" s="5"/>
      <c r="KHX72" s="5"/>
      <c r="KHY72" s="5"/>
      <c r="KHZ72" s="5"/>
      <c r="KIA72" s="5"/>
      <c r="KIB72" s="5"/>
      <c r="KIC72" s="5"/>
      <c r="KID72" s="5"/>
      <c r="KIE72" s="5"/>
      <c r="KIF72" s="5"/>
      <c r="KIG72" s="5"/>
      <c r="KIH72" s="5"/>
      <c r="KII72" s="5"/>
      <c r="KIJ72" s="5"/>
      <c r="KIK72" s="5"/>
      <c r="KIL72" s="5"/>
      <c r="KIM72" s="5"/>
      <c r="KIN72" s="5"/>
      <c r="KIO72" s="5"/>
      <c r="KIP72" s="5"/>
      <c r="KIQ72" s="5"/>
      <c r="KIR72" s="5"/>
      <c r="KIS72" s="5"/>
      <c r="KIT72" s="5"/>
      <c r="KIU72" s="5"/>
      <c r="KIV72" s="5"/>
      <c r="KIW72" s="5"/>
      <c r="KIX72" s="5"/>
      <c r="KIY72" s="5"/>
      <c r="KIZ72" s="5"/>
      <c r="KJA72" s="5"/>
      <c r="KJB72" s="5"/>
      <c r="KJC72" s="5"/>
      <c r="KJD72" s="5"/>
      <c r="KJE72" s="5"/>
      <c r="KJF72" s="5"/>
      <c r="KJG72" s="5"/>
      <c r="KJH72" s="5"/>
      <c r="KJI72" s="5"/>
      <c r="KJJ72" s="5"/>
      <c r="KJK72" s="5"/>
      <c r="KJL72" s="5"/>
      <c r="KJM72" s="5"/>
      <c r="KJN72" s="5"/>
      <c r="KJO72" s="5"/>
      <c r="KJP72" s="5"/>
      <c r="KJQ72" s="5"/>
      <c r="KJR72" s="5"/>
      <c r="KJS72" s="5"/>
      <c r="KJT72" s="5"/>
      <c r="KJU72" s="5"/>
      <c r="KJV72" s="5"/>
      <c r="KJW72" s="5"/>
      <c r="KJX72" s="5"/>
      <c r="KJY72" s="5"/>
      <c r="KJZ72" s="5"/>
      <c r="KKA72" s="5"/>
      <c r="KKB72" s="5"/>
      <c r="KKC72" s="5"/>
      <c r="KKD72" s="5"/>
      <c r="KKE72" s="5"/>
      <c r="KKF72" s="5"/>
      <c r="KKG72" s="5"/>
      <c r="KKH72" s="5"/>
      <c r="KKI72" s="5"/>
      <c r="KKJ72" s="5"/>
      <c r="KKK72" s="5"/>
      <c r="KKL72" s="5"/>
      <c r="KKM72" s="5"/>
      <c r="KKN72" s="5"/>
      <c r="KKO72" s="5"/>
      <c r="KKP72" s="5"/>
      <c r="KKQ72" s="5"/>
      <c r="KKR72" s="5"/>
      <c r="KKS72" s="5"/>
      <c r="KKT72" s="5"/>
      <c r="KKU72" s="5"/>
      <c r="KKV72" s="5"/>
      <c r="KKW72" s="5"/>
      <c r="KKX72" s="5"/>
      <c r="KKY72" s="5"/>
      <c r="KKZ72" s="5"/>
      <c r="KLA72" s="5"/>
      <c r="KLB72" s="5"/>
      <c r="KLC72" s="5"/>
      <c r="KLD72" s="5"/>
      <c r="KLE72" s="5"/>
      <c r="KLF72" s="5"/>
      <c r="KLG72" s="5"/>
      <c r="KLH72" s="5"/>
      <c r="KLI72" s="5"/>
      <c r="KLJ72" s="5"/>
      <c r="KLK72" s="5"/>
      <c r="KLL72" s="5"/>
      <c r="KLM72" s="5"/>
      <c r="KLN72" s="5"/>
      <c r="KLO72" s="5"/>
      <c r="KLP72" s="5"/>
      <c r="KLQ72" s="5"/>
      <c r="KLR72" s="5"/>
      <c r="KLS72" s="5"/>
      <c r="KLT72" s="5"/>
      <c r="KLU72" s="5"/>
      <c r="KLV72" s="5"/>
      <c r="KLW72" s="5"/>
      <c r="KLX72" s="5"/>
      <c r="KLY72" s="5"/>
      <c r="KLZ72" s="5"/>
      <c r="KMA72" s="5"/>
      <c r="KMB72" s="5"/>
      <c r="KMC72" s="5"/>
      <c r="KMD72" s="5"/>
      <c r="KME72" s="5"/>
      <c r="KMF72" s="5"/>
      <c r="KMG72" s="5"/>
      <c r="KMH72" s="5"/>
      <c r="KMI72" s="5"/>
      <c r="KMJ72" s="5"/>
      <c r="KMK72" s="5"/>
      <c r="KML72" s="5"/>
      <c r="KMM72" s="5"/>
      <c r="KMN72" s="5"/>
      <c r="KMO72" s="5"/>
      <c r="KMP72" s="5"/>
      <c r="KMQ72" s="5"/>
      <c r="KMR72" s="5"/>
      <c r="KMS72" s="5"/>
      <c r="KMT72" s="5"/>
      <c r="KMU72" s="5"/>
      <c r="KMV72" s="5"/>
      <c r="KMW72" s="5"/>
      <c r="KMX72" s="5"/>
      <c r="KMY72" s="5"/>
      <c r="KMZ72" s="5"/>
      <c r="KNA72" s="5"/>
      <c r="KNB72" s="5"/>
      <c r="KNC72" s="5"/>
      <c r="KND72" s="5"/>
      <c r="KNE72" s="5"/>
      <c r="KNF72" s="5"/>
      <c r="KNG72" s="5"/>
      <c r="KNH72" s="5"/>
      <c r="KNI72" s="5"/>
      <c r="KNJ72" s="5"/>
      <c r="KNK72" s="5"/>
      <c r="KNL72" s="5"/>
      <c r="KNM72" s="5"/>
      <c r="KNN72" s="5"/>
      <c r="KNO72" s="5"/>
      <c r="KNP72" s="5"/>
      <c r="KNQ72" s="5"/>
      <c r="KNR72" s="5"/>
      <c r="KNS72" s="5"/>
      <c r="KNT72" s="5"/>
      <c r="KNU72" s="5"/>
      <c r="KNV72" s="5"/>
      <c r="KNW72" s="5"/>
      <c r="KNX72" s="5"/>
      <c r="KNY72" s="5"/>
      <c r="KNZ72" s="5"/>
      <c r="KOA72" s="5"/>
      <c r="KOB72" s="5"/>
      <c r="KOC72" s="5"/>
      <c r="KOD72" s="5"/>
      <c r="KOE72" s="5"/>
      <c r="KOF72" s="5"/>
      <c r="KOG72" s="5"/>
      <c r="KOH72" s="5"/>
      <c r="KOI72" s="5"/>
      <c r="KOJ72" s="5"/>
      <c r="KOK72" s="5"/>
      <c r="KOL72" s="5"/>
      <c r="KOM72" s="5"/>
      <c r="KON72" s="5"/>
      <c r="KOO72" s="5"/>
      <c r="KOP72" s="5"/>
      <c r="KOQ72" s="5"/>
      <c r="KOR72" s="5"/>
      <c r="KOS72" s="5"/>
      <c r="KOT72" s="5"/>
      <c r="KOU72" s="5"/>
      <c r="KOV72" s="5"/>
      <c r="KOW72" s="5"/>
      <c r="KOX72" s="5"/>
      <c r="KOY72" s="5"/>
      <c r="KOZ72" s="5"/>
      <c r="KPA72" s="5"/>
      <c r="KPB72" s="5"/>
      <c r="KPC72" s="5"/>
      <c r="KPD72" s="5"/>
      <c r="KPE72" s="5"/>
      <c r="KPF72" s="5"/>
      <c r="KPG72" s="5"/>
      <c r="KPH72" s="5"/>
      <c r="KPI72" s="5"/>
      <c r="KPJ72" s="5"/>
      <c r="KPK72" s="5"/>
      <c r="KPL72" s="5"/>
      <c r="KPM72" s="5"/>
      <c r="KPN72" s="5"/>
      <c r="KPO72" s="5"/>
      <c r="KPP72" s="5"/>
      <c r="KPQ72" s="5"/>
      <c r="KPR72" s="5"/>
      <c r="KPS72" s="5"/>
      <c r="KPT72" s="5"/>
      <c r="KPU72" s="5"/>
      <c r="KPV72" s="5"/>
      <c r="KPW72" s="5"/>
      <c r="KPX72" s="5"/>
      <c r="KPY72" s="5"/>
      <c r="KPZ72" s="5"/>
      <c r="KQA72" s="5"/>
      <c r="KQB72" s="5"/>
      <c r="KQC72" s="5"/>
      <c r="KQD72" s="5"/>
      <c r="KQE72" s="5"/>
      <c r="KQF72" s="5"/>
      <c r="KQG72" s="5"/>
      <c r="KQH72" s="5"/>
      <c r="KQI72" s="5"/>
      <c r="KQJ72" s="5"/>
      <c r="KQK72" s="5"/>
      <c r="KQL72" s="5"/>
      <c r="KQM72" s="5"/>
      <c r="KQN72" s="5"/>
      <c r="KQO72" s="5"/>
      <c r="KQP72" s="5"/>
      <c r="KQQ72" s="5"/>
      <c r="KQR72" s="5"/>
      <c r="KQS72" s="5"/>
      <c r="KQT72" s="5"/>
      <c r="KQU72" s="5"/>
      <c r="KQV72" s="5"/>
      <c r="KQW72" s="5"/>
      <c r="KQX72" s="5"/>
      <c r="KQY72" s="5"/>
      <c r="KQZ72" s="5"/>
      <c r="KRA72" s="5"/>
      <c r="KRB72" s="5"/>
      <c r="KRC72" s="5"/>
      <c r="KRD72" s="5"/>
      <c r="KRE72" s="5"/>
      <c r="KRF72" s="5"/>
      <c r="KRG72" s="5"/>
      <c r="KRH72" s="5"/>
      <c r="KRI72" s="5"/>
      <c r="KRJ72" s="5"/>
      <c r="KRK72" s="5"/>
      <c r="KRL72" s="5"/>
      <c r="KRM72" s="5"/>
      <c r="KRN72" s="5"/>
      <c r="KRO72" s="5"/>
      <c r="KRP72" s="5"/>
      <c r="KRQ72" s="5"/>
      <c r="KRR72" s="5"/>
      <c r="KRS72" s="5"/>
      <c r="KRT72" s="5"/>
      <c r="KRU72" s="5"/>
      <c r="KRV72" s="5"/>
      <c r="KRW72" s="5"/>
      <c r="KRX72" s="5"/>
      <c r="KRY72" s="5"/>
      <c r="KRZ72" s="5"/>
      <c r="KSA72" s="5"/>
      <c r="KSB72" s="5"/>
      <c r="KSC72" s="5"/>
      <c r="KSD72" s="5"/>
      <c r="KSE72" s="5"/>
      <c r="KSF72" s="5"/>
      <c r="KSG72" s="5"/>
      <c r="KSH72" s="5"/>
      <c r="KSI72" s="5"/>
      <c r="KSJ72" s="5"/>
      <c r="KSK72" s="5"/>
      <c r="KSL72" s="5"/>
      <c r="KSM72" s="5"/>
      <c r="KSN72" s="5"/>
      <c r="KSO72" s="5"/>
      <c r="KSP72" s="5"/>
      <c r="KSQ72" s="5"/>
      <c r="KSR72" s="5"/>
      <c r="KSS72" s="5"/>
      <c r="KST72" s="5"/>
      <c r="KSU72" s="5"/>
      <c r="KSV72" s="5"/>
      <c r="KSW72" s="5"/>
      <c r="KSX72" s="5"/>
      <c r="KSY72" s="5"/>
      <c r="KSZ72" s="5"/>
      <c r="KTA72" s="5"/>
      <c r="KTB72" s="5"/>
      <c r="KTC72" s="5"/>
      <c r="KTD72" s="5"/>
      <c r="KTE72" s="5"/>
      <c r="KTF72" s="5"/>
      <c r="KTG72" s="5"/>
      <c r="KTH72" s="5"/>
      <c r="KTI72" s="5"/>
      <c r="KTJ72" s="5"/>
      <c r="KTK72" s="5"/>
      <c r="KTL72" s="5"/>
      <c r="KTM72" s="5"/>
      <c r="KTN72" s="5"/>
      <c r="KTO72" s="5"/>
      <c r="KTP72" s="5"/>
      <c r="KTQ72" s="5"/>
      <c r="KTR72" s="5"/>
      <c r="KTS72" s="5"/>
      <c r="KTT72" s="5"/>
      <c r="KTU72" s="5"/>
      <c r="KTV72" s="5"/>
      <c r="KTW72" s="5"/>
      <c r="KTX72" s="5"/>
      <c r="KTY72" s="5"/>
      <c r="KTZ72" s="5"/>
      <c r="KUA72" s="5"/>
      <c r="KUB72" s="5"/>
      <c r="KUC72" s="5"/>
      <c r="KUD72" s="5"/>
      <c r="KUE72" s="5"/>
      <c r="KUF72" s="5"/>
      <c r="KUG72" s="5"/>
      <c r="KUH72" s="5"/>
      <c r="KUI72" s="5"/>
      <c r="KUJ72" s="5"/>
      <c r="KUK72" s="5"/>
      <c r="KUL72" s="5"/>
      <c r="KUM72" s="5"/>
      <c r="KUN72" s="5"/>
      <c r="KUO72" s="5"/>
      <c r="KUP72" s="5"/>
      <c r="KUQ72" s="5"/>
      <c r="KUR72" s="5"/>
      <c r="KUS72" s="5"/>
      <c r="KUT72" s="5"/>
      <c r="KUU72" s="5"/>
      <c r="KUV72" s="5"/>
      <c r="KUW72" s="5"/>
      <c r="KUX72" s="5"/>
      <c r="KUY72" s="5"/>
      <c r="KUZ72" s="5"/>
      <c r="KVA72" s="5"/>
      <c r="KVB72" s="5"/>
      <c r="KVC72" s="5"/>
      <c r="KVD72" s="5"/>
      <c r="KVE72" s="5"/>
      <c r="KVF72" s="5"/>
      <c r="KVG72" s="5"/>
      <c r="KVH72" s="5"/>
      <c r="KVI72" s="5"/>
      <c r="KVJ72" s="5"/>
      <c r="KVK72" s="5"/>
      <c r="KVL72" s="5"/>
      <c r="KVM72" s="5"/>
      <c r="KVN72" s="5"/>
      <c r="KVO72" s="5"/>
      <c r="KVP72" s="5"/>
      <c r="KVQ72" s="5"/>
      <c r="KVR72" s="5"/>
      <c r="KVS72" s="5"/>
      <c r="KVT72" s="5"/>
      <c r="KVU72" s="5"/>
      <c r="KVV72" s="5"/>
      <c r="KVW72" s="5"/>
      <c r="KVX72" s="5"/>
      <c r="KVY72" s="5"/>
      <c r="KVZ72" s="5"/>
      <c r="KWA72" s="5"/>
      <c r="KWB72" s="5"/>
      <c r="KWC72" s="5"/>
      <c r="KWD72" s="5"/>
      <c r="KWE72" s="5"/>
      <c r="KWF72" s="5"/>
      <c r="KWG72" s="5"/>
      <c r="KWH72" s="5"/>
      <c r="KWI72" s="5"/>
      <c r="KWJ72" s="5"/>
      <c r="KWK72" s="5"/>
      <c r="KWL72" s="5"/>
      <c r="KWM72" s="5"/>
      <c r="KWN72" s="5"/>
      <c r="KWO72" s="5"/>
      <c r="KWP72" s="5"/>
      <c r="KWQ72" s="5"/>
      <c r="KWR72" s="5"/>
      <c r="KWS72" s="5"/>
      <c r="KWT72" s="5"/>
      <c r="KWU72" s="5"/>
      <c r="KWV72" s="5"/>
      <c r="KWW72" s="5"/>
      <c r="KWX72" s="5"/>
      <c r="KWY72" s="5"/>
      <c r="KWZ72" s="5"/>
      <c r="KXA72" s="5"/>
      <c r="KXB72" s="5"/>
      <c r="KXC72" s="5"/>
      <c r="KXD72" s="5"/>
      <c r="KXE72" s="5"/>
      <c r="KXF72" s="5"/>
      <c r="KXG72" s="5"/>
      <c r="KXH72" s="5"/>
      <c r="KXI72" s="5"/>
      <c r="KXJ72" s="5"/>
      <c r="KXK72" s="5"/>
      <c r="KXL72" s="5"/>
      <c r="KXM72" s="5"/>
      <c r="KXN72" s="5"/>
      <c r="KXO72" s="5"/>
      <c r="KXP72" s="5"/>
      <c r="KXQ72" s="5"/>
      <c r="KXR72" s="5"/>
      <c r="KXS72" s="5"/>
      <c r="KXT72" s="5"/>
      <c r="KXU72" s="5"/>
      <c r="KXV72" s="5"/>
      <c r="KXW72" s="5"/>
      <c r="KXX72" s="5"/>
      <c r="KXY72" s="5"/>
      <c r="KXZ72" s="5"/>
      <c r="KYA72" s="5"/>
      <c r="KYB72" s="5"/>
      <c r="KYC72" s="5"/>
      <c r="KYD72" s="5"/>
      <c r="KYE72" s="5"/>
      <c r="KYF72" s="5"/>
      <c r="KYG72" s="5"/>
      <c r="KYH72" s="5"/>
      <c r="KYI72" s="5"/>
      <c r="KYJ72" s="5"/>
      <c r="KYK72" s="5"/>
      <c r="KYL72" s="5"/>
      <c r="KYM72" s="5"/>
      <c r="KYN72" s="5"/>
      <c r="KYO72" s="5"/>
      <c r="KYP72" s="5"/>
      <c r="KYQ72" s="5"/>
      <c r="KYR72" s="5"/>
      <c r="KYS72" s="5"/>
      <c r="KYT72" s="5"/>
      <c r="KYU72" s="5"/>
      <c r="KYV72" s="5"/>
      <c r="KYW72" s="5"/>
      <c r="KYX72" s="5"/>
      <c r="KYY72" s="5"/>
      <c r="KYZ72" s="5"/>
      <c r="KZA72" s="5"/>
      <c r="KZB72" s="5"/>
      <c r="KZC72" s="5"/>
      <c r="KZD72" s="5"/>
      <c r="KZE72" s="5"/>
      <c r="KZF72" s="5"/>
      <c r="KZG72" s="5"/>
      <c r="KZH72" s="5"/>
      <c r="KZI72" s="5"/>
      <c r="KZJ72" s="5"/>
      <c r="KZK72" s="5"/>
      <c r="KZL72" s="5"/>
      <c r="KZM72" s="5"/>
      <c r="KZN72" s="5"/>
      <c r="KZO72" s="5"/>
      <c r="KZP72" s="5"/>
      <c r="KZQ72" s="5"/>
      <c r="KZR72" s="5"/>
      <c r="KZS72" s="5"/>
      <c r="KZT72" s="5"/>
      <c r="KZU72" s="5"/>
      <c r="KZV72" s="5"/>
      <c r="KZW72" s="5"/>
      <c r="KZX72" s="5"/>
      <c r="KZY72" s="5"/>
      <c r="KZZ72" s="5"/>
      <c r="LAA72" s="5"/>
      <c r="LAB72" s="5"/>
      <c r="LAC72" s="5"/>
      <c r="LAD72" s="5"/>
      <c r="LAE72" s="5"/>
      <c r="LAF72" s="5"/>
      <c r="LAG72" s="5"/>
      <c r="LAH72" s="5"/>
      <c r="LAI72" s="5"/>
      <c r="LAJ72" s="5"/>
      <c r="LAK72" s="5"/>
      <c r="LAL72" s="5"/>
      <c r="LAM72" s="5"/>
      <c r="LAN72" s="5"/>
      <c r="LAO72" s="5"/>
      <c r="LAP72" s="5"/>
      <c r="LAQ72" s="5"/>
      <c r="LAR72" s="5"/>
      <c r="LAS72" s="5"/>
      <c r="LAT72" s="5"/>
      <c r="LAU72" s="5"/>
      <c r="LAV72" s="5"/>
      <c r="LAW72" s="5"/>
      <c r="LAX72" s="5"/>
      <c r="LAY72" s="5"/>
      <c r="LAZ72" s="5"/>
      <c r="LBA72" s="5"/>
      <c r="LBB72" s="5"/>
      <c r="LBC72" s="5"/>
      <c r="LBD72" s="5"/>
      <c r="LBE72" s="5"/>
      <c r="LBF72" s="5"/>
      <c r="LBG72" s="5"/>
      <c r="LBH72" s="5"/>
      <c r="LBI72" s="5"/>
      <c r="LBJ72" s="5"/>
      <c r="LBK72" s="5"/>
      <c r="LBL72" s="5"/>
      <c r="LBM72" s="5"/>
      <c r="LBN72" s="5"/>
      <c r="LBO72" s="5"/>
      <c r="LBP72" s="5"/>
      <c r="LBQ72" s="5"/>
      <c r="LBR72" s="5"/>
      <c r="LBS72" s="5"/>
      <c r="LBT72" s="5"/>
      <c r="LBU72" s="5"/>
      <c r="LBV72" s="5"/>
      <c r="LBW72" s="5"/>
      <c r="LBX72" s="5"/>
      <c r="LBY72" s="5"/>
      <c r="LBZ72" s="5"/>
      <c r="LCA72" s="5"/>
      <c r="LCB72" s="5"/>
      <c r="LCC72" s="5"/>
      <c r="LCD72" s="5"/>
      <c r="LCE72" s="5"/>
      <c r="LCF72" s="5"/>
      <c r="LCG72" s="5"/>
      <c r="LCH72" s="5"/>
      <c r="LCI72" s="5"/>
      <c r="LCJ72" s="5"/>
      <c r="LCK72" s="5"/>
      <c r="LCL72" s="5"/>
      <c r="LCM72" s="5"/>
      <c r="LCN72" s="5"/>
      <c r="LCO72" s="5"/>
      <c r="LCP72" s="5"/>
      <c r="LCQ72" s="5"/>
      <c r="LCR72" s="5"/>
      <c r="LCS72" s="5"/>
      <c r="LCT72" s="5"/>
      <c r="LCU72" s="5"/>
      <c r="LCV72" s="5"/>
      <c r="LCW72" s="5"/>
      <c r="LCX72" s="5"/>
      <c r="LCY72" s="5"/>
      <c r="LCZ72" s="5"/>
      <c r="LDA72" s="5"/>
      <c r="LDB72" s="5"/>
      <c r="LDC72" s="5"/>
      <c r="LDD72" s="5"/>
      <c r="LDE72" s="5"/>
      <c r="LDF72" s="5"/>
      <c r="LDG72" s="5"/>
      <c r="LDH72" s="5"/>
      <c r="LDI72" s="5"/>
      <c r="LDJ72" s="5"/>
      <c r="LDK72" s="5"/>
      <c r="LDL72" s="5"/>
      <c r="LDM72" s="5"/>
      <c r="LDN72" s="5"/>
      <c r="LDO72" s="5"/>
      <c r="LDP72" s="5"/>
      <c r="LDQ72" s="5"/>
      <c r="LDR72" s="5"/>
      <c r="LDS72" s="5"/>
      <c r="LDT72" s="5"/>
      <c r="LDU72" s="5"/>
      <c r="LDV72" s="5"/>
      <c r="LDW72" s="5"/>
      <c r="LDX72" s="5"/>
      <c r="LDY72" s="5"/>
      <c r="LDZ72" s="5"/>
      <c r="LEA72" s="5"/>
      <c r="LEB72" s="5"/>
      <c r="LEC72" s="5"/>
      <c r="LED72" s="5"/>
      <c r="LEE72" s="5"/>
      <c r="LEF72" s="5"/>
      <c r="LEG72" s="5"/>
      <c r="LEH72" s="5"/>
      <c r="LEI72" s="5"/>
      <c r="LEJ72" s="5"/>
      <c r="LEK72" s="5"/>
      <c r="LEL72" s="5"/>
      <c r="LEM72" s="5"/>
      <c r="LEN72" s="5"/>
      <c r="LEO72" s="5"/>
      <c r="LEP72" s="5"/>
      <c r="LEQ72" s="5"/>
      <c r="LER72" s="5"/>
      <c r="LES72" s="5"/>
      <c r="LET72" s="5"/>
      <c r="LEU72" s="5"/>
      <c r="LEV72" s="5"/>
      <c r="LEW72" s="5"/>
      <c r="LEX72" s="5"/>
      <c r="LEY72" s="5"/>
      <c r="LEZ72" s="5"/>
      <c r="LFA72" s="5"/>
      <c r="LFB72" s="5"/>
      <c r="LFC72" s="5"/>
      <c r="LFD72" s="5"/>
      <c r="LFE72" s="5"/>
      <c r="LFF72" s="5"/>
      <c r="LFG72" s="5"/>
      <c r="LFH72" s="5"/>
      <c r="LFI72" s="5"/>
      <c r="LFJ72" s="5"/>
      <c r="LFK72" s="5"/>
      <c r="LFL72" s="5"/>
      <c r="LFM72" s="5"/>
      <c r="LFN72" s="5"/>
      <c r="LFO72" s="5"/>
      <c r="LFP72" s="5"/>
      <c r="LFQ72" s="5"/>
      <c r="LFR72" s="5"/>
      <c r="LFS72" s="5"/>
      <c r="LFT72" s="5"/>
      <c r="LFU72" s="5"/>
      <c r="LFV72" s="5"/>
      <c r="LFW72" s="5"/>
      <c r="LFX72" s="5"/>
      <c r="LFY72" s="5"/>
      <c r="LFZ72" s="5"/>
      <c r="LGA72" s="5"/>
      <c r="LGB72" s="5"/>
      <c r="LGC72" s="5"/>
      <c r="LGD72" s="5"/>
      <c r="LGE72" s="5"/>
      <c r="LGF72" s="5"/>
      <c r="LGG72" s="5"/>
      <c r="LGH72" s="5"/>
      <c r="LGI72" s="5"/>
      <c r="LGJ72" s="5"/>
      <c r="LGK72" s="5"/>
      <c r="LGL72" s="5"/>
      <c r="LGM72" s="5"/>
      <c r="LGN72" s="5"/>
      <c r="LGO72" s="5"/>
      <c r="LGP72" s="5"/>
      <c r="LGQ72" s="5"/>
      <c r="LGR72" s="5"/>
      <c r="LGS72" s="5"/>
      <c r="LGT72" s="5"/>
      <c r="LGU72" s="5"/>
      <c r="LGV72" s="5"/>
      <c r="LGW72" s="5"/>
      <c r="LGX72" s="5"/>
      <c r="LGY72" s="5"/>
      <c r="LGZ72" s="5"/>
      <c r="LHA72" s="5"/>
      <c r="LHB72" s="5"/>
      <c r="LHC72" s="5"/>
      <c r="LHD72" s="5"/>
      <c r="LHE72" s="5"/>
      <c r="LHF72" s="5"/>
      <c r="LHG72" s="5"/>
      <c r="LHH72" s="5"/>
      <c r="LHI72" s="5"/>
      <c r="LHJ72" s="5"/>
      <c r="LHK72" s="5"/>
      <c r="LHL72" s="5"/>
      <c r="LHM72" s="5"/>
      <c r="LHN72" s="5"/>
      <c r="LHO72" s="5"/>
      <c r="LHP72" s="5"/>
      <c r="LHQ72" s="5"/>
      <c r="LHR72" s="5"/>
      <c r="LHS72" s="5"/>
      <c r="LHT72" s="5"/>
      <c r="LHU72" s="5"/>
      <c r="LHV72" s="5"/>
      <c r="LHW72" s="5"/>
      <c r="LHX72" s="5"/>
      <c r="LHY72" s="5"/>
      <c r="LHZ72" s="5"/>
      <c r="LIA72" s="5"/>
      <c r="LIB72" s="5"/>
      <c r="LIC72" s="5"/>
      <c r="LID72" s="5"/>
      <c r="LIE72" s="5"/>
      <c r="LIF72" s="5"/>
      <c r="LIG72" s="5"/>
      <c r="LIH72" s="5"/>
      <c r="LII72" s="5"/>
      <c r="LIJ72" s="5"/>
      <c r="LIK72" s="5"/>
      <c r="LIL72" s="5"/>
      <c r="LIM72" s="5"/>
      <c r="LIN72" s="5"/>
      <c r="LIO72" s="5"/>
      <c r="LIP72" s="5"/>
      <c r="LIQ72" s="5"/>
      <c r="LIR72" s="5"/>
      <c r="LIS72" s="5"/>
      <c r="LIT72" s="5"/>
      <c r="LIU72" s="5"/>
      <c r="LIV72" s="5"/>
      <c r="LIW72" s="5"/>
      <c r="LIX72" s="5"/>
      <c r="LIY72" s="5"/>
      <c r="LIZ72" s="5"/>
      <c r="LJA72" s="5"/>
      <c r="LJB72" s="5"/>
      <c r="LJC72" s="5"/>
      <c r="LJD72" s="5"/>
      <c r="LJE72" s="5"/>
      <c r="LJF72" s="5"/>
      <c r="LJG72" s="5"/>
      <c r="LJH72" s="5"/>
      <c r="LJI72" s="5"/>
      <c r="LJJ72" s="5"/>
      <c r="LJK72" s="5"/>
      <c r="LJL72" s="5"/>
      <c r="LJM72" s="5"/>
      <c r="LJN72" s="5"/>
      <c r="LJO72" s="5"/>
      <c r="LJP72" s="5"/>
      <c r="LJQ72" s="5"/>
      <c r="LJR72" s="5"/>
      <c r="LJS72" s="5"/>
      <c r="LJT72" s="5"/>
      <c r="LJU72" s="5"/>
      <c r="LJV72" s="5"/>
      <c r="LJW72" s="5"/>
      <c r="LJX72" s="5"/>
      <c r="LJY72" s="5"/>
      <c r="LJZ72" s="5"/>
      <c r="LKA72" s="5"/>
      <c r="LKB72" s="5"/>
      <c r="LKC72" s="5"/>
      <c r="LKD72" s="5"/>
      <c r="LKE72" s="5"/>
      <c r="LKF72" s="5"/>
      <c r="LKG72" s="5"/>
      <c r="LKH72" s="5"/>
      <c r="LKI72" s="5"/>
      <c r="LKJ72" s="5"/>
      <c r="LKK72" s="5"/>
      <c r="LKL72" s="5"/>
      <c r="LKM72" s="5"/>
      <c r="LKN72" s="5"/>
      <c r="LKO72" s="5"/>
      <c r="LKP72" s="5"/>
      <c r="LKQ72" s="5"/>
      <c r="LKR72" s="5"/>
      <c r="LKS72" s="5"/>
      <c r="LKT72" s="5"/>
      <c r="LKU72" s="5"/>
      <c r="LKV72" s="5"/>
      <c r="LKW72" s="5"/>
      <c r="LKX72" s="5"/>
      <c r="LKY72" s="5"/>
      <c r="LKZ72" s="5"/>
      <c r="LLA72" s="5"/>
      <c r="LLB72" s="5"/>
      <c r="LLC72" s="5"/>
      <c r="LLD72" s="5"/>
      <c r="LLE72" s="5"/>
      <c r="LLF72" s="5"/>
      <c r="LLG72" s="5"/>
      <c r="LLH72" s="5"/>
      <c r="LLI72" s="5"/>
      <c r="LLJ72" s="5"/>
      <c r="LLK72" s="5"/>
      <c r="LLL72" s="5"/>
      <c r="LLM72" s="5"/>
      <c r="LLN72" s="5"/>
      <c r="LLO72" s="5"/>
      <c r="LLP72" s="5"/>
      <c r="LLQ72" s="5"/>
      <c r="LLR72" s="5"/>
      <c r="LLS72" s="5"/>
      <c r="LLT72" s="5"/>
      <c r="LLU72" s="5"/>
      <c r="LLV72" s="5"/>
      <c r="LLW72" s="5"/>
      <c r="LLX72" s="5"/>
      <c r="LLY72" s="5"/>
      <c r="LLZ72" s="5"/>
      <c r="LMA72" s="5"/>
      <c r="LMB72" s="5"/>
      <c r="LMC72" s="5"/>
      <c r="LMD72" s="5"/>
      <c r="LME72" s="5"/>
      <c r="LMF72" s="5"/>
      <c r="LMG72" s="5"/>
      <c r="LMH72" s="5"/>
      <c r="LMI72" s="5"/>
      <c r="LMJ72" s="5"/>
      <c r="LMK72" s="5"/>
      <c r="LML72" s="5"/>
      <c r="LMM72" s="5"/>
      <c r="LMN72" s="5"/>
      <c r="LMO72" s="5"/>
      <c r="LMP72" s="5"/>
      <c r="LMQ72" s="5"/>
      <c r="LMR72" s="5"/>
      <c r="LMS72" s="5"/>
      <c r="LMT72" s="5"/>
      <c r="LMU72" s="5"/>
      <c r="LMV72" s="5"/>
      <c r="LMW72" s="5"/>
      <c r="LMX72" s="5"/>
      <c r="LMY72" s="5"/>
      <c r="LMZ72" s="5"/>
      <c r="LNA72" s="5"/>
      <c r="LNB72" s="5"/>
      <c r="LNC72" s="5"/>
      <c r="LND72" s="5"/>
      <c r="LNE72" s="5"/>
      <c r="LNF72" s="5"/>
      <c r="LNG72" s="5"/>
      <c r="LNH72" s="5"/>
      <c r="LNI72" s="5"/>
      <c r="LNJ72" s="5"/>
      <c r="LNK72" s="5"/>
      <c r="LNL72" s="5"/>
      <c r="LNM72" s="5"/>
      <c r="LNN72" s="5"/>
      <c r="LNO72" s="5"/>
      <c r="LNP72" s="5"/>
      <c r="LNQ72" s="5"/>
      <c r="LNR72" s="5"/>
      <c r="LNS72" s="5"/>
      <c r="LNT72" s="5"/>
      <c r="LNU72" s="5"/>
      <c r="LNV72" s="5"/>
      <c r="LNW72" s="5"/>
      <c r="LNX72" s="5"/>
      <c r="LNY72" s="5"/>
      <c r="LNZ72" s="5"/>
      <c r="LOA72" s="5"/>
      <c r="LOB72" s="5"/>
      <c r="LOC72" s="5"/>
      <c r="LOD72" s="5"/>
      <c r="LOE72" s="5"/>
      <c r="LOF72" s="5"/>
      <c r="LOG72" s="5"/>
      <c r="LOH72" s="5"/>
      <c r="LOI72" s="5"/>
      <c r="LOJ72" s="5"/>
      <c r="LOK72" s="5"/>
      <c r="LOL72" s="5"/>
      <c r="LOM72" s="5"/>
      <c r="LON72" s="5"/>
      <c r="LOO72" s="5"/>
      <c r="LOP72" s="5"/>
      <c r="LOQ72" s="5"/>
      <c r="LOR72" s="5"/>
      <c r="LOS72" s="5"/>
      <c r="LOT72" s="5"/>
      <c r="LOU72" s="5"/>
      <c r="LOV72" s="5"/>
      <c r="LOW72" s="5"/>
      <c r="LOX72" s="5"/>
      <c r="LOY72" s="5"/>
      <c r="LOZ72" s="5"/>
      <c r="LPA72" s="5"/>
      <c r="LPB72" s="5"/>
      <c r="LPC72" s="5"/>
      <c r="LPD72" s="5"/>
      <c r="LPE72" s="5"/>
      <c r="LPF72" s="5"/>
      <c r="LPG72" s="5"/>
      <c r="LPH72" s="5"/>
      <c r="LPI72" s="5"/>
      <c r="LPJ72" s="5"/>
      <c r="LPK72" s="5"/>
      <c r="LPL72" s="5"/>
      <c r="LPM72" s="5"/>
      <c r="LPN72" s="5"/>
      <c r="LPO72" s="5"/>
      <c r="LPP72" s="5"/>
      <c r="LPQ72" s="5"/>
      <c r="LPR72" s="5"/>
      <c r="LPS72" s="5"/>
      <c r="LPT72" s="5"/>
      <c r="LPU72" s="5"/>
      <c r="LPV72" s="5"/>
      <c r="LPW72" s="5"/>
      <c r="LPX72" s="5"/>
      <c r="LPY72" s="5"/>
      <c r="LPZ72" s="5"/>
      <c r="LQA72" s="5"/>
      <c r="LQB72" s="5"/>
      <c r="LQC72" s="5"/>
      <c r="LQD72" s="5"/>
      <c r="LQE72" s="5"/>
      <c r="LQF72" s="5"/>
      <c r="LQG72" s="5"/>
      <c r="LQH72" s="5"/>
      <c r="LQI72" s="5"/>
      <c r="LQJ72" s="5"/>
      <c r="LQK72" s="5"/>
      <c r="LQL72" s="5"/>
      <c r="LQM72" s="5"/>
      <c r="LQN72" s="5"/>
      <c r="LQO72" s="5"/>
      <c r="LQP72" s="5"/>
      <c r="LQQ72" s="5"/>
      <c r="LQR72" s="5"/>
      <c r="LQS72" s="5"/>
      <c r="LQT72" s="5"/>
      <c r="LQU72" s="5"/>
      <c r="LQV72" s="5"/>
      <c r="LQW72" s="5"/>
      <c r="LQX72" s="5"/>
      <c r="LQY72" s="5"/>
      <c r="LQZ72" s="5"/>
      <c r="LRA72" s="5"/>
      <c r="LRB72" s="5"/>
      <c r="LRC72" s="5"/>
      <c r="LRD72" s="5"/>
      <c r="LRE72" s="5"/>
      <c r="LRF72" s="5"/>
      <c r="LRG72" s="5"/>
      <c r="LRH72" s="5"/>
      <c r="LRI72" s="5"/>
      <c r="LRJ72" s="5"/>
      <c r="LRK72" s="5"/>
      <c r="LRL72" s="5"/>
      <c r="LRM72" s="5"/>
      <c r="LRN72" s="5"/>
      <c r="LRO72" s="5"/>
      <c r="LRP72" s="5"/>
      <c r="LRQ72" s="5"/>
      <c r="LRR72" s="5"/>
      <c r="LRS72" s="5"/>
      <c r="LRT72" s="5"/>
      <c r="LRU72" s="5"/>
      <c r="LRV72" s="5"/>
      <c r="LRW72" s="5"/>
      <c r="LRX72" s="5"/>
      <c r="LRY72" s="5"/>
      <c r="LRZ72" s="5"/>
      <c r="LSA72" s="5"/>
      <c r="LSB72" s="5"/>
      <c r="LSC72" s="5"/>
      <c r="LSD72" s="5"/>
      <c r="LSE72" s="5"/>
      <c r="LSF72" s="5"/>
      <c r="LSG72" s="5"/>
      <c r="LSH72" s="5"/>
      <c r="LSI72" s="5"/>
      <c r="LSJ72" s="5"/>
      <c r="LSK72" s="5"/>
      <c r="LSL72" s="5"/>
      <c r="LSM72" s="5"/>
      <c r="LSN72" s="5"/>
      <c r="LSO72" s="5"/>
      <c r="LSP72" s="5"/>
      <c r="LSQ72" s="5"/>
      <c r="LSR72" s="5"/>
      <c r="LSS72" s="5"/>
      <c r="LST72" s="5"/>
      <c r="LSU72" s="5"/>
      <c r="LSV72" s="5"/>
      <c r="LSW72" s="5"/>
      <c r="LSX72" s="5"/>
      <c r="LSY72" s="5"/>
      <c r="LSZ72" s="5"/>
      <c r="LTA72" s="5"/>
      <c r="LTB72" s="5"/>
      <c r="LTC72" s="5"/>
      <c r="LTD72" s="5"/>
      <c r="LTE72" s="5"/>
      <c r="LTF72" s="5"/>
      <c r="LTG72" s="5"/>
      <c r="LTH72" s="5"/>
      <c r="LTI72" s="5"/>
      <c r="LTJ72" s="5"/>
      <c r="LTK72" s="5"/>
      <c r="LTL72" s="5"/>
      <c r="LTM72" s="5"/>
      <c r="LTN72" s="5"/>
      <c r="LTO72" s="5"/>
      <c r="LTP72" s="5"/>
      <c r="LTQ72" s="5"/>
      <c r="LTR72" s="5"/>
      <c r="LTS72" s="5"/>
      <c r="LTT72" s="5"/>
      <c r="LTU72" s="5"/>
      <c r="LTV72" s="5"/>
      <c r="LTW72" s="5"/>
      <c r="LTX72" s="5"/>
      <c r="LTY72" s="5"/>
      <c r="LTZ72" s="5"/>
      <c r="LUA72" s="5"/>
      <c r="LUB72" s="5"/>
      <c r="LUC72" s="5"/>
      <c r="LUD72" s="5"/>
      <c r="LUE72" s="5"/>
      <c r="LUF72" s="5"/>
      <c r="LUG72" s="5"/>
      <c r="LUH72" s="5"/>
      <c r="LUI72" s="5"/>
      <c r="LUJ72" s="5"/>
      <c r="LUK72" s="5"/>
      <c r="LUL72" s="5"/>
      <c r="LUM72" s="5"/>
      <c r="LUN72" s="5"/>
      <c r="LUO72" s="5"/>
      <c r="LUP72" s="5"/>
      <c r="LUQ72" s="5"/>
      <c r="LUR72" s="5"/>
      <c r="LUS72" s="5"/>
      <c r="LUT72" s="5"/>
      <c r="LUU72" s="5"/>
      <c r="LUV72" s="5"/>
      <c r="LUW72" s="5"/>
      <c r="LUX72" s="5"/>
      <c r="LUY72" s="5"/>
      <c r="LUZ72" s="5"/>
      <c r="LVA72" s="5"/>
      <c r="LVB72" s="5"/>
      <c r="LVC72" s="5"/>
      <c r="LVD72" s="5"/>
      <c r="LVE72" s="5"/>
      <c r="LVF72" s="5"/>
      <c r="LVG72" s="5"/>
      <c r="LVH72" s="5"/>
      <c r="LVI72" s="5"/>
      <c r="LVJ72" s="5"/>
      <c r="LVK72" s="5"/>
      <c r="LVL72" s="5"/>
      <c r="LVM72" s="5"/>
      <c r="LVN72" s="5"/>
      <c r="LVO72" s="5"/>
      <c r="LVP72" s="5"/>
      <c r="LVQ72" s="5"/>
      <c r="LVR72" s="5"/>
      <c r="LVS72" s="5"/>
      <c r="LVT72" s="5"/>
      <c r="LVU72" s="5"/>
      <c r="LVV72" s="5"/>
      <c r="LVW72" s="5"/>
      <c r="LVX72" s="5"/>
      <c r="LVY72" s="5"/>
      <c r="LVZ72" s="5"/>
      <c r="LWA72" s="5"/>
      <c r="LWB72" s="5"/>
      <c r="LWC72" s="5"/>
      <c r="LWD72" s="5"/>
      <c r="LWE72" s="5"/>
      <c r="LWF72" s="5"/>
      <c r="LWG72" s="5"/>
      <c r="LWH72" s="5"/>
      <c r="LWI72" s="5"/>
      <c r="LWJ72" s="5"/>
      <c r="LWK72" s="5"/>
      <c r="LWL72" s="5"/>
      <c r="LWM72" s="5"/>
      <c r="LWN72" s="5"/>
      <c r="LWO72" s="5"/>
      <c r="LWP72" s="5"/>
      <c r="LWQ72" s="5"/>
      <c r="LWR72" s="5"/>
      <c r="LWS72" s="5"/>
      <c r="LWT72" s="5"/>
      <c r="LWU72" s="5"/>
      <c r="LWV72" s="5"/>
      <c r="LWW72" s="5"/>
      <c r="LWX72" s="5"/>
      <c r="LWY72" s="5"/>
      <c r="LWZ72" s="5"/>
      <c r="LXA72" s="5"/>
      <c r="LXB72" s="5"/>
      <c r="LXC72" s="5"/>
      <c r="LXD72" s="5"/>
      <c r="LXE72" s="5"/>
      <c r="LXF72" s="5"/>
      <c r="LXG72" s="5"/>
      <c r="LXH72" s="5"/>
      <c r="LXI72" s="5"/>
      <c r="LXJ72" s="5"/>
      <c r="LXK72" s="5"/>
      <c r="LXL72" s="5"/>
      <c r="LXM72" s="5"/>
      <c r="LXN72" s="5"/>
      <c r="LXO72" s="5"/>
      <c r="LXP72" s="5"/>
      <c r="LXQ72" s="5"/>
      <c r="LXR72" s="5"/>
      <c r="LXS72" s="5"/>
      <c r="LXT72" s="5"/>
      <c r="LXU72" s="5"/>
      <c r="LXV72" s="5"/>
      <c r="LXW72" s="5"/>
      <c r="LXX72" s="5"/>
      <c r="LXY72" s="5"/>
      <c r="LXZ72" s="5"/>
      <c r="LYA72" s="5"/>
      <c r="LYB72" s="5"/>
      <c r="LYC72" s="5"/>
      <c r="LYD72" s="5"/>
      <c r="LYE72" s="5"/>
      <c r="LYF72" s="5"/>
      <c r="LYG72" s="5"/>
      <c r="LYH72" s="5"/>
      <c r="LYI72" s="5"/>
      <c r="LYJ72" s="5"/>
      <c r="LYK72" s="5"/>
      <c r="LYL72" s="5"/>
      <c r="LYM72" s="5"/>
      <c r="LYN72" s="5"/>
      <c r="LYO72" s="5"/>
      <c r="LYP72" s="5"/>
      <c r="LYQ72" s="5"/>
      <c r="LYR72" s="5"/>
      <c r="LYS72" s="5"/>
      <c r="LYT72" s="5"/>
      <c r="LYU72" s="5"/>
      <c r="LYV72" s="5"/>
      <c r="LYW72" s="5"/>
      <c r="LYX72" s="5"/>
      <c r="LYY72" s="5"/>
      <c r="LYZ72" s="5"/>
      <c r="LZA72" s="5"/>
      <c r="LZB72" s="5"/>
      <c r="LZC72" s="5"/>
      <c r="LZD72" s="5"/>
      <c r="LZE72" s="5"/>
      <c r="LZF72" s="5"/>
      <c r="LZG72" s="5"/>
      <c r="LZH72" s="5"/>
      <c r="LZI72" s="5"/>
      <c r="LZJ72" s="5"/>
      <c r="LZK72" s="5"/>
      <c r="LZL72" s="5"/>
      <c r="LZM72" s="5"/>
      <c r="LZN72" s="5"/>
      <c r="LZO72" s="5"/>
      <c r="LZP72" s="5"/>
      <c r="LZQ72" s="5"/>
      <c r="LZR72" s="5"/>
      <c r="LZS72" s="5"/>
      <c r="LZT72" s="5"/>
      <c r="LZU72" s="5"/>
      <c r="LZV72" s="5"/>
      <c r="LZW72" s="5"/>
      <c r="LZX72" s="5"/>
      <c r="LZY72" s="5"/>
      <c r="LZZ72" s="5"/>
      <c r="MAA72" s="5"/>
      <c r="MAB72" s="5"/>
      <c r="MAC72" s="5"/>
      <c r="MAD72" s="5"/>
      <c r="MAE72" s="5"/>
      <c r="MAF72" s="5"/>
      <c r="MAG72" s="5"/>
      <c r="MAH72" s="5"/>
      <c r="MAI72" s="5"/>
      <c r="MAJ72" s="5"/>
      <c r="MAK72" s="5"/>
      <c r="MAL72" s="5"/>
      <c r="MAM72" s="5"/>
      <c r="MAN72" s="5"/>
      <c r="MAO72" s="5"/>
      <c r="MAP72" s="5"/>
      <c r="MAQ72" s="5"/>
      <c r="MAR72" s="5"/>
      <c r="MAS72" s="5"/>
      <c r="MAT72" s="5"/>
      <c r="MAU72" s="5"/>
      <c r="MAV72" s="5"/>
      <c r="MAW72" s="5"/>
      <c r="MAX72" s="5"/>
      <c r="MAY72" s="5"/>
      <c r="MAZ72" s="5"/>
      <c r="MBA72" s="5"/>
      <c r="MBB72" s="5"/>
      <c r="MBC72" s="5"/>
      <c r="MBD72" s="5"/>
      <c r="MBE72" s="5"/>
      <c r="MBF72" s="5"/>
      <c r="MBG72" s="5"/>
      <c r="MBH72" s="5"/>
      <c r="MBI72" s="5"/>
      <c r="MBJ72" s="5"/>
      <c r="MBK72" s="5"/>
      <c r="MBL72" s="5"/>
      <c r="MBM72" s="5"/>
      <c r="MBN72" s="5"/>
      <c r="MBO72" s="5"/>
      <c r="MBP72" s="5"/>
      <c r="MBQ72" s="5"/>
      <c r="MBR72" s="5"/>
      <c r="MBS72" s="5"/>
      <c r="MBT72" s="5"/>
      <c r="MBU72" s="5"/>
      <c r="MBV72" s="5"/>
      <c r="MBW72" s="5"/>
      <c r="MBX72" s="5"/>
      <c r="MBY72" s="5"/>
      <c r="MBZ72" s="5"/>
      <c r="MCA72" s="5"/>
      <c r="MCB72" s="5"/>
      <c r="MCC72" s="5"/>
      <c r="MCD72" s="5"/>
      <c r="MCE72" s="5"/>
      <c r="MCF72" s="5"/>
      <c r="MCG72" s="5"/>
      <c r="MCH72" s="5"/>
      <c r="MCI72" s="5"/>
      <c r="MCJ72" s="5"/>
      <c r="MCK72" s="5"/>
      <c r="MCL72" s="5"/>
      <c r="MCM72" s="5"/>
      <c r="MCN72" s="5"/>
      <c r="MCO72" s="5"/>
      <c r="MCP72" s="5"/>
      <c r="MCQ72" s="5"/>
      <c r="MCR72" s="5"/>
      <c r="MCS72" s="5"/>
      <c r="MCT72" s="5"/>
      <c r="MCU72" s="5"/>
      <c r="MCV72" s="5"/>
      <c r="MCW72" s="5"/>
      <c r="MCX72" s="5"/>
      <c r="MCY72" s="5"/>
      <c r="MCZ72" s="5"/>
      <c r="MDA72" s="5"/>
      <c r="MDB72" s="5"/>
      <c r="MDC72" s="5"/>
      <c r="MDD72" s="5"/>
      <c r="MDE72" s="5"/>
      <c r="MDF72" s="5"/>
      <c r="MDG72" s="5"/>
      <c r="MDH72" s="5"/>
      <c r="MDI72" s="5"/>
      <c r="MDJ72" s="5"/>
      <c r="MDK72" s="5"/>
      <c r="MDL72" s="5"/>
      <c r="MDM72" s="5"/>
      <c r="MDN72" s="5"/>
      <c r="MDO72" s="5"/>
      <c r="MDP72" s="5"/>
      <c r="MDQ72" s="5"/>
      <c r="MDR72" s="5"/>
      <c r="MDS72" s="5"/>
      <c r="MDT72" s="5"/>
      <c r="MDU72" s="5"/>
      <c r="MDV72" s="5"/>
      <c r="MDW72" s="5"/>
      <c r="MDX72" s="5"/>
      <c r="MDY72" s="5"/>
      <c r="MDZ72" s="5"/>
      <c r="MEA72" s="5"/>
      <c r="MEB72" s="5"/>
      <c r="MEC72" s="5"/>
      <c r="MED72" s="5"/>
      <c r="MEE72" s="5"/>
      <c r="MEF72" s="5"/>
      <c r="MEG72" s="5"/>
      <c r="MEH72" s="5"/>
      <c r="MEI72" s="5"/>
      <c r="MEJ72" s="5"/>
      <c r="MEK72" s="5"/>
      <c r="MEL72" s="5"/>
      <c r="MEM72" s="5"/>
      <c r="MEN72" s="5"/>
      <c r="MEO72" s="5"/>
      <c r="MEP72" s="5"/>
      <c r="MEQ72" s="5"/>
      <c r="MER72" s="5"/>
      <c r="MES72" s="5"/>
      <c r="MET72" s="5"/>
      <c r="MEU72" s="5"/>
      <c r="MEV72" s="5"/>
      <c r="MEW72" s="5"/>
      <c r="MEX72" s="5"/>
      <c r="MEY72" s="5"/>
      <c r="MEZ72" s="5"/>
      <c r="MFA72" s="5"/>
      <c r="MFB72" s="5"/>
      <c r="MFC72" s="5"/>
      <c r="MFD72" s="5"/>
      <c r="MFE72" s="5"/>
      <c r="MFF72" s="5"/>
      <c r="MFG72" s="5"/>
      <c r="MFH72" s="5"/>
      <c r="MFI72" s="5"/>
      <c r="MFJ72" s="5"/>
      <c r="MFK72" s="5"/>
      <c r="MFL72" s="5"/>
      <c r="MFM72" s="5"/>
      <c r="MFN72" s="5"/>
      <c r="MFO72" s="5"/>
      <c r="MFP72" s="5"/>
      <c r="MFQ72" s="5"/>
      <c r="MFR72" s="5"/>
      <c r="MFS72" s="5"/>
      <c r="MFT72" s="5"/>
      <c r="MFU72" s="5"/>
      <c r="MFV72" s="5"/>
      <c r="MFW72" s="5"/>
      <c r="MFX72" s="5"/>
      <c r="MFY72" s="5"/>
      <c r="MFZ72" s="5"/>
      <c r="MGA72" s="5"/>
      <c r="MGB72" s="5"/>
      <c r="MGC72" s="5"/>
      <c r="MGD72" s="5"/>
      <c r="MGE72" s="5"/>
      <c r="MGF72" s="5"/>
      <c r="MGG72" s="5"/>
      <c r="MGH72" s="5"/>
      <c r="MGI72" s="5"/>
      <c r="MGJ72" s="5"/>
      <c r="MGK72" s="5"/>
      <c r="MGL72" s="5"/>
      <c r="MGM72" s="5"/>
      <c r="MGN72" s="5"/>
      <c r="MGO72" s="5"/>
      <c r="MGP72" s="5"/>
      <c r="MGQ72" s="5"/>
      <c r="MGR72" s="5"/>
      <c r="MGS72" s="5"/>
      <c r="MGT72" s="5"/>
      <c r="MGU72" s="5"/>
      <c r="MGV72" s="5"/>
      <c r="MGW72" s="5"/>
      <c r="MGX72" s="5"/>
      <c r="MGY72" s="5"/>
      <c r="MGZ72" s="5"/>
      <c r="MHA72" s="5"/>
      <c r="MHB72" s="5"/>
      <c r="MHC72" s="5"/>
      <c r="MHD72" s="5"/>
      <c r="MHE72" s="5"/>
      <c r="MHF72" s="5"/>
      <c r="MHG72" s="5"/>
      <c r="MHH72" s="5"/>
      <c r="MHI72" s="5"/>
      <c r="MHJ72" s="5"/>
      <c r="MHK72" s="5"/>
      <c r="MHL72" s="5"/>
      <c r="MHM72" s="5"/>
      <c r="MHN72" s="5"/>
      <c r="MHO72" s="5"/>
      <c r="MHP72" s="5"/>
      <c r="MHQ72" s="5"/>
      <c r="MHR72" s="5"/>
      <c r="MHS72" s="5"/>
      <c r="MHT72" s="5"/>
      <c r="MHU72" s="5"/>
      <c r="MHV72" s="5"/>
      <c r="MHW72" s="5"/>
      <c r="MHX72" s="5"/>
      <c r="MHY72" s="5"/>
      <c r="MHZ72" s="5"/>
      <c r="MIA72" s="5"/>
      <c r="MIB72" s="5"/>
      <c r="MIC72" s="5"/>
      <c r="MID72" s="5"/>
      <c r="MIE72" s="5"/>
      <c r="MIF72" s="5"/>
      <c r="MIG72" s="5"/>
      <c r="MIH72" s="5"/>
      <c r="MII72" s="5"/>
      <c r="MIJ72" s="5"/>
      <c r="MIK72" s="5"/>
      <c r="MIL72" s="5"/>
      <c r="MIM72" s="5"/>
      <c r="MIN72" s="5"/>
      <c r="MIO72" s="5"/>
      <c r="MIP72" s="5"/>
      <c r="MIQ72" s="5"/>
      <c r="MIR72" s="5"/>
      <c r="MIS72" s="5"/>
      <c r="MIT72" s="5"/>
      <c r="MIU72" s="5"/>
      <c r="MIV72" s="5"/>
      <c r="MIW72" s="5"/>
      <c r="MIX72" s="5"/>
      <c r="MIY72" s="5"/>
      <c r="MIZ72" s="5"/>
      <c r="MJA72" s="5"/>
      <c r="MJB72" s="5"/>
      <c r="MJC72" s="5"/>
      <c r="MJD72" s="5"/>
      <c r="MJE72" s="5"/>
      <c r="MJF72" s="5"/>
      <c r="MJG72" s="5"/>
      <c r="MJH72" s="5"/>
      <c r="MJI72" s="5"/>
      <c r="MJJ72" s="5"/>
      <c r="MJK72" s="5"/>
      <c r="MJL72" s="5"/>
      <c r="MJM72" s="5"/>
      <c r="MJN72" s="5"/>
      <c r="MJO72" s="5"/>
      <c r="MJP72" s="5"/>
      <c r="MJQ72" s="5"/>
      <c r="MJR72" s="5"/>
      <c r="MJS72" s="5"/>
      <c r="MJT72" s="5"/>
      <c r="MJU72" s="5"/>
      <c r="MJV72" s="5"/>
      <c r="MJW72" s="5"/>
      <c r="MJX72" s="5"/>
      <c r="MJY72" s="5"/>
      <c r="MJZ72" s="5"/>
      <c r="MKA72" s="5"/>
      <c r="MKB72" s="5"/>
      <c r="MKC72" s="5"/>
      <c r="MKD72" s="5"/>
      <c r="MKE72" s="5"/>
      <c r="MKF72" s="5"/>
      <c r="MKG72" s="5"/>
      <c r="MKH72" s="5"/>
      <c r="MKI72" s="5"/>
      <c r="MKJ72" s="5"/>
      <c r="MKK72" s="5"/>
      <c r="MKL72" s="5"/>
      <c r="MKM72" s="5"/>
      <c r="MKN72" s="5"/>
      <c r="MKO72" s="5"/>
      <c r="MKP72" s="5"/>
      <c r="MKQ72" s="5"/>
      <c r="MKR72" s="5"/>
      <c r="MKS72" s="5"/>
      <c r="MKT72" s="5"/>
      <c r="MKU72" s="5"/>
      <c r="MKV72" s="5"/>
      <c r="MKW72" s="5"/>
      <c r="MKX72" s="5"/>
      <c r="MKY72" s="5"/>
      <c r="MKZ72" s="5"/>
      <c r="MLA72" s="5"/>
      <c r="MLB72" s="5"/>
      <c r="MLC72" s="5"/>
      <c r="MLD72" s="5"/>
      <c r="MLE72" s="5"/>
      <c r="MLF72" s="5"/>
      <c r="MLG72" s="5"/>
      <c r="MLH72" s="5"/>
      <c r="MLI72" s="5"/>
      <c r="MLJ72" s="5"/>
      <c r="MLK72" s="5"/>
      <c r="MLL72" s="5"/>
      <c r="MLM72" s="5"/>
      <c r="MLN72" s="5"/>
      <c r="MLO72" s="5"/>
      <c r="MLP72" s="5"/>
      <c r="MLQ72" s="5"/>
      <c r="MLR72" s="5"/>
      <c r="MLS72" s="5"/>
      <c r="MLT72" s="5"/>
      <c r="MLU72" s="5"/>
      <c r="MLV72" s="5"/>
      <c r="MLW72" s="5"/>
      <c r="MLX72" s="5"/>
      <c r="MLY72" s="5"/>
      <c r="MLZ72" s="5"/>
      <c r="MMA72" s="5"/>
      <c r="MMB72" s="5"/>
      <c r="MMC72" s="5"/>
      <c r="MMD72" s="5"/>
      <c r="MME72" s="5"/>
      <c r="MMF72" s="5"/>
      <c r="MMG72" s="5"/>
      <c r="MMH72" s="5"/>
      <c r="MMI72" s="5"/>
      <c r="MMJ72" s="5"/>
      <c r="MMK72" s="5"/>
      <c r="MML72" s="5"/>
      <c r="MMM72" s="5"/>
      <c r="MMN72" s="5"/>
      <c r="MMO72" s="5"/>
      <c r="MMP72" s="5"/>
      <c r="MMQ72" s="5"/>
      <c r="MMR72" s="5"/>
      <c r="MMS72" s="5"/>
      <c r="MMT72" s="5"/>
      <c r="MMU72" s="5"/>
      <c r="MMV72" s="5"/>
      <c r="MMW72" s="5"/>
      <c r="MMX72" s="5"/>
      <c r="MMY72" s="5"/>
      <c r="MMZ72" s="5"/>
      <c r="MNA72" s="5"/>
      <c r="MNB72" s="5"/>
      <c r="MNC72" s="5"/>
      <c r="MND72" s="5"/>
      <c r="MNE72" s="5"/>
      <c r="MNF72" s="5"/>
      <c r="MNG72" s="5"/>
      <c r="MNH72" s="5"/>
      <c r="MNI72" s="5"/>
      <c r="MNJ72" s="5"/>
      <c r="MNK72" s="5"/>
      <c r="MNL72" s="5"/>
      <c r="MNM72" s="5"/>
      <c r="MNN72" s="5"/>
      <c r="MNO72" s="5"/>
      <c r="MNP72" s="5"/>
      <c r="MNQ72" s="5"/>
      <c r="MNR72" s="5"/>
      <c r="MNS72" s="5"/>
      <c r="MNT72" s="5"/>
      <c r="MNU72" s="5"/>
      <c r="MNV72" s="5"/>
      <c r="MNW72" s="5"/>
      <c r="MNX72" s="5"/>
      <c r="MNY72" s="5"/>
      <c r="MNZ72" s="5"/>
      <c r="MOA72" s="5"/>
      <c r="MOB72" s="5"/>
      <c r="MOC72" s="5"/>
      <c r="MOD72" s="5"/>
      <c r="MOE72" s="5"/>
      <c r="MOF72" s="5"/>
      <c r="MOG72" s="5"/>
      <c r="MOH72" s="5"/>
      <c r="MOI72" s="5"/>
      <c r="MOJ72" s="5"/>
      <c r="MOK72" s="5"/>
      <c r="MOL72" s="5"/>
      <c r="MOM72" s="5"/>
      <c r="MON72" s="5"/>
      <c r="MOO72" s="5"/>
      <c r="MOP72" s="5"/>
      <c r="MOQ72" s="5"/>
      <c r="MOR72" s="5"/>
      <c r="MOS72" s="5"/>
      <c r="MOT72" s="5"/>
      <c r="MOU72" s="5"/>
      <c r="MOV72" s="5"/>
      <c r="MOW72" s="5"/>
      <c r="MOX72" s="5"/>
      <c r="MOY72" s="5"/>
      <c r="MOZ72" s="5"/>
      <c r="MPA72" s="5"/>
      <c r="MPB72" s="5"/>
      <c r="MPC72" s="5"/>
      <c r="MPD72" s="5"/>
      <c r="MPE72" s="5"/>
      <c r="MPF72" s="5"/>
      <c r="MPG72" s="5"/>
      <c r="MPH72" s="5"/>
      <c r="MPI72" s="5"/>
      <c r="MPJ72" s="5"/>
      <c r="MPK72" s="5"/>
      <c r="MPL72" s="5"/>
      <c r="MPM72" s="5"/>
      <c r="MPN72" s="5"/>
      <c r="MPO72" s="5"/>
      <c r="MPP72" s="5"/>
      <c r="MPQ72" s="5"/>
      <c r="MPR72" s="5"/>
      <c r="MPS72" s="5"/>
      <c r="MPT72" s="5"/>
      <c r="MPU72" s="5"/>
      <c r="MPV72" s="5"/>
      <c r="MPW72" s="5"/>
      <c r="MPX72" s="5"/>
      <c r="MPY72" s="5"/>
      <c r="MPZ72" s="5"/>
      <c r="MQA72" s="5"/>
      <c r="MQB72" s="5"/>
      <c r="MQC72" s="5"/>
      <c r="MQD72" s="5"/>
      <c r="MQE72" s="5"/>
      <c r="MQF72" s="5"/>
      <c r="MQG72" s="5"/>
      <c r="MQH72" s="5"/>
      <c r="MQI72" s="5"/>
      <c r="MQJ72" s="5"/>
      <c r="MQK72" s="5"/>
      <c r="MQL72" s="5"/>
      <c r="MQM72" s="5"/>
      <c r="MQN72" s="5"/>
      <c r="MQO72" s="5"/>
      <c r="MQP72" s="5"/>
      <c r="MQQ72" s="5"/>
      <c r="MQR72" s="5"/>
      <c r="MQS72" s="5"/>
      <c r="MQT72" s="5"/>
      <c r="MQU72" s="5"/>
      <c r="MQV72" s="5"/>
      <c r="MQW72" s="5"/>
      <c r="MQX72" s="5"/>
      <c r="MQY72" s="5"/>
      <c r="MQZ72" s="5"/>
      <c r="MRA72" s="5"/>
      <c r="MRB72" s="5"/>
      <c r="MRC72" s="5"/>
      <c r="MRD72" s="5"/>
      <c r="MRE72" s="5"/>
      <c r="MRF72" s="5"/>
      <c r="MRG72" s="5"/>
      <c r="MRH72" s="5"/>
      <c r="MRI72" s="5"/>
      <c r="MRJ72" s="5"/>
      <c r="MRK72" s="5"/>
      <c r="MRL72" s="5"/>
      <c r="MRM72" s="5"/>
      <c r="MRN72" s="5"/>
      <c r="MRO72" s="5"/>
      <c r="MRP72" s="5"/>
      <c r="MRQ72" s="5"/>
      <c r="MRR72" s="5"/>
      <c r="MRS72" s="5"/>
      <c r="MRT72" s="5"/>
      <c r="MRU72" s="5"/>
      <c r="MRV72" s="5"/>
      <c r="MRW72" s="5"/>
      <c r="MRX72" s="5"/>
      <c r="MRY72" s="5"/>
      <c r="MRZ72" s="5"/>
      <c r="MSA72" s="5"/>
      <c r="MSB72" s="5"/>
      <c r="MSC72" s="5"/>
      <c r="MSD72" s="5"/>
      <c r="MSE72" s="5"/>
      <c r="MSF72" s="5"/>
      <c r="MSG72" s="5"/>
      <c r="MSH72" s="5"/>
      <c r="MSI72" s="5"/>
      <c r="MSJ72" s="5"/>
      <c r="MSK72" s="5"/>
      <c r="MSL72" s="5"/>
      <c r="MSM72" s="5"/>
      <c r="MSN72" s="5"/>
      <c r="MSO72" s="5"/>
      <c r="MSP72" s="5"/>
      <c r="MSQ72" s="5"/>
      <c r="MSR72" s="5"/>
      <c r="MSS72" s="5"/>
      <c r="MST72" s="5"/>
      <c r="MSU72" s="5"/>
      <c r="MSV72" s="5"/>
      <c r="MSW72" s="5"/>
      <c r="MSX72" s="5"/>
      <c r="MSY72" s="5"/>
      <c r="MSZ72" s="5"/>
      <c r="MTA72" s="5"/>
      <c r="MTB72" s="5"/>
      <c r="MTC72" s="5"/>
      <c r="MTD72" s="5"/>
      <c r="MTE72" s="5"/>
      <c r="MTF72" s="5"/>
      <c r="MTG72" s="5"/>
      <c r="MTH72" s="5"/>
      <c r="MTI72" s="5"/>
      <c r="MTJ72" s="5"/>
      <c r="MTK72" s="5"/>
      <c r="MTL72" s="5"/>
      <c r="MTM72" s="5"/>
      <c r="MTN72" s="5"/>
      <c r="MTO72" s="5"/>
      <c r="MTP72" s="5"/>
      <c r="MTQ72" s="5"/>
      <c r="MTR72" s="5"/>
      <c r="MTS72" s="5"/>
      <c r="MTT72" s="5"/>
      <c r="MTU72" s="5"/>
      <c r="MTV72" s="5"/>
      <c r="MTW72" s="5"/>
      <c r="MTX72" s="5"/>
      <c r="MTY72" s="5"/>
      <c r="MTZ72" s="5"/>
      <c r="MUA72" s="5"/>
      <c r="MUB72" s="5"/>
      <c r="MUC72" s="5"/>
      <c r="MUD72" s="5"/>
      <c r="MUE72" s="5"/>
      <c r="MUF72" s="5"/>
      <c r="MUG72" s="5"/>
      <c r="MUH72" s="5"/>
      <c r="MUI72" s="5"/>
      <c r="MUJ72" s="5"/>
      <c r="MUK72" s="5"/>
      <c r="MUL72" s="5"/>
      <c r="MUM72" s="5"/>
      <c r="MUN72" s="5"/>
      <c r="MUO72" s="5"/>
      <c r="MUP72" s="5"/>
      <c r="MUQ72" s="5"/>
      <c r="MUR72" s="5"/>
      <c r="MUS72" s="5"/>
      <c r="MUT72" s="5"/>
      <c r="MUU72" s="5"/>
      <c r="MUV72" s="5"/>
      <c r="MUW72" s="5"/>
      <c r="MUX72" s="5"/>
      <c r="MUY72" s="5"/>
      <c r="MUZ72" s="5"/>
      <c r="MVA72" s="5"/>
      <c r="MVB72" s="5"/>
      <c r="MVC72" s="5"/>
      <c r="MVD72" s="5"/>
      <c r="MVE72" s="5"/>
      <c r="MVF72" s="5"/>
      <c r="MVG72" s="5"/>
      <c r="MVH72" s="5"/>
      <c r="MVI72" s="5"/>
      <c r="MVJ72" s="5"/>
      <c r="MVK72" s="5"/>
      <c r="MVL72" s="5"/>
      <c r="MVM72" s="5"/>
      <c r="MVN72" s="5"/>
      <c r="MVO72" s="5"/>
      <c r="MVP72" s="5"/>
      <c r="MVQ72" s="5"/>
      <c r="MVR72" s="5"/>
      <c r="MVS72" s="5"/>
      <c r="MVT72" s="5"/>
      <c r="MVU72" s="5"/>
      <c r="MVV72" s="5"/>
      <c r="MVW72" s="5"/>
      <c r="MVX72" s="5"/>
      <c r="MVY72" s="5"/>
      <c r="MVZ72" s="5"/>
      <c r="MWA72" s="5"/>
      <c r="MWB72" s="5"/>
      <c r="MWC72" s="5"/>
      <c r="MWD72" s="5"/>
      <c r="MWE72" s="5"/>
      <c r="MWF72" s="5"/>
      <c r="MWG72" s="5"/>
      <c r="MWH72" s="5"/>
      <c r="MWI72" s="5"/>
      <c r="MWJ72" s="5"/>
      <c r="MWK72" s="5"/>
      <c r="MWL72" s="5"/>
      <c r="MWM72" s="5"/>
      <c r="MWN72" s="5"/>
      <c r="MWO72" s="5"/>
      <c r="MWP72" s="5"/>
      <c r="MWQ72" s="5"/>
      <c r="MWR72" s="5"/>
      <c r="MWS72" s="5"/>
      <c r="MWT72" s="5"/>
      <c r="MWU72" s="5"/>
      <c r="MWV72" s="5"/>
      <c r="MWW72" s="5"/>
      <c r="MWX72" s="5"/>
      <c r="MWY72" s="5"/>
      <c r="MWZ72" s="5"/>
      <c r="MXA72" s="5"/>
      <c r="MXB72" s="5"/>
      <c r="MXC72" s="5"/>
      <c r="MXD72" s="5"/>
      <c r="MXE72" s="5"/>
      <c r="MXF72" s="5"/>
      <c r="MXG72" s="5"/>
      <c r="MXH72" s="5"/>
      <c r="MXI72" s="5"/>
      <c r="MXJ72" s="5"/>
      <c r="MXK72" s="5"/>
      <c r="MXL72" s="5"/>
      <c r="MXM72" s="5"/>
      <c r="MXN72" s="5"/>
      <c r="MXO72" s="5"/>
      <c r="MXP72" s="5"/>
      <c r="MXQ72" s="5"/>
      <c r="MXR72" s="5"/>
      <c r="MXS72" s="5"/>
      <c r="MXT72" s="5"/>
      <c r="MXU72" s="5"/>
      <c r="MXV72" s="5"/>
      <c r="MXW72" s="5"/>
      <c r="MXX72" s="5"/>
      <c r="MXY72" s="5"/>
      <c r="MXZ72" s="5"/>
      <c r="MYA72" s="5"/>
      <c r="MYB72" s="5"/>
      <c r="MYC72" s="5"/>
      <c r="MYD72" s="5"/>
      <c r="MYE72" s="5"/>
      <c r="MYF72" s="5"/>
      <c r="MYG72" s="5"/>
      <c r="MYH72" s="5"/>
      <c r="MYI72" s="5"/>
      <c r="MYJ72" s="5"/>
      <c r="MYK72" s="5"/>
      <c r="MYL72" s="5"/>
      <c r="MYM72" s="5"/>
      <c r="MYN72" s="5"/>
      <c r="MYO72" s="5"/>
      <c r="MYP72" s="5"/>
      <c r="MYQ72" s="5"/>
      <c r="MYR72" s="5"/>
      <c r="MYS72" s="5"/>
      <c r="MYT72" s="5"/>
      <c r="MYU72" s="5"/>
      <c r="MYV72" s="5"/>
      <c r="MYW72" s="5"/>
      <c r="MYX72" s="5"/>
      <c r="MYY72" s="5"/>
      <c r="MYZ72" s="5"/>
      <c r="MZA72" s="5"/>
      <c r="MZB72" s="5"/>
      <c r="MZC72" s="5"/>
      <c r="MZD72" s="5"/>
      <c r="MZE72" s="5"/>
      <c r="MZF72" s="5"/>
      <c r="MZG72" s="5"/>
      <c r="MZH72" s="5"/>
      <c r="MZI72" s="5"/>
      <c r="MZJ72" s="5"/>
      <c r="MZK72" s="5"/>
      <c r="MZL72" s="5"/>
      <c r="MZM72" s="5"/>
      <c r="MZN72" s="5"/>
      <c r="MZO72" s="5"/>
      <c r="MZP72" s="5"/>
      <c r="MZQ72" s="5"/>
      <c r="MZR72" s="5"/>
      <c r="MZS72" s="5"/>
      <c r="MZT72" s="5"/>
      <c r="MZU72" s="5"/>
      <c r="MZV72" s="5"/>
      <c r="MZW72" s="5"/>
      <c r="MZX72" s="5"/>
      <c r="MZY72" s="5"/>
      <c r="MZZ72" s="5"/>
      <c r="NAA72" s="5"/>
      <c r="NAB72" s="5"/>
      <c r="NAC72" s="5"/>
      <c r="NAD72" s="5"/>
      <c r="NAE72" s="5"/>
      <c r="NAF72" s="5"/>
      <c r="NAG72" s="5"/>
      <c r="NAH72" s="5"/>
      <c r="NAI72" s="5"/>
      <c r="NAJ72" s="5"/>
      <c r="NAK72" s="5"/>
      <c r="NAL72" s="5"/>
      <c r="NAM72" s="5"/>
      <c r="NAN72" s="5"/>
      <c r="NAO72" s="5"/>
      <c r="NAP72" s="5"/>
      <c r="NAQ72" s="5"/>
      <c r="NAR72" s="5"/>
      <c r="NAS72" s="5"/>
      <c r="NAT72" s="5"/>
      <c r="NAU72" s="5"/>
      <c r="NAV72" s="5"/>
      <c r="NAW72" s="5"/>
      <c r="NAX72" s="5"/>
      <c r="NAY72" s="5"/>
      <c r="NAZ72" s="5"/>
      <c r="NBA72" s="5"/>
      <c r="NBB72" s="5"/>
      <c r="NBC72" s="5"/>
      <c r="NBD72" s="5"/>
      <c r="NBE72" s="5"/>
      <c r="NBF72" s="5"/>
      <c r="NBG72" s="5"/>
      <c r="NBH72" s="5"/>
      <c r="NBI72" s="5"/>
      <c r="NBJ72" s="5"/>
      <c r="NBK72" s="5"/>
      <c r="NBL72" s="5"/>
      <c r="NBM72" s="5"/>
      <c r="NBN72" s="5"/>
      <c r="NBO72" s="5"/>
      <c r="NBP72" s="5"/>
      <c r="NBQ72" s="5"/>
      <c r="NBR72" s="5"/>
      <c r="NBS72" s="5"/>
      <c r="NBT72" s="5"/>
      <c r="NBU72" s="5"/>
      <c r="NBV72" s="5"/>
      <c r="NBW72" s="5"/>
      <c r="NBX72" s="5"/>
      <c r="NBY72" s="5"/>
      <c r="NBZ72" s="5"/>
      <c r="NCA72" s="5"/>
      <c r="NCB72" s="5"/>
      <c r="NCC72" s="5"/>
      <c r="NCD72" s="5"/>
      <c r="NCE72" s="5"/>
      <c r="NCF72" s="5"/>
      <c r="NCG72" s="5"/>
      <c r="NCH72" s="5"/>
      <c r="NCI72" s="5"/>
      <c r="NCJ72" s="5"/>
      <c r="NCK72" s="5"/>
      <c r="NCL72" s="5"/>
      <c r="NCM72" s="5"/>
      <c r="NCN72" s="5"/>
      <c r="NCO72" s="5"/>
      <c r="NCP72" s="5"/>
      <c r="NCQ72" s="5"/>
      <c r="NCR72" s="5"/>
      <c r="NCS72" s="5"/>
      <c r="NCT72" s="5"/>
      <c r="NCU72" s="5"/>
      <c r="NCV72" s="5"/>
      <c r="NCW72" s="5"/>
      <c r="NCX72" s="5"/>
      <c r="NCY72" s="5"/>
      <c r="NCZ72" s="5"/>
      <c r="NDA72" s="5"/>
      <c r="NDB72" s="5"/>
      <c r="NDC72" s="5"/>
      <c r="NDD72" s="5"/>
      <c r="NDE72" s="5"/>
      <c r="NDF72" s="5"/>
      <c r="NDG72" s="5"/>
      <c r="NDH72" s="5"/>
      <c r="NDI72" s="5"/>
      <c r="NDJ72" s="5"/>
      <c r="NDK72" s="5"/>
      <c r="NDL72" s="5"/>
      <c r="NDM72" s="5"/>
      <c r="NDN72" s="5"/>
      <c r="NDO72" s="5"/>
      <c r="NDP72" s="5"/>
      <c r="NDQ72" s="5"/>
      <c r="NDR72" s="5"/>
      <c r="NDS72" s="5"/>
      <c r="NDT72" s="5"/>
      <c r="NDU72" s="5"/>
      <c r="NDV72" s="5"/>
      <c r="NDW72" s="5"/>
      <c r="NDX72" s="5"/>
      <c r="NDY72" s="5"/>
      <c r="NDZ72" s="5"/>
      <c r="NEA72" s="5"/>
      <c r="NEB72" s="5"/>
      <c r="NEC72" s="5"/>
      <c r="NED72" s="5"/>
      <c r="NEE72" s="5"/>
      <c r="NEF72" s="5"/>
      <c r="NEG72" s="5"/>
      <c r="NEH72" s="5"/>
      <c r="NEI72" s="5"/>
      <c r="NEJ72" s="5"/>
      <c r="NEK72" s="5"/>
      <c r="NEL72" s="5"/>
      <c r="NEM72" s="5"/>
      <c r="NEN72" s="5"/>
      <c r="NEO72" s="5"/>
      <c r="NEP72" s="5"/>
      <c r="NEQ72" s="5"/>
      <c r="NER72" s="5"/>
      <c r="NES72" s="5"/>
      <c r="NET72" s="5"/>
      <c r="NEU72" s="5"/>
      <c r="NEV72" s="5"/>
      <c r="NEW72" s="5"/>
      <c r="NEX72" s="5"/>
      <c r="NEY72" s="5"/>
      <c r="NEZ72" s="5"/>
      <c r="NFA72" s="5"/>
      <c r="NFB72" s="5"/>
      <c r="NFC72" s="5"/>
      <c r="NFD72" s="5"/>
      <c r="NFE72" s="5"/>
      <c r="NFF72" s="5"/>
      <c r="NFG72" s="5"/>
      <c r="NFH72" s="5"/>
      <c r="NFI72" s="5"/>
      <c r="NFJ72" s="5"/>
      <c r="NFK72" s="5"/>
      <c r="NFL72" s="5"/>
      <c r="NFM72" s="5"/>
      <c r="NFN72" s="5"/>
      <c r="NFO72" s="5"/>
      <c r="NFP72" s="5"/>
      <c r="NFQ72" s="5"/>
      <c r="NFR72" s="5"/>
      <c r="NFS72" s="5"/>
      <c r="NFT72" s="5"/>
      <c r="NFU72" s="5"/>
      <c r="NFV72" s="5"/>
      <c r="NFW72" s="5"/>
      <c r="NFX72" s="5"/>
      <c r="NFY72" s="5"/>
      <c r="NFZ72" s="5"/>
      <c r="NGA72" s="5"/>
      <c r="NGB72" s="5"/>
      <c r="NGC72" s="5"/>
      <c r="NGD72" s="5"/>
      <c r="NGE72" s="5"/>
      <c r="NGF72" s="5"/>
      <c r="NGG72" s="5"/>
      <c r="NGH72" s="5"/>
      <c r="NGI72" s="5"/>
      <c r="NGJ72" s="5"/>
      <c r="NGK72" s="5"/>
      <c r="NGL72" s="5"/>
      <c r="NGM72" s="5"/>
      <c r="NGN72" s="5"/>
      <c r="NGO72" s="5"/>
      <c r="NGP72" s="5"/>
      <c r="NGQ72" s="5"/>
      <c r="NGR72" s="5"/>
      <c r="NGS72" s="5"/>
      <c r="NGT72" s="5"/>
      <c r="NGU72" s="5"/>
      <c r="NGV72" s="5"/>
      <c r="NGW72" s="5"/>
      <c r="NGX72" s="5"/>
      <c r="NGY72" s="5"/>
      <c r="NGZ72" s="5"/>
      <c r="NHA72" s="5"/>
      <c r="NHB72" s="5"/>
      <c r="NHC72" s="5"/>
      <c r="NHD72" s="5"/>
      <c r="NHE72" s="5"/>
      <c r="NHF72" s="5"/>
      <c r="NHG72" s="5"/>
      <c r="NHH72" s="5"/>
      <c r="NHI72" s="5"/>
      <c r="NHJ72" s="5"/>
      <c r="NHK72" s="5"/>
      <c r="NHL72" s="5"/>
      <c r="NHM72" s="5"/>
      <c r="NHN72" s="5"/>
      <c r="NHO72" s="5"/>
      <c r="NHP72" s="5"/>
      <c r="NHQ72" s="5"/>
      <c r="NHR72" s="5"/>
      <c r="NHS72" s="5"/>
      <c r="NHT72" s="5"/>
      <c r="NHU72" s="5"/>
      <c r="NHV72" s="5"/>
      <c r="NHW72" s="5"/>
      <c r="NHX72" s="5"/>
      <c r="NHY72" s="5"/>
      <c r="NHZ72" s="5"/>
      <c r="NIA72" s="5"/>
      <c r="NIB72" s="5"/>
      <c r="NIC72" s="5"/>
      <c r="NID72" s="5"/>
      <c r="NIE72" s="5"/>
      <c r="NIF72" s="5"/>
      <c r="NIG72" s="5"/>
      <c r="NIH72" s="5"/>
      <c r="NII72" s="5"/>
      <c r="NIJ72" s="5"/>
      <c r="NIK72" s="5"/>
      <c r="NIL72" s="5"/>
      <c r="NIM72" s="5"/>
      <c r="NIN72" s="5"/>
      <c r="NIO72" s="5"/>
      <c r="NIP72" s="5"/>
      <c r="NIQ72" s="5"/>
      <c r="NIR72" s="5"/>
      <c r="NIS72" s="5"/>
      <c r="NIT72" s="5"/>
      <c r="NIU72" s="5"/>
      <c r="NIV72" s="5"/>
      <c r="NIW72" s="5"/>
      <c r="NIX72" s="5"/>
      <c r="NIY72" s="5"/>
      <c r="NIZ72" s="5"/>
      <c r="NJA72" s="5"/>
      <c r="NJB72" s="5"/>
      <c r="NJC72" s="5"/>
      <c r="NJD72" s="5"/>
      <c r="NJE72" s="5"/>
      <c r="NJF72" s="5"/>
      <c r="NJG72" s="5"/>
      <c r="NJH72" s="5"/>
      <c r="NJI72" s="5"/>
      <c r="NJJ72" s="5"/>
      <c r="NJK72" s="5"/>
      <c r="NJL72" s="5"/>
      <c r="NJM72" s="5"/>
      <c r="NJN72" s="5"/>
      <c r="NJO72" s="5"/>
      <c r="NJP72" s="5"/>
      <c r="NJQ72" s="5"/>
      <c r="NJR72" s="5"/>
      <c r="NJS72" s="5"/>
      <c r="NJT72" s="5"/>
      <c r="NJU72" s="5"/>
      <c r="NJV72" s="5"/>
      <c r="NJW72" s="5"/>
      <c r="NJX72" s="5"/>
      <c r="NJY72" s="5"/>
      <c r="NJZ72" s="5"/>
      <c r="NKA72" s="5"/>
      <c r="NKB72" s="5"/>
      <c r="NKC72" s="5"/>
      <c r="NKD72" s="5"/>
      <c r="NKE72" s="5"/>
      <c r="NKF72" s="5"/>
      <c r="NKG72" s="5"/>
      <c r="NKH72" s="5"/>
      <c r="NKI72" s="5"/>
      <c r="NKJ72" s="5"/>
      <c r="NKK72" s="5"/>
      <c r="NKL72" s="5"/>
      <c r="NKM72" s="5"/>
      <c r="NKN72" s="5"/>
      <c r="NKO72" s="5"/>
      <c r="NKP72" s="5"/>
      <c r="NKQ72" s="5"/>
      <c r="NKR72" s="5"/>
      <c r="NKS72" s="5"/>
      <c r="NKT72" s="5"/>
      <c r="NKU72" s="5"/>
      <c r="NKV72" s="5"/>
      <c r="NKW72" s="5"/>
      <c r="NKX72" s="5"/>
      <c r="NKY72" s="5"/>
      <c r="NKZ72" s="5"/>
      <c r="NLA72" s="5"/>
      <c r="NLB72" s="5"/>
      <c r="NLC72" s="5"/>
      <c r="NLD72" s="5"/>
      <c r="NLE72" s="5"/>
      <c r="NLF72" s="5"/>
      <c r="NLG72" s="5"/>
      <c r="NLH72" s="5"/>
      <c r="NLI72" s="5"/>
      <c r="NLJ72" s="5"/>
      <c r="NLK72" s="5"/>
      <c r="NLL72" s="5"/>
      <c r="NLM72" s="5"/>
      <c r="NLN72" s="5"/>
      <c r="NLO72" s="5"/>
      <c r="NLP72" s="5"/>
      <c r="NLQ72" s="5"/>
      <c r="NLR72" s="5"/>
      <c r="NLS72" s="5"/>
      <c r="NLT72" s="5"/>
      <c r="NLU72" s="5"/>
      <c r="NLV72" s="5"/>
      <c r="NLW72" s="5"/>
      <c r="NLX72" s="5"/>
      <c r="NLY72" s="5"/>
      <c r="NLZ72" s="5"/>
      <c r="NMA72" s="5"/>
      <c r="NMB72" s="5"/>
      <c r="NMC72" s="5"/>
      <c r="NMD72" s="5"/>
      <c r="NME72" s="5"/>
      <c r="NMF72" s="5"/>
      <c r="NMG72" s="5"/>
      <c r="NMH72" s="5"/>
      <c r="NMI72" s="5"/>
      <c r="NMJ72" s="5"/>
      <c r="NMK72" s="5"/>
      <c r="NML72" s="5"/>
      <c r="NMM72" s="5"/>
      <c r="NMN72" s="5"/>
      <c r="NMO72" s="5"/>
      <c r="NMP72" s="5"/>
      <c r="NMQ72" s="5"/>
      <c r="NMR72" s="5"/>
      <c r="NMS72" s="5"/>
      <c r="NMT72" s="5"/>
      <c r="NMU72" s="5"/>
      <c r="NMV72" s="5"/>
      <c r="NMW72" s="5"/>
      <c r="NMX72" s="5"/>
      <c r="NMY72" s="5"/>
      <c r="NMZ72" s="5"/>
      <c r="NNA72" s="5"/>
      <c r="NNB72" s="5"/>
      <c r="NNC72" s="5"/>
      <c r="NND72" s="5"/>
      <c r="NNE72" s="5"/>
      <c r="NNF72" s="5"/>
      <c r="NNG72" s="5"/>
      <c r="NNH72" s="5"/>
      <c r="NNI72" s="5"/>
      <c r="NNJ72" s="5"/>
      <c r="NNK72" s="5"/>
      <c r="NNL72" s="5"/>
      <c r="NNM72" s="5"/>
      <c r="NNN72" s="5"/>
      <c r="NNO72" s="5"/>
      <c r="NNP72" s="5"/>
      <c r="NNQ72" s="5"/>
      <c r="NNR72" s="5"/>
      <c r="NNS72" s="5"/>
      <c r="NNT72" s="5"/>
      <c r="NNU72" s="5"/>
      <c r="NNV72" s="5"/>
      <c r="NNW72" s="5"/>
      <c r="NNX72" s="5"/>
      <c r="NNY72" s="5"/>
      <c r="NNZ72" s="5"/>
      <c r="NOA72" s="5"/>
      <c r="NOB72" s="5"/>
      <c r="NOC72" s="5"/>
      <c r="NOD72" s="5"/>
      <c r="NOE72" s="5"/>
      <c r="NOF72" s="5"/>
      <c r="NOG72" s="5"/>
      <c r="NOH72" s="5"/>
      <c r="NOI72" s="5"/>
      <c r="NOJ72" s="5"/>
      <c r="NOK72" s="5"/>
      <c r="NOL72" s="5"/>
      <c r="NOM72" s="5"/>
      <c r="NON72" s="5"/>
      <c r="NOO72" s="5"/>
      <c r="NOP72" s="5"/>
      <c r="NOQ72" s="5"/>
      <c r="NOR72" s="5"/>
      <c r="NOS72" s="5"/>
      <c r="NOT72" s="5"/>
      <c r="NOU72" s="5"/>
      <c r="NOV72" s="5"/>
      <c r="NOW72" s="5"/>
      <c r="NOX72" s="5"/>
      <c r="NOY72" s="5"/>
      <c r="NOZ72" s="5"/>
      <c r="NPA72" s="5"/>
      <c r="NPB72" s="5"/>
      <c r="NPC72" s="5"/>
      <c r="NPD72" s="5"/>
      <c r="NPE72" s="5"/>
      <c r="NPF72" s="5"/>
      <c r="NPG72" s="5"/>
      <c r="NPH72" s="5"/>
      <c r="NPI72" s="5"/>
      <c r="NPJ72" s="5"/>
      <c r="NPK72" s="5"/>
      <c r="NPL72" s="5"/>
      <c r="NPM72" s="5"/>
      <c r="NPN72" s="5"/>
      <c r="NPO72" s="5"/>
      <c r="NPP72" s="5"/>
      <c r="NPQ72" s="5"/>
      <c r="NPR72" s="5"/>
      <c r="NPS72" s="5"/>
      <c r="NPT72" s="5"/>
      <c r="NPU72" s="5"/>
      <c r="NPV72" s="5"/>
      <c r="NPW72" s="5"/>
      <c r="NPX72" s="5"/>
      <c r="NPY72" s="5"/>
      <c r="NPZ72" s="5"/>
      <c r="NQA72" s="5"/>
      <c r="NQB72" s="5"/>
      <c r="NQC72" s="5"/>
      <c r="NQD72" s="5"/>
      <c r="NQE72" s="5"/>
      <c r="NQF72" s="5"/>
      <c r="NQG72" s="5"/>
      <c r="NQH72" s="5"/>
      <c r="NQI72" s="5"/>
      <c r="NQJ72" s="5"/>
      <c r="NQK72" s="5"/>
      <c r="NQL72" s="5"/>
      <c r="NQM72" s="5"/>
      <c r="NQN72" s="5"/>
      <c r="NQO72" s="5"/>
      <c r="NQP72" s="5"/>
      <c r="NQQ72" s="5"/>
      <c r="NQR72" s="5"/>
      <c r="NQS72" s="5"/>
      <c r="NQT72" s="5"/>
      <c r="NQU72" s="5"/>
      <c r="NQV72" s="5"/>
      <c r="NQW72" s="5"/>
      <c r="NQX72" s="5"/>
      <c r="NQY72" s="5"/>
      <c r="NQZ72" s="5"/>
      <c r="NRA72" s="5"/>
      <c r="NRB72" s="5"/>
      <c r="NRC72" s="5"/>
      <c r="NRD72" s="5"/>
      <c r="NRE72" s="5"/>
      <c r="NRF72" s="5"/>
      <c r="NRG72" s="5"/>
      <c r="NRH72" s="5"/>
      <c r="NRI72" s="5"/>
      <c r="NRJ72" s="5"/>
      <c r="NRK72" s="5"/>
      <c r="NRL72" s="5"/>
      <c r="NRM72" s="5"/>
      <c r="NRN72" s="5"/>
      <c r="NRO72" s="5"/>
      <c r="NRP72" s="5"/>
      <c r="NRQ72" s="5"/>
      <c r="NRR72" s="5"/>
      <c r="NRS72" s="5"/>
      <c r="NRT72" s="5"/>
      <c r="NRU72" s="5"/>
      <c r="NRV72" s="5"/>
      <c r="NRW72" s="5"/>
      <c r="NRX72" s="5"/>
      <c r="NRY72" s="5"/>
      <c r="NRZ72" s="5"/>
      <c r="NSA72" s="5"/>
      <c r="NSB72" s="5"/>
      <c r="NSC72" s="5"/>
      <c r="NSD72" s="5"/>
      <c r="NSE72" s="5"/>
      <c r="NSF72" s="5"/>
      <c r="NSG72" s="5"/>
      <c r="NSH72" s="5"/>
      <c r="NSI72" s="5"/>
      <c r="NSJ72" s="5"/>
      <c r="NSK72" s="5"/>
      <c r="NSL72" s="5"/>
      <c r="NSM72" s="5"/>
      <c r="NSN72" s="5"/>
      <c r="NSO72" s="5"/>
      <c r="NSP72" s="5"/>
      <c r="NSQ72" s="5"/>
      <c r="NSR72" s="5"/>
      <c r="NSS72" s="5"/>
      <c r="NST72" s="5"/>
      <c r="NSU72" s="5"/>
      <c r="NSV72" s="5"/>
      <c r="NSW72" s="5"/>
      <c r="NSX72" s="5"/>
      <c r="NSY72" s="5"/>
      <c r="NSZ72" s="5"/>
      <c r="NTA72" s="5"/>
      <c r="NTB72" s="5"/>
      <c r="NTC72" s="5"/>
      <c r="NTD72" s="5"/>
      <c r="NTE72" s="5"/>
      <c r="NTF72" s="5"/>
      <c r="NTG72" s="5"/>
      <c r="NTH72" s="5"/>
      <c r="NTI72" s="5"/>
      <c r="NTJ72" s="5"/>
      <c r="NTK72" s="5"/>
      <c r="NTL72" s="5"/>
      <c r="NTM72" s="5"/>
      <c r="NTN72" s="5"/>
      <c r="NTO72" s="5"/>
      <c r="NTP72" s="5"/>
      <c r="NTQ72" s="5"/>
      <c r="NTR72" s="5"/>
      <c r="NTS72" s="5"/>
      <c r="NTT72" s="5"/>
      <c r="NTU72" s="5"/>
      <c r="NTV72" s="5"/>
      <c r="NTW72" s="5"/>
      <c r="NTX72" s="5"/>
      <c r="NTY72" s="5"/>
      <c r="NTZ72" s="5"/>
      <c r="NUA72" s="5"/>
      <c r="NUB72" s="5"/>
      <c r="NUC72" s="5"/>
      <c r="NUD72" s="5"/>
      <c r="NUE72" s="5"/>
      <c r="NUF72" s="5"/>
      <c r="NUG72" s="5"/>
      <c r="NUH72" s="5"/>
      <c r="NUI72" s="5"/>
      <c r="NUJ72" s="5"/>
      <c r="NUK72" s="5"/>
      <c r="NUL72" s="5"/>
      <c r="NUM72" s="5"/>
      <c r="NUN72" s="5"/>
      <c r="NUO72" s="5"/>
      <c r="NUP72" s="5"/>
      <c r="NUQ72" s="5"/>
      <c r="NUR72" s="5"/>
      <c r="NUS72" s="5"/>
      <c r="NUT72" s="5"/>
      <c r="NUU72" s="5"/>
      <c r="NUV72" s="5"/>
      <c r="NUW72" s="5"/>
      <c r="NUX72" s="5"/>
      <c r="NUY72" s="5"/>
      <c r="NUZ72" s="5"/>
      <c r="NVA72" s="5"/>
      <c r="NVB72" s="5"/>
      <c r="NVC72" s="5"/>
      <c r="NVD72" s="5"/>
      <c r="NVE72" s="5"/>
      <c r="NVF72" s="5"/>
      <c r="NVG72" s="5"/>
      <c r="NVH72" s="5"/>
      <c r="NVI72" s="5"/>
      <c r="NVJ72" s="5"/>
      <c r="NVK72" s="5"/>
      <c r="NVL72" s="5"/>
      <c r="NVM72" s="5"/>
      <c r="NVN72" s="5"/>
      <c r="NVO72" s="5"/>
      <c r="NVP72" s="5"/>
      <c r="NVQ72" s="5"/>
      <c r="NVR72" s="5"/>
      <c r="NVS72" s="5"/>
      <c r="NVT72" s="5"/>
      <c r="NVU72" s="5"/>
      <c r="NVV72" s="5"/>
      <c r="NVW72" s="5"/>
      <c r="NVX72" s="5"/>
      <c r="NVY72" s="5"/>
      <c r="NVZ72" s="5"/>
      <c r="NWA72" s="5"/>
      <c r="NWB72" s="5"/>
      <c r="NWC72" s="5"/>
      <c r="NWD72" s="5"/>
      <c r="NWE72" s="5"/>
      <c r="NWF72" s="5"/>
      <c r="NWG72" s="5"/>
      <c r="NWH72" s="5"/>
      <c r="NWI72" s="5"/>
      <c r="NWJ72" s="5"/>
      <c r="NWK72" s="5"/>
      <c r="NWL72" s="5"/>
      <c r="NWM72" s="5"/>
      <c r="NWN72" s="5"/>
      <c r="NWO72" s="5"/>
      <c r="NWP72" s="5"/>
      <c r="NWQ72" s="5"/>
      <c r="NWR72" s="5"/>
      <c r="NWS72" s="5"/>
      <c r="NWT72" s="5"/>
      <c r="NWU72" s="5"/>
      <c r="NWV72" s="5"/>
      <c r="NWW72" s="5"/>
      <c r="NWX72" s="5"/>
      <c r="NWY72" s="5"/>
      <c r="NWZ72" s="5"/>
      <c r="NXA72" s="5"/>
      <c r="NXB72" s="5"/>
      <c r="NXC72" s="5"/>
      <c r="NXD72" s="5"/>
      <c r="NXE72" s="5"/>
      <c r="NXF72" s="5"/>
      <c r="NXG72" s="5"/>
      <c r="NXH72" s="5"/>
      <c r="NXI72" s="5"/>
      <c r="NXJ72" s="5"/>
      <c r="NXK72" s="5"/>
      <c r="NXL72" s="5"/>
      <c r="NXM72" s="5"/>
      <c r="NXN72" s="5"/>
      <c r="NXO72" s="5"/>
      <c r="NXP72" s="5"/>
      <c r="NXQ72" s="5"/>
      <c r="NXR72" s="5"/>
      <c r="NXS72" s="5"/>
      <c r="NXT72" s="5"/>
      <c r="NXU72" s="5"/>
      <c r="NXV72" s="5"/>
      <c r="NXW72" s="5"/>
      <c r="NXX72" s="5"/>
      <c r="NXY72" s="5"/>
      <c r="NXZ72" s="5"/>
      <c r="NYA72" s="5"/>
      <c r="NYB72" s="5"/>
      <c r="NYC72" s="5"/>
      <c r="NYD72" s="5"/>
      <c r="NYE72" s="5"/>
      <c r="NYF72" s="5"/>
      <c r="NYG72" s="5"/>
      <c r="NYH72" s="5"/>
      <c r="NYI72" s="5"/>
      <c r="NYJ72" s="5"/>
      <c r="NYK72" s="5"/>
      <c r="NYL72" s="5"/>
      <c r="NYM72" s="5"/>
      <c r="NYN72" s="5"/>
      <c r="NYO72" s="5"/>
      <c r="NYP72" s="5"/>
      <c r="NYQ72" s="5"/>
      <c r="NYR72" s="5"/>
      <c r="NYS72" s="5"/>
      <c r="NYT72" s="5"/>
      <c r="NYU72" s="5"/>
      <c r="NYV72" s="5"/>
      <c r="NYW72" s="5"/>
      <c r="NYX72" s="5"/>
      <c r="NYY72" s="5"/>
      <c r="NYZ72" s="5"/>
      <c r="NZA72" s="5"/>
      <c r="NZB72" s="5"/>
      <c r="NZC72" s="5"/>
      <c r="NZD72" s="5"/>
      <c r="NZE72" s="5"/>
      <c r="NZF72" s="5"/>
      <c r="NZG72" s="5"/>
      <c r="NZH72" s="5"/>
      <c r="NZI72" s="5"/>
      <c r="NZJ72" s="5"/>
      <c r="NZK72" s="5"/>
      <c r="NZL72" s="5"/>
      <c r="NZM72" s="5"/>
      <c r="NZN72" s="5"/>
      <c r="NZO72" s="5"/>
      <c r="NZP72" s="5"/>
      <c r="NZQ72" s="5"/>
      <c r="NZR72" s="5"/>
      <c r="NZS72" s="5"/>
      <c r="NZT72" s="5"/>
      <c r="NZU72" s="5"/>
      <c r="NZV72" s="5"/>
      <c r="NZW72" s="5"/>
      <c r="NZX72" s="5"/>
      <c r="NZY72" s="5"/>
      <c r="NZZ72" s="5"/>
      <c r="OAA72" s="5"/>
      <c r="OAB72" s="5"/>
      <c r="OAC72" s="5"/>
      <c r="OAD72" s="5"/>
      <c r="OAE72" s="5"/>
      <c r="OAF72" s="5"/>
      <c r="OAG72" s="5"/>
      <c r="OAH72" s="5"/>
      <c r="OAI72" s="5"/>
      <c r="OAJ72" s="5"/>
      <c r="OAK72" s="5"/>
      <c r="OAL72" s="5"/>
      <c r="OAM72" s="5"/>
      <c r="OAN72" s="5"/>
      <c r="OAO72" s="5"/>
      <c r="OAP72" s="5"/>
      <c r="OAQ72" s="5"/>
      <c r="OAR72" s="5"/>
      <c r="OAS72" s="5"/>
      <c r="OAT72" s="5"/>
      <c r="OAU72" s="5"/>
      <c r="OAV72" s="5"/>
      <c r="OAW72" s="5"/>
      <c r="OAX72" s="5"/>
      <c r="OAY72" s="5"/>
      <c r="OAZ72" s="5"/>
      <c r="OBA72" s="5"/>
      <c r="OBB72" s="5"/>
      <c r="OBC72" s="5"/>
      <c r="OBD72" s="5"/>
      <c r="OBE72" s="5"/>
      <c r="OBF72" s="5"/>
      <c r="OBG72" s="5"/>
      <c r="OBH72" s="5"/>
      <c r="OBI72" s="5"/>
      <c r="OBJ72" s="5"/>
      <c r="OBK72" s="5"/>
      <c r="OBL72" s="5"/>
      <c r="OBM72" s="5"/>
      <c r="OBN72" s="5"/>
      <c r="OBO72" s="5"/>
      <c r="OBP72" s="5"/>
      <c r="OBQ72" s="5"/>
      <c r="OBR72" s="5"/>
      <c r="OBS72" s="5"/>
      <c r="OBT72" s="5"/>
      <c r="OBU72" s="5"/>
      <c r="OBV72" s="5"/>
      <c r="OBW72" s="5"/>
      <c r="OBX72" s="5"/>
      <c r="OBY72" s="5"/>
      <c r="OBZ72" s="5"/>
      <c r="OCA72" s="5"/>
      <c r="OCB72" s="5"/>
      <c r="OCC72" s="5"/>
      <c r="OCD72" s="5"/>
      <c r="OCE72" s="5"/>
      <c r="OCF72" s="5"/>
      <c r="OCG72" s="5"/>
      <c r="OCH72" s="5"/>
      <c r="OCI72" s="5"/>
      <c r="OCJ72" s="5"/>
      <c r="OCK72" s="5"/>
      <c r="OCL72" s="5"/>
      <c r="OCM72" s="5"/>
      <c r="OCN72" s="5"/>
      <c r="OCO72" s="5"/>
      <c r="OCP72" s="5"/>
      <c r="OCQ72" s="5"/>
      <c r="OCR72" s="5"/>
      <c r="OCS72" s="5"/>
      <c r="OCT72" s="5"/>
      <c r="OCU72" s="5"/>
      <c r="OCV72" s="5"/>
      <c r="OCW72" s="5"/>
      <c r="OCX72" s="5"/>
      <c r="OCY72" s="5"/>
      <c r="OCZ72" s="5"/>
      <c r="ODA72" s="5"/>
      <c r="ODB72" s="5"/>
      <c r="ODC72" s="5"/>
      <c r="ODD72" s="5"/>
      <c r="ODE72" s="5"/>
      <c r="ODF72" s="5"/>
      <c r="ODG72" s="5"/>
      <c r="ODH72" s="5"/>
      <c r="ODI72" s="5"/>
      <c r="ODJ72" s="5"/>
      <c r="ODK72" s="5"/>
      <c r="ODL72" s="5"/>
      <c r="ODM72" s="5"/>
      <c r="ODN72" s="5"/>
      <c r="ODO72" s="5"/>
      <c r="ODP72" s="5"/>
      <c r="ODQ72" s="5"/>
      <c r="ODR72" s="5"/>
      <c r="ODS72" s="5"/>
      <c r="ODT72" s="5"/>
      <c r="ODU72" s="5"/>
      <c r="ODV72" s="5"/>
      <c r="ODW72" s="5"/>
      <c r="ODX72" s="5"/>
      <c r="ODY72" s="5"/>
      <c r="ODZ72" s="5"/>
      <c r="OEA72" s="5"/>
      <c r="OEB72" s="5"/>
      <c r="OEC72" s="5"/>
      <c r="OED72" s="5"/>
      <c r="OEE72" s="5"/>
      <c r="OEF72" s="5"/>
      <c r="OEG72" s="5"/>
      <c r="OEH72" s="5"/>
      <c r="OEI72" s="5"/>
      <c r="OEJ72" s="5"/>
      <c r="OEK72" s="5"/>
      <c r="OEL72" s="5"/>
      <c r="OEM72" s="5"/>
      <c r="OEN72" s="5"/>
      <c r="OEO72" s="5"/>
      <c r="OEP72" s="5"/>
      <c r="OEQ72" s="5"/>
      <c r="OER72" s="5"/>
      <c r="OES72" s="5"/>
      <c r="OET72" s="5"/>
      <c r="OEU72" s="5"/>
      <c r="OEV72" s="5"/>
      <c r="OEW72" s="5"/>
      <c r="OEX72" s="5"/>
      <c r="OEY72" s="5"/>
      <c r="OEZ72" s="5"/>
      <c r="OFA72" s="5"/>
      <c r="OFB72" s="5"/>
      <c r="OFC72" s="5"/>
      <c r="OFD72" s="5"/>
      <c r="OFE72" s="5"/>
      <c r="OFF72" s="5"/>
      <c r="OFG72" s="5"/>
      <c r="OFH72" s="5"/>
      <c r="OFI72" s="5"/>
      <c r="OFJ72" s="5"/>
      <c r="OFK72" s="5"/>
      <c r="OFL72" s="5"/>
      <c r="OFM72" s="5"/>
      <c r="OFN72" s="5"/>
      <c r="OFO72" s="5"/>
      <c r="OFP72" s="5"/>
      <c r="OFQ72" s="5"/>
      <c r="OFR72" s="5"/>
      <c r="OFS72" s="5"/>
      <c r="OFT72" s="5"/>
      <c r="OFU72" s="5"/>
      <c r="OFV72" s="5"/>
      <c r="OFW72" s="5"/>
      <c r="OFX72" s="5"/>
      <c r="OFY72" s="5"/>
      <c r="OFZ72" s="5"/>
      <c r="OGA72" s="5"/>
      <c r="OGB72" s="5"/>
      <c r="OGC72" s="5"/>
      <c r="OGD72" s="5"/>
      <c r="OGE72" s="5"/>
      <c r="OGF72" s="5"/>
      <c r="OGG72" s="5"/>
      <c r="OGH72" s="5"/>
      <c r="OGI72" s="5"/>
      <c r="OGJ72" s="5"/>
      <c r="OGK72" s="5"/>
      <c r="OGL72" s="5"/>
      <c r="OGM72" s="5"/>
      <c r="OGN72" s="5"/>
      <c r="OGO72" s="5"/>
      <c r="OGP72" s="5"/>
      <c r="OGQ72" s="5"/>
      <c r="OGR72" s="5"/>
      <c r="OGS72" s="5"/>
      <c r="OGT72" s="5"/>
      <c r="OGU72" s="5"/>
      <c r="OGV72" s="5"/>
      <c r="OGW72" s="5"/>
      <c r="OGX72" s="5"/>
      <c r="OGY72" s="5"/>
      <c r="OGZ72" s="5"/>
      <c r="OHA72" s="5"/>
      <c r="OHB72" s="5"/>
      <c r="OHC72" s="5"/>
      <c r="OHD72" s="5"/>
      <c r="OHE72" s="5"/>
      <c r="OHF72" s="5"/>
      <c r="OHG72" s="5"/>
      <c r="OHH72" s="5"/>
      <c r="OHI72" s="5"/>
      <c r="OHJ72" s="5"/>
      <c r="OHK72" s="5"/>
      <c r="OHL72" s="5"/>
      <c r="OHM72" s="5"/>
      <c r="OHN72" s="5"/>
      <c r="OHO72" s="5"/>
      <c r="OHP72" s="5"/>
      <c r="OHQ72" s="5"/>
      <c r="OHR72" s="5"/>
      <c r="OHS72" s="5"/>
      <c r="OHT72" s="5"/>
      <c r="OHU72" s="5"/>
      <c r="OHV72" s="5"/>
      <c r="OHW72" s="5"/>
      <c r="OHX72" s="5"/>
      <c r="OHY72" s="5"/>
      <c r="OHZ72" s="5"/>
      <c r="OIA72" s="5"/>
      <c r="OIB72" s="5"/>
      <c r="OIC72" s="5"/>
      <c r="OID72" s="5"/>
      <c r="OIE72" s="5"/>
      <c r="OIF72" s="5"/>
      <c r="OIG72" s="5"/>
      <c r="OIH72" s="5"/>
      <c r="OII72" s="5"/>
      <c r="OIJ72" s="5"/>
      <c r="OIK72" s="5"/>
      <c r="OIL72" s="5"/>
      <c r="OIM72" s="5"/>
      <c r="OIN72" s="5"/>
      <c r="OIO72" s="5"/>
      <c r="OIP72" s="5"/>
      <c r="OIQ72" s="5"/>
      <c r="OIR72" s="5"/>
      <c r="OIS72" s="5"/>
      <c r="OIT72" s="5"/>
      <c r="OIU72" s="5"/>
      <c r="OIV72" s="5"/>
      <c r="OIW72" s="5"/>
      <c r="OIX72" s="5"/>
      <c r="OIY72" s="5"/>
      <c r="OIZ72" s="5"/>
      <c r="OJA72" s="5"/>
      <c r="OJB72" s="5"/>
      <c r="OJC72" s="5"/>
      <c r="OJD72" s="5"/>
      <c r="OJE72" s="5"/>
      <c r="OJF72" s="5"/>
      <c r="OJG72" s="5"/>
      <c r="OJH72" s="5"/>
      <c r="OJI72" s="5"/>
      <c r="OJJ72" s="5"/>
      <c r="OJK72" s="5"/>
      <c r="OJL72" s="5"/>
      <c r="OJM72" s="5"/>
      <c r="OJN72" s="5"/>
      <c r="OJO72" s="5"/>
      <c r="OJP72" s="5"/>
      <c r="OJQ72" s="5"/>
      <c r="OJR72" s="5"/>
      <c r="OJS72" s="5"/>
      <c r="OJT72" s="5"/>
      <c r="OJU72" s="5"/>
      <c r="OJV72" s="5"/>
      <c r="OJW72" s="5"/>
      <c r="OJX72" s="5"/>
      <c r="OJY72" s="5"/>
      <c r="OJZ72" s="5"/>
      <c r="OKA72" s="5"/>
      <c r="OKB72" s="5"/>
      <c r="OKC72" s="5"/>
      <c r="OKD72" s="5"/>
      <c r="OKE72" s="5"/>
      <c r="OKF72" s="5"/>
      <c r="OKG72" s="5"/>
      <c r="OKH72" s="5"/>
      <c r="OKI72" s="5"/>
      <c r="OKJ72" s="5"/>
      <c r="OKK72" s="5"/>
      <c r="OKL72" s="5"/>
      <c r="OKM72" s="5"/>
      <c r="OKN72" s="5"/>
      <c r="OKO72" s="5"/>
      <c r="OKP72" s="5"/>
      <c r="OKQ72" s="5"/>
      <c r="OKR72" s="5"/>
      <c r="OKS72" s="5"/>
      <c r="OKT72" s="5"/>
      <c r="OKU72" s="5"/>
      <c r="OKV72" s="5"/>
      <c r="OKW72" s="5"/>
      <c r="OKX72" s="5"/>
      <c r="OKY72" s="5"/>
      <c r="OKZ72" s="5"/>
      <c r="OLA72" s="5"/>
      <c r="OLB72" s="5"/>
      <c r="OLC72" s="5"/>
      <c r="OLD72" s="5"/>
      <c r="OLE72" s="5"/>
      <c r="OLF72" s="5"/>
      <c r="OLG72" s="5"/>
      <c r="OLH72" s="5"/>
      <c r="OLI72" s="5"/>
      <c r="OLJ72" s="5"/>
      <c r="OLK72" s="5"/>
      <c r="OLL72" s="5"/>
      <c r="OLM72" s="5"/>
      <c r="OLN72" s="5"/>
      <c r="OLO72" s="5"/>
      <c r="OLP72" s="5"/>
      <c r="OLQ72" s="5"/>
      <c r="OLR72" s="5"/>
      <c r="OLS72" s="5"/>
      <c r="OLT72" s="5"/>
      <c r="OLU72" s="5"/>
      <c r="OLV72" s="5"/>
      <c r="OLW72" s="5"/>
      <c r="OLX72" s="5"/>
      <c r="OLY72" s="5"/>
      <c r="OLZ72" s="5"/>
      <c r="OMA72" s="5"/>
      <c r="OMB72" s="5"/>
      <c r="OMC72" s="5"/>
      <c r="OMD72" s="5"/>
      <c r="OME72" s="5"/>
      <c r="OMF72" s="5"/>
      <c r="OMG72" s="5"/>
      <c r="OMH72" s="5"/>
      <c r="OMI72" s="5"/>
      <c r="OMJ72" s="5"/>
      <c r="OMK72" s="5"/>
      <c r="OML72" s="5"/>
      <c r="OMM72" s="5"/>
      <c r="OMN72" s="5"/>
      <c r="OMO72" s="5"/>
      <c r="OMP72" s="5"/>
      <c r="OMQ72" s="5"/>
      <c r="OMR72" s="5"/>
      <c r="OMS72" s="5"/>
      <c r="OMT72" s="5"/>
      <c r="OMU72" s="5"/>
      <c r="OMV72" s="5"/>
      <c r="OMW72" s="5"/>
      <c r="OMX72" s="5"/>
      <c r="OMY72" s="5"/>
      <c r="OMZ72" s="5"/>
      <c r="ONA72" s="5"/>
      <c r="ONB72" s="5"/>
      <c r="ONC72" s="5"/>
      <c r="OND72" s="5"/>
      <c r="ONE72" s="5"/>
      <c r="ONF72" s="5"/>
      <c r="ONG72" s="5"/>
      <c r="ONH72" s="5"/>
      <c r="ONI72" s="5"/>
      <c r="ONJ72" s="5"/>
      <c r="ONK72" s="5"/>
      <c r="ONL72" s="5"/>
      <c r="ONM72" s="5"/>
      <c r="ONN72" s="5"/>
      <c r="ONO72" s="5"/>
      <c r="ONP72" s="5"/>
      <c r="ONQ72" s="5"/>
      <c r="ONR72" s="5"/>
      <c r="ONS72" s="5"/>
      <c r="ONT72" s="5"/>
      <c r="ONU72" s="5"/>
      <c r="ONV72" s="5"/>
      <c r="ONW72" s="5"/>
      <c r="ONX72" s="5"/>
      <c r="ONY72" s="5"/>
      <c r="ONZ72" s="5"/>
      <c r="OOA72" s="5"/>
      <c r="OOB72" s="5"/>
      <c r="OOC72" s="5"/>
      <c r="OOD72" s="5"/>
      <c r="OOE72" s="5"/>
      <c r="OOF72" s="5"/>
      <c r="OOG72" s="5"/>
      <c r="OOH72" s="5"/>
      <c r="OOI72" s="5"/>
      <c r="OOJ72" s="5"/>
      <c r="OOK72" s="5"/>
      <c r="OOL72" s="5"/>
      <c r="OOM72" s="5"/>
      <c r="OON72" s="5"/>
      <c r="OOO72" s="5"/>
      <c r="OOP72" s="5"/>
      <c r="OOQ72" s="5"/>
      <c r="OOR72" s="5"/>
      <c r="OOS72" s="5"/>
      <c r="OOT72" s="5"/>
      <c r="OOU72" s="5"/>
      <c r="OOV72" s="5"/>
      <c r="OOW72" s="5"/>
      <c r="OOX72" s="5"/>
      <c r="OOY72" s="5"/>
      <c r="OOZ72" s="5"/>
      <c r="OPA72" s="5"/>
      <c r="OPB72" s="5"/>
      <c r="OPC72" s="5"/>
      <c r="OPD72" s="5"/>
      <c r="OPE72" s="5"/>
      <c r="OPF72" s="5"/>
      <c r="OPG72" s="5"/>
      <c r="OPH72" s="5"/>
      <c r="OPI72" s="5"/>
      <c r="OPJ72" s="5"/>
      <c r="OPK72" s="5"/>
      <c r="OPL72" s="5"/>
      <c r="OPM72" s="5"/>
      <c r="OPN72" s="5"/>
      <c r="OPO72" s="5"/>
      <c r="OPP72" s="5"/>
      <c r="OPQ72" s="5"/>
      <c r="OPR72" s="5"/>
      <c r="OPS72" s="5"/>
      <c r="OPT72" s="5"/>
      <c r="OPU72" s="5"/>
      <c r="OPV72" s="5"/>
      <c r="OPW72" s="5"/>
      <c r="OPX72" s="5"/>
      <c r="OPY72" s="5"/>
      <c r="OPZ72" s="5"/>
      <c r="OQA72" s="5"/>
      <c r="OQB72" s="5"/>
      <c r="OQC72" s="5"/>
      <c r="OQD72" s="5"/>
      <c r="OQE72" s="5"/>
      <c r="OQF72" s="5"/>
      <c r="OQG72" s="5"/>
      <c r="OQH72" s="5"/>
      <c r="OQI72" s="5"/>
      <c r="OQJ72" s="5"/>
      <c r="OQK72" s="5"/>
      <c r="OQL72" s="5"/>
      <c r="OQM72" s="5"/>
      <c r="OQN72" s="5"/>
      <c r="OQO72" s="5"/>
      <c r="OQP72" s="5"/>
      <c r="OQQ72" s="5"/>
      <c r="OQR72" s="5"/>
      <c r="OQS72" s="5"/>
      <c r="OQT72" s="5"/>
      <c r="OQU72" s="5"/>
      <c r="OQV72" s="5"/>
      <c r="OQW72" s="5"/>
      <c r="OQX72" s="5"/>
      <c r="OQY72" s="5"/>
      <c r="OQZ72" s="5"/>
      <c r="ORA72" s="5"/>
      <c r="ORB72" s="5"/>
      <c r="ORC72" s="5"/>
      <c r="ORD72" s="5"/>
      <c r="ORE72" s="5"/>
      <c r="ORF72" s="5"/>
      <c r="ORG72" s="5"/>
      <c r="ORH72" s="5"/>
      <c r="ORI72" s="5"/>
      <c r="ORJ72" s="5"/>
      <c r="ORK72" s="5"/>
      <c r="ORL72" s="5"/>
      <c r="ORM72" s="5"/>
      <c r="ORN72" s="5"/>
      <c r="ORO72" s="5"/>
      <c r="ORP72" s="5"/>
      <c r="ORQ72" s="5"/>
      <c r="ORR72" s="5"/>
      <c r="ORS72" s="5"/>
      <c r="ORT72" s="5"/>
      <c r="ORU72" s="5"/>
      <c r="ORV72" s="5"/>
      <c r="ORW72" s="5"/>
      <c r="ORX72" s="5"/>
      <c r="ORY72" s="5"/>
      <c r="ORZ72" s="5"/>
      <c r="OSA72" s="5"/>
      <c r="OSB72" s="5"/>
      <c r="OSC72" s="5"/>
      <c r="OSD72" s="5"/>
      <c r="OSE72" s="5"/>
      <c r="OSF72" s="5"/>
      <c r="OSG72" s="5"/>
      <c r="OSH72" s="5"/>
      <c r="OSI72" s="5"/>
      <c r="OSJ72" s="5"/>
      <c r="OSK72" s="5"/>
      <c r="OSL72" s="5"/>
      <c r="OSM72" s="5"/>
      <c r="OSN72" s="5"/>
      <c r="OSO72" s="5"/>
      <c r="OSP72" s="5"/>
      <c r="OSQ72" s="5"/>
      <c r="OSR72" s="5"/>
      <c r="OSS72" s="5"/>
      <c r="OST72" s="5"/>
      <c r="OSU72" s="5"/>
      <c r="OSV72" s="5"/>
      <c r="OSW72" s="5"/>
      <c r="OSX72" s="5"/>
      <c r="OSY72" s="5"/>
      <c r="OSZ72" s="5"/>
      <c r="OTA72" s="5"/>
      <c r="OTB72" s="5"/>
      <c r="OTC72" s="5"/>
      <c r="OTD72" s="5"/>
      <c r="OTE72" s="5"/>
      <c r="OTF72" s="5"/>
      <c r="OTG72" s="5"/>
      <c r="OTH72" s="5"/>
      <c r="OTI72" s="5"/>
      <c r="OTJ72" s="5"/>
      <c r="OTK72" s="5"/>
      <c r="OTL72" s="5"/>
      <c r="OTM72" s="5"/>
      <c r="OTN72" s="5"/>
      <c r="OTO72" s="5"/>
      <c r="OTP72" s="5"/>
      <c r="OTQ72" s="5"/>
      <c r="OTR72" s="5"/>
      <c r="OTS72" s="5"/>
      <c r="OTT72" s="5"/>
      <c r="OTU72" s="5"/>
      <c r="OTV72" s="5"/>
      <c r="OTW72" s="5"/>
      <c r="OTX72" s="5"/>
      <c r="OTY72" s="5"/>
      <c r="OTZ72" s="5"/>
      <c r="OUA72" s="5"/>
      <c r="OUB72" s="5"/>
      <c r="OUC72" s="5"/>
      <c r="OUD72" s="5"/>
      <c r="OUE72" s="5"/>
      <c r="OUF72" s="5"/>
      <c r="OUG72" s="5"/>
      <c r="OUH72" s="5"/>
      <c r="OUI72" s="5"/>
      <c r="OUJ72" s="5"/>
      <c r="OUK72" s="5"/>
      <c r="OUL72" s="5"/>
      <c r="OUM72" s="5"/>
      <c r="OUN72" s="5"/>
      <c r="OUO72" s="5"/>
      <c r="OUP72" s="5"/>
      <c r="OUQ72" s="5"/>
      <c r="OUR72" s="5"/>
      <c r="OUS72" s="5"/>
      <c r="OUT72" s="5"/>
      <c r="OUU72" s="5"/>
      <c r="OUV72" s="5"/>
      <c r="OUW72" s="5"/>
      <c r="OUX72" s="5"/>
      <c r="OUY72" s="5"/>
      <c r="OUZ72" s="5"/>
      <c r="OVA72" s="5"/>
      <c r="OVB72" s="5"/>
      <c r="OVC72" s="5"/>
      <c r="OVD72" s="5"/>
      <c r="OVE72" s="5"/>
      <c r="OVF72" s="5"/>
      <c r="OVG72" s="5"/>
      <c r="OVH72" s="5"/>
      <c r="OVI72" s="5"/>
      <c r="OVJ72" s="5"/>
      <c r="OVK72" s="5"/>
      <c r="OVL72" s="5"/>
      <c r="OVM72" s="5"/>
      <c r="OVN72" s="5"/>
      <c r="OVO72" s="5"/>
      <c r="OVP72" s="5"/>
      <c r="OVQ72" s="5"/>
      <c r="OVR72" s="5"/>
      <c r="OVS72" s="5"/>
      <c r="OVT72" s="5"/>
      <c r="OVU72" s="5"/>
      <c r="OVV72" s="5"/>
      <c r="OVW72" s="5"/>
      <c r="OVX72" s="5"/>
      <c r="OVY72" s="5"/>
      <c r="OVZ72" s="5"/>
      <c r="OWA72" s="5"/>
      <c r="OWB72" s="5"/>
      <c r="OWC72" s="5"/>
      <c r="OWD72" s="5"/>
      <c r="OWE72" s="5"/>
      <c r="OWF72" s="5"/>
      <c r="OWG72" s="5"/>
      <c r="OWH72" s="5"/>
      <c r="OWI72" s="5"/>
      <c r="OWJ72" s="5"/>
      <c r="OWK72" s="5"/>
      <c r="OWL72" s="5"/>
      <c r="OWM72" s="5"/>
      <c r="OWN72" s="5"/>
      <c r="OWO72" s="5"/>
      <c r="OWP72" s="5"/>
      <c r="OWQ72" s="5"/>
      <c r="OWR72" s="5"/>
      <c r="OWS72" s="5"/>
      <c r="OWT72" s="5"/>
      <c r="OWU72" s="5"/>
      <c r="OWV72" s="5"/>
      <c r="OWW72" s="5"/>
      <c r="OWX72" s="5"/>
      <c r="OWY72" s="5"/>
      <c r="OWZ72" s="5"/>
      <c r="OXA72" s="5"/>
      <c r="OXB72" s="5"/>
      <c r="OXC72" s="5"/>
      <c r="OXD72" s="5"/>
      <c r="OXE72" s="5"/>
      <c r="OXF72" s="5"/>
      <c r="OXG72" s="5"/>
      <c r="OXH72" s="5"/>
      <c r="OXI72" s="5"/>
      <c r="OXJ72" s="5"/>
      <c r="OXK72" s="5"/>
      <c r="OXL72" s="5"/>
      <c r="OXM72" s="5"/>
      <c r="OXN72" s="5"/>
      <c r="OXO72" s="5"/>
      <c r="OXP72" s="5"/>
      <c r="OXQ72" s="5"/>
      <c r="OXR72" s="5"/>
      <c r="OXS72" s="5"/>
      <c r="OXT72" s="5"/>
      <c r="OXU72" s="5"/>
      <c r="OXV72" s="5"/>
      <c r="OXW72" s="5"/>
      <c r="OXX72" s="5"/>
      <c r="OXY72" s="5"/>
      <c r="OXZ72" s="5"/>
      <c r="OYA72" s="5"/>
      <c r="OYB72" s="5"/>
      <c r="OYC72" s="5"/>
      <c r="OYD72" s="5"/>
      <c r="OYE72" s="5"/>
      <c r="OYF72" s="5"/>
      <c r="OYG72" s="5"/>
      <c r="OYH72" s="5"/>
      <c r="OYI72" s="5"/>
      <c r="OYJ72" s="5"/>
      <c r="OYK72" s="5"/>
      <c r="OYL72" s="5"/>
      <c r="OYM72" s="5"/>
      <c r="OYN72" s="5"/>
      <c r="OYO72" s="5"/>
      <c r="OYP72" s="5"/>
      <c r="OYQ72" s="5"/>
      <c r="OYR72" s="5"/>
      <c r="OYS72" s="5"/>
      <c r="OYT72" s="5"/>
      <c r="OYU72" s="5"/>
      <c r="OYV72" s="5"/>
      <c r="OYW72" s="5"/>
      <c r="OYX72" s="5"/>
      <c r="OYY72" s="5"/>
      <c r="OYZ72" s="5"/>
      <c r="OZA72" s="5"/>
      <c r="OZB72" s="5"/>
      <c r="OZC72" s="5"/>
      <c r="OZD72" s="5"/>
      <c r="OZE72" s="5"/>
      <c r="OZF72" s="5"/>
      <c r="OZG72" s="5"/>
      <c r="OZH72" s="5"/>
      <c r="OZI72" s="5"/>
      <c r="OZJ72" s="5"/>
      <c r="OZK72" s="5"/>
      <c r="OZL72" s="5"/>
      <c r="OZM72" s="5"/>
      <c r="OZN72" s="5"/>
      <c r="OZO72" s="5"/>
      <c r="OZP72" s="5"/>
      <c r="OZQ72" s="5"/>
      <c r="OZR72" s="5"/>
      <c r="OZS72" s="5"/>
      <c r="OZT72" s="5"/>
      <c r="OZU72" s="5"/>
      <c r="OZV72" s="5"/>
      <c r="OZW72" s="5"/>
      <c r="OZX72" s="5"/>
      <c r="OZY72" s="5"/>
      <c r="OZZ72" s="5"/>
      <c r="PAA72" s="5"/>
      <c r="PAB72" s="5"/>
      <c r="PAC72" s="5"/>
      <c r="PAD72" s="5"/>
      <c r="PAE72" s="5"/>
      <c r="PAF72" s="5"/>
      <c r="PAG72" s="5"/>
      <c r="PAH72" s="5"/>
      <c r="PAI72" s="5"/>
      <c r="PAJ72" s="5"/>
      <c r="PAK72" s="5"/>
      <c r="PAL72" s="5"/>
      <c r="PAM72" s="5"/>
      <c r="PAN72" s="5"/>
      <c r="PAO72" s="5"/>
      <c r="PAP72" s="5"/>
      <c r="PAQ72" s="5"/>
      <c r="PAR72" s="5"/>
      <c r="PAS72" s="5"/>
      <c r="PAT72" s="5"/>
      <c r="PAU72" s="5"/>
      <c r="PAV72" s="5"/>
      <c r="PAW72" s="5"/>
      <c r="PAX72" s="5"/>
      <c r="PAY72" s="5"/>
      <c r="PAZ72" s="5"/>
      <c r="PBA72" s="5"/>
      <c r="PBB72" s="5"/>
      <c r="PBC72" s="5"/>
      <c r="PBD72" s="5"/>
      <c r="PBE72" s="5"/>
      <c r="PBF72" s="5"/>
      <c r="PBG72" s="5"/>
      <c r="PBH72" s="5"/>
      <c r="PBI72" s="5"/>
      <c r="PBJ72" s="5"/>
      <c r="PBK72" s="5"/>
      <c r="PBL72" s="5"/>
      <c r="PBM72" s="5"/>
      <c r="PBN72" s="5"/>
      <c r="PBO72" s="5"/>
      <c r="PBP72" s="5"/>
      <c r="PBQ72" s="5"/>
      <c r="PBR72" s="5"/>
      <c r="PBS72" s="5"/>
      <c r="PBT72" s="5"/>
      <c r="PBU72" s="5"/>
      <c r="PBV72" s="5"/>
      <c r="PBW72" s="5"/>
      <c r="PBX72" s="5"/>
      <c r="PBY72" s="5"/>
      <c r="PBZ72" s="5"/>
      <c r="PCA72" s="5"/>
      <c r="PCB72" s="5"/>
      <c r="PCC72" s="5"/>
      <c r="PCD72" s="5"/>
      <c r="PCE72" s="5"/>
      <c r="PCF72" s="5"/>
      <c r="PCG72" s="5"/>
      <c r="PCH72" s="5"/>
      <c r="PCI72" s="5"/>
      <c r="PCJ72" s="5"/>
      <c r="PCK72" s="5"/>
      <c r="PCL72" s="5"/>
      <c r="PCM72" s="5"/>
      <c r="PCN72" s="5"/>
      <c r="PCO72" s="5"/>
      <c r="PCP72" s="5"/>
      <c r="PCQ72" s="5"/>
      <c r="PCR72" s="5"/>
      <c r="PCS72" s="5"/>
      <c r="PCT72" s="5"/>
      <c r="PCU72" s="5"/>
      <c r="PCV72" s="5"/>
      <c r="PCW72" s="5"/>
      <c r="PCX72" s="5"/>
      <c r="PCY72" s="5"/>
      <c r="PCZ72" s="5"/>
      <c r="PDA72" s="5"/>
      <c r="PDB72" s="5"/>
      <c r="PDC72" s="5"/>
      <c r="PDD72" s="5"/>
      <c r="PDE72" s="5"/>
      <c r="PDF72" s="5"/>
      <c r="PDG72" s="5"/>
      <c r="PDH72" s="5"/>
      <c r="PDI72" s="5"/>
      <c r="PDJ72" s="5"/>
      <c r="PDK72" s="5"/>
      <c r="PDL72" s="5"/>
      <c r="PDM72" s="5"/>
      <c r="PDN72" s="5"/>
      <c r="PDO72" s="5"/>
      <c r="PDP72" s="5"/>
      <c r="PDQ72" s="5"/>
      <c r="PDR72" s="5"/>
      <c r="PDS72" s="5"/>
      <c r="PDT72" s="5"/>
      <c r="PDU72" s="5"/>
      <c r="PDV72" s="5"/>
      <c r="PDW72" s="5"/>
      <c r="PDX72" s="5"/>
      <c r="PDY72" s="5"/>
      <c r="PDZ72" s="5"/>
      <c r="PEA72" s="5"/>
      <c r="PEB72" s="5"/>
      <c r="PEC72" s="5"/>
      <c r="PED72" s="5"/>
      <c r="PEE72" s="5"/>
      <c r="PEF72" s="5"/>
      <c r="PEG72" s="5"/>
      <c r="PEH72" s="5"/>
      <c r="PEI72" s="5"/>
      <c r="PEJ72" s="5"/>
      <c r="PEK72" s="5"/>
      <c r="PEL72" s="5"/>
      <c r="PEM72" s="5"/>
      <c r="PEN72" s="5"/>
      <c r="PEO72" s="5"/>
      <c r="PEP72" s="5"/>
      <c r="PEQ72" s="5"/>
      <c r="PER72" s="5"/>
      <c r="PES72" s="5"/>
      <c r="PET72" s="5"/>
      <c r="PEU72" s="5"/>
      <c r="PEV72" s="5"/>
      <c r="PEW72" s="5"/>
      <c r="PEX72" s="5"/>
      <c r="PEY72" s="5"/>
      <c r="PEZ72" s="5"/>
      <c r="PFA72" s="5"/>
      <c r="PFB72" s="5"/>
      <c r="PFC72" s="5"/>
      <c r="PFD72" s="5"/>
      <c r="PFE72" s="5"/>
      <c r="PFF72" s="5"/>
      <c r="PFG72" s="5"/>
      <c r="PFH72" s="5"/>
      <c r="PFI72" s="5"/>
      <c r="PFJ72" s="5"/>
      <c r="PFK72" s="5"/>
      <c r="PFL72" s="5"/>
      <c r="PFM72" s="5"/>
      <c r="PFN72" s="5"/>
      <c r="PFO72" s="5"/>
      <c r="PFP72" s="5"/>
      <c r="PFQ72" s="5"/>
      <c r="PFR72" s="5"/>
      <c r="PFS72" s="5"/>
      <c r="PFT72" s="5"/>
      <c r="PFU72" s="5"/>
      <c r="PFV72" s="5"/>
      <c r="PFW72" s="5"/>
      <c r="PFX72" s="5"/>
      <c r="PFY72" s="5"/>
      <c r="PFZ72" s="5"/>
      <c r="PGA72" s="5"/>
      <c r="PGB72" s="5"/>
      <c r="PGC72" s="5"/>
      <c r="PGD72" s="5"/>
      <c r="PGE72" s="5"/>
      <c r="PGF72" s="5"/>
      <c r="PGG72" s="5"/>
      <c r="PGH72" s="5"/>
      <c r="PGI72" s="5"/>
      <c r="PGJ72" s="5"/>
      <c r="PGK72" s="5"/>
      <c r="PGL72" s="5"/>
      <c r="PGM72" s="5"/>
      <c r="PGN72" s="5"/>
      <c r="PGO72" s="5"/>
      <c r="PGP72" s="5"/>
      <c r="PGQ72" s="5"/>
      <c r="PGR72" s="5"/>
      <c r="PGS72" s="5"/>
      <c r="PGT72" s="5"/>
      <c r="PGU72" s="5"/>
      <c r="PGV72" s="5"/>
      <c r="PGW72" s="5"/>
      <c r="PGX72" s="5"/>
      <c r="PGY72" s="5"/>
      <c r="PGZ72" s="5"/>
      <c r="PHA72" s="5"/>
      <c r="PHB72" s="5"/>
      <c r="PHC72" s="5"/>
      <c r="PHD72" s="5"/>
      <c r="PHE72" s="5"/>
      <c r="PHF72" s="5"/>
      <c r="PHG72" s="5"/>
      <c r="PHH72" s="5"/>
      <c r="PHI72" s="5"/>
      <c r="PHJ72" s="5"/>
      <c r="PHK72" s="5"/>
      <c r="PHL72" s="5"/>
      <c r="PHM72" s="5"/>
      <c r="PHN72" s="5"/>
      <c r="PHO72" s="5"/>
      <c r="PHP72" s="5"/>
      <c r="PHQ72" s="5"/>
      <c r="PHR72" s="5"/>
      <c r="PHS72" s="5"/>
      <c r="PHT72" s="5"/>
      <c r="PHU72" s="5"/>
      <c r="PHV72" s="5"/>
      <c r="PHW72" s="5"/>
      <c r="PHX72" s="5"/>
      <c r="PHY72" s="5"/>
      <c r="PHZ72" s="5"/>
      <c r="PIA72" s="5"/>
      <c r="PIB72" s="5"/>
      <c r="PIC72" s="5"/>
      <c r="PID72" s="5"/>
      <c r="PIE72" s="5"/>
      <c r="PIF72" s="5"/>
      <c r="PIG72" s="5"/>
      <c r="PIH72" s="5"/>
      <c r="PII72" s="5"/>
      <c r="PIJ72" s="5"/>
      <c r="PIK72" s="5"/>
      <c r="PIL72" s="5"/>
      <c r="PIM72" s="5"/>
      <c r="PIN72" s="5"/>
      <c r="PIO72" s="5"/>
      <c r="PIP72" s="5"/>
      <c r="PIQ72" s="5"/>
      <c r="PIR72" s="5"/>
      <c r="PIS72" s="5"/>
      <c r="PIT72" s="5"/>
      <c r="PIU72" s="5"/>
      <c r="PIV72" s="5"/>
      <c r="PIW72" s="5"/>
      <c r="PIX72" s="5"/>
      <c r="PIY72" s="5"/>
      <c r="PIZ72" s="5"/>
      <c r="PJA72" s="5"/>
      <c r="PJB72" s="5"/>
      <c r="PJC72" s="5"/>
      <c r="PJD72" s="5"/>
      <c r="PJE72" s="5"/>
      <c r="PJF72" s="5"/>
      <c r="PJG72" s="5"/>
      <c r="PJH72" s="5"/>
      <c r="PJI72" s="5"/>
      <c r="PJJ72" s="5"/>
      <c r="PJK72" s="5"/>
      <c r="PJL72" s="5"/>
      <c r="PJM72" s="5"/>
      <c r="PJN72" s="5"/>
      <c r="PJO72" s="5"/>
      <c r="PJP72" s="5"/>
      <c r="PJQ72" s="5"/>
      <c r="PJR72" s="5"/>
      <c r="PJS72" s="5"/>
      <c r="PJT72" s="5"/>
      <c r="PJU72" s="5"/>
      <c r="PJV72" s="5"/>
      <c r="PJW72" s="5"/>
      <c r="PJX72" s="5"/>
      <c r="PJY72" s="5"/>
      <c r="PJZ72" s="5"/>
      <c r="PKA72" s="5"/>
      <c r="PKB72" s="5"/>
      <c r="PKC72" s="5"/>
      <c r="PKD72" s="5"/>
      <c r="PKE72" s="5"/>
      <c r="PKF72" s="5"/>
      <c r="PKG72" s="5"/>
      <c r="PKH72" s="5"/>
      <c r="PKI72" s="5"/>
      <c r="PKJ72" s="5"/>
      <c r="PKK72" s="5"/>
      <c r="PKL72" s="5"/>
      <c r="PKM72" s="5"/>
      <c r="PKN72" s="5"/>
      <c r="PKO72" s="5"/>
      <c r="PKP72" s="5"/>
      <c r="PKQ72" s="5"/>
      <c r="PKR72" s="5"/>
      <c r="PKS72" s="5"/>
      <c r="PKT72" s="5"/>
      <c r="PKU72" s="5"/>
      <c r="PKV72" s="5"/>
      <c r="PKW72" s="5"/>
      <c r="PKX72" s="5"/>
      <c r="PKY72" s="5"/>
      <c r="PKZ72" s="5"/>
      <c r="PLA72" s="5"/>
      <c r="PLB72" s="5"/>
      <c r="PLC72" s="5"/>
      <c r="PLD72" s="5"/>
      <c r="PLE72" s="5"/>
      <c r="PLF72" s="5"/>
      <c r="PLG72" s="5"/>
      <c r="PLH72" s="5"/>
      <c r="PLI72" s="5"/>
      <c r="PLJ72" s="5"/>
      <c r="PLK72" s="5"/>
      <c r="PLL72" s="5"/>
      <c r="PLM72" s="5"/>
      <c r="PLN72" s="5"/>
      <c r="PLO72" s="5"/>
      <c r="PLP72" s="5"/>
      <c r="PLQ72" s="5"/>
      <c r="PLR72" s="5"/>
      <c r="PLS72" s="5"/>
      <c r="PLT72" s="5"/>
      <c r="PLU72" s="5"/>
      <c r="PLV72" s="5"/>
      <c r="PLW72" s="5"/>
      <c r="PLX72" s="5"/>
      <c r="PLY72" s="5"/>
      <c r="PLZ72" s="5"/>
      <c r="PMA72" s="5"/>
      <c r="PMB72" s="5"/>
      <c r="PMC72" s="5"/>
      <c r="PMD72" s="5"/>
      <c r="PME72" s="5"/>
      <c r="PMF72" s="5"/>
      <c r="PMG72" s="5"/>
      <c r="PMH72" s="5"/>
      <c r="PMI72" s="5"/>
      <c r="PMJ72" s="5"/>
      <c r="PMK72" s="5"/>
      <c r="PML72" s="5"/>
      <c r="PMM72" s="5"/>
      <c r="PMN72" s="5"/>
      <c r="PMO72" s="5"/>
      <c r="PMP72" s="5"/>
      <c r="PMQ72" s="5"/>
      <c r="PMR72" s="5"/>
      <c r="PMS72" s="5"/>
      <c r="PMT72" s="5"/>
      <c r="PMU72" s="5"/>
      <c r="PMV72" s="5"/>
      <c r="PMW72" s="5"/>
      <c r="PMX72" s="5"/>
      <c r="PMY72" s="5"/>
      <c r="PMZ72" s="5"/>
      <c r="PNA72" s="5"/>
      <c r="PNB72" s="5"/>
      <c r="PNC72" s="5"/>
      <c r="PND72" s="5"/>
      <c r="PNE72" s="5"/>
      <c r="PNF72" s="5"/>
      <c r="PNG72" s="5"/>
      <c r="PNH72" s="5"/>
      <c r="PNI72" s="5"/>
      <c r="PNJ72" s="5"/>
      <c r="PNK72" s="5"/>
      <c r="PNL72" s="5"/>
      <c r="PNM72" s="5"/>
      <c r="PNN72" s="5"/>
      <c r="PNO72" s="5"/>
      <c r="PNP72" s="5"/>
      <c r="PNQ72" s="5"/>
      <c r="PNR72" s="5"/>
      <c r="PNS72" s="5"/>
      <c r="PNT72" s="5"/>
      <c r="PNU72" s="5"/>
      <c r="PNV72" s="5"/>
      <c r="PNW72" s="5"/>
      <c r="PNX72" s="5"/>
      <c r="PNY72" s="5"/>
      <c r="PNZ72" s="5"/>
      <c r="POA72" s="5"/>
      <c r="POB72" s="5"/>
      <c r="POC72" s="5"/>
      <c r="POD72" s="5"/>
      <c r="POE72" s="5"/>
      <c r="POF72" s="5"/>
      <c r="POG72" s="5"/>
      <c r="POH72" s="5"/>
      <c r="POI72" s="5"/>
      <c r="POJ72" s="5"/>
      <c r="POK72" s="5"/>
      <c r="POL72" s="5"/>
      <c r="POM72" s="5"/>
      <c r="PON72" s="5"/>
      <c r="POO72" s="5"/>
      <c r="POP72" s="5"/>
      <c r="POQ72" s="5"/>
      <c r="POR72" s="5"/>
      <c r="POS72" s="5"/>
      <c r="POT72" s="5"/>
      <c r="POU72" s="5"/>
      <c r="POV72" s="5"/>
      <c r="POW72" s="5"/>
      <c r="POX72" s="5"/>
      <c r="POY72" s="5"/>
      <c r="POZ72" s="5"/>
      <c r="PPA72" s="5"/>
      <c r="PPB72" s="5"/>
      <c r="PPC72" s="5"/>
      <c r="PPD72" s="5"/>
      <c r="PPE72" s="5"/>
      <c r="PPF72" s="5"/>
      <c r="PPG72" s="5"/>
      <c r="PPH72" s="5"/>
      <c r="PPI72" s="5"/>
      <c r="PPJ72" s="5"/>
      <c r="PPK72" s="5"/>
      <c r="PPL72" s="5"/>
      <c r="PPM72" s="5"/>
      <c r="PPN72" s="5"/>
      <c r="PPO72" s="5"/>
      <c r="PPP72" s="5"/>
      <c r="PPQ72" s="5"/>
      <c r="PPR72" s="5"/>
      <c r="PPS72" s="5"/>
      <c r="PPT72" s="5"/>
      <c r="PPU72" s="5"/>
      <c r="PPV72" s="5"/>
      <c r="PPW72" s="5"/>
      <c r="PPX72" s="5"/>
      <c r="PPY72" s="5"/>
      <c r="PPZ72" s="5"/>
      <c r="PQA72" s="5"/>
      <c r="PQB72" s="5"/>
      <c r="PQC72" s="5"/>
      <c r="PQD72" s="5"/>
      <c r="PQE72" s="5"/>
      <c r="PQF72" s="5"/>
      <c r="PQG72" s="5"/>
      <c r="PQH72" s="5"/>
      <c r="PQI72" s="5"/>
      <c r="PQJ72" s="5"/>
      <c r="PQK72" s="5"/>
      <c r="PQL72" s="5"/>
      <c r="PQM72" s="5"/>
      <c r="PQN72" s="5"/>
      <c r="PQO72" s="5"/>
      <c r="PQP72" s="5"/>
      <c r="PQQ72" s="5"/>
      <c r="PQR72" s="5"/>
      <c r="PQS72" s="5"/>
      <c r="PQT72" s="5"/>
      <c r="PQU72" s="5"/>
      <c r="PQV72" s="5"/>
      <c r="PQW72" s="5"/>
      <c r="PQX72" s="5"/>
      <c r="PQY72" s="5"/>
      <c r="PQZ72" s="5"/>
      <c r="PRA72" s="5"/>
      <c r="PRB72" s="5"/>
      <c r="PRC72" s="5"/>
      <c r="PRD72" s="5"/>
      <c r="PRE72" s="5"/>
      <c r="PRF72" s="5"/>
      <c r="PRG72" s="5"/>
      <c r="PRH72" s="5"/>
      <c r="PRI72" s="5"/>
      <c r="PRJ72" s="5"/>
      <c r="PRK72" s="5"/>
      <c r="PRL72" s="5"/>
      <c r="PRM72" s="5"/>
      <c r="PRN72" s="5"/>
      <c r="PRO72" s="5"/>
      <c r="PRP72" s="5"/>
      <c r="PRQ72" s="5"/>
      <c r="PRR72" s="5"/>
      <c r="PRS72" s="5"/>
      <c r="PRT72" s="5"/>
      <c r="PRU72" s="5"/>
      <c r="PRV72" s="5"/>
      <c r="PRW72" s="5"/>
      <c r="PRX72" s="5"/>
      <c r="PRY72" s="5"/>
      <c r="PRZ72" s="5"/>
      <c r="PSA72" s="5"/>
      <c r="PSB72" s="5"/>
      <c r="PSC72" s="5"/>
      <c r="PSD72" s="5"/>
      <c r="PSE72" s="5"/>
      <c r="PSF72" s="5"/>
      <c r="PSG72" s="5"/>
      <c r="PSH72" s="5"/>
      <c r="PSI72" s="5"/>
      <c r="PSJ72" s="5"/>
      <c r="PSK72" s="5"/>
      <c r="PSL72" s="5"/>
      <c r="PSM72" s="5"/>
      <c r="PSN72" s="5"/>
      <c r="PSO72" s="5"/>
      <c r="PSP72" s="5"/>
      <c r="PSQ72" s="5"/>
      <c r="PSR72" s="5"/>
      <c r="PSS72" s="5"/>
      <c r="PST72" s="5"/>
      <c r="PSU72" s="5"/>
      <c r="PSV72" s="5"/>
      <c r="PSW72" s="5"/>
      <c r="PSX72" s="5"/>
      <c r="PSY72" s="5"/>
      <c r="PSZ72" s="5"/>
      <c r="PTA72" s="5"/>
      <c r="PTB72" s="5"/>
      <c r="PTC72" s="5"/>
      <c r="PTD72" s="5"/>
      <c r="PTE72" s="5"/>
      <c r="PTF72" s="5"/>
      <c r="PTG72" s="5"/>
      <c r="PTH72" s="5"/>
      <c r="PTI72" s="5"/>
      <c r="PTJ72" s="5"/>
      <c r="PTK72" s="5"/>
      <c r="PTL72" s="5"/>
      <c r="PTM72" s="5"/>
      <c r="PTN72" s="5"/>
      <c r="PTO72" s="5"/>
      <c r="PTP72" s="5"/>
      <c r="PTQ72" s="5"/>
      <c r="PTR72" s="5"/>
      <c r="PTS72" s="5"/>
      <c r="PTT72" s="5"/>
      <c r="PTU72" s="5"/>
      <c r="PTV72" s="5"/>
      <c r="PTW72" s="5"/>
      <c r="PTX72" s="5"/>
      <c r="PTY72" s="5"/>
      <c r="PTZ72" s="5"/>
      <c r="PUA72" s="5"/>
      <c r="PUB72" s="5"/>
      <c r="PUC72" s="5"/>
      <c r="PUD72" s="5"/>
      <c r="PUE72" s="5"/>
      <c r="PUF72" s="5"/>
      <c r="PUG72" s="5"/>
      <c r="PUH72" s="5"/>
      <c r="PUI72" s="5"/>
      <c r="PUJ72" s="5"/>
      <c r="PUK72" s="5"/>
      <c r="PUL72" s="5"/>
      <c r="PUM72" s="5"/>
      <c r="PUN72" s="5"/>
      <c r="PUO72" s="5"/>
      <c r="PUP72" s="5"/>
      <c r="PUQ72" s="5"/>
      <c r="PUR72" s="5"/>
      <c r="PUS72" s="5"/>
      <c r="PUT72" s="5"/>
      <c r="PUU72" s="5"/>
      <c r="PUV72" s="5"/>
      <c r="PUW72" s="5"/>
      <c r="PUX72" s="5"/>
      <c r="PUY72" s="5"/>
      <c r="PUZ72" s="5"/>
      <c r="PVA72" s="5"/>
      <c r="PVB72" s="5"/>
      <c r="PVC72" s="5"/>
      <c r="PVD72" s="5"/>
      <c r="PVE72" s="5"/>
      <c r="PVF72" s="5"/>
      <c r="PVG72" s="5"/>
      <c r="PVH72" s="5"/>
      <c r="PVI72" s="5"/>
      <c r="PVJ72" s="5"/>
      <c r="PVK72" s="5"/>
      <c r="PVL72" s="5"/>
      <c r="PVM72" s="5"/>
      <c r="PVN72" s="5"/>
      <c r="PVO72" s="5"/>
      <c r="PVP72" s="5"/>
      <c r="PVQ72" s="5"/>
      <c r="PVR72" s="5"/>
      <c r="PVS72" s="5"/>
      <c r="PVT72" s="5"/>
      <c r="PVU72" s="5"/>
      <c r="PVV72" s="5"/>
      <c r="PVW72" s="5"/>
      <c r="PVX72" s="5"/>
      <c r="PVY72" s="5"/>
      <c r="PVZ72" s="5"/>
      <c r="PWA72" s="5"/>
      <c r="PWB72" s="5"/>
      <c r="PWC72" s="5"/>
      <c r="PWD72" s="5"/>
      <c r="PWE72" s="5"/>
      <c r="PWF72" s="5"/>
      <c r="PWG72" s="5"/>
      <c r="PWH72" s="5"/>
      <c r="PWI72" s="5"/>
      <c r="PWJ72" s="5"/>
      <c r="PWK72" s="5"/>
      <c r="PWL72" s="5"/>
      <c r="PWM72" s="5"/>
      <c r="PWN72" s="5"/>
      <c r="PWO72" s="5"/>
      <c r="PWP72" s="5"/>
      <c r="PWQ72" s="5"/>
      <c r="PWR72" s="5"/>
      <c r="PWS72" s="5"/>
      <c r="PWT72" s="5"/>
      <c r="PWU72" s="5"/>
      <c r="PWV72" s="5"/>
      <c r="PWW72" s="5"/>
      <c r="PWX72" s="5"/>
      <c r="PWY72" s="5"/>
      <c r="PWZ72" s="5"/>
      <c r="PXA72" s="5"/>
      <c r="PXB72" s="5"/>
      <c r="PXC72" s="5"/>
      <c r="PXD72" s="5"/>
      <c r="PXE72" s="5"/>
      <c r="PXF72" s="5"/>
      <c r="PXG72" s="5"/>
      <c r="PXH72" s="5"/>
      <c r="PXI72" s="5"/>
      <c r="PXJ72" s="5"/>
      <c r="PXK72" s="5"/>
      <c r="PXL72" s="5"/>
      <c r="PXM72" s="5"/>
      <c r="PXN72" s="5"/>
      <c r="PXO72" s="5"/>
      <c r="PXP72" s="5"/>
      <c r="PXQ72" s="5"/>
      <c r="PXR72" s="5"/>
      <c r="PXS72" s="5"/>
      <c r="PXT72" s="5"/>
      <c r="PXU72" s="5"/>
      <c r="PXV72" s="5"/>
      <c r="PXW72" s="5"/>
      <c r="PXX72" s="5"/>
      <c r="PXY72" s="5"/>
      <c r="PXZ72" s="5"/>
      <c r="PYA72" s="5"/>
      <c r="PYB72" s="5"/>
      <c r="PYC72" s="5"/>
      <c r="PYD72" s="5"/>
      <c r="PYE72" s="5"/>
      <c r="PYF72" s="5"/>
      <c r="PYG72" s="5"/>
      <c r="PYH72" s="5"/>
      <c r="PYI72" s="5"/>
      <c r="PYJ72" s="5"/>
      <c r="PYK72" s="5"/>
      <c r="PYL72" s="5"/>
      <c r="PYM72" s="5"/>
      <c r="PYN72" s="5"/>
      <c r="PYO72" s="5"/>
      <c r="PYP72" s="5"/>
      <c r="PYQ72" s="5"/>
      <c r="PYR72" s="5"/>
      <c r="PYS72" s="5"/>
      <c r="PYT72" s="5"/>
      <c r="PYU72" s="5"/>
      <c r="PYV72" s="5"/>
      <c r="PYW72" s="5"/>
      <c r="PYX72" s="5"/>
      <c r="PYY72" s="5"/>
      <c r="PYZ72" s="5"/>
      <c r="PZA72" s="5"/>
      <c r="PZB72" s="5"/>
      <c r="PZC72" s="5"/>
      <c r="PZD72" s="5"/>
      <c r="PZE72" s="5"/>
      <c r="PZF72" s="5"/>
      <c r="PZG72" s="5"/>
      <c r="PZH72" s="5"/>
      <c r="PZI72" s="5"/>
      <c r="PZJ72" s="5"/>
      <c r="PZK72" s="5"/>
      <c r="PZL72" s="5"/>
      <c r="PZM72" s="5"/>
      <c r="PZN72" s="5"/>
      <c r="PZO72" s="5"/>
      <c r="PZP72" s="5"/>
      <c r="PZQ72" s="5"/>
      <c r="PZR72" s="5"/>
      <c r="PZS72" s="5"/>
      <c r="PZT72" s="5"/>
      <c r="PZU72" s="5"/>
      <c r="PZV72" s="5"/>
      <c r="PZW72" s="5"/>
      <c r="PZX72" s="5"/>
      <c r="PZY72" s="5"/>
      <c r="PZZ72" s="5"/>
      <c r="QAA72" s="5"/>
      <c r="QAB72" s="5"/>
      <c r="QAC72" s="5"/>
      <c r="QAD72" s="5"/>
      <c r="QAE72" s="5"/>
      <c r="QAF72" s="5"/>
      <c r="QAG72" s="5"/>
      <c r="QAH72" s="5"/>
      <c r="QAI72" s="5"/>
      <c r="QAJ72" s="5"/>
      <c r="QAK72" s="5"/>
      <c r="QAL72" s="5"/>
      <c r="QAM72" s="5"/>
      <c r="QAN72" s="5"/>
      <c r="QAO72" s="5"/>
      <c r="QAP72" s="5"/>
      <c r="QAQ72" s="5"/>
      <c r="QAR72" s="5"/>
      <c r="QAS72" s="5"/>
      <c r="QAT72" s="5"/>
      <c r="QAU72" s="5"/>
      <c r="QAV72" s="5"/>
      <c r="QAW72" s="5"/>
      <c r="QAX72" s="5"/>
      <c r="QAY72" s="5"/>
      <c r="QAZ72" s="5"/>
      <c r="QBA72" s="5"/>
      <c r="QBB72" s="5"/>
      <c r="QBC72" s="5"/>
      <c r="QBD72" s="5"/>
      <c r="QBE72" s="5"/>
      <c r="QBF72" s="5"/>
      <c r="QBG72" s="5"/>
      <c r="QBH72" s="5"/>
      <c r="QBI72" s="5"/>
      <c r="QBJ72" s="5"/>
      <c r="QBK72" s="5"/>
      <c r="QBL72" s="5"/>
      <c r="QBM72" s="5"/>
      <c r="QBN72" s="5"/>
      <c r="QBO72" s="5"/>
      <c r="QBP72" s="5"/>
      <c r="QBQ72" s="5"/>
      <c r="QBR72" s="5"/>
      <c r="QBS72" s="5"/>
      <c r="QBT72" s="5"/>
      <c r="QBU72" s="5"/>
      <c r="QBV72" s="5"/>
      <c r="QBW72" s="5"/>
      <c r="QBX72" s="5"/>
      <c r="QBY72" s="5"/>
      <c r="QBZ72" s="5"/>
      <c r="QCA72" s="5"/>
      <c r="QCB72" s="5"/>
      <c r="QCC72" s="5"/>
      <c r="QCD72" s="5"/>
      <c r="QCE72" s="5"/>
      <c r="QCF72" s="5"/>
      <c r="QCG72" s="5"/>
      <c r="QCH72" s="5"/>
      <c r="QCI72" s="5"/>
      <c r="QCJ72" s="5"/>
      <c r="QCK72" s="5"/>
      <c r="QCL72" s="5"/>
      <c r="QCM72" s="5"/>
      <c r="QCN72" s="5"/>
      <c r="QCO72" s="5"/>
      <c r="QCP72" s="5"/>
      <c r="QCQ72" s="5"/>
      <c r="QCR72" s="5"/>
      <c r="QCS72" s="5"/>
      <c r="QCT72" s="5"/>
      <c r="QCU72" s="5"/>
      <c r="QCV72" s="5"/>
      <c r="QCW72" s="5"/>
      <c r="QCX72" s="5"/>
      <c r="QCY72" s="5"/>
      <c r="QCZ72" s="5"/>
      <c r="QDA72" s="5"/>
      <c r="QDB72" s="5"/>
      <c r="QDC72" s="5"/>
      <c r="QDD72" s="5"/>
      <c r="QDE72" s="5"/>
      <c r="QDF72" s="5"/>
      <c r="QDG72" s="5"/>
      <c r="QDH72" s="5"/>
      <c r="QDI72" s="5"/>
      <c r="QDJ72" s="5"/>
      <c r="QDK72" s="5"/>
      <c r="QDL72" s="5"/>
      <c r="QDM72" s="5"/>
      <c r="QDN72" s="5"/>
      <c r="QDO72" s="5"/>
      <c r="QDP72" s="5"/>
      <c r="QDQ72" s="5"/>
      <c r="QDR72" s="5"/>
      <c r="QDS72" s="5"/>
      <c r="QDT72" s="5"/>
      <c r="QDU72" s="5"/>
      <c r="QDV72" s="5"/>
      <c r="QDW72" s="5"/>
      <c r="QDX72" s="5"/>
      <c r="QDY72" s="5"/>
      <c r="QDZ72" s="5"/>
      <c r="QEA72" s="5"/>
      <c r="QEB72" s="5"/>
      <c r="QEC72" s="5"/>
      <c r="QED72" s="5"/>
      <c r="QEE72" s="5"/>
      <c r="QEF72" s="5"/>
      <c r="QEG72" s="5"/>
      <c r="QEH72" s="5"/>
      <c r="QEI72" s="5"/>
      <c r="QEJ72" s="5"/>
      <c r="QEK72" s="5"/>
      <c r="QEL72" s="5"/>
      <c r="QEM72" s="5"/>
      <c r="QEN72" s="5"/>
      <c r="QEO72" s="5"/>
      <c r="QEP72" s="5"/>
      <c r="QEQ72" s="5"/>
      <c r="QER72" s="5"/>
      <c r="QES72" s="5"/>
      <c r="QET72" s="5"/>
      <c r="QEU72" s="5"/>
      <c r="QEV72" s="5"/>
      <c r="QEW72" s="5"/>
      <c r="QEX72" s="5"/>
      <c r="QEY72" s="5"/>
      <c r="QEZ72" s="5"/>
      <c r="QFA72" s="5"/>
      <c r="QFB72" s="5"/>
      <c r="QFC72" s="5"/>
      <c r="QFD72" s="5"/>
      <c r="QFE72" s="5"/>
      <c r="QFF72" s="5"/>
      <c r="QFG72" s="5"/>
      <c r="QFH72" s="5"/>
      <c r="QFI72" s="5"/>
      <c r="QFJ72" s="5"/>
      <c r="QFK72" s="5"/>
      <c r="QFL72" s="5"/>
      <c r="QFM72" s="5"/>
      <c r="QFN72" s="5"/>
      <c r="QFO72" s="5"/>
      <c r="QFP72" s="5"/>
      <c r="QFQ72" s="5"/>
      <c r="QFR72" s="5"/>
      <c r="QFS72" s="5"/>
      <c r="QFT72" s="5"/>
      <c r="QFU72" s="5"/>
      <c r="QFV72" s="5"/>
      <c r="QFW72" s="5"/>
      <c r="QFX72" s="5"/>
      <c r="QFY72" s="5"/>
      <c r="QFZ72" s="5"/>
      <c r="QGA72" s="5"/>
      <c r="QGB72" s="5"/>
      <c r="QGC72" s="5"/>
      <c r="QGD72" s="5"/>
      <c r="QGE72" s="5"/>
      <c r="QGF72" s="5"/>
      <c r="QGG72" s="5"/>
      <c r="QGH72" s="5"/>
      <c r="QGI72" s="5"/>
      <c r="QGJ72" s="5"/>
      <c r="QGK72" s="5"/>
      <c r="QGL72" s="5"/>
      <c r="QGM72" s="5"/>
      <c r="QGN72" s="5"/>
      <c r="QGO72" s="5"/>
      <c r="QGP72" s="5"/>
      <c r="QGQ72" s="5"/>
      <c r="QGR72" s="5"/>
      <c r="QGS72" s="5"/>
      <c r="QGT72" s="5"/>
      <c r="QGU72" s="5"/>
      <c r="QGV72" s="5"/>
      <c r="QGW72" s="5"/>
      <c r="QGX72" s="5"/>
      <c r="QGY72" s="5"/>
      <c r="QGZ72" s="5"/>
      <c r="QHA72" s="5"/>
      <c r="QHB72" s="5"/>
      <c r="QHC72" s="5"/>
      <c r="QHD72" s="5"/>
      <c r="QHE72" s="5"/>
      <c r="QHF72" s="5"/>
      <c r="QHG72" s="5"/>
      <c r="QHH72" s="5"/>
      <c r="QHI72" s="5"/>
      <c r="QHJ72" s="5"/>
      <c r="QHK72" s="5"/>
      <c r="QHL72" s="5"/>
      <c r="QHM72" s="5"/>
      <c r="QHN72" s="5"/>
      <c r="QHO72" s="5"/>
      <c r="QHP72" s="5"/>
      <c r="QHQ72" s="5"/>
      <c r="QHR72" s="5"/>
      <c r="QHS72" s="5"/>
      <c r="QHT72" s="5"/>
      <c r="QHU72" s="5"/>
      <c r="QHV72" s="5"/>
      <c r="QHW72" s="5"/>
      <c r="QHX72" s="5"/>
      <c r="QHY72" s="5"/>
      <c r="QHZ72" s="5"/>
      <c r="QIA72" s="5"/>
      <c r="QIB72" s="5"/>
      <c r="QIC72" s="5"/>
      <c r="QID72" s="5"/>
      <c r="QIE72" s="5"/>
      <c r="QIF72" s="5"/>
      <c r="QIG72" s="5"/>
      <c r="QIH72" s="5"/>
      <c r="QII72" s="5"/>
      <c r="QIJ72" s="5"/>
      <c r="QIK72" s="5"/>
      <c r="QIL72" s="5"/>
      <c r="QIM72" s="5"/>
      <c r="QIN72" s="5"/>
      <c r="QIO72" s="5"/>
      <c r="QIP72" s="5"/>
      <c r="QIQ72" s="5"/>
      <c r="QIR72" s="5"/>
      <c r="QIS72" s="5"/>
      <c r="QIT72" s="5"/>
      <c r="QIU72" s="5"/>
      <c r="QIV72" s="5"/>
      <c r="QIW72" s="5"/>
      <c r="QIX72" s="5"/>
      <c r="QIY72" s="5"/>
      <c r="QIZ72" s="5"/>
      <c r="QJA72" s="5"/>
      <c r="QJB72" s="5"/>
      <c r="QJC72" s="5"/>
      <c r="QJD72" s="5"/>
      <c r="QJE72" s="5"/>
      <c r="QJF72" s="5"/>
      <c r="QJG72" s="5"/>
      <c r="QJH72" s="5"/>
      <c r="QJI72" s="5"/>
      <c r="QJJ72" s="5"/>
      <c r="QJK72" s="5"/>
      <c r="QJL72" s="5"/>
      <c r="QJM72" s="5"/>
      <c r="QJN72" s="5"/>
      <c r="QJO72" s="5"/>
      <c r="QJP72" s="5"/>
      <c r="QJQ72" s="5"/>
      <c r="QJR72" s="5"/>
      <c r="QJS72" s="5"/>
      <c r="QJT72" s="5"/>
      <c r="QJU72" s="5"/>
      <c r="QJV72" s="5"/>
      <c r="QJW72" s="5"/>
      <c r="QJX72" s="5"/>
      <c r="QJY72" s="5"/>
      <c r="QJZ72" s="5"/>
      <c r="QKA72" s="5"/>
      <c r="QKB72" s="5"/>
      <c r="QKC72" s="5"/>
      <c r="QKD72" s="5"/>
      <c r="QKE72" s="5"/>
      <c r="QKF72" s="5"/>
      <c r="QKG72" s="5"/>
      <c r="QKH72" s="5"/>
      <c r="QKI72" s="5"/>
      <c r="QKJ72" s="5"/>
      <c r="QKK72" s="5"/>
      <c r="QKL72" s="5"/>
      <c r="QKM72" s="5"/>
      <c r="QKN72" s="5"/>
      <c r="QKO72" s="5"/>
      <c r="QKP72" s="5"/>
      <c r="QKQ72" s="5"/>
      <c r="QKR72" s="5"/>
      <c r="QKS72" s="5"/>
      <c r="QKT72" s="5"/>
      <c r="QKU72" s="5"/>
      <c r="QKV72" s="5"/>
      <c r="QKW72" s="5"/>
      <c r="QKX72" s="5"/>
      <c r="QKY72" s="5"/>
      <c r="QKZ72" s="5"/>
      <c r="QLA72" s="5"/>
      <c r="QLB72" s="5"/>
      <c r="QLC72" s="5"/>
      <c r="QLD72" s="5"/>
      <c r="QLE72" s="5"/>
      <c r="QLF72" s="5"/>
      <c r="QLG72" s="5"/>
      <c r="QLH72" s="5"/>
      <c r="QLI72" s="5"/>
      <c r="QLJ72" s="5"/>
      <c r="QLK72" s="5"/>
      <c r="QLL72" s="5"/>
      <c r="QLM72" s="5"/>
      <c r="QLN72" s="5"/>
      <c r="QLO72" s="5"/>
      <c r="QLP72" s="5"/>
      <c r="QLQ72" s="5"/>
      <c r="QLR72" s="5"/>
      <c r="QLS72" s="5"/>
      <c r="QLT72" s="5"/>
      <c r="QLU72" s="5"/>
      <c r="QLV72" s="5"/>
      <c r="QLW72" s="5"/>
      <c r="QLX72" s="5"/>
      <c r="QLY72" s="5"/>
      <c r="QLZ72" s="5"/>
      <c r="QMA72" s="5"/>
      <c r="QMB72" s="5"/>
      <c r="QMC72" s="5"/>
      <c r="QMD72" s="5"/>
      <c r="QME72" s="5"/>
      <c r="QMF72" s="5"/>
      <c r="QMG72" s="5"/>
      <c r="QMH72" s="5"/>
      <c r="QMI72" s="5"/>
      <c r="QMJ72" s="5"/>
      <c r="QMK72" s="5"/>
      <c r="QML72" s="5"/>
      <c r="QMM72" s="5"/>
      <c r="QMN72" s="5"/>
      <c r="QMO72" s="5"/>
      <c r="QMP72" s="5"/>
      <c r="QMQ72" s="5"/>
      <c r="QMR72" s="5"/>
      <c r="QMS72" s="5"/>
      <c r="QMT72" s="5"/>
      <c r="QMU72" s="5"/>
      <c r="QMV72" s="5"/>
      <c r="QMW72" s="5"/>
      <c r="QMX72" s="5"/>
      <c r="QMY72" s="5"/>
      <c r="QMZ72" s="5"/>
      <c r="QNA72" s="5"/>
      <c r="QNB72" s="5"/>
      <c r="QNC72" s="5"/>
      <c r="QND72" s="5"/>
      <c r="QNE72" s="5"/>
      <c r="QNF72" s="5"/>
      <c r="QNG72" s="5"/>
      <c r="QNH72" s="5"/>
      <c r="QNI72" s="5"/>
      <c r="QNJ72" s="5"/>
      <c r="QNK72" s="5"/>
      <c r="QNL72" s="5"/>
      <c r="QNM72" s="5"/>
      <c r="QNN72" s="5"/>
      <c r="QNO72" s="5"/>
      <c r="QNP72" s="5"/>
      <c r="QNQ72" s="5"/>
      <c r="QNR72" s="5"/>
      <c r="QNS72" s="5"/>
      <c r="QNT72" s="5"/>
      <c r="QNU72" s="5"/>
      <c r="QNV72" s="5"/>
      <c r="QNW72" s="5"/>
      <c r="QNX72" s="5"/>
      <c r="QNY72" s="5"/>
      <c r="QNZ72" s="5"/>
      <c r="QOA72" s="5"/>
      <c r="QOB72" s="5"/>
      <c r="QOC72" s="5"/>
      <c r="QOD72" s="5"/>
      <c r="QOE72" s="5"/>
      <c r="QOF72" s="5"/>
      <c r="QOG72" s="5"/>
      <c r="QOH72" s="5"/>
      <c r="QOI72" s="5"/>
      <c r="QOJ72" s="5"/>
      <c r="QOK72" s="5"/>
      <c r="QOL72" s="5"/>
      <c r="QOM72" s="5"/>
      <c r="QON72" s="5"/>
      <c r="QOO72" s="5"/>
      <c r="QOP72" s="5"/>
      <c r="QOQ72" s="5"/>
      <c r="QOR72" s="5"/>
      <c r="QOS72" s="5"/>
      <c r="QOT72" s="5"/>
      <c r="QOU72" s="5"/>
      <c r="QOV72" s="5"/>
      <c r="QOW72" s="5"/>
      <c r="QOX72" s="5"/>
      <c r="QOY72" s="5"/>
      <c r="QOZ72" s="5"/>
      <c r="QPA72" s="5"/>
      <c r="QPB72" s="5"/>
      <c r="QPC72" s="5"/>
      <c r="QPD72" s="5"/>
      <c r="QPE72" s="5"/>
      <c r="QPF72" s="5"/>
      <c r="QPG72" s="5"/>
      <c r="QPH72" s="5"/>
      <c r="QPI72" s="5"/>
      <c r="QPJ72" s="5"/>
      <c r="QPK72" s="5"/>
      <c r="QPL72" s="5"/>
      <c r="QPM72" s="5"/>
      <c r="QPN72" s="5"/>
      <c r="QPO72" s="5"/>
      <c r="QPP72" s="5"/>
      <c r="QPQ72" s="5"/>
      <c r="QPR72" s="5"/>
      <c r="QPS72" s="5"/>
      <c r="QPT72" s="5"/>
      <c r="QPU72" s="5"/>
      <c r="QPV72" s="5"/>
      <c r="QPW72" s="5"/>
      <c r="QPX72" s="5"/>
      <c r="QPY72" s="5"/>
      <c r="QPZ72" s="5"/>
      <c r="QQA72" s="5"/>
      <c r="QQB72" s="5"/>
      <c r="QQC72" s="5"/>
      <c r="QQD72" s="5"/>
      <c r="QQE72" s="5"/>
      <c r="QQF72" s="5"/>
      <c r="QQG72" s="5"/>
      <c r="QQH72" s="5"/>
      <c r="QQI72" s="5"/>
      <c r="QQJ72" s="5"/>
      <c r="QQK72" s="5"/>
      <c r="QQL72" s="5"/>
      <c r="QQM72" s="5"/>
      <c r="QQN72" s="5"/>
      <c r="QQO72" s="5"/>
      <c r="QQP72" s="5"/>
      <c r="QQQ72" s="5"/>
      <c r="QQR72" s="5"/>
      <c r="QQS72" s="5"/>
      <c r="QQT72" s="5"/>
      <c r="QQU72" s="5"/>
      <c r="QQV72" s="5"/>
      <c r="QQW72" s="5"/>
      <c r="QQX72" s="5"/>
      <c r="QQY72" s="5"/>
      <c r="QQZ72" s="5"/>
      <c r="QRA72" s="5"/>
      <c r="QRB72" s="5"/>
      <c r="QRC72" s="5"/>
      <c r="QRD72" s="5"/>
      <c r="QRE72" s="5"/>
      <c r="QRF72" s="5"/>
      <c r="QRG72" s="5"/>
      <c r="QRH72" s="5"/>
      <c r="QRI72" s="5"/>
      <c r="QRJ72" s="5"/>
      <c r="QRK72" s="5"/>
      <c r="QRL72" s="5"/>
      <c r="QRM72" s="5"/>
      <c r="QRN72" s="5"/>
      <c r="QRO72" s="5"/>
      <c r="QRP72" s="5"/>
      <c r="QRQ72" s="5"/>
      <c r="QRR72" s="5"/>
      <c r="QRS72" s="5"/>
      <c r="QRT72" s="5"/>
      <c r="QRU72" s="5"/>
      <c r="QRV72" s="5"/>
      <c r="QRW72" s="5"/>
      <c r="QRX72" s="5"/>
      <c r="QRY72" s="5"/>
      <c r="QRZ72" s="5"/>
      <c r="QSA72" s="5"/>
      <c r="QSB72" s="5"/>
      <c r="QSC72" s="5"/>
      <c r="QSD72" s="5"/>
      <c r="QSE72" s="5"/>
      <c r="QSF72" s="5"/>
      <c r="QSG72" s="5"/>
      <c r="QSH72" s="5"/>
      <c r="QSI72" s="5"/>
      <c r="QSJ72" s="5"/>
      <c r="QSK72" s="5"/>
      <c r="QSL72" s="5"/>
      <c r="QSM72" s="5"/>
      <c r="QSN72" s="5"/>
      <c r="QSO72" s="5"/>
      <c r="QSP72" s="5"/>
      <c r="QSQ72" s="5"/>
      <c r="QSR72" s="5"/>
      <c r="QSS72" s="5"/>
      <c r="QST72" s="5"/>
      <c r="QSU72" s="5"/>
      <c r="QSV72" s="5"/>
      <c r="QSW72" s="5"/>
      <c r="QSX72" s="5"/>
      <c r="QSY72" s="5"/>
      <c r="QSZ72" s="5"/>
      <c r="QTA72" s="5"/>
      <c r="QTB72" s="5"/>
      <c r="QTC72" s="5"/>
      <c r="QTD72" s="5"/>
      <c r="QTE72" s="5"/>
      <c r="QTF72" s="5"/>
      <c r="QTG72" s="5"/>
      <c r="QTH72" s="5"/>
      <c r="QTI72" s="5"/>
      <c r="QTJ72" s="5"/>
      <c r="QTK72" s="5"/>
      <c r="QTL72" s="5"/>
      <c r="QTM72" s="5"/>
      <c r="QTN72" s="5"/>
      <c r="QTO72" s="5"/>
      <c r="QTP72" s="5"/>
      <c r="QTQ72" s="5"/>
      <c r="QTR72" s="5"/>
      <c r="QTS72" s="5"/>
      <c r="QTT72" s="5"/>
      <c r="QTU72" s="5"/>
      <c r="QTV72" s="5"/>
      <c r="QTW72" s="5"/>
      <c r="QTX72" s="5"/>
      <c r="QTY72" s="5"/>
      <c r="QTZ72" s="5"/>
      <c r="QUA72" s="5"/>
      <c r="QUB72" s="5"/>
      <c r="QUC72" s="5"/>
      <c r="QUD72" s="5"/>
      <c r="QUE72" s="5"/>
      <c r="QUF72" s="5"/>
      <c r="QUG72" s="5"/>
      <c r="QUH72" s="5"/>
      <c r="QUI72" s="5"/>
      <c r="QUJ72" s="5"/>
      <c r="QUK72" s="5"/>
      <c r="QUL72" s="5"/>
      <c r="QUM72" s="5"/>
      <c r="QUN72" s="5"/>
      <c r="QUO72" s="5"/>
      <c r="QUP72" s="5"/>
      <c r="QUQ72" s="5"/>
      <c r="QUR72" s="5"/>
      <c r="QUS72" s="5"/>
      <c r="QUT72" s="5"/>
      <c r="QUU72" s="5"/>
      <c r="QUV72" s="5"/>
      <c r="QUW72" s="5"/>
      <c r="QUX72" s="5"/>
      <c r="QUY72" s="5"/>
      <c r="QUZ72" s="5"/>
      <c r="QVA72" s="5"/>
      <c r="QVB72" s="5"/>
      <c r="QVC72" s="5"/>
      <c r="QVD72" s="5"/>
      <c r="QVE72" s="5"/>
      <c r="QVF72" s="5"/>
      <c r="QVG72" s="5"/>
      <c r="QVH72" s="5"/>
      <c r="QVI72" s="5"/>
      <c r="QVJ72" s="5"/>
      <c r="QVK72" s="5"/>
      <c r="QVL72" s="5"/>
      <c r="QVM72" s="5"/>
      <c r="QVN72" s="5"/>
      <c r="QVO72" s="5"/>
      <c r="QVP72" s="5"/>
      <c r="QVQ72" s="5"/>
      <c r="QVR72" s="5"/>
      <c r="QVS72" s="5"/>
      <c r="QVT72" s="5"/>
      <c r="QVU72" s="5"/>
      <c r="QVV72" s="5"/>
      <c r="QVW72" s="5"/>
      <c r="QVX72" s="5"/>
      <c r="QVY72" s="5"/>
      <c r="QVZ72" s="5"/>
      <c r="QWA72" s="5"/>
      <c r="QWB72" s="5"/>
      <c r="QWC72" s="5"/>
      <c r="QWD72" s="5"/>
      <c r="QWE72" s="5"/>
      <c r="QWF72" s="5"/>
      <c r="QWG72" s="5"/>
      <c r="QWH72" s="5"/>
      <c r="QWI72" s="5"/>
      <c r="QWJ72" s="5"/>
      <c r="QWK72" s="5"/>
      <c r="QWL72" s="5"/>
      <c r="QWM72" s="5"/>
      <c r="QWN72" s="5"/>
      <c r="QWO72" s="5"/>
      <c r="QWP72" s="5"/>
      <c r="QWQ72" s="5"/>
      <c r="QWR72" s="5"/>
      <c r="QWS72" s="5"/>
      <c r="QWT72" s="5"/>
      <c r="QWU72" s="5"/>
      <c r="QWV72" s="5"/>
      <c r="QWW72" s="5"/>
      <c r="QWX72" s="5"/>
      <c r="QWY72" s="5"/>
      <c r="QWZ72" s="5"/>
      <c r="QXA72" s="5"/>
      <c r="QXB72" s="5"/>
      <c r="QXC72" s="5"/>
      <c r="QXD72" s="5"/>
      <c r="QXE72" s="5"/>
      <c r="QXF72" s="5"/>
      <c r="QXG72" s="5"/>
      <c r="QXH72" s="5"/>
      <c r="QXI72" s="5"/>
      <c r="QXJ72" s="5"/>
      <c r="QXK72" s="5"/>
      <c r="QXL72" s="5"/>
      <c r="QXM72" s="5"/>
      <c r="QXN72" s="5"/>
      <c r="QXO72" s="5"/>
      <c r="QXP72" s="5"/>
      <c r="QXQ72" s="5"/>
      <c r="QXR72" s="5"/>
      <c r="QXS72" s="5"/>
      <c r="QXT72" s="5"/>
      <c r="QXU72" s="5"/>
      <c r="QXV72" s="5"/>
      <c r="QXW72" s="5"/>
      <c r="QXX72" s="5"/>
      <c r="QXY72" s="5"/>
      <c r="QXZ72" s="5"/>
      <c r="QYA72" s="5"/>
      <c r="QYB72" s="5"/>
      <c r="QYC72" s="5"/>
      <c r="QYD72" s="5"/>
      <c r="QYE72" s="5"/>
      <c r="QYF72" s="5"/>
      <c r="QYG72" s="5"/>
      <c r="QYH72" s="5"/>
      <c r="QYI72" s="5"/>
      <c r="QYJ72" s="5"/>
      <c r="QYK72" s="5"/>
      <c r="QYL72" s="5"/>
      <c r="QYM72" s="5"/>
      <c r="QYN72" s="5"/>
      <c r="QYO72" s="5"/>
      <c r="QYP72" s="5"/>
      <c r="QYQ72" s="5"/>
      <c r="QYR72" s="5"/>
      <c r="QYS72" s="5"/>
      <c r="QYT72" s="5"/>
      <c r="QYU72" s="5"/>
      <c r="QYV72" s="5"/>
      <c r="QYW72" s="5"/>
      <c r="QYX72" s="5"/>
      <c r="QYY72" s="5"/>
      <c r="QYZ72" s="5"/>
      <c r="QZA72" s="5"/>
      <c r="QZB72" s="5"/>
      <c r="QZC72" s="5"/>
      <c r="QZD72" s="5"/>
      <c r="QZE72" s="5"/>
      <c r="QZF72" s="5"/>
      <c r="QZG72" s="5"/>
      <c r="QZH72" s="5"/>
      <c r="QZI72" s="5"/>
      <c r="QZJ72" s="5"/>
      <c r="QZK72" s="5"/>
      <c r="QZL72" s="5"/>
      <c r="QZM72" s="5"/>
      <c r="QZN72" s="5"/>
      <c r="QZO72" s="5"/>
      <c r="QZP72" s="5"/>
      <c r="QZQ72" s="5"/>
      <c r="QZR72" s="5"/>
      <c r="QZS72" s="5"/>
      <c r="QZT72" s="5"/>
      <c r="QZU72" s="5"/>
      <c r="QZV72" s="5"/>
      <c r="QZW72" s="5"/>
      <c r="QZX72" s="5"/>
      <c r="QZY72" s="5"/>
      <c r="QZZ72" s="5"/>
      <c r="RAA72" s="5"/>
      <c r="RAB72" s="5"/>
      <c r="RAC72" s="5"/>
      <c r="RAD72" s="5"/>
      <c r="RAE72" s="5"/>
      <c r="RAF72" s="5"/>
      <c r="RAG72" s="5"/>
      <c r="RAH72" s="5"/>
      <c r="RAI72" s="5"/>
      <c r="RAJ72" s="5"/>
      <c r="RAK72" s="5"/>
      <c r="RAL72" s="5"/>
      <c r="RAM72" s="5"/>
      <c r="RAN72" s="5"/>
      <c r="RAO72" s="5"/>
      <c r="RAP72" s="5"/>
      <c r="RAQ72" s="5"/>
      <c r="RAR72" s="5"/>
      <c r="RAS72" s="5"/>
      <c r="RAT72" s="5"/>
      <c r="RAU72" s="5"/>
      <c r="RAV72" s="5"/>
      <c r="RAW72" s="5"/>
      <c r="RAX72" s="5"/>
      <c r="RAY72" s="5"/>
      <c r="RAZ72" s="5"/>
      <c r="RBA72" s="5"/>
      <c r="RBB72" s="5"/>
      <c r="RBC72" s="5"/>
      <c r="RBD72" s="5"/>
      <c r="RBE72" s="5"/>
      <c r="RBF72" s="5"/>
      <c r="RBG72" s="5"/>
      <c r="RBH72" s="5"/>
      <c r="RBI72" s="5"/>
      <c r="RBJ72" s="5"/>
      <c r="RBK72" s="5"/>
      <c r="RBL72" s="5"/>
      <c r="RBM72" s="5"/>
      <c r="RBN72" s="5"/>
      <c r="RBO72" s="5"/>
      <c r="RBP72" s="5"/>
      <c r="RBQ72" s="5"/>
      <c r="RBR72" s="5"/>
      <c r="RBS72" s="5"/>
      <c r="RBT72" s="5"/>
      <c r="RBU72" s="5"/>
      <c r="RBV72" s="5"/>
      <c r="RBW72" s="5"/>
      <c r="RBX72" s="5"/>
      <c r="RBY72" s="5"/>
      <c r="RBZ72" s="5"/>
      <c r="RCA72" s="5"/>
      <c r="RCB72" s="5"/>
      <c r="RCC72" s="5"/>
      <c r="RCD72" s="5"/>
      <c r="RCE72" s="5"/>
      <c r="RCF72" s="5"/>
      <c r="RCG72" s="5"/>
      <c r="RCH72" s="5"/>
      <c r="RCI72" s="5"/>
      <c r="RCJ72" s="5"/>
      <c r="RCK72" s="5"/>
      <c r="RCL72" s="5"/>
      <c r="RCM72" s="5"/>
      <c r="RCN72" s="5"/>
      <c r="RCO72" s="5"/>
      <c r="RCP72" s="5"/>
      <c r="RCQ72" s="5"/>
      <c r="RCR72" s="5"/>
      <c r="RCS72" s="5"/>
      <c r="RCT72" s="5"/>
      <c r="RCU72" s="5"/>
      <c r="RCV72" s="5"/>
      <c r="RCW72" s="5"/>
      <c r="RCX72" s="5"/>
      <c r="RCY72" s="5"/>
      <c r="RCZ72" s="5"/>
      <c r="RDA72" s="5"/>
      <c r="RDB72" s="5"/>
      <c r="RDC72" s="5"/>
      <c r="RDD72" s="5"/>
      <c r="RDE72" s="5"/>
      <c r="RDF72" s="5"/>
      <c r="RDG72" s="5"/>
      <c r="RDH72" s="5"/>
      <c r="RDI72" s="5"/>
      <c r="RDJ72" s="5"/>
      <c r="RDK72" s="5"/>
      <c r="RDL72" s="5"/>
      <c r="RDM72" s="5"/>
      <c r="RDN72" s="5"/>
      <c r="RDO72" s="5"/>
      <c r="RDP72" s="5"/>
      <c r="RDQ72" s="5"/>
      <c r="RDR72" s="5"/>
      <c r="RDS72" s="5"/>
      <c r="RDT72" s="5"/>
      <c r="RDU72" s="5"/>
      <c r="RDV72" s="5"/>
      <c r="RDW72" s="5"/>
      <c r="RDX72" s="5"/>
      <c r="RDY72" s="5"/>
      <c r="RDZ72" s="5"/>
      <c r="REA72" s="5"/>
      <c r="REB72" s="5"/>
      <c r="REC72" s="5"/>
      <c r="RED72" s="5"/>
      <c r="REE72" s="5"/>
      <c r="REF72" s="5"/>
      <c r="REG72" s="5"/>
      <c r="REH72" s="5"/>
      <c r="REI72" s="5"/>
      <c r="REJ72" s="5"/>
      <c r="REK72" s="5"/>
      <c r="REL72" s="5"/>
      <c r="REM72" s="5"/>
      <c r="REN72" s="5"/>
      <c r="REO72" s="5"/>
      <c r="REP72" s="5"/>
      <c r="REQ72" s="5"/>
      <c r="RER72" s="5"/>
      <c r="RES72" s="5"/>
      <c r="RET72" s="5"/>
      <c r="REU72" s="5"/>
      <c r="REV72" s="5"/>
      <c r="REW72" s="5"/>
      <c r="REX72" s="5"/>
      <c r="REY72" s="5"/>
      <c r="REZ72" s="5"/>
      <c r="RFA72" s="5"/>
      <c r="RFB72" s="5"/>
      <c r="RFC72" s="5"/>
      <c r="RFD72" s="5"/>
      <c r="RFE72" s="5"/>
      <c r="RFF72" s="5"/>
      <c r="RFG72" s="5"/>
      <c r="RFH72" s="5"/>
      <c r="RFI72" s="5"/>
      <c r="RFJ72" s="5"/>
      <c r="RFK72" s="5"/>
      <c r="RFL72" s="5"/>
      <c r="RFM72" s="5"/>
      <c r="RFN72" s="5"/>
      <c r="RFO72" s="5"/>
      <c r="RFP72" s="5"/>
      <c r="RFQ72" s="5"/>
      <c r="RFR72" s="5"/>
      <c r="RFS72" s="5"/>
      <c r="RFT72" s="5"/>
      <c r="RFU72" s="5"/>
      <c r="RFV72" s="5"/>
      <c r="RFW72" s="5"/>
      <c r="RFX72" s="5"/>
      <c r="RFY72" s="5"/>
      <c r="RFZ72" s="5"/>
      <c r="RGA72" s="5"/>
      <c r="RGB72" s="5"/>
      <c r="RGC72" s="5"/>
      <c r="RGD72" s="5"/>
      <c r="RGE72" s="5"/>
      <c r="RGF72" s="5"/>
      <c r="RGG72" s="5"/>
      <c r="RGH72" s="5"/>
      <c r="RGI72" s="5"/>
      <c r="RGJ72" s="5"/>
      <c r="RGK72" s="5"/>
      <c r="RGL72" s="5"/>
      <c r="RGM72" s="5"/>
      <c r="RGN72" s="5"/>
      <c r="RGO72" s="5"/>
      <c r="RGP72" s="5"/>
      <c r="RGQ72" s="5"/>
      <c r="RGR72" s="5"/>
      <c r="RGS72" s="5"/>
      <c r="RGT72" s="5"/>
      <c r="RGU72" s="5"/>
      <c r="RGV72" s="5"/>
      <c r="RGW72" s="5"/>
      <c r="RGX72" s="5"/>
      <c r="RGY72" s="5"/>
      <c r="RGZ72" s="5"/>
      <c r="RHA72" s="5"/>
      <c r="RHB72" s="5"/>
      <c r="RHC72" s="5"/>
      <c r="RHD72" s="5"/>
      <c r="RHE72" s="5"/>
      <c r="RHF72" s="5"/>
      <c r="RHG72" s="5"/>
      <c r="RHH72" s="5"/>
      <c r="RHI72" s="5"/>
      <c r="RHJ72" s="5"/>
      <c r="RHK72" s="5"/>
      <c r="RHL72" s="5"/>
      <c r="RHM72" s="5"/>
      <c r="RHN72" s="5"/>
      <c r="RHO72" s="5"/>
      <c r="RHP72" s="5"/>
      <c r="RHQ72" s="5"/>
      <c r="RHR72" s="5"/>
      <c r="RHS72" s="5"/>
      <c r="RHT72" s="5"/>
      <c r="RHU72" s="5"/>
      <c r="RHV72" s="5"/>
      <c r="RHW72" s="5"/>
      <c r="RHX72" s="5"/>
      <c r="RHY72" s="5"/>
      <c r="RHZ72" s="5"/>
      <c r="RIA72" s="5"/>
      <c r="RIB72" s="5"/>
      <c r="RIC72" s="5"/>
      <c r="RID72" s="5"/>
      <c r="RIE72" s="5"/>
      <c r="RIF72" s="5"/>
      <c r="RIG72" s="5"/>
      <c r="RIH72" s="5"/>
      <c r="RII72" s="5"/>
      <c r="RIJ72" s="5"/>
      <c r="RIK72" s="5"/>
      <c r="RIL72" s="5"/>
      <c r="RIM72" s="5"/>
      <c r="RIN72" s="5"/>
      <c r="RIO72" s="5"/>
      <c r="RIP72" s="5"/>
      <c r="RIQ72" s="5"/>
      <c r="RIR72" s="5"/>
      <c r="RIS72" s="5"/>
      <c r="RIT72" s="5"/>
      <c r="RIU72" s="5"/>
      <c r="RIV72" s="5"/>
      <c r="RIW72" s="5"/>
      <c r="RIX72" s="5"/>
      <c r="RIY72" s="5"/>
      <c r="RIZ72" s="5"/>
      <c r="RJA72" s="5"/>
      <c r="RJB72" s="5"/>
      <c r="RJC72" s="5"/>
      <c r="RJD72" s="5"/>
      <c r="RJE72" s="5"/>
      <c r="RJF72" s="5"/>
      <c r="RJG72" s="5"/>
      <c r="RJH72" s="5"/>
      <c r="RJI72" s="5"/>
      <c r="RJJ72" s="5"/>
      <c r="RJK72" s="5"/>
      <c r="RJL72" s="5"/>
      <c r="RJM72" s="5"/>
      <c r="RJN72" s="5"/>
      <c r="RJO72" s="5"/>
      <c r="RJP72" s="5"/>
      <c r="RJQ72" s="5"/>
      <c r="RJR72" s="5"/>
      <c r="RJS72" s="5"/>
      <c r="RJT72" s="5"/>
      <c r="RJU72" s="5"/>
      <c r="RJV72" s="5"/>
      <c r="RJW72" s="5"/>
      <c r="RJX72" s="5"/>
      <c r="RJY72" s="5"/>
      <c r="RJZ72" s="5"/>
      <c r="RKA72" s="5"/>
      <c r="RKB72" s="5"/>
      <c r="RKC72" s="5"/>
      <c r="RKD72" s="5"/>
      <c r="RKE72" s="5"/>
      <c r="RKF72" s="5"/>
      <c r="RKG72" s="5"/>
      <c r="RKH72" s="5"/>
      <c r="RKI72" s="5"/>
      <c r="RKJ72" s="5"/>
      <c r="RKK72" s="5"/>
      <c r="RKL72" s="5"/>
      <c r="RKM72" s="5"/>
      <c r="RKN72" s="5"/>
      <c r="RKO72" s="5"/>
      <c r="RKP72" s="5"/>
      <c r="RKQ72" s="5"/>
      <c r="RKR72" s="5"/>
      <c r="RKS72" s="5"/>
      <c r="RKT72" s="5"/>
      <c r="RKU72" s="5"/>
      <c r="RKV72" s="5"/>
      <c r="RKW72" s="5"/>
      <c r="RKX72" s="5"/>
      <c r="RKY72" s="5"/>
      <c r="RKZ72" s="5"/>
      <c r="RLA72" s="5"/>
      <c r="RLB72" s="5"/>
      <c r="RLC72" s="5"/>
      <c r="RLD72" s="5"/>
      <c r="RLE72" s="5"/>
      <c r="RLF72" s="5"/>
      <c r="RLG72" s="5"/>
      <c r="RLH72" s="5"/>
      <c r="RLI72" s="5"/>
      <c r="RLJ72" s="5"/>
      <c r="RLK72" s="5"/>
      <c r="RLL72" s="5"/>
      <c r="RLM72" s="5"/>
      <c r="RLN72" s="5"/>
      <c r="RLO72" s="5"/>
      <c r="RLP72" s="5"/>
      <c r="RLQ72" s="5"/>
      <c r="RLR72" s="5"/>
      <c r="RLS72" s="5"/>
      <c r="RLT72" s="5"/>
      <c r="RLU72" s="5"/>
      <c r="RLV72" s="5"/>
      <c r="RLW72" s="5"/>
      <c r="RLX72" s="5"/>
      <c r="RLY72" s="5"/>
      <c r="RLZ72" s="5"/>
      <c r="RMA72" s="5"/>
      <c r="RMB72" s="5"/>
      <c r="RMC72" s="5"/>
      <c r="RMD72" s="5"/>
      <c r="RME72" s="5"/>
      <c r="RMF72" s="5"/>
      <c r="RMG72" s="5"/>
      <c r="RMH72" s="5"/>
      <c r="RMI72" s="5"/>
      <c r="RMJ72" s="5"/>
      <c r="RMK72" s="5"/>
      <c r="RML72" s="5"/>
      <c r="RMM72" s="5"/>
      <c r="RMN72" s="5"/>
      <c r="RMO72" s="5"/>
      <c r="RMP72" s="5"/>
      <c r="RMQ72" s="5"/>
      <c r="RMR72" s="5"/>
      <c r="RMS72" s="5"/>
      <c r="RMT72" s="5"/>
      <c r="RMU72" s="5"/>
      <c r="RMV72" s="5"/>
      <c r="RMW72" s="5"/>
      <c r="RMX72" s="5"/>
      <c r="RMY72" s="5"/>
      <c r="RMZ72" s="5"/>
      <c r="RNA72" s="5"/>
      <c r="RNB72" s="5"/>
      <c r="RNC72" s="5"/>
      <c r="RND72" s="5"/>
      <c r="RNE72" s="5"/>
      <c r="RNF72" s="5"/>
      <c r="RNG72" s="5"/>
      <c r="RNH72" s="5"/>
      <c r="RNI72" s="5"/>
      <c r="RNJ72" s="5"/>
      <c r="RNK72" s="5"/>
      <c r="RNL72" s="5"/>
      <c r="RNM72" s="5"/>
      <c r="RNN72" s="5"/>
      <c r="RNO72" s="5"/>
      <c r="RNP72" s="5"/>
      <c r="RNQ72" s="5"/>
      <c r="RNR72" s="5"/>
      <c r="RNS72" s="5"/>
      <c r="RNT72" s="5"/>
      <c r="RNU72" s="5"/>
      <c r="RNV72" s="5"/>
      <c r="RNW72" s="5"/>
      <c r="RNX72" s="5"/>
      <c r="RNY72" s="5"/>
      <c r="RNZ72" s="5"/>
      <c r="ROA72" s="5"/>
      <c r="ROB72" s="5"/>
      <c r="ROC72" s="5"/>
      <c r="ROD72" s="5"/>
      <c r="ROE72" s="5"/>
      <c r="ROF72" s="5"/>
      <c r="ROG72" s="5"/>
      <c r="ROH72" s="5"/>
      <c r="ROI72" s="5"/>
      <c r="ROJ72" s="5"/>
      <c r="ROK72" s="5"/>
      <c r="ROL72" s="5"/>
      <c r="ROM72" s="5"/>
      <c r="RON72" s="5"/>
      <c r="ROO72" s="5"/>
      <c r="ROP72" s="5"/>
      <c r="ROQ72" s="5"/>
      <c r="ROR72" s="5"/>
      <c r="ROS72" s="5"/>
      <c r="ROT72" s="5"/>
      <c r="ROU72" s="5"/>
      <c r="ROV72" s="5"/>
      <c r="ROW72" s="5"/>
      <c r="ROX72" s="5"/>
      <c r="ROY72" s="5"/>
      <c r="ROZ72" s="5"/>
      <c r="RPA72" s="5"/>
      <c r="RPB72" s="5"/>
      <c r="RPC72" s="5"/>
      <c r="RPD72" s="5"/>
      <c r="RPE72" s="5"/>
      <c r="RPF72" s="5"/>
      <c r="RPG72" s="5"/>
      <c r="RPH72" s="5"/>
      <c r="RPI72" s="5"/>
      <c r="RPJ72" s="5"/>
      <c r="RPK72" s="5"/>
      <c r="RPL72" s="5"/>
      <c r="RPM72" s="5"/>
      <c r="RPN72" s="5"/>
      <c r="RPO72" s="5"/>
      <c r="RPP72" s="5"/>
      <c r="RPQ72" s="5"/>
      <c r="RPR72" s="5"/>
      <c r="RPS72" s="5"/>
      <c r="RPT72" s="5"/>
      <c r="RPU72" s="5"/>
      <c r="RPV72" s="5"/>
      <c r="RPW72" s="5"/>
      <c r="RPX72" s="5"/>
      <c r="RPY72" s="5"/>
      <c r="RPZ72" s="5"/>
      <c r="RQA72" s="5"/>
      <c r="RQB72" s="5"/>
      <c r="RQC72" s="5"/>
      <c r="RQD72" s="5"/>
      <c r="RQE72" s="5"/>
      <c r="RQF72" s="5"/>
      <c r="RQG72" s="5"/>
      <c r="RQH72" s="5"/>
      <c r="RQI72" s="5"/>
      <c r="RQJ72" s="5"/>
      <c r="RQK72" s="5"/>
      <c r="RQL72" s="5"/>
      <c r="RQM72" s="5"/>
      <c r="RQN72" s="5"/>
      <c r="RQO72" s="5"/>
      <c r="RQP72" s="5"/>
      <c r="RQQ72" s="5"/>
      <c r="RQR72" s="5"/>
      <c r="RQS72" s="5"/>
      <c r="RQT72" s="5"/>
      <c r="RQU72" s="5"/>
      <c r="RQV72" s="5"/>
      <c r="RQW72" s="5"/>
      <c r="RQX72" s="5"/>
      <c r="RQY72" s="5"/>
      <c r="RQZ72" s="5"/>
      <c r="RRA72" s="5"/>
      <c r="RRB72" s="5"/>
      <c r="RRC72" s="5"/>
      <c r="RRD72" s="5"/>
      <c r="RRE72" s="5"/>
      <c r="RRF72" s="5"/>
      <c r="RRG72" s="5"/>
      <c r="RRH72" s="5"/>
      <c r="RRI72" s="5"/>
      <c r="RRJ72" s="5"/>
      <c r="RRK72" s="5"/>
      <c r="RRL72" s="5"/>
      <c r="RRM72" s="5"/>
      <c r="RRN72" s="5"/>
      <c r="RRO72" s="5"/>
      <c r="RRP72" s="5"/>
      <c r="RRQ72" s="5"/>
      <c r="RRR72" s="5"/>
      <c r="RRS72" s="5"/>
      <c r="RRT72" s="5"/>
      <c r="RRU72" s="5"/>
      <c r="RRV72" s="5"/>
      <c r="RRW72" s="5"/>
      <c r="RRX72" s="5"/>
      <c r="RRY72" s="5"/>
      <c r="RRZ72" s="5"/>
      <c r="RSA72" s="5"/>
      <c r="RSB72" s="5"/>
      <c r="RSC72" s="5"/>
      <c r="RSD72" s="5"/>
      <c r="RSE72" s="5"/>
      <c r="RSF72" s="5"/>
      <c r="RSG72" s="5"/>
      <c r="RSH72" s="5"/>
      <c r="RSI72" s="5"/>
      <c r="RSJ72" s="5"/>
      <c r="RSK72" s="5"/>
      <c r="RSL72" s="5"/>
      <c r="RSM72" s="5"/>
      <c r="RSN72" s="5"/>
      <c r="RSO72" s="5"/>
      <c r="RSP72" s="5"/>
      <c r="RSQ72" s="5"/>
      <c r="RSR72" s="5"/>
      <c r="RSS72" s="5"/>
      <c r="RST72" s="5"/>
      <c r="RSU72" s="5"/>
      <c r="RSV72" s="5"/>
      <c r="RSW72" s="5"/>
      <c r="RSX72" s="5"/>
      <c r="RSY72" s="5"/>
      <c r="RSZ72" s="5"/>
      <c r="RTA72" s="5"/>
      <c r="RTB72" s="5"/>
      <c r="RTC72" s="5"/>
      <c r="RTD72" s="5"/>
      <c r="RTE72" s="5"/>
      <c r="RTF72" s="5"/>
      <c r="RTG72" s="5"/>
      <c r="RTH72" s="5"/>
      <c r="RTI72" s="5"/>
      <c r="RTJ72" s="5"/>
      <c r="RTK72" s="5"/>
      <c r="RTL72" s="5"/>
      <c r="RTM72" s="5"/>
      <c r="RTN72" s="5"/>
      <c r="RTO72" s="5"/>
      <c r="RTP72" s="5"/>
      <c r="RTQ72" s="5"/>
      <c r="RTR72" s="5"/>
      <c r="RTS72" s="5"/>
      <c r="RTT72" s="5"/>
      <c r="RTU72" s="5"/>
      <c r="RTV72" s="5"/>
      <c r="RTW72" s="5"/>
      <c r="RTX72" s="5"/>
      <c r="RTY72" s="5"/>
      <c r="RTZ72" s="5"/>
      <c r="RUA72" s="5"/>
      <c r="RUB72" s="5"/>
      <c r="RUC72" s="5"/>
      <c r="RUD72" s="5"/>
      <c r="RUE72" s="5"/>
      <c r="RUF72" s="5"/>
      <c r="RUG72" s="5"/>
      <c r="RUH72" s="5"/>
      <c r="RUI72" s="5"/>
      <c r="RUJ72" s="5"/>
      <c r="RUK72" s="5"/>
      <c r="RUL72" s="5"/>
      <c r="RUM72" s="5"/>
      <c r="RUN72" s="5"/>
      <c r="RUO72" s="5"/>
      <c r="RUP72" s="5"/>
      <c r="RUQ72" s="5"/>
      <c r="RUR72" s="5"/>
      <c r="RUS72" s="5"/>
      <c r="RUT72" s="5"/>
      <c r="RUU72" s="5"/>
      <c r="RUV72" s="5"/>
      <c r="RUW72" s="5"/>
      <c r="RUX72" s="5"/>
      <c r="RUY72" s="5"/>
      <c r="RUZ72" s="5"/>
      <c r="RVA72" s="5"/>
      <c r="RVB72" s="5"/>
      <c r="RVC72" s="5"/>
      <c r="RVD72" s="5"/>
      <c r="RVE72" s="5"/>
      <c r="RVF72" s="5"/>
      <c r="RVG72" s="5"/>
      <c r="RVH72" s="5"/>
      <c r="RVI72" s="5"/>
      <c r="RVJ72" s="5"/>
      <c r="RVK72" s="5"/>
      <c r="RVL72" s="5"/>
      <c r="RVM72" s="5"/>
      <c r="RVN72" s="5"/>
      <c r="RVO72" s="5"/>
      <c r="RVP72" s="5"/>
      <c r="RVQ72" s="5"/>
      <c r="RVR72" s="5"/>
      <c r="RVS72" s="5"/>
      <c r="RVT72" s="5"/>
      <c r="RVU72" s="5"/>
      <c r="RVV72" s="5"/>
      <c r="RVW72" s="5"/>
      <c r="RVX72" s="5"/>
      <c r="RVY72" s="5"/>
      <c r="RVZ72" s="5"/>
      <c r="RWA72" s="5"/>
      <c r="RWB72" s="5"/>
      <c r="RWC72" s="5"/>
      <c r="RWD72" s="5"/>
      <c r="RWE72" s="5"/>
      <c r="RWF72" s="5"/>
      <c r="RWG72" s="5"/>
      <c r="RWH72" s="5"/>
      <c r="RWI72" s="5"/>
      <c r="RWJ72" s="5"/>
      <c r="RWK72" s="5"/>
      <c r="RWL72" s="5"/>
      <c r="RWM72" s="5"/>
      <c r="RWN72" s="5"/>
      <c r="RWO72" s="5"/>
      <c r="RWP72" s="5"/>
      <c r="RWQ72" s="5"/>
      <c r="RWR72" s="5"/>
      <c r="RWS72" s="5"/>
      <c r="RWT72" s="5"/>
      <c r="RWU72" s="5"/>
      <c r="RWV72" s="5"/>
      <c r="RWW72" s="5"/>
      <c r="RWX72" s="5"/>
      <c r="RWY72" s="5"/>
      <c r="RWZ72" s="5"/>
      <c r="RXA72" s="5"/>
      <c r="RXB72" s="5"/>
      <c r="RXC72" s="5"/>
      <c r="RXD72" s="5"/>
      <c r="RXE72" s="5"/>
      <c r="RXF72" s="5"/>
      <c r="RXG72" s="5"/>
      <c r="RXH72" s="5"/>
      <c r="RXI72" s="5"/>
      <c r="RXJ72" s="5"/>
      <c r="RXK72" s="5"/>
      <c r="RXL72" s="5"/>
      <c r="RXM72" s="5"/>
      <c r="RXN72" s="5"/>
      <c r="RXO72" s="5"/>
      <c r="RXP72" s="5"/>
      <c r="RXQ72" s="5"/>
      <c r="RXR72" s="5"/>
      <c r="RXS72" s="5"/>
      <c r="RXT72" s="5"/>
      <c r="RXU72" s="5"/>
      <c r="RXV72" s="5"/>
      <c r="RXW72" s="5"/>
      <c r="RXX72" s="5"/>
      <c r="RXY72" s="5"/>
      <c r="RXZ72" s="5"/>
      <c r="RYA72" s="5"/>
      <c r="RYB72" s="5"/>
      <c r="RYC72" s="5"/>
      <c r="RYD72" s="5"/>
      <c r="RYE72" s="5"/>
      <c r="RYF72" s="5"/>
      <c r="RYG72" s="5"/>
      <c r="RYH72" s="5"/>
      <c r="RYI72" s="5"/>
      <c r="RYJ72" s="5"/>
      <c r="RYK72" s="5"/>
      <c r="RYL72" s="5"/>
      <c r="RYM72" s="5"/>
      <c r="RYN72" s="5"/>
      <c r="RYO72" s="5"/>
      <c r="RYP72" s="5"/>
      <c r="RYQ72" s="5"/>
      <c r="RYR72" s="5"/>
      <c r="RYS72" s="5"/>
      <c r="RYT72" s="5"/>
      <c r="RYU72" s="5"/>
      <c r="RYV72" s="5"/>
      <c r="RYW72" s="5"/>
      <c r="RYX72" s="5"/>
      <c r="RYY72" s="5"/>
      <c r="RYZ72" s="5"/>
      <c r="RZA72" s="5"/>
      <c r="RZB72" s="5"/>
      <c r="RZC72" s="5"/>
      <c r="RZD72" s="5"/>
      <c r="RZE72" s="5"/>
      <c r="RZF72" s="5"/>
      <c r="RZG72" s="5"/>
      <c r="RZH72" s="5"/>
      <c r="RZI72" s="5"/>
      <c r="RZJ72" s="5"/>
      <c r="RZK72" s="5"/>
      <c r="RZL72" s="5"/>
      <c r="RZM72" s="5"/>
      <c r="RZN72" s="5"/>
      <c r="RZO72" s="5"/>
      <c r="RZP72" s="5"/>
      <c r="RZQ72" s="5"/>
      <c r="RZR72" s="5"/>
      <c r="RZS72" s="5"/>
      <c r="RZT72" s="5"/>
      <c r="RZU72" s="5"/>
      <c r="RZV72" s="5"/>
      <c r="RZW72" s="5"/>
      <c r="RZX72" s="5"/>
      <c r="RZY72" s="5"/>
      <c r="RZZ72" s="5"/>
      <c r="SAA72" s="5"/>
      <c r="SAB72" s="5"/>
      <c r="SAC72" s="5"/>
      <c r="SAD72" s="5"/>
      <c r="SAE72" s="5"/>
      <c r="SAF72" s="5"/>
      <c r="SAG72" s="5"/>
      <c r="SAH72" s="5"/>
      <c r="SAI72" s="5"/>
      <c r="SAJ72" s="5"/>
      <c r="SAK72" s="5"/>
      <c r="SAL72" s="5"/>
      <c r="SAM72" s="5"/>
      <c r="SAN72" s="5"/>
      <c r="SAO72" s="5"/>
      <c r="SAP72" s="5"/>
      <c r="SAQ72" s="5"/>
      <c r="SAR72" s="5"/>
      <c r="SAS72" s="5"/>
      <c r="SAT72" s="5"/>
      <c r="SAU72" s="5"/>
      <c r="SAV72" s="5"/>
      <c r="SAW72" s="5"/>
      <c r="SAX72" s="5"/>
      <c r="SAY72" s="5"/>
      <c r="SAZ72" s="5"/>
      <c r="SBA72" s="5"/>
      <c r="SBB72" s="5"/>
      <c r="SBC72" s="5"/>
      <c r="SBD72" s="5"/>
      <c r="SBE72" s="5"/>
      <c r="SBF72" s="5"/>
      <c r="SBG72" s="5"/>
      <c r="SBH72" s="5"/>
      <c r="SBI72" s="5"/>
      <c r="SBJ72" s="5"/>
      <c r="SBK72" s="5"/>
      <c r="SBL72" s="5"/>
      <c r="SBM72" s="5"/>
      <c r="SBN72" s="5"/>
      <c r="SBO72" s="5"/>
      <c r="SBP72" s="5"/>
      <c r="SBQ72" s="5"/>
      <c r="SBR72" s="5"/>
      <c r="SBS72" s="5"/>
      <c r="SBT72" s="5"/>
      <c r="SBU72" s="5"/>
      <c r="SBV72" s="5"/>
      <c r="SBW72" s="5"/>
      <c r="SBX72" s="5"/>
      <c r="SBY72" s="5"/>
      <c r="SBZ72" s="5"/>
      <c r="SCA72" s="5"/>
      <c r="SCB72" s="5"/>
      <c r="SCC72" s="5"/>
      <c r="SCD72" s="5"/>
      <c r="SCE72" s="5"/>
      <c r="SCF72" s="5"/>
      <c r="SCG72" s="5"/>
      <c r="SCH72" s="5"/>
      <c r="SCI72" s="5"/>
      <c r="SCJ72" s="5"/>
      <c r="SCK72" s="5"/>
      <c r="SCL72" s="5"/>
      <c r="SCM72" s="5"/>
      <c r="SCN72" s="5"/>
      <c r="SCO72" s="5"/>
      <c r="SCP72" s="5"/>
      <c r="SCQ72" s="5"/>
      <c r="SCR72" s="5"/>
      <c r="SCS72" s="5"/>
      <c r="SCT72" s="5"/>
      <c r="SCU72" s="5"/>
      <c r="SCV72" s="5"/>
      <c r="SCW72" s="5"/>
      <c r="SCX72" s="5"/>
      <c r="SCY72" s="5"/>
      <c r="SCZ72" s="5"/>
      <c r="SDA72" s="5"/>
      <c r="SDB72" s="5"/>
      <c r="SDC72" s="5"/>
      <c r="SDD72" s="5"/>
      <c r="SDE72" s="5"/>
      <c r="SDF72" s="5"/>
      <c r="SDG72" s="5"/>
      <c r="SDH72" s="5"/>
      <c r="SDI72" s="5"/>
      <c r="SDJ72" s="5"/>
      <c r="SDK72" s="5"/>
      <c r="SDL72" s="5"/>
      <c r="SDM72" s="5"/>
      <c r="SDN72" s="5"/>
      <c r="SDO72" s="5"/>
      <c r="SDP72" s="5"/>
      <c r="SDQ72" s="5"/>
      <c r="SDR72" s="5"/>
      <c r="SDS72" s="5"/>
      <c r="SDT72" s="5"/>
      <c r="SDU72" s="5"/>
      <c r="SDV72" s="5"/>
      <c r="SDW72" s="5"/>
      <c r="SDX72" s="5"/>
      <c r="SDY72" s="5"/>
      <c r="SDZ72" s="5"/>
      <c r="SEA72" s="5"/>
      <c r="SEB72" s="5"/>
      <c r="SEC72" s="5"/>
      <c r="SED72" s="5"/>
      <c r="SEE72" s="5"/>
      <c r="SEF72" s="5"/>
      <c r="SEG72" s="5"/>
      <c r="SEH72" s="5"/>
      <c r="SEI72" s="5"/>
      <c r="SEJ72" s="5"/>
      <c r="SEK72" s="5"/>
      <c r="SEL72" s="5"/>
      <c r="SEM72" s="5"/>
      <c r="SEN72" s="5"/>
      <c r="SEO72" s="5"/>
      <c r="SEP72" s="5"/>
      <c r="SEQ72" s="5"/>
      <c r="SER72" s="5"/>
      <c r="SES72" s="5"/>
      <c r="SET72" s="5"/>
      <c r="SEU72" s="5"/>
      <c r="SEV72" s="5"/>
      <c r="SEW72" s="5"/>
      <c r="SEX72" s="5"/>
      <c r="SEY72" s="5"/>
      <c r="SEZ72" s="5"/>
      <c r="SFA72" s="5"/>
      <c r="SFB72" s="5"/>
      <c r="SFC72" s="5"/>
      <c r="SFD72" s="5"/>
      <c r="SFE72" s="5"/>
      <c r="SFF72" s="5"/>
      <c r="SFG72" s="5"/>
      <c r="SFH72" s="5"/>
      <c r="SFI72" s="5"/>
      <c r="SFJ72" s="5"/>
      <c r="SFK72" s="5"/>
      <c r="SFL72" s="5"/>
      <c r="SFM72" s="5"/>
      <c r="SFN72" s="5"/>
      <c r="SFO72" s="5"/>
      <c r="SFP72" s="5"/>
      <c r="SFQ72" s="5"/>
      <c r="SFR72" s="5"/>
      <c r="SFS72" s="5"/>
      <c r="SFT72" s="5"/>
      <c r="SFU72" s="5"/>
      <c r="SFV72" s="5"/>
      <c r="SFW72" s="5"/>
      <c r="SFX72" s="5"/>
      <c r="SFY72" s="5"/>
      <c r="SFZ72" s="5"/>
      <c r="SGA72" s="5"/>
      <c r="SGB72" s="5"/>
      <c r="SGC72" s="5"/>
      <c r="SGD72" s="5"/>
      <c r="SGE72" s="5"/>
      <c r="SGF72" s="5"/>
      <c r="SGG72" s="5"/>
      <c r="SGH72" s="5"/>
      <c r="SGI72" s="5"/>
      <c r="SGJ72" s="5"/>
      <c r="SGK72" s="5"/>
      <c r="SGL72" s="5"/>
      <c r="SGM72" s="5"/>
      <c r="SGN72" s="5"/>
      <c r="SGO72" s="5"/>
      <c r="SGP72" s="5"/>
      <c r="SGQ72" s="5"/>
      <c r="SGR72" s="5"/>
      <c r="SGS72" s="5"/>
      <c r="SGT72" s="5"/>
      <c r="SGU72" s="5"/>
      <c r="SGV72" s="5"/>
      <c r="SGW72" s="5"/>
      <c r="SGX72" s="5"/>
      <c r="SGY72" s="5"/>
      <c r="SGZ72" s="5"/>
      <c r="SHA72" s="5"/>
      <c r="SHB72" s="5"/>
      <c r="SHC72" s="5"/>
      <c r="SHD72" s="5"/>
      <c r="SHE72" s="5"/>
      <c r="SHF72" s="5"/>
      <c r="SHG72" s="5"/>
      <c r="SHH72" s="5"/>
      <c r="SHI72" s="5"/>
      <c r="SHJ72" s="5"/>
      <c r="SHK72" s="5"/>
      <c r="SHL72" s="5"/>
      <c r="SHM72" s="5"/>
      <c r="SHN72" s="5"/>
      <c r="SHO72" s="5"/>
      <c r="SHP72" s="5"/>
      <c r="SHQ72" s="5"/>
      <c r="SHR72" s="5"/>
      <c r="SHS72" s="5"/>
      <c r="SHT72" s="5"/>
      <c r="SHU72" s="5"/>
      <c r="SHV72" s="5"/>
      <c r="SHW72" s="5"/>
      <c r="SHX72" s="5"/>
      <c r="SHY72" s="5"/>
      <c r="SHZ72" s="5"/>
      <c r="SIA72" s="5"/>
      <c r="SIB72" s="5"/>
      <c r="SIC72" s="5"/>
      <c r="SID72" s="5"/>
      <c r="SIE72" s="5"/>
      <c r="SIF72" s="5"/>
      <c r="SIG72" s="5"/>
      <c r="SIH72" s="5"/>
      <c r="SII72" s="5"/>
      <c r="SIJ72" s="5"/>
      <c r="SIK72" s="5"/>
      <c r="SIL72" s="5"/>
      <c r="SIM72" s="5"/>
      <c r="SIN72" s="5"/>
      <c r="SIO72" s="5"/>
      <c r="SIP72" s="5"/>
      <c r="SIQ72" s="5"/>
      <c r="SIR72" s="5"/>
      <c r="SIS72" s="5"/>
      <c r="SIT72" s="5"/>
      <c r="SIU72" s="5"/>
      <c r="SIV72" s="5"/>
      <c r="SIW72" s="5"/>
      <c r="SIX72" s="5"/>
      <c r="SIY72" s="5"/>
      <c r="SIZ72" s="5"/>
      <c r="SJA72" s="5"/>
      <c r="SJB72" s="5"/>
      <c r="SJC72" s="5"/>
      <c r="SJD72" s="5"/>
      <c r="SJE72" s="5"/>
      <c r="SJF72" s="5"/>
      <c r="SJG72" s="5"/>
      <c r="SJH72" s="5"/>
      <c r="SJI72" s="5"/>
      <c r="SJJ72" s="5"/>
      <c r="SJK72" s="5"/>
      <c r="SJL72" s="5"/>
      <c r="SJM72" s="5"/>
      <c r="SJN72" s="5"/>
      <c r="SJO72" s="5"/>
      <c r="SJP72" s="5"/>
      <c r="SJQ72" s="5"/>
      <c r="SJR72" s="5"/>
      <c r="SJS72" s="5"/>
      <c r="SJT72" s="5"/>
      <c r="SJU72" s="5"/>
      <c r="SJV72" s="5"/>
      <c r="SJW72" s="5"/>
      <c r="SJX72" s="5"/>
      <c r="SJY72" s="5"/>
      <c r="SJZ72" s="5"/>
      <c r="SKA72" s="5"/>
      <c r="SKB72" s="5"/>
      <c r="SKC72" s="5"/>
      <c r="SKD72" s="5"/>
      <c r="SKE72" s="5"/>
      <c r="SKF72" s="5"/>
      <c r="SKG72" s="5"/>
      <c r="SKH72" s="5"/>
      <c r="SKI72" s="5"/>
      <c r="SKJ72" s="5"/>
      <c r="SKK72" s="5"/>
      <c r="SKL72" s="5"/>
      <c r="SKM72" s="5"/>
      <c r="SKN72" s="5"/>
      <c r="SKO72" s="5"/>
      <c r="SKP72" s="5"/>
      <c r="SKQ72" s="5"/>
      <c r="SKR72" s="5"/>
      <c r="SKS72" s="5"/>
      <c r="SKT72" s="5"/>
      <c r="SKU72" s="5"/>
      <c r="SKV72" s="5"/>
      <c r="SKW72" s="5"/>
      <c r="SKX72" s="5"/>
      <c r="SKY72" s="5"/>
      <c r="SKZ72" s="5"/>
      <c r="SLA72" s="5"/>
      <c r="SLB72" s="5"/>
      <c r="SLC72" s="5"/>
      <c r="SLD72" s="5"/>
      <c r="SLE72" s="5"/>
      <c r="SLF72" s="5"/>
      <c r="SLG72" s="5"/>
      <c r="SLH72" s="5"/>
      <c r="SLI72" s="5"/>
      <c r="SLJ72" s="5"/>
      <c r="SLK72" s="5"/>
      <c r="SLL72" s="5"/>
      <c r="SLM72" s="5"/>
      <c r="SLN72" s="5"/>
      <c r="SLO72" s="5"/>
      <c r="SLP72" s="5"/>
      <c r="SLQ72" s="5"/>
      <c r="SLR72" s="5"/>
      <c r="SLS72" s="5"/>
      <c r="SLT72" s="5"/>
      <c r="SLU72" s="5"/>
      <c r="SLV72" s="5"/>
      <c r="SLW72" s="5"/>
      <c r="SLX72" s="5"/>
      <c r="SLY72" s="5"/>
      <c r="SLZ72" s="5"/>
      <c r="SMA72" s="5"/>
      <c r="SMB72" s="5"/>
      <c r="SMC72" s="5"/>
      <c r="SMD72" s="5"/>
      <c r="SME72" s="5"/>
      <c r="SMF72" s="5"/>
      <c r="SMG72" s="5"/>
      <c r="SMH72" s="5"/>
      <c r="SMI72" s="5"/>
      <c r="SMJ72" s="5"/>
      <c r="SMK72" s="5"/>
      <c r="SML72" s="5"/>
      <c r="SMM72" s="5"/>
      <c r="SMN72" s="5"/>
      <c r="SMO72" s="5"/>
      <c r="SMP72" s="5"/>
      <c r="SMQ72" s="5"/>
      <c r="SMR72" s="5"/>
      <c r="SMS72" s="5"/>
      <c r="SMT72" s="5"/>
      <c r="SMU72" s="5"/>
      <c r="SMV72" s="5"/>
      <c r="SMW72" s="5"/>
      <c r="SMX72" s="5"/>
      <c r="SMY72" s="5"/>
      <c r="SMZ72" s="5"/>
      <c r="SNA72" s="5"/>
      <c r="SNB72" s="5"/>
      <c r="SNC72" s="5"/>
      <c r="SND72" s="5"/>
      <c r="SNE72" s="5"/>
      <c r="SNF72" s="5"/>
      <c r="SNG72" s="5"/>
      <c r="SNH72" s="5"/>
      <c r="SNI72" s="5"/>
      <c r="SNJ72" s="5"/>
      <c r="SNK72" s="5"/>
      <c r="SNL72" s="5"/>
      <c r="SNM72" s="5"/>
      <c r="SNN72" s="5"/>
      <c r="SNO72" s="5"/>
      <c r="SNP72" s="5"/>
      <c r="SNQ72" s="5"/>
      <c r="SNR72" s="5"/>
      <c r="SNS72" s="5"/>
      <c r="SNT72" s="5"/>
      <c r="SNU72" s="5"/>
      <c r="SNV72" s="5"/>
      <c r="SNW72" s="5"/>
      <c r="SNX72" s="5"/>
      <c r="SNY72" s="5"/>
      <c r="SNZ72" s="5"/>
      <c r="SOA72" s="5"/>
      <c r="SOB72" s="5"/>
      <c r="SOC72" s="5"/>
      <c r="SOD72" s="5"/>
      <c r="SOE72" s="5"/>
      <c r="SOF72" s="5"/>
      <c r="SOG72" s="5"/>
      <c r="SOH72" s="5"/>
      <c r="SOI72" s="5"/>
      <c r="SOJ72" s="5"/>
      <c r="SOK72" s="5"/>
      <c r="SOL72" s="5"/>
      <c r="SOM72" s="5"/>
      <c r="SON72" s="5"/>
      <c r="SOO72" s="5"/>
      <c r="SOP72" s="5"/>
      <c r="SOQ72" s="5"/>
      <c r="SOR72" s="5"/>
      <c r="SOS72" s="5"/>
      <c r="SOT72" s="5"/>
      <c r="SOU72" s="5"/>
      <c r="SOV72" s="5"/>
      <c r="SOW72" s="5"/>
      <c r="SOX72" s="5"/>
      <c r="SOY72" s="5"/>
      <c r="SOZ72" s="5"/>
      <c r="SPA72" s="5"/>
      <c r="SPB72" s="5"/>
      <c r="SPC72" s="5"/>
      <c r="SPD72" s="5"/>
      <c r="SPE72" s="5"/>
      <c r="SPF72" s="5"/>
      <c r="SPG72" s="5"/>
      <c r="SPH72" s="5"/>
      <c r="SPI72" s="5"/>
      <c r="SPJ72" s="5"/>
      <c r="SPK72" s="5"/>
      <c r="SPL72" s="5"/>
      <c r="SPM72" s="5"/>
      <c r="SPN72" s="5"/>
      <c r="SPO72" s="5"/>
      <c r="SPP72" s="5"/>
      <c r="SPQ72" s="5"/>
      <c r="SPR72" s="5"/>
      <c r="SPS72" s="5"/>
      <c r="SPT72" s="5"/>
      <c r="SPU72" s="5"/>
      <c r="SPV72" s="5"/>
      <c r="SPW72" s="5"/>
      <c r="SPX72" s="5"/>
      <c r="SPY72" s="5"/>
      <c r="SPZ72" s="5"/>
      <c r="SQA72" s="5"/>
      <c r="SQB72" s="5"/>
      <c r="SQC72" s="5"/>
      <c r="SQD72" s="5"/>
      <c r="SQE72" s="5"/>
      <c r="SQF72" s="5"/>
      <c r="SQG72" s="5"/>
      <c r="SQH72" s="5"/>
      <c r="SQI72" s="5"/>
      <c r="SQJ72" s="5"/>
      <c r="SQK72" s="5"/>
      <c r="SQL72" s="5"/>
      <c r="SQM72" s="5"/>
      <c r="SQN72" s="5"/>
      <c r="SQO72" s="5"/>
      <c r="SQP72" s="5"/>
      <c r="SQQ72" s="5"/>
      <c r="SQR72" s="5"/>
      <c r="SQS72" s="5"/>
      <c r="SQT72" s="5"/>
      <c r="SQU72" s="5"/>
      <c r="SQV72" s="5"/>
      <c r="SQW72" s="5"/>
      <c r="SQX72" s="5"/>
      <c r="SQY72" s="5"/>
      <c r="SQZ72" s="5"/>
      <c r="SRA72" s="5"/>
      <c r="SRB72" s="5"/>
      <c r="SRC72" s="5"/>
      <c r="SRD72" s="5"/>
      <c r="SRE72" s="5"/>
      <c r="SRF72" s="5"/>
      <c r="SRG72" s="5"/>
      <c r="SRH72" s="5"/>
      <c r="SRI72" s="5"/>
      <c r="SRJ72" s="5"/>
      <c r="SRK72" s="5"/>
      <c r="SRL72" s="5"/>
      <c r="SRM72" s="5"/>
      <c r="SRN72" s="5"/>
      <c r="SRO72" s="5"/>
      <c r="SRP72" s="5"/>
      <c r="SRQ72" s="5"/>
      <c r="SRR72" s="5"/>
      <c r="SRS72" s="5"/>
      <c r="SRT72" s="5"/>
      <c r="SRU72" s="5"/>
      <c r="SRV72" s="5"/>
      <c r="SRW72" s="5"/>
      <c r="SRX72" s="5"/>
      <c r="SRY72" s="5"/>
      <c r="SRZ72" s="5"/>
      <c r="SSA72" s="5"/>
      <c r="SSB72" s="5"/>
      <c r="SSC72" s="5"/>
      <c r="SSD72" s="5"/>
      <c r="SSE72" s="5"/>
      <c r="SSF72" s="5"/>
      <c r="SSG72" s="5"/>
      <c r="SSH72" s="5"/>
      <c r="SSI72" s="5"/>
      <c r="SSJ72" s="5"/>
      <c r="SSK72" s="5"/>
      <c r="SSL72" s="5"/>
      <c r="SSM72" s="5"/>
      <c r="SSN72" s="5"/>
      <c r="SSO72" s="5"/>
      <c r="SSP72" s="5"/>
      <c r="SSQ72" s="5"/>
      <c r="SSR72" s="5"/>
      <c r="SSS72" s="5"/>
      <c r="SST72" s="5"/>
      <c r="SSU72" s="5"/>
      <c r="SSV72" s="5"/>
      <c r="SSW72" s="5"/>
      <c r="SSX72" s="5"/>
      <c r="SSY72" s="5"/>
      <c r="SSZ72" s="5"/>
      <c r="STA72" s="5"/>
      <c r="STB72" s="5"/>
      <c r="STC72" s="5"/>
      <c r="STD72" s="5"/>
      <c r="STE72" s="5"/>
      <c r="STF72" s="5"/>
      <c r="STG72" s="5"/>
      <c r="STH72" s="5"/>
      <c r="STI72" s="5"/>
      <c r="STJ72" s="5"/>
      <c r="STK72" s="5"/>
      <c r="STL72" s="5"/>
      <c r="STM72" s="5"/>
      <c r="STN72" s="5"/>
      <c r="STO72" s="5"/>
      <c r="STP72" s="5"/>
      <c r="STQ72" s="5"/>
      <c r="STR72" s="5"/>
      <c r="STS72" s="5"/>
      <c r="STT72" s="5"/>
      <c r="STU72" s="5"/>
      <c r="STV72" s="5"/>
      <c r="STW72" s="5"/>
      <c r="STX72" s="5"/>
      <c r="STY72" s="5"/>
      <c r="STZ72" s="5"/>
      <c r="SUA72" s="5"/>
      <c r="SUB72" s="5"/>
      <c r="SUC72" s="5"/>
      <c r="SUD72" s="5"/>
      <c r="SUE72" s="5"/>
      <c r="SUF72" s="5"/>
      <c r="SUG72" s="5"/>
      <c r="SUH72" s="5"/>
      <c r="SUI72" s="5"/>
      <c r="SUJ72" s="5"/>
      <c r="SUK72" s="5"/>
      <c r="SUL72" s="5"/>
      <c r="SUM72" s="5"/>
      <c r="SUN72" s="5"/>
      <c r="SUO72" s="5"/>
      <c r="SUP72" s="5"/>
      <c r="SUQ72" s="5"/>
      <c r="SUR72" s="5"/>
      <c r="SUS72" s="5"/>
      <c r="SUT72" s="5"/>
      <c r="SUU72" s="5"/>
      <c r="SUV72" s="5"/>
      <c r="SUW72" s="5"/>
      <c r="SUX72" s="5"/>
      <c r="SUY72" s="5"/>
      <c r="SUZ72" s="5"/>
      <c r="SVA72" s="5"/>
      <c r="SVB72" s="5"/>
      <c r="SVC72" s="5"/>
      <c r="SVD72" s="5"/>
      <c r="SVE72" s="5"/>
      <c r="SVF72" s="5"/>
      <c r="SVG72" s="5"/>
      <c r="SVH72" s="5"/>
      <c r="SVI72" s="5"/>
      <c r="SVJ72" s="5"/>
      <c r="SVK72" s="5"/>
      <c r="SVL72" s="5"/>
      <c r="SVM72" s="5"/>
      <c r="SVN72" s="5"/>
      <c r="SVO72" s="5"/>
      <c r="SVP72" s="5"/>
      <c r="SVQ72" s="5"/>
      <c r="SVR72" s="5"/>
      <c r="SVS72" s="5"/>
      <c r="SVT72" s="5"/>
      <c r="SVU72" s="5"/>
      <c r="SVV72" s="5"/>
      <c r="SVW72" s="5"/>
      <c r="SVX72" s="5"/>
      <c r="SVY72" s="5"/>
      <c r="SVZ72" s="5"/>
      <c r="SWA72" s="5"/>
      <c r="SWB72" s="5"/>
      <c r="SWC72" s="5"/>
      <c r="SWD72" s="5"/>
      <c r="SWE72" s="5"/>
      <c r="SWF72" s="5"/>
      <c r="SWG72" s="5"/>
      <c r="SWH72" s="5"/>
      <c r="SWI72" s="5"/>
      <c r="SWJ72" s="5"/>
      <c r="SWK72" s="5"/>
      <c r="SWL72" s="5"/>
      <c r="SWM72" s="5"/>
      <c r="SWN72" s="5"/>
      <c r="SWO72" s="5"/>
      <c r="SWP72" s="5"/>
      <c r="SWQ72" s="5"/>
      <c r="SWR72" s="5"/>
      <c r="SWS72" s="5"/>
      <c r="SWT72" s="5"/>
      <c r="SWU72" s="5"/>
      <c r="SWV72" s="5"/>
      <c r="SWW72" s="5"/>
      <c r="SWX72" s="5"/>
      <c r="SWY72" s="5"/>
      <c r="SWZ72" s="5"/>
      <c r="SXA72" s="5"/>
      <c r="SXB72" s="5"/>
      <c r="SXC72" s="5"/>
      <c r="SXD72" s="5"/>
      <c r="SXE72" s="5"/>
      <c r="SXF72" s="5"/>
      <c r="SXG72" s="5"/>
      <c r="SXH72" s="5"/>
      <c r="SXI72" s="5"/>
      <c r="SXJ72" s="5"/>
      <c r="SXK72" s="5"/>
      <c r="SXL72" s="5"/>
      <c r="SXM72" s="5"/>
      <c r="SXN72" s="5"/>
      <c r="SXO72" s="5"/>
      <c r="SXP72" s="5"/>
      <c r="SXQ72" s="5"/>
      <c r="SXR72" s="5"/>
      <c r="SXS72" s="5"/>
      <c r="SXT72" s="5"/>
      <c r="SXU72" s="5"/>
      <c r="SXV72" s="5"/>
      <c r="SXW72" s="5"/>
      <c r="SXX72" s="5"/>
      <c r="SXY72" s="5"/>
      <c r="SXZ72" s="5"/>
      <c r="SYA72" s="5"/>
      <c r="SYB72" s="5"/>
      <c r="SYC72" s="5"/>
      <c r="SYD72" s="5"/>
      <c r="SYE72" s="5"/>
      <c r="SYF72" s="5"/>
      <c r="SYG72" s="5"/>
      <c r="SYH72" s="5"/>
      <c r="SYI72" s="5"/>
      <c r="SYJ72" s="5"/>
      <c r="SYK72" s="5"/>
      <c r="SYL72" s="5"/>
      <c r="SYM72" s="5"/>
      <c r="SYN72" s="5"/>
      <c r="SYO72" s="5"/>
      <c r="SYP72" s="5"/>
      <c r="SYQ72" s="5"/>
      <c r="SYR72" s="5"/>
      <c r="SYS72" s="5"/>
      <c r="SYT72" s="5"/>
      <c r="SYU72" s="5"/>
      <c r="SYV72" s="5"/>
      <c r="SYW72" s="5"/>
      <c r="SYX72" s="5"/>
      <c r="SYY72" s="5"/>
      <c r="SYZ72" s="5"/>
      <c r="SZA72" s="5"/>
      <c r="SZB72" s="5"/>
      <c r="SZC72" s="5"/>
      <c r="SZD72" s="5"/>
      <c r="SZE72" s="5"/>
      <c r="SZF72" s="5"/>
      <c r="SZG72" s="5"/>
      <c r="SZH72" s="5"/>
      <c r="SZI72" s="5"/>
      <c r="SZJ72" s="5"/>
      <c r="SZK72" s="5"/>
      <c r="SZL72" s="5"/>
      <c r="SZM72" s="5"/>
      <c r="SZN72" s="5"/>
      <c r="SZO72" s="5"/>
      <c r="SZP72" s="5"/>
      <c r="SZQ72" s="5"/>
      <c r="SZR72" s="5"/>
      <c r="SZS72" s="5"/>
      <c r="SZT72" s="5"/>
      <c r="SZU72" s="5"/>
      <c r="SZV72" s="5"/>
      <c r="SZW72" s="5"/>
      <c r="SZX72" s="5"/>
      <c r="SZY72" s="5"/>
      <c r="SZZ72" s="5"/>
      <c r="TAA72" s="5"/>
      <c r="TAB72" s="5"/>
      <c r="TAC72" s="5"/>
      <c r="TAD72" s="5"/>
      <c r="TAE72" s="5"/>
      <c r="TAF72" s="5"/>
      <c r="TAG72" s="5"/>
      <c r="TAH72" s="5"/>
      <c r="TAI72" s="5"/>
      <c r="TAJ72" s="5"/>
      <c r="TAK72" s="5"/>
      <c r="TAL72" s="5"/>
      <c r="TAM72" s="5"/>
      <c r="TAN72" s="5"/>
      <c r="TAO72" s="5"/>
      <c r="TAP72" s="5"/>
      <c r="TAQ72" s="5"/>
      <c r="TAR72" s="5"/>
      <c r="TAS72" s="5"/>
      <c r="TAT72" s="5"/>
      <c r="TAU72" s="5"/>
      <c r="TAV72" s="5"/>
      <c r="TAW72" s="5"/>
      <c r="TAX72" s="5"/>
      <c r="TAY72" s="5"/>
      <c r="TAZ72" s="5"/>
      <c r="TBA72" s="5"/>
      <c r="TBB72" s="5"/>
      <c r="TBC72" s="5"/>
      <c r="TBD72" s="5"/>
      <c r="TBE72" s="5"/>
      <c r="TBF72" s="5"/>
      <c r="TBG72" s="5"/>
      <c r="TBH72" s="5"/>
      <c r="TBI72" s="5"/>
      <c r="TBJ72" s="5"/>
      <c r="TBK72" s="5"/>
      <c r="TBL72" s="5"/>
      <c r="TBM72" s="5"/>
      <c r="TBN72" s="5"/>
      <c r="TBO72" s="5"/>
      <c r="TBP72" s="5"/>
      <c r="TBQ72" s="5"/>
      <c r="TBR72" s="5"/>
      <c r="TBS72" s="5"/>
      <c r="TBT72" s="5"/>
      <c r="TBU72" s="5"/>
      <c r="TBV72" s="5"/>
      <c r="TBW72" s="5"/>
      <c r="TBX72" s="5"/>
      <c r="TBY72" s="5"/>
      <c r="TBZ72" s="5"/>
      <c r="TCA72" s="5"/>
      <c r="TCB72" s="5"/>
      <c r="TCC72" s="5"/>
      <c r="TCD72" s="5"/>
      <c r="TCE72" s="5"/>
      <c r="TCF72" s="5"/>
      <c r="TCG72" s="5"/>
      <c r="TCH72" s="5"/>
      <c r="TCI72" s="5"/>
      <c r="TCJ72" s="5"/>
      <c r="TCK72" s="5"/>
      <c r="TCL72" s="5"/>
      <c r="TCM72" s="5"/>
      <c r="TCN72" s="5"/>
      <c r="TCO72" s="5"/>
      <c r="TCP72" s="5"/>
      <c r="TCQ72" s="5"/>
      <c r="TCR72" s="5"/>
      <c r="TCS72" s="5"/>
      <c r="TCT72" s="5"/>
      <c r="TCU72" s="5"/>
      <c r="TCV72" s="5"/>
      <c r="TCW72" s="5"/>
      <c r="TCX72" s="5"/>
      <c r="TCY72" s="5"/>
      <c r="TCZ72" s="5"/>
      <c r="TDA72" s="5"/>
      <c r="TDB72" s="5"/>
      <c r="TDC72" s="5"/>
      <c r="TDD72" s="5"/>
      <c r="TDE72" s="5"/>
      <c r="TDF72" s="5"/>
      <c r="TDG72" s="5"/>
      <c r="TDH72" s="5"/>
      <c r="TDI72" s="5"/>
      <c r="TDJ72" s="5"/>
      <c r="TDK72" s="5"/>
      <c r="TDL72" s="5"/>
      <c r="TDM72" s="5"/>
      <c r="TDN72" s="5"/>
      <c r="TDO72" s="5"/>
      <c r="TDP72" s="5"/>
      <c r="TDQ72" s="5"/>
      <c r="TDR72" s="5"/>
      <c r="TDS72" s="5"/>
      <c r="TDT72" s="5"/>
      <c r="TDU72" s="5"/>
      <c r="TDV72" s="5"/>
      <c r="TDW72" s="5"/>
      <c r="TDX72" s="5"/>
      <c r="TDY72" s="5"/>
      <c r="TDZ72" s="5"/>
      <c r="TEA72" s="5"/>
      <c r="TEB72" s="5"/>
      <c r="TEC72" s="5"/>
      <c r="TED72" s="5"/>
      <c r="TEE72" s="5"/>
      <c r="TEF72" s="5"/>
      <c r="TEG72" s="5"/>
      <c r="TEH72" s="5"/>
      <c r="TEI72" s="5"/>
      <c r="TEJ72" s="5"/>
      <c r="TEK72" s="5"/>
      <c r="TEL72" s="5"/>
      <c r="TEM72" s="5"/>
      <c r="TEN72" s="5"/>
      <c r="TEO72" s="5"/>
      <c r="TEP72" s="5"/>
      <c r="TEQ72" s="5"/>
      <c r="TER72" s="5"/>
      <c r="TES72" s="5"/>
      <c r="TET72" s="5"/>
      <c r="TEU72" s="5"/>
      <c r="TEV72" s="5"/>
      <c r="TEW72" s="5"/>
      <c r="TEX72" s="5"/>
      <c r="TEY72" s="5"/>
      <c r="TEZ72" s="5"/>
      <c r="TFA72" s="5"/>
      <c r="TFB72" s="5"/>
      <c r="TFC72" s="5"/>
      <c r="TFD72" s="5"/>
      <c r="TFE72" s="5"/>
      <c r="TFF72" s="5"/>
      <c r="TFG72" s="5"/>
      <c r="TFH72" s="5"/>
      <c r="TFI72" s="5"/>
      <c r="TFJ72" s="5"/>
      <c r="TFK72" s="5"/>
      <c r="TFL72" s="5"/>
      <c r="TFM72" s="5"/>
      <c r="TFN72" s="5"/>
      <c r="TFO72" s="5"/>
      <c r="TFP72" s="5"/>
      <c r="TFQ72" s="5"/>
      <c r="TFR72" s="5"/>
      <c r="TFS72" s="5"/>
      <c r="TFT72" s="5"/>
      <c r="TFU72" s="5"/>
      <c r="TFV72" s="5"/>
      <c r="TFW72" s="5"/>
      <c r="TFX72" s="5"/>
      <c r="TFY72" s="5"/>
      <c r="TFZ72" s="5"/>
      <c r="TGA72" s="5"/>
      <c r="TGB72" s="5"/>
      <c r="TGC72" s="5"/>
      <c r="TGD72" s="5"/>
      <c r="TGE72" s="5"/>
      <c r="TGF72" s="5"/>
      <c r="TGG72" s="5"/>
      <c r="TGH72" s="5"/>
      <c r="TGI72" s="5"/>
      <c r="TGJ72" s="5"/>
      <c r="TGK72" s="5"/>
      <c r="TGL72" s="5"/>
      <c r="TGM72" s="5"/>
      <c r="TGN72" s="5"/>
      <c r="TGO72" s="5"/>
      <c r="TGP72" s="5"/>
      <c r="TGQ72" s="5"/>
      <c r="TGR72" s="5"/>
      <c r="TGS72" s="5"/>
      <c r="TGT72" s="5"/>
      <c r="TGU72" s="5"/>
      <c r="TGV72" s="5"/>
      <c r="TGW72" s="5"/>
      <c r="TGX72" s="5"/>
      <c r="TGY72" s="5"/>
      <c r="TGZ72" s="5"/>
      <c r="THA72" s="5"/>
      <c r="THB72" s="5"/>
      <c r="THC72" s="5"/>
      <c r="THD72" s="5"/>
      <c r="THE72" s="5"/>
      <c r="THF72" s="5"/>
      <c r="THG72" s="5"/>
      <c r="THH72" s="5"/>
      <c r="THI72" s="5"/>
      <c r="THJ72" s="5"/>
      <c r="THK72" s="5"/>
      <c r="THL72" s="5"/>
      <c r="THM72" s="5"/>
      <c r="THN72" s="5"/>
      <c r="THO72" s="5"/>
      <c r="THP72" s="5"/>
      <c r="THQ72" s="5"/>
      <c r="THR72" s="5"/>
      <c r="THS72" s="5"/>
      <c r="THT72" s="5"/>
      <c r="THU72" s="5"/>
      <c r="THV72" s="5"/>
      <c r="THW72" s="5"/>
      <c r="THX72" s="5"/>
      <c r="THY72" s="5"/>
      <c r="THZ72" s="5"/>
      <c r="TIA72" s="5"/>
      <c r="TIB72" s="5"/>
      <c r="TIC72" s="5"/>
      <c r="TID72" s="5"/>
      <c r="TIE72" s="5"/>
      <c r="TIF72" s="5"/>
      <c r="TIG72" s="5"/>
      <c r="TIH72" s="5"/>
      <c r="TII72" s="5"/>
      <c r="TIJ72" s="5"/>
      <c r="TIK72" s="5"/>
      <c r="TIL72" s="5"/>
      <c r="TIM72" s="5"/>
      <c r="TIN72" s="5"/>
      <c r="TIO72" s="5"/>
      <c r="TIP72" s="5"/>
      <c r="TIQ72" s="5"/>
      <c r="TIR72" s="5"/>
      <c r="TIS72" s="5"/>
      <c r="TIT72" s="5"/>
      <c r="TIU72" s="5"/>
      <c r="TIV72" s="5"/>
      <c r="TIW72" s="5"/>
      <c r="TIX72" s="5"/>
      <c r="TIY72" s="5"/>
      <c r="TIZ72" s="5"/>
      <c r="TJA72" s="5"/>
      <c r="TJB72" s="5"/>
      <c r="TJC72" s="5"/>
      <c r="TJD72" s="5"/>
      <c r="TJE72" s="5"/>
      <c r="TJF72" s="5"/>
      <c r="TJG72" s="5"/>
      <c r="TJH72" s="5"/>
      <c r="TJI72" s="5"/>
      <c r="TJJ72" s="5"/>
      <c r="TJK72" s="5"/>
      <c r="TJL72" s="5"/>
      <c r="TJM72" s="5"/>
      <c r="TJN72" s="5"/>
      <c r="TJO72" s="5"/>
      <c r="TJP72" s="5"/>
      <c r="TJQ72" s="5"/>
      <c r="TJR72" s="5"/>
      <c r="TJS72" s="5"/>
      <c r="TJT72" s="5"/>
      <c r="TJU72" s="5"/>
      <c r="TJV72" s="5"/>
      <c r="TJW72" s="5"/>
      <c r="TJX72" s="5"/>
      <c r="TJY72" s="5"/>
      <c r="TJZ72" s="5"/>
      <c r="TKA72" s="5"/>
      <c r="TKB72" s="5"/>
      <c r="TKC72" s="5"/>
      <c r="TKD72" s="5"/>
      <c r="TKE72" s="5"/>
      <c r="TKF72" s="5"/>
      <c r="TKG72" s="5"/>
      <c r="TKH72" s="5"/>
      <c r="TKI72" s="5"/>
      <c r="TKJ72" s="5"/>
      <c r="TKK72" s="5"/>
      <c r="TKL72" s="5"/>
      <c r="TKM72" s="5"/>
      <c r="TKN72" s="5"/>
      <c r="TKO72" s="5"/>
      <c r="TKP72" s="5"/>
      <c r="TKQ72" s="5"/>
      <c r="TKR72" s="5"/>
      <c r="TKS72" s="5"/>
      <c r="TKT72" s="5"/>
      <c r="TKU72" s="5"/>
      <c r="TKV72" s="5"/>
      <c r="TKW72" s="5"/>
      <c r="TKX72" s="5"/>
      <c r="TKY72" s="5"/>
      <c r="TKZ72" s="5"/>
      <c r="TLA72" s="5"/>
      <c r="TLB72" s="5"/>
      <c r="TLC72" s="5"/>
      <c r="TLD72" s="5"/>
      <c r="TLE72" s="5"/>
      <c r="TLF72" s="5"/>
      <c r="TLG72" s="5"/>
      <c r="TLH72" s="5"/>
      <c r="TLI72" s="5"/>
      <c r="TLJ72" s="5"/>
      <c r="TLK72" s="5"/>
      <c r="TLL72" s="5"/>
      <c r="TLM72" s="5"/>
      <c r="TLN72" s="5"/>
      <c r="TLO72" s="5"/>
      <c r="TLP72" s="5"/>
      <c r="TLQ72" s="5"/>
      <c r="TLR72" s="5"/>
      <c r="TLS72" s="5"/>
      <c r="TLT72" s="5"/>
      <c r="TLU72" s="5"/>
      <c r="TLV72" s="5"/>
      <c r="TLW72" s="5"/>
      <c r="TLX72" s="5"/>
      <c r="TLY72" s="5"/>
      <c r="TLZ72" s="5"/>
      <c r="TMA72" s="5"/>
      <c r="TMB72" s="5"/>
      <c r="TMC72" s="5"/>
      <c r="TMD72" s="5"/>
      <c r="TME72" s="5"/>
      <c r="TMF72" s="5"/>
      <c r="TMG72" s="5"/>
      <c r="TMH72" s="5"/>
      <c r="TMI72" s="5"/>
      <c r="TMJ72" s="5"/>
      <c r="TMK72" s="5"/>
      <c r="TML72" s="5"/>
      <c r="TMM72" s="5"/>
      <c r="TMN72" s="5"/>
      <c r="TMO72" s="5"/>
      <c r="TMP72" s="5"/>
      <c r="TMQ72" s="5"/>
      <c r="TMR72" s="5"/>
      <c r="TMS72" s="5"/>
      <c r="TMT72" s="5"/>
      <c r="TMU72" s="5"/>
      <c r="TMV72" s="5"/>
      <c r="TMW72" s="5"/>
      <c r="TMX72" s="5"/>
      <c r="TMY72" s="5"/>
      <c r="TMZ72" s="5"/>
      <c r="TNA72" s="5"/>
      <c r="TNB72" s="5"/>
      <c r="TNC72" s="5"/>
      <c r="TND72" s="5"/>
      <c r="TNE72" s="5"/>
      <c r="TNF72" s="5"/>
      <c r="TNG72" s="5"/>
      <c r="TNH72" s="5"/>
      <c r="TNI72" s="5"/>
      <c r="TNJ72" s="5"/>
      <c r="TNK72" s="5"/>
      <c r="TNL72" s="5"/>
      <c r="TNM72" s="5"/>
      <c r="TNN72" s="5"/>
      <c r="TNO72" s="5"/>
      <c r="TNP72" s="5"/>
      <c r="TNQ72" s="5"/>
      <c r="TNR72" s="5"/>
      <c r="TNS72" s="5"/>
      <c r="TNT72" s="5"/>
      <c r="TNU72" s="5"/>
      <c r="TNV72" s="5"/>
      <c r="TNW72" s="5"/>
      <c r="TNX72" s="5"/>
      <c r="TNY72" s="5"/>
      <c r="TNZ72" s="5"/>
      <c r="TOA72" s="5"/>
      <c r="TOB72" s="5"/>
      <c r="TOC72" s="5"/>
      <c r="TOD72" s="5"/>
      <c r="TOE72" s="5"/>
      <c r="TOF72" s="5"/>
      <c r="TOG72" s="5"/>
      <c r="TOH72" s="5"/>
      <c r="TOI72" s="5"/>
      <c r="TOJ72" s="5"/>
      <c r="TOK72" s="5"/>
      <c r="TOL72" s="5"/>
      <c r="TOM72" s="5"/>
      <c r="TON72" s="5"/>
      <c r="TOO72" s="5"/>
      <c r="TOP72" s="5"/>
      <c r="TOQ72" s="5"/>
      <c r="TOR72" s="5"/>
      <c r="TOS72" s="5"/>
      <c r="TOT72" s="5"/>
      <c r="TOU72" s="5"/>
      <c r="TOV72" s="5"/>
      <c r="TOW72" s="5"/>
      <c r="TOX72" s="5"/>
      <c r="TOY72" s="5"/>
      <c r="TOZ72" s="5"/>
      <c r="TPA72" s="5"/>
      <c r="TPB72" s="5"/>
      <c r="TPC72" s="5"/>
      <c r="TPD72" s="5"/>
      <c r="TPE72" s="5"/>
      <c r="TPF72" s="5"/>
      <c r="TPG72" s="5"/>
      <c r="TPH72" s="5"/>
      <c r="TPI72" s="5"/>
      <c r="TPJ72" s="5"/>
      <c r="TPK72" s="5"/>
      <c r="TPL72" s="5"/>
      <c r="TPM72" s="5"/>
      <c r="TPN72" s="5"/>
      <c r="TPO72" s="5"/>
      <c r="TPP72" s="5"/>
      <c r="TPQ72" s="5"/>
      <c r="TPR72" s="5"/>
      <c r="TPS72" s="5"/>
      <c r="TPT72" s="5"/>
      <c r="TPU72" s="5"/>
      <c r="TPV72" s="5"/>
      <c r="TPW72" s="5"/>
      <c r="TPX72" s="5"/>
      <c r="TPY72" s="5"/>
      <c r="TPZ72" s="5"/>
      <c r="TQA72" s="5"/>
      <c r="TQB72" s="5"/>
      <c r="TQC72" s="5"/>
      <c r="TQD72" s="5"/>
      <c r="TQE72" s="5"/>
      <c r="TQF72" s="5"/>
      <c r="TQG72" s="5"/>
      <c r="TQH72" s="5"/>
      <c r="TQI72" s="5"/>
      <c r="TQJ72" s="5"/>
      <c r="TQK72" s="5"/>
      <c r="TQL72" s="5"/>
      <c r="TQM72" s="5"/>
      <c r="TQN72" s="5"/>
      <c r="TQO72" s="5"/>
      <c r="TQP72" s="5"/>
      <c r="TQQ72" s="5"/>
      <c r="TQR72" s="5"/>
      <c r="TQS72" s="5"/>
      <c r="TQT72" s="5"/>
      <c r="TQU72" s="5"/>
      <c r="TQV72" s="5"/>
      <c r="TQW72" s="5"/>
      <c r="TQX72" s="5"/>
      <c r="TQY72" s="5"/>
      <c r="TQZ72" s="5"/>
      <c r="TRA72" s="5"/>
      <c r="TRB72" s="5"/>
      <c r="TRC72" s="5"/>
      <c r="TRD72" s="5"/>
      <c r="TRE72" s="5"/>
      <c r="TRF72" s="5"/>
      <c r="TRG72" s="5"/>
      <c r="TRH72" s="5"/>
      <c r="TRI72" s="5"/>
      <c r="TRJ72" s="5"/>
      <c r="TRK72" s="5"/>
      <c r="TRL72" s="5"/>
      <c r="TRM72" s="5"/>
      <c r="TRN72" s="5"/>
      <c r="TRO72" s="5"/>
      <c r="TRP72" s="5"/>
      <c r="TRQ72" s="5"/>
      <c r="TRR72" s="5"/>
      <c r="TRS72" s="5"/>
      <c r="TRT72" s="5"/>
      <c r="TRU72" s="5"/>
      <c r="TRV72" s="5"/>
      <c r="TRW72" s="5"/>
      <c r="TRX72" s="5"/>
      <c r="TRY72" s="5"/>
      <c r="TRZ72" s="5"/>
      <c r="TSA72" s="5"/>
      <c r="TSB72" s="5"/>
      <c r="TSC72" s="5"/>
      <c r="TSD72" s="5"/>
      <c r="TSE72" s="5"/>
      <c r="TSF72" s="5"/>
      <c r="TSG72" s="5"/>
      <c r="TSH72" s="5"/>
      <c r="TSI72" s="5"/>
      <c r="TSJ72" s="5"/>
      <c r="TSK72" s="5"/>
      <c r="TSL72" s="5"/>
      <c r="TSM72" s="5"/>
      <c r="TSN72" s="5"/>
      <c r="TSO72" s="5"/>
      <c r="TSP72" s="5"/>
      <c r="TSQ72" s="5"/>
      <c r="TSR72" s="5"/>
      <c r="TSS72" s="5"/>
      <c r="TST72" s="5"/>
      <c r="TSU72" s="5"/>
      <c r="TSV72" s="5"/>
      <c r="TSW72" s="5"/>
      <c r="TSX72" s="5"/>
      <c r="TSY72" s="5"/>
      <c r="TSZ72" s="5"/>
      <c r="TTA72" s="5"/>
      <c r="TTB72" s="5"/>
      <c r="TTC72" s="5"/>
      <c r="TTD72" s="5"/>
      <c r="TTE72" s="5"/>
      <c r="TTF72" s="5"/>
      <c r="TTG72" s="5"/>
      <c r="TTH72" s="5"/>
      <c r="TTI72" s="5"/>
      <c r="TTJ72" s="5"/>
      <c r="TTK72" s="5"/>
      <c r="TTL72" s="5"/>
      <c r="TTM72" s="5"/>
      <c r="TTN72" s="5"/>
      <c r="TTO72" s="5"/>
      <c r="TTP72" s="5"/>
      <c r="TTQ72" s="5"/>
      <c r="TTR72" s="5"/>
      <c r="TTS72" s="5"/>
      <c r="TTT72" s="5"/>
      <c r="TTU72" s="5"/>
      <c r="TTV72" s="5"/>
      <c r="TTW72" s="5"/>
      <c r="TTX72" s="5"/>
      <c r="TTY72" s="5"/>
      <c r="TTZ72" s="5"/>
      <c r="TUA72" s="5"/>
      <c r="TUB72" s="5"/>
      <c r="TUC72" s="5"/>
      <c r="TUD72" s="5"/>
      <c r="TUE72" s="5"/>
      <c r="TUF72" s="5"/>
      <c r="TUG72" s="5"/>
      <c r="TUH72" s="5"/>
      <c r="TUI72" s="5"/>
      <c r="TUJ72" s="5"/>
      <c r="TUK72" s="5"/>
      <c r="TUL72" s="5"/>
      <c r="TUM72" s="5"/>
      <c r="TUN72" s="5"/>
      <c r="TUO72" s="5"/>
      <c r="TUP72" s="5"/>
      <c r="TUQ72" s="5"/>
      <c r="TUR72" s="5"/>
      <c r="TUS72" s="5"/>
      <c r="TUT72" s="5"/>
      <c r="TUU72" s="5"/>
      <c r="TUV72" s="5"/>
      <c r="TUW72" s="5"/>
      <c r="TUX72" s="5"/>
      <c r="TUY72" s="5"/>
      <c r="TUZ72" s="5"/>
      <c r="TVA72" s="5"/>
      <c r="TVB72" s="5"/>
      <c r="TVC72" s="5"/>
      <c r="TVD72" s="5"/>
      <c r="TVE72" s="5"/>
      <c r="TVF72" s="5"/>
      <c r="TVG72" s="5"/>
      <c r="TVH72" s="5"/>
      <c r="TVI72" s="5"/>
      <c r="TVJ72" s="5"/>
      <c r="TVK72" s="5"/>
      <c r="TVL72" s="5"/>
      <c r="TVM72" s="5"/>
      <c r="TVN72" s="5"/>
      <c r="TVO72" s="5"/>
      <c r="TVP72" s="5"/>
      <c r="TVQ72" s="5"/>
      <c r="TVR72" s="5"/>
      <c r="TVS72" s="5"/>
      <c r="TVT72" s="5"/>
      <c r="TVU72" s="5"/>
      <c r="TVV72" s="5"/>
      <c r="TVW72" s="5"/>
      <c r="TVX72" s="5"/>
      <c r="TVY72" s="5"/>
      <c r="TVZ72" s="5"/>
      <c r="TWA72" s="5"/>
      <c r="TWB72" s="5"/>
      <c r="TWC72" s="5"/>
      <c r="TWD72" s="5"/>
      <c r="TWE72" s="5"/>
      <c r="TWF72" s="5"/>
      <c r="TWG72" s="5"/>
      <c r="TWH72" s="5"/>
      <c r="TWI72" s="5"/>
      <c r="TWJ72" s="5"/>
      <c r="TWK72" s="5"/>
      <c r="TWL72" s="5"/>
      <c r="TWM72" s="5"/>
      <c r="TWN72" s="5"/>
      <c r="TWO72" s="5"/>
      <c r="TWP72" s="5"/>
      <c r="TWQ72" s="5"/>
      <c r="TWR72" s="5"/>
      <c r="TWS72" s="5"/>
      <c r="TWT72" s="5"/>
      <c r="TWU72" s="5"/>
      <c r="TWV72" s="5"/>
      <c r="TWW72" s="5"/>
      <c r="TWX72" s="5"/>
      <c r="TWY72" s="5"/>
      <c r="TWZ72" s="5"/>
      <c r="TXA72" s="5"/>
      <c r="TXB72" s="5"/>
      <c r="TXC72" s="5"/>
      <c r="TXD72" s="5"/>
      <c r="TXE72" s="5"/>
      <c r="TXF72" s="5"/>
      <c r="TXG72" s="5"/>
      <c r="TXH72" s="5"/>
      <c r="TXI72" s="5"/>
      <c r="TXJ72" s="5"/>
      <c r="TXK72" s="5"/>
      <c r="TXL72" s="5"/>
      <c r="TXM72" s="5"/>
      <c r="TXN72" s="5"/>
      <c r="TXO72" s="5"/>
      <c r="TXP72" s="5"/>
      <c r="TXQ72" s="5"/>
      <c r="TXR72" s="5"/>
      <c r="TXS72" s="5"/>
      <c r="TXT72" s="5"/>
      <c r="TXU72" s="5"/>
      <c r="TXV72" s="5"/>
      <c r="TXW72" s="5"/>
      <c r="TXX72" s="5"/>
      <c r="TXY72" s="5"/>
      <c r="TXZ72" s="5"/>
      <c r="TYA72" s="5"/>
      <c r="TYB72" s="5"/>
      <c r="TYC72" s="5"/>
      <c r="TYD72" s="5"/>
      <c r="TYE72" s="5"/>
      <c r="TYF72" s="5"/>
      <c r="TYG72" s="5"/>
      <c r="TYH72" s="5"/>
      <c r="TYI72" s="5"/>
      <c r="TYJ72" s="5"/>
      <c r="TYK72" s="5"/>
      <c r="TYL72" s="5"/>
      <c r="TYM72" s="5"/>
      <c r="TYN72" s="5"/>
      <c r="TYO72" s="5"/>
      <c r="TYP72" s="5"/>
      <c r="TYQ72" s="5"/>
      <c r="TYR72" s="5"/>
      <c r="TYS72" s="5"/>
      <c r="TYT72" s="5"/>
      <c r="TYU72" s="5"/>
      <c r="TYV72" s="5"/>
      <c r="TYW72" s="5"/>
      <c r="TYX72" s="5"/>
      <c r="TYY72" s="5"/>
      <c r="TYZ72" s="5"/>
      <c r="TZA72" s="5"/>
      <c r="TZB72" s="5"/>
      <c r="TZC72" s="5"/>
      <c r="TZD72" s="5"/>
      <c r="TZE72" s="5"/>
      <c r="TZF72" s="5"/>
      <c r="TZG72" s="5"/>
      <c r="TZH72" s="5"/>
      <c r="TZI72" s="5"/>
      <c r="TZJ72" s="5"/>
      <c r="TZK72" s="5"/>
      <c r="TZL72" s="5"/>
      <c r="TZM72" s="5"/>
      <c r="TZN72" s="5"/>
      <c r="TZO72" s="5"/>
      <c r="TZP72" s="5"/>
      <c r="TZQ72" s="5"/>
      <c r="TZR72" s="5"/>
      <c r="TZS72" s="5"/>
      <c r="TZT72" s="5"/>
      <c r="TZU72" s="5"/>
      <c r="TZV72" s="5"/>
      <c r="TZW72" s="5"/>
      <c r="TZX72" s="5"/>
      <c r="TZY72" s="5"/>
      <c r="TZZ72" s="5"/>
      <c r="UAA72" s="5"/>
      <c r="UAB72" s="5"/>
      <c r="UAC72" s="5"/>
      <c r="UAD72" s="5"/>
      <c r="UAE72" s="5"/>
      <c r="UAF72" s="5"/>
      <c r="UAG72" s="5"/>
      <c r="UAH72" s="5"/>
      <c r="UAI72" s="5"/>
      <c r="UAJ72" s="5"/>
      <c r="UAK72" s="5"/>
      <c r="UAL72" s="5"/>
      <c r="UAM72" s="5"/>
      <c r="UAN72" s="5"/>
      <c r="UAO72" s="5"/>
      <c r="UAP72" s="5"/>
      <c r="UAQ72" s="5"/>
      <c r="UAR72" s="5"/>
      <c r="UAS72" s="5"/>
      <c r="UAT72" s="5"/>
      <c r="UAU72" s="5"/>
      <c r="UAV72" s="5"/>
      <c r="UAW72" s="5"/>
      <c r="UAX72" s="5"/>
      <c r="UAY72" s="5"/>
      <c r="UAZ72" s="5"/>
      <c r="UBA72" s="5"/>
      <c r="UBB72" s="5"/>
      <c r="UBC72" s="5"/>
      <c r="UBD72" s="5"/>
      <c r="UBE72" s="5"/>
      <c r="UBF72" s="5"/>
      <c r="UBG72" s="5"/>
      <c r="UBH72" s="5"/>
      <c r="UBI72" s="5"/>
      <c r="UBJ72" s="5"/>
      <c r="UBK72" s="5"/>
      <c r="UBL72" s="5"/>
      <c r="UBM72" s="5"/>
      <c r="UBN72" s="5"/>
      <c r="UBO72" s="5"/>
      <c r="UBP72" s="5"/>
      <c r="UBQ72" s="5"/>
      <c r="UBR72" s="5"/>
      <c r="UBS72" s="5"/>
      <c r="UBT72" s="5"/>
      <c r="UBU72" s="5"/>
      <c r="UBV72" s="5"/>
      <c r="UBW72" s="5"/>
      <c r="UBX72" s="5"/>
      <c r="UBY72" s="5"/>
      <c r="UBZ72" s="5"/>
      <c r="UCA72" s="5"/>
      <c r="UCB72" s="5"/>
      <c r="UCC72" s="5"/>
      <c r="UCD72" s="5"/>
      <c r="UCE72" s="5"/>
      <c r="UCF72" s="5"/>
      <c r="UCG72" s="5"/>
      <c r="UCH72" s="5"/>
      <c r="UCI72" s="5"/>
      <c r="UCJ72" s="5"/>
      <c r="UCK72" s="5"/>
      <c r="UCL72" s="5"/>
      <c r="UCM72" s="5"/>
      <c r="UCN72" s="5"/>
      <c r="UCO72" s="5"/>
      <c r="UCP72" s="5"/>
      <c r="UCQ72" s="5"/>
      <c r="UCR72" s="5"/>
      <c r="UCS72" s="5"/>
      <c r="UCT72" s="5"/>
      <c r="UCU72" s="5"/>
      <c r="UCV72" s="5"/>
      <c r="UCW72" s="5"/>
      <c r="UCX72" s="5"/>
      <c r="UCY72" s="5"/>
      <c r="UCZ72" s="5"/>
      <c r="UDA72" s="5"/>
      <c r="UDB72" s="5"/>
      <c r="UDC72" s="5"/>
      <c r="UDD72" s="5"/>
      <c r="UDE72" s="5"/>
      <c r="UDF72" s="5"/>
      <c r="UDG72" s="5"/>
      <c r="UDH72" s="5"/>
      <c r="UDI72" s="5"/>
      <c r="UDJ72" s="5"/>
      <c r="UDK72" s="5"/>
      <c r="UDL72" s="5"/>
      <c r="UDM72" s="5"/>
      <c r="UDN72" s="5"/>
      <c r="UDO72" s="5"/>
      <c r="UDP72" s="5"/>
      <c r="UDQ72" s="5"/>
      <c r="UDR72" s="5"/>
      <c r="UDS72" s="5"/>
      <c r="UDT72" s="5"/>
      <c r="UDU72" s="5"/>
      <c r="UDV72" s="5"/>
      <c r="UDW72" s="5"/>
      <c r="UDX72" s="5"/>
      <c r="UDY72" s="5"/>
      <c r="UDZ72" s="5"/>
      <c r="UEA72" s="5"/>
      <c r="UEB72" s="5"/>
      <c r="UEC72" s="5"/>
      <c r="UED72" s="5"/>
      <c r="UEE72" s="5"/>
      <c r="UEF72" s="5"/>
      <c r="UEG72" s="5"/>
      <c r="UEH72" s="5"/>
      <c r="UEI72" s="5"/>
      <c r="UEJ72" s="5"/>
      <c r="UEK72" s="5"/>
      <c r="UEL72" s="5"/>
      <c r="UEM72" s="5"/>
      <c r="UEN72" s="5"/>
      <c r="UEO72" s="5"/>
      <c r="UEP72" s="5"/>
      <c r="UEQ72" s="5"/>
      <c r="UER72" s="5"/>
      <c r="UES72" s="5"/>
      <c r="UET72" s="5"/>
      <c r="UEU72" s="5"/>
      <c r="UEV72" s="5"/>
      <c r="UEW72" s="5"/>
      <c r="UEX72" s="5"/>
      <c r="UEY72" s="5"/>
      <c r="UEZ72" s="5"/>
      <c r="UFA72" s="5"/>
      <c r="UFB72" s="5"/>
      <c r="UFC72" s="5"/>
      <c r="UFD72" s="5"/>
      <c r="UFE72" s="5"/>
      <c r="UFF72" s="5"/>
      <c r="UFG72" s="5"/>
      <c r="UFH72" s="5"/>
      <c r="UFI72" s="5"/>
      <c r="UFJ72" s="5"/>
      <c r="UFK72" s="5"/>
      <c r="UFL72" s="5"/>
      <c r="UFM72" s="5"/>
      <c r="UFN72" s="5"/>
      <c r="UFO72" s="5"/>
      <c r="UFP72" s="5"/>
      <c r="UFQ72" s="5"/>
      <c r="UFR72" s="5"/>
      <c r="UFS72" s="5"/>
      <c r="UFT72" s="5"/>
      <c r="UFU72" s="5"/>
      <c r="UFV72" s="5"/>
      <c r="UFW72" s="5"/>
      <c r="UFX72" s="5"/>
      <c r="UFY72" s="5"/>
      <c r="UFZ72" s="5"/>
      <c r="UGA72" s="5"/>
      <c r="UGB72" s="5"/>
      <c r="UGC72" s="5"/>
      <c r="UGD72" s="5"/>
      <c r="UGE72" s="5"/>
      <c r="UGF72" s="5"/>
      <c r="UGG72" s="5"/>
      <c r="UGH72" s="5"/>
      <c r="UGI72" s="5"/>
      <c r="UGJ72" s="5"/>
      <c r="UGK72" s="5"/>
      <c r="UGL72" s="5"/>
      <c r="UGM72" s="5"/>
      <c r="UGN72" s="5"/>
      <c r="UGO72" s="5"/>
      <c r="UGP72" s="5"/>
      <c r="UGQ72" s="5"/>
      <c r="UGR72" s="5"/>
      <c r="UGS72" s="5"/>
      <c r="UGT72" s="5"/>
      <c r="UGU72" s="5"/>
      <c r="UGV72" s="5"/>
      <c r="UGW72" s="5"/>
      <c r="UGX72" s="5"/>
      <c r="UGY72" s="5"/>
      <c r="UGZ72" s="5"/>
      <c r="UHA72" s="5"/>
      <c r="UHB72" s="5"/>
      <c r="UHC72" s="5"/>
      <c r="UHD72" s="5"/>
      <c r="UHE72" s="5"/>
      <c r="UHF72" s="5"/>
      <c r="UHG72" s="5"/>
      <c r="UHH72" s="5"/>
      <c r="UHI72" s="5"/>
      <c r="UHJ72" s="5"/>
      <c r="UHK72" s="5"/>
      <c r="UHL72" s="5"/>
      <c r="UHM72" s="5"/>
      <c r="UHN72" s="5"/>
      <c r="UHO72" s="5"/>
      <c r="UHP72" s="5"/>
      <c r="UHQ72" s="5"/>
      <c r="UHR72" s="5"/>
      <c r="UHS72" s="5"/>
      <c r="UHT72" s="5"/>
      <c r="UHU72" s="5"/>
      <c r="UHV72" s="5"/>
      <c r="UHW72" s="5"/>
      <c r="UHX72" s="5"/>
      <c r="UHY72" s="5"/>
      <c r="UHZ72" s="5"/>
      <c r="UIA72" s="5"/>
      <c r="UIB72" s="5"/>
      <c r="UIC72" s="5"/>
      <c r="UID72" s="5"/>
      <c r="UIE72" s="5"/>
      <c r="UIF72" s="5"/>
      <c r="UIG72" s="5"/>
      <c r="UIH72" s="5"/>
      <c r="UII72" s="5"/>
      <c r="UIJ72" s="5"/>
      <c r="UIK72" s="5"/>
      <c r="UIL72" s="5"/>
      <c r="UIM72" s="5"/>
      <c r="UIN72" s="5"/>
      <c r="UIO72" s="5"/>
      <c r="UIP72" s="5"/>
      <c r="UIQ72" s="5"/>
      <c r="UIR72" s="5"/>
      <c r="UIS72" s="5"/>
      <c r="UIT72" s="5"/>
      <c r="UIU72" s="5"/>
      <c r="UIV72" s="5"/>
      <c r="UIW72" s="5"/>
      <c r="UIX72" s="5"/>
      <c r="UIY72" s="5"/>
      <c r="UIZ72" s="5"/>
      <c r="UJA72" s="5"/>
      <c r="UJB72" s="5"/>
      <c r="UJC72" s="5"/>
      <c r="UJD72" s="5"/>
      <c r="UJE72" s="5"/>
      <c r="UJF72" s="5"/>
      <c r="UJG72" s="5"/>
      <c r="UJH72" s="5"/>
      <c r="UJI72" s="5"/>
      <c r="UJJ72" s="5"/>
      <c r="UJK72" s="5"/>
      <c r="UJL72" s="5"/>
      <c r="UJM72" s="5"/>
      <c r="UJN72" s="5"/>
      <c r="UJO72" s="5"/>
      <c r="UJP72" s="5"/>
      <c r="UJQ72" s="5"/>
      <c r="UJR72" s="5"/>
      <c r="UJS72" s="5"/>
      <c r="UJT72" s="5"/>
      <c r="UJU72" s="5"/>
      <c r="UJV72" s="5"/>
      <c r="UJW72" s="5"/>
      <c r="UJX72" s="5"/>
      <c r="UJY72" s="5"/>
      <c r="UJZ72" s="5"/>
      <c r="UKA72" s="5"/>
      <c r="UKB72" s="5"/>
      <c r="UKC72" s="5"/>
      <c r="UKD72" s="5"/>
      <c r="UKE72" s="5"/>
      <c r="UKF72" s="5"/>
      <c r="UKG72" s="5"/>
      <c r="UKH72" s="5"/>
      <c r="UKI72" s="5"/>
      <c r="UKJ72" s="5"/>
      <c r="UKK72" s="5"/>
      <c r="UKL72" s="5"/>
      <c r="UKM72" s="5"/>
      <c r="UKN72" s="5"/>
      <c r="UKO72" s="5"/>
      <c r="UKP72" s="5"/>
      <c r="UKQ72" s="5"/>
      <c r="UKR72" s="5"/>
      <c r="UKS72" s="5"/>
      <c r="UKT72" s="5"/>
      <c r="UKU72" s="5"/>
      <c r="UKV72" s="5"/>
      <c r="UKW72" s="5"/>
      <c r="UKX72" s="5"/>
      <c r="UKY72" s="5"/>
      <c r="UKZ72" s="5"/>
      <c r="ULA72" s="5"/>
      <c r="ULB72" s="5"/>
      <c r="ULC72" s="5"/>
      <c r="ULD72" s="5"/>
      <c r="ULE72" s="5"/>
      <c r="ULF72" s="5"/>
      <c r="ULG72" s="5"/>
      <c r="ULH72" s="5"/>
      <c r="ULI72" s="5"/>
      <c r="ULJ72" s="5"/>
      <c r="ULK72" s="5"/>
      <c r="ULL72" s="5"/>
      <c r="ULM72" s="5"/>
      <c r="ULN72" s="5"/>
      <c r="ULO72" s="5"/>
      <c r="ULP72" s="5"/>
      <c r="ULQ72" s="5"/>
      <c r="ULR72" s="5"/>
      <c r="ULS72" s="5"/>
      <c r="ULT72" s="5"/>
      <c r="ULU72" s="5"/>
      <c r="ULV72" s="5"/>
      <c r="ULW72" s="5"/>
      <c r="ULX72" s="5"/>
      <c r="ULY72" s="5"/>
      <c r="ULZ72" s="5"/>
      <c r="UMA72" s="5"/>
      <c r="UMB72" s="5"/>
      <c r="UMC72" s="5"/>
      <c r="UMD72" s="5"/>
      <c r="UME72" s="5"/>
      <c r="UMF72" s="5"/>
      <c r="UMG72" s="5"/>
      <c r="UMH72" s="5"/>
      <c r="UMI72" s="5"/>
      <c r="UMJ72" s="5"/>
      <c r="UMK72" s="5"/>
      <c r="UML72" s="5"/>
      <c r="UMM72" s="5"/>
      <c r="UMN72" s="5"/>
      <c r="UMO72" s="5"/>
      <c r="UMP72" s="5"/>
      <c r="UMQ72" s="5"/>
      <c r="UMR72" s="5"/>
      <c r="UMS72" s="5"/>
      <c r="UMT72" s="5"/>
      <c r="UMU72" s="5"/>
      <c r="UMV72" s="5"/>
      <c r="UMW72" s="5"/>
      <c r="UMX72" s="5"/>
      <c r="UMY72" s="5"/>
      <c r="UMZ72" s="5"/>
      <c r="UNA72" s="5"/>
      <c r="UNB72" s="5"/>
      <c r="UNC72" s="5"/>
      <c r="UND72" s="5"/>
      <c r="UNE72" s="5"/>
      <c r="UNF72" s="5"/>
      <c r="UNG72" s="5"/>
      <c r="UNH72" s="5"/>
      <c r="UNI72" s="5"/>
      <c r="UNJ72" s="5"/>
      <c r="UNK72" s="5"/>
      <c r="UNL72" s="5"/>
      <c r="UNM72" s="5"/>
      <c r="UNN72" s="5"/>
      <c r="UNO72" s="5"/>
      <c r="UNP72" s="5"/>
      <c r="UNQ72" s="5"/>
      <c r="UNR72" s="5"/>
      <c r="UNS72" s="5"/>
      <c r="UNT72" s="5"/>
      <c r="UNU72" s="5"/>
      <c r="UNV72" s="5"/>
      <c r="UNW72" s="5"/>
      <c r="UNX72" s="5"/>
      <c r="UNY72" s="5"/>
      <c r="UNZ72" s="5"/>
      <c r="UOA72" s="5"/>
      <c r="UOB72" s="5"/>
      <c r="UOC72" s="5"/>
      <c r="UOD72" s="5"/>
      <c r="UOE72" s="5"/>
      <c r="UOF72" s="5"/>
      <c r="UOG72" s="5"/>
      <c r="UOH72" s="5"/>
      <c r="UOI72" s="5"/>
      <c r="UOJ72" s="5"/>
      <c r="UOK72" s="5"/>
      <c r="UOL72" s="5"/>
      <c r="UOM72" s="5"/>
      <c r="UON72" s="5"/>
      <c r="UOO72" s="5"/>
      <c r="UOP72" s="5"/>
      <c r="UOQ72" s="5"/>
      <c r="UOR72" s="5"/>
      <c r="UOS72" s="5"/>
      <c r="UOT72" s="5"/>
      <c r="UOU72" s="5"/>
      <c r="UOV72" s="5"/>
      <c r="UOW72" s="5"/>
      <c r="UOX72" s="5"/>
      <c r="UOY72" s="5"/>
      <c r="UOZ72" s="5"/>
      <c r="UPA72" s="5"/>
      <c r="UPB72" s="5"/>
      <c r="UPC72" s="5"/>
      <c r="UPD72" s="5"/>
      <c r="UPE72" s="5"/>
      <c r="UPF72" s="5"/>
      <c r="UPG72" s="5"/>
      <c r="UPH72" s="5"/>
      <c r="UPI72" s="5"/>
      <c r="UPJ72" s="5"/>
      <c r="UPK72" s="5"/>
      <c r="UPL72" s="5"/>
      <c r="UPM72" s="5"/>
      <c r="UPN72" s="5"/>
      <c r="UPO72" s="5"/>
      <c r="UPP72" s="5"/>
      <c r="UPQ72" s="5"/>
      <c r="UPR72" s="5"/>
      <c r="UPS72" s="5"/>
      <c r="UPT72" s="5"/>
      <c r="UPU72" s="5"/>
      <c r="UPV72" s="5"/>
      <c r="UPW72" s="5"/>
      <c r="UPX72" s="5"/>
      <c r="UPY72" s="5"/>
      <c r="UPZ72" s="5"/>
      <c r="UQA72" s="5"/>
      <c r="UQB72" s="5"/>
      <c r="UQC72" s="5"/>
      <c r="UQD72" s="5"/>
      <c r="UQE72" s="5"/>
      <c r="UQF72" s="5"/>
      <c r="UQG72" s="5"/>
      <c r="UQH72" s="5"/>
      <c r="UQI72" s="5"/>
      <c r="UQJ72" s="5"/>
      <c r="UQK72" s="5"/>
      <c r="UQL72" s="5"/>
      <c r="UQM72" s="5"/>
      <c r="UQN72" s="5"/>
      <c r="UQO72" s="5"/>
      <c r="UQP72" s="5"/>
      <c r="UQQ72" s="5"/>
      <c r="UQR72" s="5"/>
      <c r="UQS72" s="5"/>
      <c r="UQT72" s="5"/>
      <c r="UQU72" s="5"/>
      <c r="UQV72" s="5"/>
      <c r="UQW72" s="5"/>
      <c r="UQX72" s="5"/>
      <c r="UQY72" s="5"/>
      <c r="UQZ72" s="5"/>
      <c r="URA72" s="5"/>
      <c r="URB72" s="5"/>
      <c r="URC72" s="5"/>
      <c r="URD72" s="5"/>
      <c r="URE72" s="5"/>
      <c r="URF72" s="5"/>
      <c r="URG72" s="5"/>
      <c r="URH72" s="5"/>
      <c r="URI72" s="5"/>
      <c r="URJ72" s="5"/>
      <c r="URK72" s="5"/>
      <c r="URL72" s="5"/>
      <c r="URM72" s="5"/>
      <c r="URN72" s="5"/>
      <c r="URO72" s="5"/>
      <c r="URP72" s="5"/>
      <c r="URQ72" s="5"/>
      <c r="URR72" s="5"/>
      <c r="URS72" s="5"/>
      <c r="URT72" s="5"/>
      <c r="URU72" s="5"/>
      <c r="URV72" s="5"/>
      <c r="URW72" s="5"/>
      <c r="URX72" s="5"/>
      <c r="URY72" s="5"/>
      <c r="URZ72" s="5"/>
      <c r="USA72" s="5"/>
      <c r="USB72" s="5"/>
      <c r="USC72" s="5"/>
      <c r="USD72" s="5"/>
      <c r="USE72" s="5"/>
      <c r="USF72" s="5"/>
      <c r="USG72" s="5"/>
      <c r="USH72" s="5"/>
      <c r="USI72" s="5"/>
      <c r="USJ72" s="5"/>
      <c r="USK72" s="5"/>
      <c r="USL72" s="5"/>
      <c r="USM72" s="5"/>
      <c r="USN72" s="5"/>
      <c r="USO72" s="5"/>
      <c r="USP72" s="5"/>
      <c r="USQ72" s="5"/>
      <c r="USR72" s="5"/>
      <c r="USS72" s="5"/>
      <c r="UST72" s="5"/>
      <c r="USU72" s="5"/>
      <c r="USV72" s="5"/>
      <c r="USW72" s="5"/>
      <c r="USX72" s="5"/>
      <c r="USY72" s="5"/>
      <c r="USZ72" s="5"/>
      <c r="UTA72" s="5"/>
      <c r="UTB72" s="5"/>
      <c r="UTC72" s="5"/>
      <c r="UTD72" s="5"/>
      <c r="UTE72" s="5"/>
      <c r="UTF72" s="5"/>
      <c r="UTG72" s="5"/>
      <c r="UTH72" s="5"/>
      <c r="UTI72" s="5"/>
      <c r="UTJ72" s="5"/>
      <c r="UTK72" s="5"/>
      <c r="UTL72" s="5"/>
      <c r="UTM72" s="5"/>
      <c r="UTN72" s="5"/>
      <c r="UTO72" s="5"/>
      <c r="UTP72" s="5"/>
      <c r="UTQ72" s="5"/>
      <c r="UTR72" s="5"/>
      <c r="UTS72" s="5"/>
      <c r="UTT72" s="5"/>
      <c r="UTU72" s="5"/>
      <c r="UTV72" s="5"/>
      <c r="UTW72" s="5"/>
      <c r="UTX72" s="5"/>
      <c r="UTY72" s="5"/>
      <c r="UTZ72" s="5"/>
      <c r="UUA72" s="5"/>
      <c r="UUB72" s="5"/>
      <c r="UUC72" s="5"/>
      <c r="UUD72" s="5"/>
      <c r="UUE72" s="5"/>
      <c r="UUF72" s="5"/>
      <c r="UUG72" s="5"/>
      <c r="UUH72" s="5"/>
      <c r="UUI72" s="5"/>
      <c r="UUJ72" s="5"/>
      <c r="UUK72" s="5"/>
      <c r="UUL72" s="5"/>
      <c r="UUM72" s="5"/>
      <c r="UUN72" s="5"/>
      <c r="UUO72" s="5"/>
      <c r="UUP72" s="5"/>
      <c r="UUQ72" s="5"/>
      <c r="UUR72" s="5"/>
      <c r="UUS72" s="5"/>
      <c r="UUT72" s="5"/>
      <c r="UUU72" s="5"/>
      <c r="UUV72" s="5"/>
      <c r="UUW72" s="5"/>
      <c r="UUX72" s="5"/>
      <c r="UUY72" s="5"/>
      <c r="UUZ72" s="5"/>
      <c r="UVA72" s="5"/>
      <c r="UVB72" s="5"/>
      <c r="UVC72" s="5"/>
      <c r="UVD72" s="5"/>
      <c r="UVE72" s="5"/>
      <c r="UVF72" s="5"/>
      <c r="UVG72" s="5"/>
      <c r="UVH72" s="5"/>
      <c r="UVI72" s="5"/>
      <c r="UVJ72" s="5"/>
      <c r="UVK72" s="5"/>
      <c r="UVL72" s="5"/>
      <c r="UVM72" s="5"/>
      <c r="UVN72" s="5"/>
      <c r="UVO72" s="5"/>
      <c r="UVP72" s="5"/>
      <c r="UVQ72" s="5"/>
      <c r="UVR72" s="5"/>
      <c r="UVS72" s="5"/>
      <c r="UVT72" s="5"/>
      <c r="UVU72" s="5"/>
      <c r="UVV72" s="5"/>
      <c r="UVW72" s="5"/>
      <c r="UVX72" s="5"/>
      <c r="UVY72" s="5"/>
      <c r="UVZ72" s="5"/>
      <c r="UWA72" s="5"/>
      <c r="UWB72" s="5"/>
      <c r="UWC72" s="5"/>
      <c r="UWD72" s="5"/>
      <c r="UWE72" s="5"/>
      <c r="UWF72" s="5"/>
      <c r="UWG72" s="5"/>
      <c r="UWH72" s="5"/>
      <c r="UWI72" s="5"/>
      <c r="UWJ72" s="5"/>
      <c r="UWK72" s="5"/>
      <c r="UWL72" s="5"/>
      <c r="UWM72" s="5"/>
      <c r="UWN72" s="5"/>
      <c r="UWO72" s="5"/>
      <c r="UWP72" s="5"/>
      <c r="UWQ72" s="5"/>
      <c r="UWR72" s="5"/>
      <c r="UWS72" s="5"/>
      <c r="UWT72" s="5"/>
      <c r="UWU72" s="5"/>
      <c r="UWV72" s="5"/>
      <c r="UWW72" s="5"/>
      <c r="UWX72" s="5"/>
      <c r="UWY72" s="5"/>
      <c r="UWZ72" s="5"/>
      <c r="UXA72" s="5"/>
      <c r="UXB72" s="5"/>
      <c r="UXC72" s="5"/>
      <c r="UXD72" s="5"/>
      <c r="UXE72" s="5"/>
      <c r="UXF72" s="5"/>
      <c r="UXG72" s="5"/>
      <c r="UXH72" s="5"/>
      <c r="UXI72" s="5"/>
      <c r="UXJ72" s="5"/>
      <c r="UXK72" s="5"/>
      <c r="UXL72" s="5"/>
      <c r="UXM72" s="5"/>
      <c r="UXN72" s="5"/>
      <c r="UXO72" s="5"/>
      <c r="UXP72" s="5"/>
      <c r="UXQ72" s="5"/>
      <c r="UXR72" s="5"/>
      <c r="UXS72" s="5"/>
      <c r="UXT72" s="5"/>
      <c r="UXU72" s="5"/>
      <c r="UXV72" s="5"/>
      <c r="UXW72" s="5"/>
      <c r="UXX72" s="5"/>
      <c r="UXY72" s="5"/>
      <c r="UXZ72" s="5"/>
      <c r="UYA72" s="5"/>
      <c r="UYB72" s="5"/>
      <c r="UYC72" s="5"/>
      <c r="UYD72" s="5"/>
      <c r="UYE72" s="5"/>
      <c r="UYF72" s="5"/>
      <c r="UYG72" s="5"/>
      <c r="UYH72" s="5"/>
      <c r="UYI72" s="5"/>
      <c r="UYJ72" s="5"/>
      <c r="UYK72" s="5"/>
      <c r="UYL72" s="5"/>
      <c r="UYM72" s="5"/>
      <c r="UYN72" s="5"/>
      <c r="UYO72" s="5"/>
      <c r="UYP72" s="5"/>
      <c r="UYQ72" s="5"/>
      <c r="UYR72" s="5"/>
      <c r="UYS72" s="5"/>
      <c r="UYT72" s="5"/>
      <c r="UYU72" s="5"/>
      <c r="UYV72" s="5"/>
      <c r="UYW72" s="5"/>
      <c r="UYX72" s="5"/>
      <c r="UYY72" s="5"/>
      <c r="UYZ72" s="5"/>
      <c r="UZA72" s="5"/>
      <c r="UZB72" s="5"/>
      <c r="UZC72" s="5"/>
      <c r="UZD72" s="5"/>
      <c r="UZE72" s="5"/>
      <c r="UZF72" s="5"/>
      <c r="UZG72" s="5"/>
      <c r="UZH72" s="5"/>
      <c r="UZI72" s="5"/>
      <c r="UZJ72" s="5"/>
      <c r="UZK72" s="5"/>
      <c r="UZL72" s="5"/>
      <c r="UZM72" s="5"/>
      <c r="UZN72" s="5"/>
      <c r="UZO72" s="5"/>
      <c r="UZP72" s="5"/>
      <c r="UZQ72" s="5"/>
      <c r="UZR72" s="5"/>
      <c r="UZS72" s="5"/>
      <c r="UZT72" s="5"/>
      <c r="UZU72" s="5"/>
      <c r="UZV72" s="5"/>
      <c r="UZW72" s="5"/>
      <c r="UZX72" s="5"/>
      <c r="UZY72" s="5"/>
      <c r="UZZ72" s="5"/>
      <c r="VAA72" s="5"/>
      <c r="VAB72" s="5"/>
      <c r="VAC72" s="5"/>
      <c r="VAD72" s="5"/>
      <c r="VAE72" s="5"/>
      <c r="VAF72" s="5"/>
      <c r="VAG72" s="5"/>
      <c r="VAH72" s="5"/>
      <c r="VAI72" s="5"/>
      <c r="VAJ72" s="5"/>
      <c r="VAK72" s="5"/>
      <c r="VAL72" s="5"/>
      <c r="VAM72" s="5"/>
      <c r="VAN72" s="5"/>
      <c r="VAO72" s="5"/>
      <c r="VAP72" s="5"/>
      <c r="VAQ72" s="5"/>
      <c r="VAR72" s="5"/>
      <c r="VAS72" s="5"/>
      <c r="VAT72" s="5"/>
      <c r="VAU72" s="5"/>
      <c r="VAV72" s="5"/>
      <c r="VAW72" s="5"/>
      <c r="VAX72" s="5"/>
      <c r="VAY72" s="5"/>
      <c r="VAZ72" s="5"/>
      <c r="VBA72" s="5"/>
      <c r="VBB72" s="5"/>
      <c r="VBC72" s="5"/>
      <c r="VBD72" s="5"/>
      <c r="VBE72" s="5"/>
      <c r="VBF72" s="5"/>
      <c r="VBG72" s="5"/>
      <c r="VBH72" s="5"/>
      <c r="VBI72" s="5"/>
      <c r="VBJ72" s="5"/>
      <c r="VBK72" s="5"/>
      <c r="VBL72" s="5"/>
      <c r="VBM72" s="5"/>
      <c r="VBN72" s="5"/>
      <c r="VBO72" s="5"/>
      <c r="VBP72" s="5"/>
      <c r="VBQ72" s="5"/>
      <c r="VBR72" s="5"/>
      <c r="VBS72" s="5"/>
      <c r="VBT72" s="5"/>
      <c r="VBU72" s="5"/>
      <c r="VBV72" s="5"/>
      <c r="VBW72" s="5"/>
      <c r="VBX72" s="5"/>
      <c r="VBY72" s="5"/>
      <c r="VBZ72" s="5"/>
      <c r="VCA72" s="5"/>
      <c r="VCB72" s="5"/>
      <c r="VCC72" s="5"/>
      <c r="VCD72" s="5"/>
      <c r="VCE72" s="5"/>
      <c r="VCF72" s="5"/>
      <c r="VCG72" s="5"/>
      <c r="VCH72" s="5"/>
      <c r="VCI72" s="5"/>
      <c r="VCJ72" s="5"/>
      <c r="VCK72" s="5"/>
      <c r="VCL72" s="5"/>
      <c r="VCM72" s="5"/>
      <c r="VCN72" s="5"/>
      <c r="VCO72" s="5"/>
      <c r="VCP72" s="5"/>
      <c r="VCQ72" s="5"/>
      <c r="VCR72" s="5"/>
      <c r="VCS72" s="5"/>
      <c r="VCT72" s="5"/>
      <c r="VCU72" s="5"/>
      <c r="VCV72" s="5"/>
      <c r="VCW72" s="5"/>
      <c r="VCX72" s="5"/>
      <c r="VCY72" s="5"/>
      <c r="VCZ72" s="5"/>
      <c r="VDA72" s="5"/>
      <c r="VDB72" s="5"/>
      <c r="VDC72" s="5"/>
      <c r="VDD72" s="5"/>
      <c r="VDE72" s="5"/>
      <c r="VDF72" s="5"/>
      <c r="VDG72" s="5"/>
      <c r="VDH72" s="5"/>
      <c r="VDI72" s="5"/>
      <c r="VDJ72" s="5"/>
      <c r="VDK72" s="5"/>
      <c r="VDL72" s="5"/>
      <c r="VDM72" s="5"/>
      <c r="VDN72" s="5"/>
      <c r="VDO72" s="5"/>
      <c r="VDP72" s="5"/>
      <c r="VDQ72" s="5"/>
      <c r="VDR72" s="5"/>
      <c r="VDS72" s="5"/>
      <c r="VDT72" s="5"/>
      <c r="VDU72" s="5"/>
      <c r="VDV72" s="5"/>
      <c r="VDW72" s="5"/>
      <c r="VDX72" s="5"/>
      <c r="VDY72" s="5"/>
      <c r="VDZ72" s="5"/>
      <c r="VEA72" s="5"/>
      <c r="VEB72" s="5"/>
      <c r="VEC72" s="5"/>
      <c r="VED72" s="5"/>
      <c r="VEE72" s="5"/>
      <c r="VEF72" s="5"/>
      <c r="VEG72" s="5"/>
      <c r="VEH72" s="5"/>
      <c r="VEI72" s="5"/>
      <c r="VEJ72" s="5"/>
      <c r="VEK72" s="5"/>
      <c r="VEL72" s="5"/>
      <c r="VEM72" s="5"/>
      <c r="VEN72" s="5"/>
      <c r="VEO72" s="5"/>
      <c r="VEP72" s="5"/>
      <c r="VEQ72" s="5"/>
      <c r="VER72" s="5"/>
      <c r="VES72" s="5"/>
      <c r="VET72" s="5"/>
      <c r="VEU72" s="5"/>
      <c r="VEV72" s="5"/>
      <c r="VEW72" s="5"/>
      <c r="VEX72" s="5"/>
      <c r="VEY72" s="5"/>
      <c r="VEZ72" s="5"/>
      <c r="VFA72" s="5"/>
      <c r="VFB72" s="5"/>
      <c r="VFC72" s="5"/>
      <c r="VFD72" s="5"/>
      <c r="VFE72" s="5"/>
      <c r="VFF72" s="5"/>
      <c r="VFG72" s="5"/>
      <c r="VFH72" s="5"/>
      <c r="VFI72" s="5"/>
      <c r="VFJ72" s="5"/>
      <c r="VFK72" s="5"/>
      <c r="VFL72" s="5"/>
      <c r="VFM72" s="5"/>
      <c r="VFN72" s="5"/>
      <c r="VFO72" s="5"/>
      <c r="VFP72" s="5"/>
      <c r="VFQ72" s="5"/>
      <c r="VFR72" s="5"/>
      <c r="VFS72" s="5"/>
      <c r="VFT72" s="5"/>
      <c r="VFU72" s="5"/>
      <c r="VFV72" s="5"/>
      <c r="VFW72" s="5"/>
      <c r="VFX72" s="5"/>
      <c r="VFY72" s="5"/>
      <c r="VFZ72" s="5"/>
      <c r="VGA72" s="5"/>
      <c r="VGB72" s="5"/>
      <c r="VGC72" s="5"/>
      <c r="VGD72" s="5"/>
      <c r="VGE72" s="5"/>
      <c r="VGF72" s="5"/>
      <c r="VGG72" s="5"/>
      <c r="VGH72" s="5"/>
      <c r="VGI72" s="5"/>
      <c r="VGJ72" s="5"/>
      <c r="VGK72" s="5"/>
      <c r="VGL72" s="5"/>
      <c r="VGM72" s="5"/>
      <c r="VGN72" s="5"/>
      <c r="VGO72" s="5"/>
      <c r="VGP72" s="5"/>
      <c r="VGQ72" s="5"/>
      <c r="VGR72" s="5"/>
      <c r="VGS72" s="5"/>
      <c r="VGT72" s="5"/>
      <c r="VGU72" s="5"/>
      <c r="VGV72" s="5"/>
      <c r="VGW72" s="5"/>
      <c r="VGX72" s="5"/>
      <c r="VGY72" s="5"/>
      <c r="VGZ72" s="5"/>
      <c r="VHA72" s="5"/>
      <c r="VHB72" s="5"/>
      <c r="VHC72" s="5"/>
      <c r="VHD72" s="5"/>
      <c r="VHE72" s="5"/>
      <c r="VHF72" s="5"/>
      <c r="VHG72" s="5"/>
      <c r="VHH72" s="5"/>
      <c r="VHI72" s="5"/>
      <c r="VHJ72" s="5"/>
      <c r="VHK72" s="5"/>
      <c r="VHL72" s="5"/>
      <c r="VHM72" s="5"/>
      <c r="VHN72" s="5"/>
      <c r="VHO72" s="5"/>
      <c r="VHP72" s="5"/>
      <c r="VHQ72" s="5"/>
      <c r="VHR72" s="5"/>
      <c r="VHS72" s="5"/>
      <c r="VHT72" s="5"/>
      <c r="VHU72" s="5"/>
      <c r="VHV72" s="5"/>
      <c r="VHW72" s="5"/>
      <c r="VHX72" s="5"/>
      <c r="VHY72" s="5"/>
      <c r="VHZ72" s="5"/>
      <c r="VIA72" s="5"/>
      <c r="VIB72" s="5"/>
      <c r="VIC72" s="5"/>
      <c r="VID72" s="5"/>
      <c r="VIE72" s="5"/>
      <c r="VIF72" s="5"/>
      <c r="VIG72" s="5"/>
      <c r="VIH72" s="5"/>
      <c r="VII72" s="5"/>
      <c r="VIJ72" s="5"/>
      <c r="VIK72" s="5"/>
      <c r="VIL72" s="5"/>
      <c r="VIM72" s="5"/>
      <c r="VIN72" s="5"/>
      <c r="VIO72" s="5"/>
      <c r="VIP72" s="5"/>
      <c r="VIQ72" s="5"/>
      <c r="VIR72" s="5"/>
      <c r="VIS72" s="5"/>
      <c r="VIT72" s="5"/>
      <c r="VIU72" s="5"/>
      <c r="VIV72" s="5"/>
      <c r="VIW72" s="5"/>
      <c r="VIX72" s="5"/>
      <c r="VIY72" s="5"/>
      <c r="VIZ72" s="5"/>
      <c r="VJA72" s="5"/>
      <c r="VJB72" s="5"/>
      <c r="VJC72" s="5"/>
      <c r="VJD72" s="5"/>
      <c r="VJE72" s="5"/>
      <c r="VJF72" s="5"/>
      <c r="VJG72" s="5"/>
      <c r="VJH72" s="5"/>
      <c r="VJI72" s="5"/>
      <c r="VJJ72" s="5"/>
      <c r="VJK72" s="5"/>
      <c r="VJL72" s="5"/>
      <c r="VJM72" s="5"/>
      <c r="VJN72" s="5"/>
      <c r="VJO72" s="5"/>
      <c r="VJP72" s="5"/>
      <c r="VJQ72" s="5"/>
      <c r="VJR72" s="5"/>
      <c r="VJS72" s="5"/>
      <c r="VJT72" s="5"/>
      <c r="VJU72" s="5"/>
      <c r="VJV72" s="5"/>
      <c r="VJW72" s="5"/>
      <c r="VJX72" s="5"/>
      <c r="VJY72" s="5"/>
      <c r="VJZ72" s="5"/>
      <c r="VKA72" s="5"/>
      <c r="VKB72" s="5"/>
      <c r="VKC72" s="5"/>
      <c r="VKD72" s="5"/>
      <c r="VKE72" s="5"/>
      <c r="VKF72" s="5"/>
      <c r="VKG72" s="5"/>
      <c r="VKH72" s="5"/>
      <c r="VKI72" s="5"/>
      <c r="VKJ72" s="5"/>
      <c r="VKK72" s="5"/>
      <c r="VKL72" s="5"/>
      <c r="VKM72" s="5"/>
      <c r="VKN72" s="5"/>
      <c r="VKO72" s="5"/>
      <c r="VKP72" s="5"/>
      <c r="VKQ72" s="5"/>
      <c r="VKR72" s="5"/>
      <c r="VKS72" s="5"/>
      <c r="VKT72" s="5"/>
      <c r="VKU72" s="5"/>
      <c r="VKV72" s="5"/>
      <c r="VKW72" s="5"/>
      <c r="VKX72" s="5"/>
      <c r="VKY72" s="5"/>
      <c r="VKZ72" s="5"/>
      <c r="VLA72" s="5"/>
      <c r="VLB72" s="5"/>
      <c r="VLC72" s="5"/>
      <c r="VLD72" s="5"/>
      <c r="VLE72" s="5"/>
      <c r="VLF72" s="5"/>
      <c r="VLG72" s="5"/>
      <c r="VLH72" s="5"/>
      <c r="VLI72" s="5"/>
      <c r="VLJ72" s="5"/>
      <c r="VLK72" s="5"/>
      <c r="VLL72" s="5"/>
      <c r="VLM72" s="5"/>
      <c r="VLN72" s="5"/>
      <c r="VLO72" s="5"/>
      <c r="VLP72" s="5"/>
      <c r="VLQ72" s="5"/>
      <c r="VLR72" s="5"/>
      <c r="VLS72" s="5"/>
      <c r="VLT72" s="5"/>
      <c r="VLU72" s="5"/>
      <c r="VLV72" s="5"/>
      <c r="VLW72" s="5"/>
      <c r="VLX72" s="5"/>
      <c r="VLY72" s="5"/>
      <c r="VLZ72" s="5"/>
      <c r="VMA72" s="5"/>
      <c r="VMB72" s="5"/>
      <c r="VMC72" s="5"/>
      <c r="VMD72" s="5"/>
      <c r="VME72" s="5"/>
      <c r="VMF72" s="5"/>
      <c r="VMG72" s="5"/>
      <c r="VMH72" s="5"/>
      <c r="VMI72" s="5"/>
      <c r="VMJ72" s="5"/>
      <c r="VMK72" s="5"/>
      <c r="VML72" s="5"/>
      <c r="VMM72" s="5"/>
      <c r="VMN72" s="5"/>
      <c r="VMO72" s="5"/>
      <c r="VMP72" s="5"/>
      <c r="VMQ72" s="5"/>
      <c r="VMR72" s="5"/>
      <c r="VMS72" s="5"/>
      <c r="VMT72" s="5"/>
      <c r="VMU72" s="5"/>
      <c r="VMV72" s="5"/>
      <c r="VMW72" s="5"/>
      <c r="VMX72" s="5"/>
      <c r="VMY72" s="5"/>
      <c r="VMZ72" s="5"/>
      <c r="VNA72" s="5"/>
      <c r="VNB72" s="5"/>
      <c r="VNC72" s="5"/>
      <c r="VND72" s="5"/>
      <c r="VNE72" s="5"/>
      <c r="VNF72" s="5"/>
      <c r="VNG72" s="5"/>
      <c r="VNH72" s="5"/>
      <c r="VNI72" s="5"/>
      <c r="VNJ72" s="5"/>
      <c r="VNK72" s="5"/>
      <c r="VNL72" s="5"/>
      <c r="VNM72" s="5"/>
      <c r="VNN72" s="5"/>
      <c r="VNO72" s="5"/>
      <c r="VNP72" s="5"/>
      <c r="VNQ72" s="5"/>
      <c r="VNR72" s="5"/>
      <c r="VNS72" s="5"/>
      <c r="VNT72" s="5"/>
      <c r="VNU72" s="5"/>
      <c r="VNV72" s="5"/>
      <c r="VNW72" s="5"/>
      <c r="VNX72" s="5"/>
      <c r="VNY72" s="5"/>
      <c r="VNZ72" s="5"/>
      <c r="VOA72" s="5"/>
      <c r="VOB72" s="5"/>
      <c r="VOC72" s="5"/>
      <c r="VOD72" s="5"/>
      <c r="VOE72" s="5"/>
      <c r="VOF72" s="5"/>
      <c r="VOG72" s="5"/>
      <c r="VOH72" s="5"/>
      <c r="VOI72" s="5"/>
      <c r="VOJ72" s="5"/>
      <c r="VOK72" s="5"/>
      <c r="VOL72" s="5"/>
      <c r="VOM72" s="5"/>
      <c r="VON72" s="5"/>
      <c r="VOO72" s="5"/>
      <c r="VOP72" s="5"/>
      <c r="VOQ72" s="5"/>
      <c r="VOR72" s="5"/>
      <c r="VOS72" s="5"/>
      <c r="VOT72" s="5"/>
      <c r="VOU72" s="5"/>
      <c r="VOV72" s="5"/>
      <c r="VOW72" s="5"/>
      <c r="VOX72" s="5"/>
      <c r="VOY72" s="5"/>
      <c r="VOZ72" s="5"/>
      <c r="VPA72" s="5"/>
      <c r="VPB72" s="5"/>
      <c r="VPC72" s="5"/>
      <c r="VPD72" s="5"/>
      <c r="VPE72" s="5"/>
      <c r="VPF72" s="5"/>
      <c r="VPG72" s="5"/>
      <c r="VPH72" s="5"/>
      <c r="VPI72" s="5"/>
      <c r="VPJ72" s="5"/>
      <c r="VPK72" s="5"/>
      <c r="VPL72" s="5"/>
      <c r="VPM72" s="5"/>
      <c r="VPN72" s="5"/>
      <c r="VPO72" s="5"/>
      <c r="VPP72" s="5"/>
      <c r="VPQ72" s="5"/>
      <c r="VPR72" s="5"/>
      <c r="VPS72" s="5"/>
      <c r="VPT72" s="5"/>
      <c r="VPU72" s="5"/>
      <c r="VPV72" s="5"/>
      <c r="VPW72" s="5"/>
      <c r="VPX72" s="5"/>
      <c r="VPY72" s="5"/>
      <c r="VPZ72" s="5"/>
      <c r="VQA72" s="5"/>
      <c r="VQB72" s="5"/>
      <c r="VQC72" s="5"/>
      <c r="VQD72" s="5"/>
      <c r="VQE72" s="5"/>
      <c r="VQF72" s="5"/>
      <c r="VQG72" s="5"/>
      <c r="VQH72" s="5"/>
      <c r="VQI72" s="5"/>
      <c r="VQJ72" s="5"/>
      <c r="VQK72" s="5"/>
      <c r="VQL72" s="5"/>
      <c r="VQM72" s="5"/>
      <c r="VQN72" s="5"/>
      <c r="VQO72" s="5"/>
      <c r="VQP72" s="5"/>
      <c r="VQQ72" s="5"/>
      <c r="VQR72" s="5"/>
      <c r="VQS72" s="5"/>
      <c r="VQT72" s="5"/>
      <c r="VQU72" s="5"/>
      <c r="VQV72" s="5"/>
      <c r="VQW72" s="5"/>
      <c r="VQX72" s="5"/>
      <c r="VQY72" s="5"/>
      <c r="VQZ72" s="5"/>
      <c r="VRA72" s="5"/>
      <c r="VRB72" s="5"/>
      <c r="VRC72" s="5"/>
      <c r="VRD72" s="5"/>
      <c r="VRE72" s="5"/>
      <c r="VRF72" s="5"/>
      <c r="VRG72" s="5"/>
      <c r="VRH72" s="5"/>
      <c r="VRI72" s="5"/>
      <c r="VRJ72" s="5"/>
      <c r="VRK72" s="5"/>
      <c r="VRL72" s="5"/>
      <c r="VRM72" s="5"/>
      <c r="VRN72" s="5"/>
      <c r="VRO72" s="5"/>
      <c r="VRP72" s="5"/>
      <c r="VRQ72" s="5"/>
      <c r="VRR72" s="5"/>
      <c r="VRS72" s="5"/>
      <c r="VRT72" s="5"/>
      <c r="VRU72" s="5"/>
      <c r="VRV72" s="5"/>
      <c r="VRW72" s="5"/>
      <c r="VRX72" s="5"/>
      <c r="VRY72" s="5"/>
      <c r="VRZ72" s="5"/>
      <c r="VSA72" s="5"/>
      <c r="VSB72" s="5"/>
      <c r="VSC72" s="5"/>
      <c r="VSD72" s="5"/>
      <c r="VSE72" s="5"/>
      <c r="VSF72" s="5"/>
      <c r="VSG72" s="5"/>
      <c r="VSH72" s="5"/>
      <c r="VSI72" s="5"/>
      <c r="VSJ72" s="5"/>
      <c r="VSK72" s="5"/>
      <c r="VSL72" s="5"/>
      <c r="VSM72" s="5"/>
      <c r="VSN72" s="5"/>
      <c r="VSO72" s="5"/>
      <c r="VSP72" s="5"/>
      <c r="VSQ72" s="5"/>
      <c r="VSR72" s="5"/>
      <c r="VSS72" s="5"/>
      <c r="VST72" s="5"/>
      <c r="VSU72" s="5"/>
      <c r="VSV72" s="5"/>
      <c r="VSW72" s="5"/>
      <c r="VSX72" s="5"/>
      <c r="VSY72" s="5"/>
      <c r="VSZ72" s="5"/>
      <c r="VTA72" s="5"/>
      <c r="VTB72" s="5"/>
      <c r="VTC72" s="5"/>
      <c r="VTD72" s="5"/>
      <c r="VTE72" s="5"/>
      <c r="VTF72" s="5"/>
      <c r="VTG72" s="5"/>
      <c r="VTH72" s="5"/>
      <c r="VTI72" s="5"/>
      <c r="VTJ72" s="5"/>
      <c r="VTK72" s="5"/>
      <c r="VTL72" s="5"/>
      <c r="VTM72" s="5"/>
      <c r="VTN72" s="5"/>
      <c r="VTO72" s="5"/>
      <c r="VTP72" s="5"/>
      <c r="VTQ72" s="5"/>
      <c r="VTR72" s="5"/>
      <c r="VTS72" s="5"/>
      <c r="VTT72" s="5"/>
      <c r="VTU72" s="5"/>
      <c r="VTV72" s="5"/>
      <c r="VTW72" s="5"/>
      <c r="VTX72" s="5"/>
      <c r="VTY72" s="5"/>
      <c r="VTZ72" s="5"/>
      <c r="VUA72" s="5"/>
      <c r="VUB72" s="5"/>
      <c r="VUC72" s="5"/>
      <c r="VUD72" s="5"/>
      <c r="VUE72" s="5"/>
      <c r="VUF72" s="5"/>
      <c r="VUG72" s="5"/>
      <c r="VUH72" s="5"/>
      <c r="VUI72" s="5"/>
      <c r="VUJ72" s="5"/>
      <c r="VUK72" s="5"/>
      <c r="VUL72" s="5"/>
      <c r="VUM72" s="5"/>
      <c r="VUN72" s="5"/>
      <c r="VUO72" s="5"/>
      <c r="VUP72" s="5"/>
      <c r="VUQ72" s="5"/>
      <c r="VUR72" s="5"/>
      <c r="VUS72" s="5"/>
      <c r="VUT72" s="5"/>
      <c r="VUU72" s="5"/>
      <c r="VUV72" s="5"/>
      <c r="VUW72" s="5"/>
      <c r="VUX72" s="5"/>
      <c r="VUY72" s="5"/>
      <c r="VUZ72" s="5"/>
      <c r="VVA72" s="5"/>
      <c r="VVB72" s="5"/>
      <c r="VVC72" s="5"/>
      <c r="VVD72" s="5"/>
      <c r="VVE72" s="5"/>
      <c r="VVF72" s="5"/>
      <c r="VVG72" s="5"/>
      <c r="VVH72" s="5"/>
      <c r="VVI72" s="5"/>
      <c r="VVJ72" s="5"/>
      <c r="VVK72" s="5"/>
      <c r="VVL72" s="5"/>
      <c r="VVM72" s="5"/>
      <c r="VVN72" s="5"/>
      <c r="VVO72" s="5"/>
      <c r="VVP72" s="5"/>
      <c r="VVQ72" s="5"/>
      <c r="VVR72" s="5"/>
      <c r="VVS72" s="5"/>
      <c r="VVT72" s="5"/>
      <c r="VVU72" s="5"/>
      <c r="VVV72" s="5"/>
      <c r="VVW72" s="5"/>
      <c r="VVX72" s="5"/>
      <c r="VVY72" s="5"/>
      <c r="VVZ72" s="5"/>
      <c r="VWA72" s="5"/>
      <c r="VWB72" s="5"/>
      <c r="VWC72" s="5"/>
      <c r="VWD72" s="5"/>
      <c r="VWE72" s="5"/>
      <c r="VWF72" s="5"/>
      <c r="VWG72" s="5"/>
      <c r="VWH72" s="5"/>
      <c r="VWI72" s="5"/>
      <c r="VWJ72" s="5"/>
      <c r="VWK72" s="5"/>
      <c r="VWL72" s="5"/>
      <c r="VWM72" s="5"/>
      <c r="VWN72" s="5"/>
      <c r="VWO72" s="5"/>
      <c r="VWP72" s="5"/>
      <c r="VWQ72" s="5"/>
      <c r="VWR72" s="5"/>
      <c r="VWS72" s="5"/>
      <c r="VWT72" s="5"/>
      <c r="VWU72" s="5"/>
      <c r="VWV72" s="5"/>
      <c r="VWW72" s="5"/>
      <c r="VWX72" s="5"/>
      <c r="VWY72" s="5"/>
      <c r="VWZ72" s="5"/>
      <c r="VXA72" s="5"/>
      <c r="VXB72" s="5"/>
      <c r="VXC72" s="5"/>
      <c r="VXD72" s="5"/>
      <c r="VXE72" s="5"/>
      <c r="VXF72" s="5"/>
      <c r="VXG72" s="5"/>
      <c r="VXH72" s="5"/>
      <c r="VXI72" s="5"/>
      <c r="VXJ72" s="5"/>
      <c r="VXK72" s="5"/>
      <c r="VXL72" s="5"/>
      <c r="VXM72" s="5"/>
      <c r="VXN72" s="5"/>
      <c r="VXO72" s="5"/>
      <c r="VXP72" s="5"/>
      <c r="VXQ72" s="5"/>
      <c r="VXR72" s="5"/>
      <c r="VXS72" s="5"/>
      <c r="VXT72" s="5"/>
      <c r="VXU72" s="5"/>
      <c r="VXV72" s="5"/>
      <c r="VXW72" s="5"/>
      <c r="VXX72" s="5"/>
      <c r="VXY72" s="5"/>
      <c r="VXZ72" s="5"/>
      <c r="VYA72" s="5"/>
      <c r="VYB72" s="5"/>
      <c r="VYC72" s="5"/>
      <c r="VYD72" s="5"/>
      <c r="VYE72" s="5"/>
      <c r="VYF72" s="5"/>
      <c r="VYG72" s="5"/>
      <c r="VYH72" s="5"/>
      <c r="VYI72" s="5"/>
      <c r="VYJ72" s="5"/>
      <c r="VYK72" s="5"/>
      <c r="VYL72" s="5"/>
      <c r="VYM72" s="5"/>
      <c r="VYN72" s="5"/>
      <c r="VYO72" s="5"/>
      <c r="VYP72" s="5"/>
      <c r="VYQ72" s="5"/>
      <c r="VYR72" s="5"/>
      <c r="VYS72" s="5"/>
      <c r="VYT72" s="5"/>
      <c r="VYU72" s="5"/>
      <c r="VYV72" s="5"/>
      <c r="VYW72" s="5"/>
      <c r="VYX72" s="5"/>
      <c r="VYY72" s="5"/>
      <c r="VYZ72" s="5"/>
      <c r="VZA72" s="5"/>
      <c r="VZB72" s="5"/>
      <c r="VZC72" s="5"/>
      <c r="VZD72" s="5"/>
      <c r="VZE72" s="5"/>
      <c r="VZF72" s="5"/>
      <c r="VZG72" s="5"/>
      <c r="VZH72" s="5"/>
      <c r="VZI72" s="5"/>
      <c r="VZJ72" s="5"/>
      <c r="VZK72" s="5"/>
      <c r="VZL72" s="5"/>
      <c r="VZM72" s="5"/>
      <c r="VZN72" s="5"/>
      <c r="VZO72" s="5"/>
      <c r="VZP72" s="5"/>
      <c r="VZQ72" s="5"/>
      <c r="VZR72" s="5"/>
      <c r="VZS72" s="5"/>
      <c r="VZT72" s="5"/>
      <c r="VZU72" s="5"/>
      <c r="VZV72" s="5"/>
      <c r="VZW72" s="5"/>
      <c r="VZX72" s="5"/>
      <c r="VZY72" s="5"/>
      <c r="VZZ72" s="5"/>
      <c r="WAA72" s="5"/>
      <c r="WAB72" s="5"/>
      <c r="WAC72" s="5"/>
      <c r="WAD72" s="5"/>
      <c r="WAE72" s="5"/>
      <c r="WAF72" s="5"/>
      <c r="WAG72" s="5"/>
      <c r="WAH72" s="5"/>
      <c r="WAI72" s="5"/>
      <c r="WAJ72" s="5"/>
      <c r="WAK72" s="5"/>
      <c r="WAL72" s="5"/>
      <c r="WAM72" s="5"/>
      <c r="WAN72" s="5"/>
      <c r="WAO72" s="5"/>
      <c r="WAP72" s="5"/>
      <c r="WAQ72" s="5"/>
      <c r="WAR72" s="5"/>
      <c r="WAS72" s="5"/>
      <c r="WAT72" s="5"/>
      <c r="WAU72" s="5"/>
      <c r="WAV72" s="5"/>
      <c r="WAW72" s="5"/>
      <c r="WAX72" s="5"/>
      <c r="WAY72" s="5"/>
      <c r="WAZ72" s="5"/>
      <c r="WBA72" s="5"/>
      <c r="WBB72" s="5"/>
      <c r="WBC72" s="5"/>
      <c r="WBD72" s="5"/>
      <c r="WBE72" s="5"/>
      <c r="WBF72" s="5"/>
      <c r="WBG72" s="5"/>
      <c r="WBH72" s="5"/>
      <c r="WBI72" s="5"/>
      <c r="WBJ72" s="5"/>
      <c r="WBK72" s="5"/>
      <c r="WBL72" s="5"/>
      <c r="WBM72" s="5"/>
      <c r="WBN72" s="5"/>
      <c r="WBO72" s="5"/>
      <c r="WBP72" s="5"/>
      <c r="WBQ72" s="5"/>
      <c r="WBR72" s="5"/>
      <c r="WBS72" s="5"/>
      <c r="WBT72" s="5"/>
      <c r="WBU72" s="5"/>
      <c r="WBV72" s="5"/>
      <c r="WBW72" s="5"/>
      <c r="WBX72" s="5"/>
      <c r="WBY72" s="5"/>
      <c r="WBZ72" s="5"/>
      <c r="WCA72" s="5"/>
      <c r="WCB72" s="5"/>
      <c r="WCC72" s="5"/>
      <c r="WCD72" s="5"/>
      <c r="WCE72" s="5"/>
      <c r="WCF72" s="5"/>
      <c r="WCG72" s="5"/>
      <c r="WCH72" s="5"/>
      <c r="WCI72" s="5"/>
      <c r="WCJ72" s="5"/>
      <c r="WCK72" s="5"/>
      <c r="WCL72" s="5"/>
      <c r="WCM72" s="5"/>
      <c r="WCN72" s="5"/>
      <c r="WCO72" s="5"/>
      <c r="WCP72" s="5"/>
      <c r="WCQ72" s="5"/>
      <c r="WCR72" s="5"/>
      <c r="WCS72" s="5"/>
      <c r="WCT72" s="5"/>
      <c r="WCU72" s="5"/>
      <c r="WCV72" s="5"/>
      <c r="WCW72" s="5"/>
      <c r="WCX72" s="5"/>
      <c r="WCY72" s="5"/>
      <c r="WCZ72" s="5"/>
      <c r="WDA72" s="5"/>
      <c r="WDB72" s="5"/>
      <c r="WDC72" s="5"/>
      <c r="WDD72" s="5"/>
      <c r="WDE72" s="5"/>
      <c r="WDF72" s="5"/>
      <c r="WDG72" s="5"/>
      <c r="WDH72" s="5"/>
      <c r="WDI72" s="5"/>
      <c r="WDJ72" s="5"/>
      <c r="WDK72" s="5"/>
      <c r="WDL72" s="5"/>
      <c r="WDM72" s="5"/>
      <c r="WDN72" s="5"/>
      <c r="WDO72" s="5"/>
      <c r="WDP72" s="5"/>
      <c r="WDQ72" s="5"/>
      <c r="WDR72" s="5"/>
      <c r="WDS72" s="5"/>
      <c r="WDT72" s="5"/>
      <c r="WDU72" s="5"/>
      <c r="WDV72" s="5"/>
      <c r="WDW72" s="5"/>
      <c r="WDX72" s="5"/>
      <c r="WDY72" s="5"/>
      <c r="WDZ72" s="5"/>
      <c r="WEA72" s="5"/>
      <c r="WEB72" s="5"/>
      <c r="WEC72" s="5"/>
      <c r="WED72" s="5"/>
      <c r="WEE72" s="5"/>
      <c r="WEF72" s="5"/>
      <c r="WEG72" s="5"/>
      <c r="WEH72" s="5"/>
      <c r="WEI72" s="5"/>
      <c r="WEJ72" s="5"/>
      <c r="WEK72" s="5"/>
      <c r="WEL72" s="5"/>
      <c r="WEM72" s="5"/>
      <c r="WEN72" s="5"/>
      <c r="WEO72" s="5"/>
      <c r="WEP72" s="5"/>
      <c r="WEQ72" s="5"/>
      <c r="WER72" s="5"/>
      <c r="WES72" s="5"/>
      <c r="WET72" s="5"/>
      <c r="WEU72" s="5"/>
      <c r="WEV72" s="5"/>
      <c r="WEW72" s="5"/>
      <c r="WEX72" s="5"/>
      <c r="WEY72" s="5"/>
      <c r="WEZ72" s="5"/>
      <c r="WFA72" s="5"/>
      <c r="WFB72" s="5"/>
      <c r="WFC72" s="5"/>
      <c r="WFD72" s="5"/>
      <c r="WFE72" s="5"/>
      <c r="WFF72" s="5"/>
      <c r="WFG72" s="5"/>
      <c r="WFH72" s="5"/>
      <c r="WFI72" s="5"/>
      <c r="WFJ72" s="5"/>
      <c r="WFK72" s="5"/>
      <c r="WFL72" s="5"/>
      <c r="WFM72" s="5"/>
      <c r="WFN72" s="5"/>
      <c r="WFO72" s="5"/>
      <c r="WFP72" s="5"/>
      <c r="WFQ72" s="5"/>
      <c r="WFR72" s="5"/>
      <c r="WFS72" s="5"/>
      <c r="WFT72" s="5"/>
      <c r="WFU72" s="5"/>
      <c r="WFV72" s="5"/>
      <c r="WFW72" s="5"/>
      <c r="WFX72" s="5"/>
      <c r="WFY72" s="5"/>
      <c r="WFZ72" s="5"/>
      <c r="WGA72" s="5"/>
      <c r="WGB72" s="5"/>
      <c r="WGC72" s="5"/>
      <c r="WGD72" s="5"/>
      <c r="WGE72" s="5"/>
      <c r="WGF72" s="5"/>
      <c r="WGG72" s="5"/>
      <c r="WGH72" s="5"/>
      <c r="WGI72" s="5"/>
      <c r="WGJ72" s="5"/>
      <c r="WGK72" s="5"/>
      <c r="WGL72" s="5"/>
      <c r="WGM72" s="5"/>
      <c r="WGN72" s="5"/>
      <c r="WGO72" s="5"/>
      <c r="WGP72" s="5"/>
      <c r="WGQ72" s="5"/>
      <c r="WGR72" s="5"/>
      <c r="WGS72" s="5"/>
      <c r="WGT72" s="5"/>
      <c r="WGU72" s="5"/>
      <c r="WGV72" s="5"/>
      <c r="WGW72" s="5"/>
      <c r="WGX72" s="5"/>
      <c r="WGY72" s="5"/>
      <c r="WGZ72" s="5"/>
      <c r="WHA72" s="5"/>
      <c r="WHB72" s="5"/>
      <c r="WHC72" s="5"/>
      <c r="WHD72" s="5"/>
      <c r="WHE72" s="5"/>
      <c r="WHF72" s="5"/>
      <c r="WHG72" s="5"/>
      <c r="WHH72" s="5"/>
      <c r="WHI72" s="5"/>
      <c r="WHJ72" s="5"/>
      <c r="WHK72" s="5"/>
      <c r="WHL72" s="5"/>
      <c r="WHM72" s="5"/>
      <c r="WHN72" s="5"/>
      <c r="WHO72" s="5"/>
      <c r="WHP72" s="5"/>
      <c r="WHQ72" s="5"/>
      <c r="WHR72" s="5"/>
      <c r="WHS72" s="5"/>
      <c r="WHT72" s="5"/>
      <c r="WHU72" s="5"/>
      <c r="WHV72" s="5"/>
      <c r="WHW72" s="5"/>
      <c r="WHX72" s="5"/>
      <c r="WHY72" s="5"/>
      <c r="WHZ72" s="5"/>
      <c r="WIA72" s="5"/>
      <c r="WIB72" s="5"/>
      <c r="WIC72" s="5"/>
      <c r="WID72" s="5"/>
      <c r="WIE72" s="5"/>
      <c r="WIF72" s="5"/>
      <c r="WIG72" s="5"/>
      <c r="WIH72" s="5"/>
      <c r="WII72" s="5"/>
      <c r="WIJ72" s="5"/>
      <c r="WIK72" s="5"/>
      <c r="WIL72" s="5"/>
      <c r="WIM72" s="5"/>
      <c r="WIN72" s="5"/>
      <c r="WIO72" s="5"/>
      <c r="WIP72" s="5"/>
      <c r="WIQ72" s="5"/>
      <c r="WIR72" s="5"/>
      <c r="WIS72" s="5"/>
      <c r="WIT72" s="5"/>
      <c r="WIU72" s="5"/>
      <c r="WIV72" s="5"/>
      <c r="WIW72" s="5"/>
      <c r="WIX72" s="5"/>
      <c r="WIY72" s="5"/>
      <c r="WIZ72" s="5"/>
      <c r="WJA72" s="5"/>
      <c r="WJB72" s="5"/>
      <c r="WJC72" s="5"/>
      <c r="WJD72" s="5"/>
      <c r="WJE72" s="5"/>
      <c r="WJF72" s="5"/>
      <c r="WJG72" s="5"/>
      <c r="WJH72" s="5"/>
      <c r="WJI72" s="5"/>
      <c r="WJJ72" s="5"/>
      <c r="WJK72" s="5"/>
      <c r="WJL72" s="5"/>
      <c r="WJM72" s="5"/>
      <c r="WJN72" s="5"/>
      <c r="WJO72" s="5"/>
      <c r="WJP72" s="5"/>
      <c r="WJQ72" s="5"/>
      <c r="WJR72" s="5"/>
      <c r="WJS72" s="5"/>
      <c r="WJT72" s="5"/>
      <c r="WJU72" s="5"/>
      <c r="WJV72" s="5"/>
      <c r="WJW72" s="5"/>
      <c r="WJX72" s="5"/>
      <c r="WJY72" s="5"/>
      <c r="WJZ72" s="5"/>
      <c r="WKA72" s="5"/>
      <c r="WKB72" s="5"/>
      <c r="WKC72" s="5"/>
      <c r="WKD72" s="5"/>
      <c r="WKE72" s="5"/>
      <c r="WKF72" s="5"/>
      <c r="WKG72" s="5"/>
      <c r="WKH72" s="5"/>
      <c r="WKI72" s="5"/>
      <c r="WKJ72" s="5"/>
      <c r="WKK72" s="5"/>
      <c r="WKL72" s="5"/>
      <c r="WKM72" s="5"/>
      <c r="WKN72" s="5"/>
      <c r="WKO72" s="5"/>
      <c r="WKP72" s="5"/>
      <c r="WKQ72" s="5"/>
      <c r="WKR72" s="5"/>
      <c r="WKS72" s="5"/>
      <c r="WKT72" s="5"/>
      <c r="WKU72" s="5"/>
      <c r="WKV72" s="5"/>
      <c r="WKW72" s="5"/>
      <c r="WKX72" s="5"/>
      <c r="WKY72" s="5"/>
      <c r="WKZ72" s="5"/>
      <c r="WLA72" s="5"/>
      <c r="WLB72" s="5"/>
      <c r="WLC72" s="5"/>
      <c r="WLD72" s="5"/>
      <c r="WLE72" s="5"/>
      <c r="WLF72" s="5"/>
      <c r="WLG72" s="5"/>
      <c r="WLH72" s="5"/>
      <c r="WLI72" s="5"/>
      <c r="WLJ72" s="5"/>
      <c r="WLK72" s="5"/>
      <c r="WLL72" s="5"/>
      <c r="WLM72" s="5"/>
      <c r="WLN72" s="5"/>
      <c r="WLO72" s="5"/>
      <c r="WLP72" s="5"/>
      <c r="WLQ72" s="5"/>
      <c r="WLR72" s="5"/>
      <c r="WLS72" s="5"/>
      <c r="WLT72" s="5"/>
      <c r="WLU72" s="5"/>
      <c r="WLV72" s="5"/>
      <c r="WLW72" s="5"/>
      <c r="WLX72" s="5"/>
      <c r="WLY72" s="5"/>
      <c r="WLZ72" s="5"/>
      <c r="WMA72" s="5"/>
      <c r="WMB72" s="5"/>
      <c r="WMC72" s="5"/>
      <c r="WMD72" s="5"/>
      <c r="WME72" s="5"/>
      <c r="WMF72" s="5"/>
      <c r="WMG72" s="5"/>
      <c r="WMH72" s="5"/>
      <c r="WMI72" s="5"/>
      <c r="WMJ72" s="5"/>
      <c r="WMK72" s="5"/>
      <c r="WML72" s="5"/>
      <c r="WMM72" s="5"/>
      <c r="WMN72" s="5"/>
      <c r="WMO72" s="5"/>
      <c r="WMP72" s="5"/>
      <c r="WMQ72" s="5"/>
      <c r="WMR72" s="5"/>
      <c r="WMS72" s="5"/>
      <c r="WMT72" s="5"/>
      <c r="WMU72" s="5"/>
      <c r="WMV72" s="5"/>
      <c r="WMW72" s="5"/>
      <c r="WMX72" s="5"/>
      <c r="WMY72" s="5"/>
      <c r="WMZ72" s="5"/>
      <c r="WNA72" s="5"/>
      <c r="WNB72" s="5"/>
      <c r="WNC72" s="5"/>
      <c r="WND72" s="5"/>
      <c r="WNE72" s="5"/>
      <c r="WNF72" s="5"/>
      <c r="WNG72" s="5"/>
      <c r="WNH72" s="5"/>
      <c r="WNI72" s="5"/>
      <c r="WNJ72" s="5"/>
      <c r="WNK72" s="5"/>
      <c r="WNL72" s="5"/>
      <c r="WNM72" s="5"/>
      <c r="WNN72" s="5"/>
      <c r="WNO72" s="5"/>
      <c r="WNP72" s="5"/>
      <c r="WNQ72" s="5"/>
      <c r="WNR72" s="5"/>
      <c r="WNS72" s="5"/>
      <c r="WNT72" s="5"/>
      <c r="WNU72" s="5"/>
      <c r="WNV72" s="5"/>
      <c r="WNW72" s="5"/>
      <c r="WNX72" s="5"/>
      <c r="WNY72" s="5"/>
      <c r="WNZ72" s="5"/>
      <c r="WOA72" s="5"/>
      <c r="WOB72" s="5"/>
      <c r="WOC72" s="5"/>
      <c r="WOD72" s="5"/>
      <c r="WOE72" s="5"/>
      <c r="WOF72" s="5"/>
      <c r="WOG72" s="5"/>
      <c r="WOH72" s="5"/>
      <c r="WOI72" s="5"/>
      <c r="WOJ72" s="5"/>
      <c r="WOK72" s="5"/>
      <c r="WOL72" s="5"/>
      <c r="WOM72" s="5"/>
      <c r="WON72" s="5"/>
      <c r="WOO72" s="5"/>
      <c r="WOP72" s="5"/>
      <c r="WOQ72" s="5"/>
      <c r="WOR72" s="5"/>
      <c r="WOS72" s="5"/>
      <c r="WOT72" s="5"/>
      <c r="WOU72" s="5"/>
      <c r="WOV72" s="5"/>
      <c r="WOW72" s="5"/>
      <c r="WOX72" s="5"/>
      <c r="WOY72" s="5"/>
      <c r="WOZ72" s="5"/>
      <c r="WPA72" s="5"/>
      <c r="WPB72" s="5"/>
      <c r="WPC72" s="5"/>
      <c r="WPD72" s="5"/>
      <c r="WPE72" s="5"/>
      <c r="WPF72" s="5"/>
      <c r="WPG72" s="5"/>
      <c r="WPH72" s="5"/>
      <c r="WPI72" s="5"/>
      <c r="WPJ72" s="5"/>
      <c r="WPK72" s="5"/>
      <c r="WPL72" s="5"/>
      <c r="WPM72" s="5"/>
      <c r="WPN72" s="5"/>
      <c r="WPO72" s="5"/>
      <c r="WPP72" s="5"/>
      <c r="WPQ72" s="5"/>
      <c r="WPR72" s="5"/>
      <c r="WPS72" s="5"/>
      <c r="WPT72" s="5"/>
      <c r="WPU72" s="5"/>
      <c r="WPV72" s="5"/>
      <c r="WPW72" s="5"/>
      <c r="WPX72" s="5"/>
      <c r="WPY72" s="5"/>
      <c r="WPZ72" s="5"/>
      <c r="WQA72" s="5"/>
      <c r="WQB72" s="5"/>
      <c r="WQC72" s="5"/>
      <c r="WQD72" s="5"/>
      <c r="WQE72" s="5"/>
      <c r="WQF72" s="5"/>
      <c r="WQG72" s="5"/>
      <c r="WQH72" s="5"/>
      <c r="WQI72" s="5"/>
      <c r="WQJ72" s="5"/>
      <c r="WQK72" s="5"/>
      <c r="WQL72" s="5"/>
      <c r="WQM72" s="5"/>
      <c r="WQN72" s="5"/>
      <c r="WQO72" s="5"/>
      <c r="WQP72" s="5"/>
      <c r="WQQ72" s="5"/>
      <c r="WQR72" s="5"/>
      <c r="WQS72" s="5"/>
      <c r="WQT72" s="5"/>
      <c r="WQU72" s="5"/>
      <c r="WQV72" s="5"/>
      <c r="WQW72" s="5"/>
      <c r="WQX72" s="5"/>
      <c r="WQY72" s="5"/>
      <c r="WQZ72" s="5"/>
      <c r="WRA72" s="5"/>
      <c r="WRB72" s="5"/>
      <c r="WRC72" s="5"/>
      <c r="WRD72" s="5"/>
      <c r="WRE72" s="5"/>
      <c r="WRF72" s="5"/>
      <c r="WRG72" s="5"/>
      <c r="WRH72" s="5"/>
      <c r="WRI72" s="5"/>
      <c r="WRJ72" s="5"/>
      <c r="WRK72" s="5"/>
      <c r="WRL72" s="5"/>
      <c r="WRM72" s="5"/>
      <c r="WRN72" s="5"/>
      <c r="WRO72" s="5"/>
      <c r="WRP72" s="5"/>
      <c r="WRQ72" s="5"/>
      <c r="WRR72" s="5"/>
      <c r="WRS72" s="5"/>
      <c r="WRT72" s="5"/>
      <c r="WRU72" s="5"/>
      <c r="WRV72" s="5"/>
      <c r="WRW72" s="5"/>
      <c r="WRX72" s="5"/>
      <c r="WRY72" s="5"/>
      <c r="WRZ72" s="5"/>
      <c r="WSA72" s="5"/>
      <c r="WSB72" s="5"/>
      <c r="WSC72" s="5"/>
      <c r="WSD72" s="5"/>
      <c r="WSE72" s="5"/>
      <c r="WSF72" s="5"/>
      <c r="WSG72" s="5"/>
      <c r="WSH72" s="5"/>
      <c r="WSI72" s="5"/>
      <c r="WSJ72" s="5"/>
      <c r="WSK72" s="5"/>
      <c r="WSL72" s="5"/>
      <c r="WSM72" s="5"/>
      <c r="WSN72" s="5"/>
      <c r="WSO72" s="5"/>
      <c r="WSP72" s="5"/>
      <c r="WSQ72" s="5"/>
      <c r="WSR72" s="5"/>
      <c r="WSS72" s="5"/>
      <c r="WST72" s="5"/>
      <c r="WSU72" s="5"/>
      <c r="WSV72" s="5"/>
      <c r="WSW72" s="5"/>
      <c r="WSX72" s="5"/>
      <c r="WSY72" s="5"/>
      <c r="WSZ72" s="5"/>
      <c r="WTA72" s="5"/>
      <c r="WTB72" s="5"/>
      <c r="WTC72" s="5"/>
      <c r="WTD72" s="5"/>
      <c r="WTE72" s="5"/>
      <c r="WTF72" s="5"/>
      <c r="WTG72" s="5"/>
      <c r="WTH72" s="5"/>
      <c r="WTI72" s="5"/>
      <c r="WTJ72" s="5"/>
      <c r="WTK72" s="5"/>
      <c r="WTL72" s="5"/>
      <c r="WTM72" s="5"/>
      <c r="WTN72" s="5"/>
      <c r="WTO72" s="5"/>
      <c r="WTP72" s="5"/>
      <c r="WTQ72" s="5"/>
      <c r="WTR72" s="5"/>
      <c r="WTS72" s="5"/>
      <c r="WTT72" s="5"/>
      <c r="WTU72" s="5"/>
      <c r="WTV72" s="5"/>
      <c r="WTW72" s="5"/>
      <c r="WTX72" s="5"/>
      <c r="WTY72" s="5"/>
      <c r="WTZ72" s="5"/>
      <c r="WUA72" s="5"/>
      <c r="WUB72" s="5"/>
      <c r="WUC72" s="5"/>
      <c r="WUD72" s="5"/>
      <c r="WUE72" s="5"/>
      <c r="WUF72" s="5"/>
      <c r="WUG72" s="5"/>
      <c r="WUH72" s="5"/>
      <c r="WUI72" s="5"/>
      <c r="WUJ72" s="5"/>
      <c r="WUK72" s="5"/>
      <c r="WUL72" s="5"/>
      <c r="WUM72" s="5"/>
      <c r="WUN72" s="5"/>
      <c r="WUO72" s="5"/>
      <c r="WUP72" s="5"/>
      <c r="WUQ72" s="5"/>
      <c r="WUR72" s="5"/>
      <c r="WUS72" s="5"/>
      <c r="WUT72" s="5"/>
      <c r="WUU72" s="5"/>
      <c r="WUV72" s="5"/>
      <c r="WUW72" s="5"/>
      <c r="WUX72" s="5"/>
      <c r="WUY72" s="5"/>
      <c r="WUZ72" s="5"/>
      <c r="WVA72" s="5"/>
      <c r="WVB72" s="5"/>
      <c r="WVC72" s="5"/>
      <c r="WVD72" s="5"/>
      <c r="WVE72" s="5"/>
      <c r="WVF72" s="5"/>
      <c r="WVG72" s="5"/>
      <c r="WVH72" s="5"/>
      <c r="WVI72" s="5"/>
      <c r="WVJ72" s="5"/>
      <c r="WVK72" s="5"/>
      <c r="WVL72" s="5"/>
      <c r="WVM72" s="5"/>
      <c r="WVN72" s="5"/>
      <c r="WVO72" s="5"/>
      <c r="WVP72" s="5"/>
      <c r="WVQ72" s="5"/>
      <c r="WVR72" s="5"/>
      <c r="WVS72" s="5"/>
      <c r="WVT72" s="5"/>
      <c r="WVU72" s="5"/>
      <c r="WVV72" s="5"/>
      <c r="WVW72" s="5"/>
      <c r="WVX72" s="5"/>
      <c r="WVY72" s="5"/>
      <c r="WVZ72" s="5"/>
      <c r="WWA72" s="5"/>
      <c r="WWB72" s="5"/>
      <c r="WWC72" s="5"/>
      <c r="WWD72" s="5"/>
      <c r="WWE72" s="5"/>
      <c r="WWF72" s="5"/>
      <c r="WWG72" s="5"/>
      <c r="WWH72" s="5"/>
      <c r="WWI72" s="5"/>
      <c r="WWJ72" s="5"/>
      <c r="WWK72" s="5"/>
      <c r="WWL72" s="5"/>
      <c r="WWM72" s="5"/>
      <c r="WWN72" s="5"/>
      <c r="WWO72" s="5"/>
      <c r="WWP72" s="5"/>
      <c r="WWQ72" s="5"/>
      <c r="WWR72" s="5"/>
      <c r="WWS72" s="5"/>
      <c r="WWT72" s="5"/>
      <c r="WWU72" s="5"/>
      <c r="WWV72" s="5"/>
      <c r="WWW72" s="5"/>
      <c r="WWX72" s="5"/>
      <c r="WWY72" s="5"/>
      <c r="WWZ72" s="5"/>
      <c r="WXA72" s="5"/>
      <c r="WXB72" s="5"/>
      <c r="WXC72" s="5"/>
      <c r="WXD72" s="5"/>
      <c r="WXE72" s="5"/>
      <c r="WXF72" s="5"/>
      <c r="WXG72" s="5"/>
      <c r="WXH72" s="5"/>
      <c r="WXI72" s="5"/>
      <c r="WXJ72" s="5"/>
      <c r="WXK72" s="5"/>
      <c r="WXL72" s="5"/>
      <c r="WXM72" s="5"/>
      <c r="WXN72" s="5"/>
      <c r="WXO72" s="5"/>
      <c r="WXP72" s="5"/>
      <c r="WXQ72" s="5"/>
      <c r="WXR72" s="5"/>
      <c r="WXS72" s="5"/>
      <c r="WXT72" s="5"/>
      <c r="WXU72" s="5"/>
      <c r="WXV72" s="5"/>
      <c r="WXW72" s="5"/>
      <c r="WXX72" s="5"/>
      <c r="WXY72" s="5"/>
      <c r="WXZ72" s="5"/>
      <c r="WYA72" s="5"/>
      <c r="WYB72" s="5"/>
      <c r="WYC72" s="5"/>
      <c r="WYD72" s="5"/>
      <c r="WYE72" s="5"/>
      <c r="WYF72" s="5"/>
      <c r="WYG72" s="5"/>
      <c r="WYH72" s="5"/>
      <c r="WYI72" s="5"/>
      <c r="WYJ72" s="5"/>
      <c r="WYK72" s="5"/>
      <c r="WYL72" s="5"/>
      <c r="WYM72" s="5"/>
      <c r="WYN72" s="5"/>
      <c r="WYO72" s="5"/>
      <c r="WYP72" s="5"/>
      <c r="WYQ72" s="5"/>
      <c r="WYR72" s="5"/>
      <c r="WYS72" s="5"/>
      <c r="WYT72" s="5"/>
      <c r="WYU72" s="5"/>
      <c r="WYV72" s="5"/>
      <c r="WYW72" s="5"/>
      <c r="WYX72" s="5"/>
      <c r="WYY72" s="5"/>
      <c r="WYZ72" s="5"/>
      <c r="WZA72" s="5"/>
      <c r="WZB72" s="5"/>
      <c r="WZC72" s="5"/>
      <c r="WZD72" s="5"/>
      <c r="WZE72" s="5"/>
      <c r="WZF72" s="5"/>
      <c r="WZG72" s="5"/>
      <c r="WZH72" s="5"/>
      <c r="WZI72" s="5"/>
      <c r="WZJ72" s="5"/>
      <c r="WZK72" s="5"/>
      <c r="WZL72" s="5"/>
      <c r="WZM72" s="5"/>
      <c r="WZN72" s="5"/>
      <c r="WZO72" s="5"/>
      <c r="WZP72" s="5"/>
      <c r="WZQ72" s="5"/>
      <c r="WZR72" s="5"/>
      <c r="WZS72" s="5"/>
      <c r="WZT72" s="5"/>
      <c r="WZU72" s="5"/>
      <c r="WZV72" s="5"/>
      <c r="WZW72" s="5"/>
      <c r="WZX72" s="5"/>
      <c r="WZY72" s="5"/>
      <c r="WZZ72" s="5"/>
      <c r="XAA72" s="5"/>
      <c r="XAB72" s="5"/>
      <c r="XAC72" s="5"/>
      <c r="XAD72" s="5"/>
      <c r="XAE72" s="5"/>
      <c r="XAF72" s="5"/>
      <c r="XAG72" s="5"/>
      <c r="XAH72" s="5"/>
      <c r="XAI72" s="5"/>
      <c r="XAJ72" s="5"/>
      <c r="XAK72" s="5"/>
      <c r="XAL72" s="5"/>
      <c r="XAM72" s="5"/>
      <c r="XAN72" s="5"/>
      <c r="XAO72" s="5"/>
      <c r="XAP72" s="5"/>
      <c r="XAQ72" s="5"/>
      <c r="XAR72" s="5"/>
      <c r="XAS72" s="5"/>
      <c r="XAT72" s="5"/>
      <c r="XAU72" s="5"/>
      <c r="XAV72" s="5"/>
      <c r="XAW72" s="5"/>
      <c r="XAX72" s="5"/>
      <c r="XAY72" s="5"/>
      <c r="XAZ72" s="5"/>
      <c r="XBA72" s="5"/>
      <c r="XBB72" s="5"/>
      <c r="XBC72" s="5"/>
      <c r="XBD72" s="5"/>
      <c r="XBE72" s="5"/>
      <c r="XBF72" s="5"/>
      <c r="XBG72" s="5"/>
      <c r="XBH72" s="5"/>
      <c r="XBI72" s="5"/>
      <c r="XBJ72" s="5"/>
      <c r="XBK72" s="5"/>
      <c r="XBL72" s="5"/>
      <c r="XBM72" s="5"/>
      <c r="XBN72" s="5"/>
      <c r="XBO72" s="5"/>
      <c r="XBP72" s="5"/>
      <c r="XBQ72" s="5"/>
      <c r="XBR72" s="5"/>
      <c r="XBS72" s="5"/>
      <c r="XBT72" s="5"/>
      <c r="XBU72" s="5"/>
      <c r="XBV72" s="5"/>
      <c r="XBW72" s="5"/>
      <c r="XBX72" s="5"/>
      <c r="XBY72" s="5"/>
      <c r="XBZ72" s="5"/>
      <c r="XCA72" s="5"/>
      <c r="XCB72" s="5"/>
      <c r="XCC72" s="5"/>
      <c r="XCD72" s="5"/>
      <c r="XCE72" s="5"/>
      <c r="XCF72" s="5"/>
      <c r="XCG72" s="5"/>
      <c r="XCH72" s="5"/>
      <c r="XCI72" s="5"/>
      <c r="XCJ72" s="5"/>
      <c r="XCK72" s="5"/>
      <c r="XCL72" s="5"/>
      <c r="XCM72" s="5"/>
      <c r="XCN72" s="5"/>
      <c r="XCO72" s="5"/>
      <c r="XCP72" s="5"/>
      <c r="XCQ72" s="5"/>
      <c r="XCR72" s="5"/>
      <c r="XCS72" s="5"/>
      <c r="XCT72" s="5"/>
      <c r="XCU72" s="5"/>
      <c r="XCV72" s="5"/>
      <c r="XCW72" s="5"/>
      <c r="XCX72" s="5"/>
      <c r="XCY72" s="5"/>
      <c r="XCZ72" s="5"/>
      <c r="XDA72" s="5"/>
      <c r="XDB72" s="5"/>
      <c r="XDC72" s="5"/>
      <c r="XDD72" s="5"/>
      <c r="XDE72" s="5"/>
      <c r="XDF72" s="5"/>
      <c r="XDG72" s="5"/>
      <c r="XDH72" s="5"/>
      <c r="XDI72" s="5"/>
      <c r="XDJ72" s="5"/>
      <c r="XDK72" s="5"/>
      <c r="XDL72" s="5"/>
      <c r="XDM72" s="5"/>
      <c r="XDN72" s="5"/>
      <c r="XDO72" s="5"/>
      <c r="XDP72" s="5"/>
      <c r="XDQ72" s="5"/>
      <c r="XDR72" s="5"/>
      <c r="XDS72" s="5"/>
      <c r="XDT72" s="5"/>
      <c r="XDU72" s="5"/>
      <c r="XDV72" s="5"/>
      <c r="XDW72" s="5"/>
      <c r="XDX72" s="5"/>
      <c r="XDY72" s="5"/>
      <c r="XDZ72" s="5"/>
      <c r="XEA72" s="5"/>
      <c r="XEB72" s="5"/>
      <c r="XEC72" s="5"/>
      <c r="XED72" s="5"/>
      <c r="XEE72" s="5"/>
      <c r="XEF72" s="5"/>
      <c r="XEG72" s="5"/>
      <c r="XEH72" s="5"/>
      <c r="XEI72" s="5"/>
      <c r="XEJ72" s="5"/>
      <c r="XEK72" s="5"/>
      <c r="XEL72" s="5"/>
      <c r="XEM72" s="5"/>
      <c r="XEN72" s="5"/>
      <c r="XEO72" s="5"/>
      <c r="XEP72" s="5"/>
      <c r="XEQ72" s="5"/>
      <c r="XER72" s="5"/>
      <c r="XES72" s="5"/>
      <c r="XET72" s="5"/>
      <c r="XEU72" s="5"/>
      <c r="XEV72" s="5"/>
      <c r="XEW72" s="5"/>
      <c r="XEX72" s="5"/>
      <c r="XEY72" s="5"/>
      <c r="XEZ72" s="5"/>
      <c r="XFA72" s="5"/>
      <c r="XFB72" s="5"/>
      <c r="XFC72" s="5"/>
    </row>
    <row r="73" spans="1:16383" x14ac:dyDescent="0.25">
      <c r="D73" s="5" t="s">
        <v>239</v>
      </c>
      <c r="E73" s="5"/>
      <c r="G73" s="47">
        <f t="shared" ref="G73:K73" si="64">G72+G66</f>
        <v>23662.560000000001</v>
      </c>
      <c r="H73" s="47">
        <f t="shared" si="64"/>
        <v>25151.890000000003</v>
      </c>
      <c r="I73" s="47">
        <f t="shared" si="64"/>
        <v>27101.120000000003</v>
      </c>
      <c r="J73" s="47">
        <f t="shared" si="64"/>
        <v>29463.279999999995</v>
      </c>
      <c r="K73" s="47">
        <f t="shared" si="64"/>
        <v>32717.820000000003</v>
      </c>
      <c r="L73" s="47">
        <f t="shared" ref="L73:P73" si="65">L72+L66</f>
        <v>39161.445900076964</v>
      </c>
      <c r="M73" s="47">
        <f t="shared" si="65"/>
        <v>45898.360622025808</v>
      </c>
      <c r="N73" s="47">
        <f t="shared" si="65"/>
        <v>53328.203654421166</v>
      </c>
      <c r="O73" s="47">
        <f t="shared" si="65"/>
        <v>61421.95549984512</v>
      </c>
      <c r="P73" s="47">
        <f t="shared" si="65"/>
        <v>70145.102943790553</v>
      </c>
    </row>
    <row r="74" spans="1:16383" x14ac:dyDescent="0.25">
      <c r="G74" s="48"/>
      <c r="H74" s="48"/>
      <c r="I74" s="48"/>
      <c r="J74" s="48"/>
      <c r="K74" s="48"/>
      <c r="L74" s="48"/>
      <c r="M74" s="48"/>
      <c r="N74" s="48"/>
      <c r="O74" s="48"/>
      <c r="P74" s="48"/>
    </row>
    <row r="75" spans="1:16383" x14ac:dyDescent="0.25">
      <c r="D75" s="5" t="s">
        <v>244</v>
      </c>
      <c r="E75" s="5"/>
      <c r="F75" s="5"/>
      <c r="G75" s="47">
        <f t="shared" ref="G75:L75" si="66">G73-G57</f>
        <v>0</v>
      </c>
      <c r="H75" s="47">
        <f t="shared" si="66"/>
        <v>0</v>
      </c>
      <c r="I75" s="47">
        <f t="shared" si="66"/>
        <v>0</v>
      </c>
      <c r="J75" s="47">
        <f t="shared" si="66"/>
        <v>0</v>
      </c>
      <c r="K75" s="47">
        <f t="shared" si="66"/>
        <v>0</v>
      </c>
      <c r="L75" s="47">
        <f t="shared" si="66"/>
        <v>0</v>
      </c>
      <c r="M75" s="47">
        <f t="shared" ref="M75:P75" si="67">M73-M57</f>
        <v>0</v>
      </c>
      <c r="N75" s="47">
        <f t="shared" si="67"/>
        <v>0</v>
      </c>
      <c r="O75" s="47">
        <f t="shared" si="67"/>
        <v>0</v>
      </c>
      <c r="P75" s="47">
        <f t="shared" si="67"/>
        <v>0</v>
      </c>
    </row>
    <row r="76" spans="1:16383" x14ac:dyDescent="0.25">
      <c r="D76" s="5" t="s">
        <v>244</v>
      </c>
      <c r="E76" s="5"/>
      <c r="F76" s="5"/>
      <c r="G76" s="5" t="b">
        <f>G73=G57</f>
        <v>1</v>
      </c>
      <c r="H76" s="5" t="b">
        <f>H73=H57</f>
        <v>1</v>
      </c>
      <c r="I76" s="5" t="b">
        <f>I73=I57</f>
        <v>1</v>
      </c>
      <c r="J76" s="5" t="b">
        <f>J73=J57</f>
        <v>1</v>
      </c>
      <c r="K76" s="5" t="b">
        <f>K73=K57</f>
        <v>1</v>
      </c>
      <c r="L76" s="5" t="b">
        <f t="shared" ref="L76:P76" si="68">L73=L57</f>
        <v>1</v>
      </c>
      <c r="M76" s="5" t="b">
        <f t="shared" si="68"/>
        <v>1</v>
      </c>
      <c r="N76" s="5" t="b">
        <f t="shared" si="68"/>
        <v>1</v>
      </c>
      <c r="O76" s="5" t="b">
        <f t="shared" si="68"/>
        <v>1</v>
      </c>
      <c r="P76" s="5" t="b">
        <f t="shared" si="68"/>
        <v>1</v>
      </c>
    </row>
    <row r="79" spans="1:16383" x14ac:dyDescent="0.25">
      <c r="A79" s="6" t="s">
        <v>105</v>
      </c>
      <c r="B79" s="6"/>
      <c r="C79" s="6"/>
      <c r="D79" s="6"/>
      <c r="E79" s="6"/>
      <c r="F79" s="6"/>
      <c r="G79" s="17">
        <v>2020</v>
      </c>
      <c r="H79" s="17">
        <f t="shared" ref="H79" si="69">G79+1</f>
        <v>2021</v>
      </c>
      <c r="I79" s="17">
        <f t="shared" ref="I79" si="70">H79+1</f>
        <v>2022</v>
      </c>
      <c r="J79" s="17">
        <f t="shared" ref="J79" si="71">I79+1</f>
        <v>2023</v>
      </c>
      <c r="K79" s="17">
        <f t="shared" ref="K79" si="72">J79+1</f>
        <v>2024</v>
      </c>
      <c r="L79" s="18">
        <f t="shared" ref="L79" si="73">K79+1</f>
        <v>2025</v>
      </c>
      <c r="M79" s="18">
        <f t="shared" ref="M79" si="74">L79+1</f>
        <v>2026</v>
      </c>
      <c r="N79" s="18">
        <f t="shared" ref="N79" si="75">M79+1</f>
        <v>2027</v>
      </c>
      <c r="O79" s="18">
        <f t="shared" ref="O79" si="76">N79+1</f>
        <v>2028</v>
      </c>
      <c r="P79" s="18">
        <f t="shared" ref="P79" si="77">O79+1</f>
        <v>2029</v>
      </c>
      <c r="Q79" s="3"/>
      <c r="R79" s="3"/>
    </row>
    <row r="81" spans="3:16" x14ac:dyDescent="0.25">
      <c r="C81" s="5" t="s">
        <v>245</v>
      </c>
    </row>
    <row r="82" spans="3:16" x14ac:dyDescent="0.25">
      <c r="D82" t="s">
        <v>246</v>
      </c>
      <c r="G82" s="48">
        <f>Historical!F122+Historical!F147</f>
        <v>1329.9299999999998</v>
      </c>
      <c r="H82" s="48">
        <f>Historical!G122+Historical!G147</f>
        <v>2252.63</v>
      </c>
      <c r="I82" s="48">
        <f>Historical!H122+Historical!H147</f>
        <v>2535.89</v>
      </c>
      <c r="J82" s="48">
        <f>Historical!I122+Historical!I147</f>
        <v>2918.88</v>
      </c>
      <c r="K82" s="48">
        <f>Historical!J122+Historical!J147</f>
        <v>4299.24</v>
      </c>
      <c r="L82" s="48">
        <f>L38</f>
        <v>6953.6644515158496</v>
      </c>
      <c r="M82" s="48">
        <f t="shared" ref="M82:P82" si="78">M38</f>
        <v>7832.788942209464</v>
      </c>
      <c r="N82" s="48">
        <f t="shared" si="78"/>
        <v>8690.1475421020968</v>
      </c>
      <c r="O82" s="48">
        <f t="shared" si="78"/>
        <v>9515.2754770713618</v>
      </c>
      <c r="P82" s="48">
        <f t="shared" si="78"/>
        <v>10300.624105220268</v>
      </c>
    </row>
    <row r="83" spans="3:16" x14ac:dyDescent="0.25">
      <c r="D83" t="s">
        <v>247</v>
      </c>
      <c r="G83" s="48">
        <f>Historical!F124</f>
        <v>1174.6500000000001</v>
      </c>
      <c r="H83" s="48">
        <f>Historical!G124</f>
        <v>1067.6600000000001</v>
      </c>
      <c r="I83" s="48">
        <f>Historical!H124</f>
        <v>1051.95</v>
      </c>
      <c r="J83" s="48">
        <f>Historical!I124</f>
        <v>1172.1099999999999</v>
      </c>
      <c r="K83" s="48">
        <f>Historical!J124</f>
        <v>1051.02</v>
      </c>
      <c r="L83" s="48">
        <f>-L123</f>
        <v>1121.4566712340165</v>
      </c>
      <c r="M83" s="48">
        <f t="shared" ref="M83:P83" si="79">-M123</f>
        <v>1062.6025270828823</v>
      </c>
      <c r="N83" s="48">
        <f t="shared" si="79"/>
        <v>997.97360577659663</v>
      </c>
      <c r="O83" s="48">
        <f t="shared" si="79"/>
        <v>930.49206900024626</v>
      </c>
      <c r="P83" s="48">
        <f t="shared" si="79"/>
        <v>862.25121422372274</v>
      </c>
    </row>
    <row r="84" spans="3:16" x14ac:dyDescent="0.25">
      <c r="D84" t="s">
        <v>248</v>
      </c>
      <c r="G84" s="48">
        <f>Historical!F140-Historical!F124</f>
        <v>190.88000000000011</v>
      </c>
      <c r="H84" s="48">
        <f>Historical!G140-Historical!G124</f>
        <v>63.25</v>
      </c>
      <c r="I84" s="48">
        <f>Historical!H140-Historical!H124</f>
        <v>-84.479999999999791</v>
      </c>
      <c r="J84" s="48">
        <f>Historical!I140-Historical!I124</f>
        <v>-293.92000000000007</v>
      </c>
      <c r="K84" s="48">
        <f>Historical!J140-Historical!J124</f>
        <v>-410.24999999999977</v>
      </c>
      <c r="L84" s="48">
        <f>-L34-L35</f>
        <v>-369.12967307643538</v>
      </c>
      <c r="M84" s="48">
        <f t="shared" ref="M84:P84" si="80">-M34-M35</f>
        <v>-408.69705025450673</v>
      </c>
      <c r="N84" s="48">
        <f t="shared" si="80"/>
        <v>-446.82940245220669</v>
      </c>
      <c r="O84" s="48">
        <f t="shared" si="80"/>
        <v>-483.19562667463077</v>
      </c>
      <c r="P84" s="48">
        <f t="shared" si="80"/>
        <v>-517.55596822573546</v>
      </c>
    </row>
    <row r="85" spans="3:16" x14ac:dyDescent="0.25">
      <c r="D85" t="s">
        <v>249</v>
      </c>
      <c r="G85" s="48">
        <f t="shared" ref="G85:L85" si="81">G116</f>
        <v>372.98999999999995</v>
      </c>
      <c r="H85" s="48">
        <f t="shared" si="81"/>
        <v>371.66</v>
      </c>
      <c r="I85" s="48">
        <f t="shared" si="81"/>
        <v>-177.45999999999998</v>
      </c>
      <c r="J85" s="48">
        <f t="shared" si="81"/>
        <v>-559.42000000000007</v>
      </c>
      <c r="K85" s="48">
        <f t="shared" si="81"/>
        <v>-806.1</v>
      </c>
      <c r="L85" s="48">
        <f t="shared" si="81"/>
        <v>-1272.0043559374426</v>
      </c>
      <c r="M85" s="48">
        <f t="shared" ref="M85:P85" si="82">M116</f>
        <v>-837.95243635970246</v>
      </c>
      <c r="N85" s="48">
        <f t="shared" si="82"/>
        <v>-807.5616759833556</v>
      </c>
      <c r="O85" s="48">
        <f t="shared" si="82"/>
        <v>-770.15886221723304</v>
      </c>
      <c r="P85" s="48">
        <f t="shared" si="82"/>
        <v>-727.67855668878201</v>
      </c>
    </row>
    <row r="86" spans="3:16" x14ac:dyDescent="0.25">
      <c r="D86" s="5" t="s">
        <v>250</v>
      </c>
      <c r="E86" s="5"/>
      <c r="F86" s="5"/>
      <c r="G86" s="47">
        <f t="shared" ref="G86:L86" si="83">SUM(G82:G85)</f>
        <v>3068.45</v>
      </c>
      <c r="H86" s="47">
        <f t="shared" si="83"/>
        <v>3755.2</v>
      </c>
      <c r="I86" s="47">
        <f t="shared" si="83"/>
        <v>3325.9000000000005</v>
      </c>
      <c r="J86" s="47">
        <f t="shared" si="83"/>
        <v>3237.6499999999996</v>
      </c>
      <c r="K86" s="47">
        <f t="shared" si="83"/>
        <v>4133.91</v>
      </c>
      <c r="L86" s="47">
        <f t="shared" si="83"/>
        <v>6433.9870937359883</v>
      </c>
      <c r="M86" s="47">
        <f t="shared" ref="M86:P86" si="84">SUM(M82:M85)</f>
        <v>7648.741982678137</v>
      </c>
      <c r="N86" s="47">
        <f t="shared" si="84"/>
        <v>8433.7300694431306</v>
      </c>
      <c r="O86" s="47">
        <f t="shared" si="84"/>
        <v>9192.4130571797432</v>
      </c>
      <c r="P86" s="47">
        <f t="shared" si="84"/>
        <v>9917.6407945294741</v>
      </c>
    </row>
    <row r="87" spans="3:16" x14ac:dyDescent="0.25">
      <c r="G87" s="48"/>
      <c r="H87" s="48"/>
      <c r="I87" s="48"/>
      <c r="J87" s="48"/>
      <c r="K87" s="48"/>
      <c r="L87" s="48"/>
      <c r="M87" s="48"/>
      <c r="N87" s="48"/>
      <c r="O87" s="48"/>
      <c r="P87" s="48"/>
    </row>
    <row r="88" spans="3:16" x14ac:dyDescent="0.25">
      <c r="C88" s="5" t="s">
        <v>251</v>
      </c>
      <c r="G88" s="48"/>
      <c r="H88" s="48"/>
      <c r="I88" s="48"/>
      <c r="J88" s="48"/>
      <c r="K88" s="48"/>
      <c r="L88" s="48"/>
      <c r="M88" s="48"/>
      <c r="N88" s="48"/>
      <c r="O88" s="48"/>
      <c r="P88" s="48"/>
    </row>
    <row r="89" spans="3:16" x14ac:dyDescent="0.25">
      <c r="C89" t="s">
        <v>252</v>
      </c>
      <c r="D89" t="s">
        <v>253</v>
      </c>
      <c r="G89" s="48">
        <f>Historical!F150</f>
        <v>-572.77</v>
      </c>
      <c r="H89" s="48">
        <f>Historical!G150</f>
        <v>-629.66</v>
      </c>
      <c r="I89" s="48">
        <f>Historical!H150</f>
        <v>-544.11</v>
      </c>
      <c r="J89" s="48">
        <f>Historical!I150</f>
        <v>-840.53</v>
      </c>
      <c r="K89" s="48">
        <f>Historical!J150</f>
        <v>-1098.25</v>
      </c>
      <c r="L89" s="48">
        <f>-L122</f>
        <v>-720.09421060664965</v>
      </c>
      <c r="M89" s="48">
        <f t="shared" ref="M89:P89" si="85">-M122</f>
        <v>-621.85832364035809</v>
      </c>
      <c r="N89" s="48">
        <f t="shared" si="85"/>
        <v>-537.77567004720447</v>
      </c>
      <c r="O89" s="48">
        <f t="shared" si="85"/>
        <v>-465.115878700275</v>
      </c>
      <c r="P89" s="48">
        <f t="shared" si="85"/>
        <v>-402.0288425284877</v>
      </c>
    </row>
    <row r="90" spans="3:16" x14ac:dyDescent="0.25">
      <c r="D90" t="s">
        <v>254</v>
      </c>
      <c r="G90" s="48">
        <f>Historical!F152</f>
        <v>14.32</v>
      </c>
      <c r="H90" s="48">
        <f>Historical!G152</f>
        <v>22.05</v>
      </c>
      <c r="I90" s="48">
        <f>Historical!H152</f>
        <v>16.399999999999999</v>
      </c>
      <c r="J90" s="48">
        <f>Historical!I152</f>
        <v>28.52</v>
      </c>
      <c r="K90" s="48">
        <f>Historical!J152</f>
        <v>34.17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</row>
    <row r="91" spans="3:16" x14ac:dyDescent="0.25">
      <c r="D91" t="s">
        <v>255</v>
      </c>
      <c r="G91" s="48">
        <f>SUM(Historical!F153:F163,Historical!F151,Historical!F166)</f>
        <v>602.88000000000011</v>
      </c>
      <c r="H91" s="48">
        <f>SUM(Historical!G153:G163,Historical!G151,Historical!G166)</f>
        <v>-1856.53</v>
      </c>
      <c r="I91" s="48">
        <f>SUM(Historical!H153:H163,Historical!H151,Historical!H166)</f>
        <v>-1402.53</v>
      </c>
      <c r="J91" s="48">
        <f>SUM(Historical!I153:I163,Historical!I151,Historical!I166)</f>
        <v>-1698.3899999999999</v>
      </c>
      <c r="K91" s="48">
        <f>SUM(Historical!J153:J163,Historical!J151,Historical!J166)</f>
        <v>-2145.15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</row>
    <row r="92" spans="3:16" x14ac:dyDescent="0.25">
      <c r="D92" t="s">
        <v>256</v>
      </c>
      <c r="G92" s="48">
        <f>Historical!F165</f>
        <v>0.06</v>
      </c>
      <c r="H92" s="48">
        <f>Historical!G165</f>
        <v>21.64</v>
      </c>
      <c r="I92" s="48">
        <f>Historical!H165</f>
        <v>0.01</v>
      </c>
      <c r="J92" s="48">
        <f>Historical!I165</f>
        <v>0</v>
      </c>
      <c r="K92" s="48">
        <f>Historical!J165</f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</row>
    <row r="93" spans="3:16" x14ac:dyDescent="0.25">
      <c r="D93" t="s">
        <v>145</v>
      </c>
      <c r="G93" s="48">
        <f>Historical!F164</f>
        <v>50.09</v>
      </c>
      <c r="H93" s="48">
        <f>Historical!G164</f>
        <v>40.549999999999997</v>
      </c>
      <c r="I93" s="48">
        <f>Historical!H164</f>
        <v>46.99</v>
      </c>
      <c r="J93" s="48">
        <f>Historical!I164</f>
        <v>114.01</v>
      </c>
      <c r="K93" s="48">
        <f>Historical!J164</f>
        <v>208.23</v>
      </c>
      <c r="L93" s="48">
        <f>L35</f>
        <v>415.84153003304743</v>
      </c>
      <c r="M93" s="48">
        <f t="shared" ref="M93:P93" si="86">M35</f>
        <v>455.40890721111879</v>
      </c>
      <c r="N93" s="48">
        <f t="shared" si="86"/>
        <v>493.54125940881875</v>
      </c>
      <c r="O93" s="48">
        <f t="shared" si="86"/>
        <v>529.90748363124283</v>
      </c>
      <c r="P93" s="48">
        <f t="shared" si="86"/>
        <v>564.26782518234756</v>
      </c>
    </row>
    <row r="94" spans="3:16" x14ac:dyDescent="0.25">
      <c r="D94" t="s">
        <v>147</v>
      </c>
      <c r="G94" s="48">
        <f>Historical!F167</f>
        <v>9.4600000000000009</v>
      </c>
      <c r="H94" s="48">
        <f>Historical!G167</f>
        <v>14.77</v>
      </c>
      <c r="I94" s="48">
        <f>Historical!H167</f>
        <v>11.36</v>
      </c>
      <c r="J94" s="48">
        <f>Historical!I167</f>
        <v>7.88</v>
      </c>
      <c r="K94" s="48">
        <f>Historical!J167</f>
        <v>12.97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</row>
    <row r="95" spans="3:16" x14ac:dyDescent="0.25">
      <c r="D95" s="5" t="s">
        <v>257</v>
      </c>
      <c r="E95" s="5"/>
      <c r="F95" s="5"/>
      <c r="G95" s="47">
        <f t="shared" ref="G95:L95" si="87">SUM(G89:G94)</f>
        <v>104.04000000000019</v>
      </c>
      <c r="H95" s="47">
        <f t="shared" si="87"/>
        <v>-2387.1799999999998</v>
      </c>
      <c r="I95" s="47">
        <f t="shared" si="87"/>
        <v>-1871.88</v>
      </c>
      <c r="J95" s="47">
        <f t="shared" si="87"/>
        <v>-2388.5099999999993</v>
      </c>
      <c r="K95" s="47">
        <f t="shared" si="87"/>
        <v>-2988.03</v>
      </c>
      <c r="L95" s="47">
        <f t="shared" si="87"/>
        <v>-304.25268057360222</v>
      </c>
      <c r="M95" s="47">
        <f t="shared" ref="M95:P95" si="88">SUM(M89:M94)</f>
        <v>-166.44941642923931</v>
      </c>
      <c r="N95" s="47">
        <f t="shared" si="88"/>
        <v>-44.234410638385725</v>
      </c>
      <c r="O95" s="47">
        <f t="shared" si="88"/>
        <v>64.791604930967821</v>
      </c>
      <c r="P95" s="47">
        <f t="shared" si="88"/>
        <v>162.23898265385986</v>
      </c>
    </row>
    <row r="96" spans="3:16" x14ac:dyDescent="0.25">
      <c r="G96" s="48"/>
      <c r="H96" s="48"/>
      <c r="I96" s="48"/>
      <c r="J96" s="48"/>
      <c r="K96" s="48"/>
      <c r="L96" s="48"/>
      <c r="M96" s="48"/>
      <c r="N96" s="48"/>
      <c r="O96" s="48"/>
      <c r="P96" s="48"/>
    </row>
    <row r="97" spans="1:18" x14ac:dyDescent="0.25">
      <c r="C97" s="5" t="s">
        <v>258</v>
      </c>
      <c r="G97" s="48"/>
      <c r="H97" s="48"/>
      <c r="I97" s="48"/>
      <c r="J97" s="48"/>
      <c r="K97" s="48"/>
      <c r="L97" s="48"/>
      <c r="M97" s="48"/>
      <c r="N97" s="48"/>
      <c r="O97" s="48"/>
      <c r="P97" s="48"/>
    </row>
    <row r="98" spans="1:18" x14ac:dyDescent="0.25">
      <c r="D98" t="s">
        <v>259</v>
      </c>
      <c r="G98" s="48">
        <f>SUM(Historical!F174:F177)</f>
        <v>-1760.02</v>
      </c>
      <c r="H98" s="48">
        <f>SUM(Historical!G174:G177)</f>
        <v>-1077.4599999999998</v>
      </c>
      <c r="I98" s="48">
        <f>SUM(Historical!H174:H177)</f>
        <v>-1098.33</v>
      </c>
      <c r="J98" s="48">
        <f>SUM(Historical!I174:I177)</f>
        <v>-485.59</v>
      </c>
      <c r="K98" s="48">
        <f>SUM(Historical!J174:J177)</f>
        <v>-377.47999999999996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</row>
    <row r="99" spans="1:18" x14ac:dyDescent="0.25">
      <c r="D99" t="s">
        <v>260</v>
      </c>
      <c r="G99" s="48">
        <f>Historical!F170+Historical!F171+Historical!F172+Historical!F173</f>
        <v>-361.08</v>
      </c>
      <c r="H99" s="48">
        <f>Historical!G170+Historical!G171</f>
        <v>-5.3100000000000005</v>
      </c>
      <c r="I99" s="48">
        <f>Historical!H170+Historical!H171</f>
        <v>-19.68</v>
      </c>
      <c r="J99" s="48">
        <f>Historical!I170+Historical!I171</f>
        <v>-4.1999999999999993</v>
      </c>
      <c r="K99" s="48">
        <f>Historical!J170+Historical!J171</f>
        <v>-71.949999999999989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</row>
    <row r="100" spans="1:18" x14ac:dyDescent="0.25">
      <c r="D100" t="s">
        <v>271</v>
      </c>
      <c r="G100" s="48">
        <f>Historical!F179+Historical!F180</f>
        <v>-664.2</v>
      </c>
      <c r="H100" s="48">
        <f>Historical!G179+Historical!G180</f>
        <v>0</v>
      </c>
      <c r="I100" s="48">
        <f>Historical!H179+Historical!H180</f>
        <v>-403.35</v>
      </c>
      <c r="J100" s="48">
        <f>Historical!I179+Historical!I180</f>
        <v>-403.5</v>
      </c>
      <c r="K100" s="48">
        <f>Historical!J179+Historical!J180</f>
        <v>-686.17</v>
      </c>
      <c r="L100" s="48">
        <f>-L38*L15</f>
        <v>-1243.8412092878016</v>
      </c>
      <c r="M100" s="48">
        <f t="shared" ref="M100:P100" si="89">-M38*M15</f>
        <v>-1401.0951690155382</v>
      </c>
      <c r="N100" s="48">
        <f t="shared" si="89"/>
        <v>-1554.4557410016193</v>
      </c>
      <c r="O100" s="48">
        <f t="shared" si="89"/>
        <v>-1702.051032032032</v>
      </c>
      <c r="P100" s="48">
        <f t="shared" si="89"/>
        <v>-1842.5307739235616</v>
      </c>
    </row>
    <row r="101" spans="1:18" x14ac:dyDescent="0.25">
      <c r="D101" t="s">
        <v>155</v>
      </c>
      <c r="G101" s="48">
        <f>Historical!F178</f>
        <v>-163.52000000000001</v>
      </c>
      <c r="H101" s="48">
        <f>Historical!G178</f>
        <v>-120.74</v>
      </c>
      <c r="I101" s="48">
        <f>Historical!H178</f>
        <v>-75.66</v>
      </c>
      <c r="J101" s="48">
        <f>Historical!I178</f>
        <v>-65</v>
      </c>
      <c r="K101" s="48">
        <f>Historical!J178</f>
        <v>-64.83</v>
      </c>
      <c r="L101" s="48">
        <f>L131</f>
        <v>-46.711856956612067</v>
      </c>
      <c r="M101" s="48">
        <f t="shared" ref="M101:P101" si="90">M131</f>
        <v>-46.711856956612067</v>
      </c>
      <c r="N101" s="48">
        <f t="shared" si="90"/>
        <v>-46.711856956612067</v>
      </c>
      <c r="O101" s="48">
        <f t="shared" si="90"/>
        <v>-46.711856956612067</v>
      </c>
      <c r="P101" s="48">
        <f t="shared" si="90"/>
        <v>-46.711856956612067</v>
      </c>
    </row>
    <row r="102" spans="1:18" x14ac:dyDescent="0.25">
      <c r="D102" s="5" t="s">
        <v>261</v>
      </c>
      <c r="E102" s="5"/>
      <c r="G102" s="47">
        <f t="shared" ref="G102:L102" si="91">SUM(G98:G101)</f>
        <v>-2948.82</v>
      </c>
      <c r="H102" s="47">
        <f t="shared" si="91"/>
        <v>-1203.5099999999998</v>
      </c>
      <c r="I102" s="47">
        <f t="shared" si="91"/>
        <v>-1597.0200000000002</v>
      </c>
      <c r="J102" s="47">
        <f t="shared" si="91"/>
        <v>-958.29</v>
      </c>
      <c r="K102" s="47">
        <f t="shared" si="91"/>
        <v>-1200.4299999999998</v>
      </c>
      <c r="L102" s="47">
        <f t="shared" si="91"/>
        <v>-1290.5530662444137</v>
      </c>
      <c r="M102" s="47">
        <f t="shared" ref="M102:P102" si="92">SUM(M98:M101)</f>
        <v>-1447.8070259721503</v>
      </c>
      <c r="N102" s="47">
        <f t="shared" si="92"/>
        <v>-1601.1675979582315</v>
      </c>
      <c r="O102" s="47">
        <f t="shared" si="92"/>
        <v>-1748.7628889886441</v>
      </c>
      <c r="P102" s="47">
        <f t="shared" si="92"/>
        <v>-1889.2426308801737</v>
      </c>
    </row>
    <row r="103" spans="1:18" x14ac:dyDescent="0.25">
      <c r="G103" s="48"/>
      <c r="H103" s="48"/>
      <c r="I103" s="48"/>
      <c r="J103" s="48"/>
      <c r="K103" s="48"/>
      <c r="L103" s="48"/>
      <c r="M103" s="48"/>
      <c r="N103" s="48"/>
      <c r="O103" s="48"/>
      <c r="P103" s="48"/>
    </row>
    <row r="104" spans="1:18" s="5" customFormat="1" x14ac:dyDescent="0.25">
      <c r="D104" s="5" t="s">
        <v>262</v>
      </c>
      <c r="G104" s="47">
        <f t="shared" ref="G104:L104" si="93">G86+G95+G102</f>
        <v>223.66999999999962</v>
      </c>
      <c r="H104" s="47">
        <f t="shared" si="93"/>
        <v>164.51000000000022</v>
      </c>
      <c r="I104" s="47">
        <f t="shared" si="93"/>
        <v>-142.99999999999977</v>
      </c>
      <c r="J104" s="47">
        <f t="shared" si="93"/>
        <v>-109.14999999999964</v>
      </c>
      <c r="K104" s="47">
        <f t="shared" si="93"/>
        <v>-54.550000000000182</v>
      </c>
      <c r="L104" s="47">
        <f t="shared" si="93"/>
        <v>4839.1813469179724</v>
      </c>
      <c r="M104" s="47">
        <f t="shared" ref="M104:P104" si="94">M86+M95+M102</f>
        <v>6034.485540276748</v>
      </c>
      <c r="N104" s="47">
        <f t="shared" si="94"/>
        <v>6788.3280608465129</v>
      </c>
      <c r="O104" s="47">
        <f t="shared" si="94"/>
        <v>7508.4417731220674</v>
      </c>
      <c r="P104" s="47">
        <f t="shared" si="94"/>
        <v>8190.637146303161</v>
      </c>
    </row>
    <row r="105" spans="1:18" x14ac:dyDescent="0.25">
      <c r="D105" t="s">
        <v>263</v>
      </c>
      <c r="G105" s="48">
        <f>Historical!F183+Historical!F184</f>
        <v>518.71</v>
      </c>
      <c r="H105" s="48">
        <f>Historical!G183+Historical!G184</f>
        <v>661.92</v>
      </c>
      <c r="I105" s="48">
        <f>Historical!H183+Historical!H184</f>
        <v>803.88</v>
      </c>
      <c r="J105" s="48">
        <f>Historical!I183+Historical!I184</f>
        <v>670.48</v>
      </c>
      <c r="K105" s="48">
        <f>Historical!J183+Historical!J184</f>
        <v>566.89</v>
      </c>
      <c r="L105" s="48">
        <f>K46</f>
        <v>640.07000000000005</v>
      </c>
      <c r="M105" s="48">
        <f t="shared" ref="M105:P105" si="95">L46</f>
        <v>5479.2513469179721</v>
      </c>
      <c r="N105" s="48">
        <f t="shared" si="95"/>
        <v>11513.73688719472</v>
      </c>
      <c r="O105" s="48">
        <f t="shared" si="95"/>
        <v>18302.064948041232</v>
      </c>
      <c r="P105" s="48">
        <f t="shared" si="95"/>
        <v>25810.5067211633</v>
      </c>
    </row>
    <row r="106" spans="1:18" s="5" customFormat="1" ht="14.25" customHeight="1" x14ac:dyDescent="0.25">
      <c r="D106" s="5" t="s">
        <v>264</v>
      </c>
      <c r="G106" s="47">
        <f t="shared" ref="G106:L106" si="96">SUM(G104:G105)</f>
        <v>742.37999999999965</v>
      </c>
      <c r="H106" s="47">
        <f t="shared" si="96"/>
        <v>826.43000000000018</v>
      </c>
      <c r="I106" s="47">
        <f t="shared" si="96"/>
        <v>660.88000000000022</v>
      </c>
      <c r="J106" s="47">
        <f t="shared" si="96"/>
        <v>561.33000000000038</v>
      </c>
      <c r="K106" s="47">
        <f t="shared" si="96"/>
        <v>512.3399999999998</v>
      </c>
      <c r="L106" s="47">
        <f t="shared" si="96"/>
        <v>5479.2513469179721</v>
      </c>
      <c r="M106" s="47">
        <f t="shared" ref="M106:P106" si="97">SUM(M104:M105)</f>
        <v>11513.73688719472</v>
      </c>
      <c r="N106" s="47">
        <f t="shared" si="97"/>
        <v>18302.064948041232</v>
      </c>
      <c r="O106" s="47">
        <f t="shared" si="97"/>
        <v>25810.5067211633</v>
      </c>
      <c r="P106" s="47">
        <f t="shared" si="97"/>
        <v>34001.143867466461</v>
      </c>
    </row>
    <row r="110" spans="1:18" x14ac:dyDescent="0.25">
      <c r="A110" s="6" t="s">
        <v>267</v>
      </c>
      <c r="B110" s="6"/>
      <c r="C110" s="6"/>
      <c r="D110" s="6"/>
      <c r="E110" s="6"/>
      <c r="F110" s="6"/>
      <c r="G110" s="17">
        <v>2020</v>
      </c>
      <c r="H110" s="17">
        <f t="shared" ref="H110" si="98">G110+1</f>
        <v>2021</v>
      </c>
      <c r="I110" s="17">
        <f t="shared" ref="I110" si="99">H110+1</f>
        <v>2022</v>
      </c>
      <c r="J110" s="17">
        <f t="shared" ref="J110" si="100">I110+1</f>
        <v>2023</v>
      </c>
      <c r="K110" s="17">
        <f t="shared" ref="K110" si="101">J110+1</f>
        <v>2024</v>
      </c>
      <c r="L110" s="18">
        <f t="shared" ref="L110" si="102">K110+1</f>
        <v>2025</v>
      </c>
      <c r="M110" s="18">
        <f t="shared" ref="M110" si="103">L110+1</f>
        <v>2026</v>
      </c>
      <c r="N110" s="18">
        <f t="shared" ref="N110" si="104">M110+1</f>
        <v>2027</v>
      </c>
      <c r="O110" s="18">
        <f t="shared" ref="O110" si="105">N110+1</f>
        <v>2028</v>
      </c>
      <c r="P110" s="18">
        <f t="shared" ref="P110" si="106">O110+1</f>
        <v>2029</v>
      </c>
      <c r="Q110" s="3"/>
      <c r="R110" s="3"/>
    </row>
    <row r="112" spans="1:18" x14ac:dyDescent="0.25">
      <c r="C112" t="s">
        <v>268</v>
      </c>
    </row>
    <row r="113" spans="3:16" x14ac:dyDescent="0.25">
      <c r="D113" t="s">
        <v>269</v>
      </c>
      <c r="G113" s="48">
        <f>Historical!F144</f>
        <v>217.26</v>
      </c>
      <c r="H113" s="48">
        <f>Historical!G144</f>
        <v>422.93</v>
      </c>
      <c r="I113" s="48">
        <f>Historical!H144</f>
        <v>81.36</v>
      </c>
      <c r="J113" s="48">
        <f>Historical!I144</f>
        <v>-651.98</v>
      </c>
      <c r="K113" s="48">
        <f>Historical!J144</f>
        <v>-906.95</v>
      </c>
      <c r="L113" s="48">
        <f>K48-L48</f>
        <v>-528.68965318411938</v>
      </c>
      <c r="M113" s="48">
        <f t="shared" ref="M113:P113" si="107">L48-M48</f>
        <v>-504.23382799056617</v>
      </c>
      <c r="N113" s="48">
        <f t="shared" si="107"/>
        <v>-485.9463348403815</v>
      </c>
      <c r="O113" s="48">
        <f t="shared" si="107"/>
        <v>-463.43937245855159</v>
      </c>
      <c r="P113" s="48">
        <f t="shared" si="107"/>
        <v>-437.87705395289322</v>
      </c>
    </row>
    <row r="114" spans="3:16" x14ac:dyDescent="0.25">
      <c r="D114" t="s">
        <v>270</v>
      </c>
      <c r="G114" s="48">
        <f>Historical!F143</f>
        <v>-331.55</v>
      </c>
      <c r="H114" s="48">
        <f>Historical!G143</f>
        <v>-254.32</v>
      </c>
      <c r="I114" s="48">
        <f>Historical!H143</f>
        <v>-621.11</v>
      </c>
      <c r="J114" s="48">
        <f>Historical!I143</f>
        <v>110.77</v>
      </c>
      <c r="K114" s="48">
        <f>Historical!J143</f>
        <v>-61.86</v>
      </c>
      <c r="L114" s="48">
        <f>K49-L49</f>
        <v>-1477.1173606022412</v>
      </c>
      <c r="M114" s="48">
        <f t="shared" ref="M114:P114" si="108">L49-M49</f>
        <v>-638.93955712405568</v>
      </c>
      <c r="N114" s="48">
        <f t="shared" si="108"/>
        <v>-615.76657243785667</v>
      </c>
      <c r="O114" s="48">
        <f t="shared" si="108"/>
        <v>-587.24689014331034</v>
      </c>
      <c r="P114" s="48">
        <f t="shared" si="108"/>
        <v>-554.85561538461843</v>
      </c>
    </row>
    <row r="115" spans="3:16" x14ac:dyDescent="0.25">
      <c r="D115" t="s">
        <v>228</v>
      </c>
      <c r="G115" s="48">
        <f>Historical!F145</f>
        <v>487.28</v>
      </c>
      <c r="H115" s="48">
        <f>Historical!G145</f>
        <v>203.05</v>
      </c>
      <c r="I115" s="48">
        <f>Historical!H145</f>
        <v>362.29</v>
      </c>
      <c r="J115" s="48">
        <f>Historical!I145</f>
        <v>-18.21</v>
      </c>
      <c r="K115" s="48">
        <f>Historical!J145</f>
        <v>162.71</v>
      </c>
      <c r="L115" s="48">
        <f>L61-K61</f>
        <v>733.80265784891799</v>
      </c>
      <c r="M115" s="48">
        <f t="shared" ref="M115:P115" si="109">M61-L61</f>
        <v>305.22094875491939</v>
      </c>
      <c r="N115" s="48">
        <f t="shared" si="109"/>
        <v>294.15123129488256</v>
      </c>
      <c r="O115" s="48">
        <f t="shared" si="109"/>
        <v>280.52740038462889</v>
      </c>
      <c r="P115" s="48">
        <f t="shared" si="109"/>
        <v>265.05411264872964</v>
      </c>
    </row>
    <row r="116" spans="3:16" x14ac:dyDescent="0.25">
      <c r="D116" s="5" t="s">
        <v>175</v>
      </c>
      <c r="F116" s="5"/>
      <c r="G116" s="47">
        <f t="shared" ref="G116:L116" si="110">SUM(G113:G115)</f>
        <v>372.98999999999995</v>
      </c>
      <c r="H116" s="47">
        <f t="shared" si="110"/>
        <v>371.66</v>
      </c>
      <c r="I116" s="47">
        <f t="shared" si="110"/>
        <v>-177.45999999999998</v>
      </c>
      <c r="J116" s="47">
        <f t="shared" si="110"/>
        <v>-559.42000000000007</v>
      </c>
      <c r="K116" s="47">
        <f t="shared" si="110"/>
        <v>-806.1</v>
      </c>
      <c r="L116" s="47">
        <f t="shared" si="110"/>
        <v>-1272.0043559374426</v>
      </c>
      <c r="M116" s="47">
        <f t="shared" ref="M116:P116" si="111">SUM(M113:M115)</f>
        <v>-837.95243635970246</v>
      </c>
      <c r="N116" s="47">
        <f t="shared" si="111"/>
        <v>-807.5616759833556</v>
      </c>
      <c r="O116" s="47">
        <f t="shared" si="111"/>
        <v>-770.15886221723304</v>
      </c>
      <c r="P116" s="47">
        <f t="shared" si="111"/>
        <v>-727.67855668878201</v>
      </c>
    </row>
    <row r="117" spans="3:16" x14ac:dyDescent="0.25">
      <c r="E117" s="5"/>
      <c r="G117" s="48"/>
      <c r="H117" s="48"/>
      <c r="I117" s="48"/>
      <c r="J117" s="48"/>
      <c r="K117" s="48"/>
      <c r="L117" s="48"/>
      <c r="M117" s="48"/>
      <c r="N117" s="48"/>
      <c r="O117" s="48"/>
      <c r="P117" s="48"/>
    </row>
    <row r="118" spans="3:16" x14ac:dyDescent="0.25">
      <c r="G118" s="48"/>
      <c r="H118" s="48"/>
      <c r="I118" s="48"/>
      <c r="J118" s="48"/>
      <c r="K118" s="48"/>
      <c r="L118" s="48"/>
      <c r="M118" s="48"/>
      <c r="N118" s="48"/>
      <c r="O118" s="48"/>
      <c r="P118" s="48"/>
    </row>
    <row r="119" spans="3:16" x14ac:dyDescent="0.25">
      <c r="G119" s="48"/>
      <c r="H119" s="48"/>
      <c r="I119" s="48"/>
      <c r="J119" s="48"/>
      <c r="K119" s="48"/>
      <c r="L119" s="48"/>
      <c r="M119" s="48"/>
      <c r="N119" s="48"/>
      <c r="O119" s="48"/>
      <c r="P119" s="48"/>
    </row>
    <row r="120" spans="3:16" x14ac:dyDescent="0.25">
      <c r="C120" s="5" t="s">
        <v>272</v>
      </c>
      <c r="G120" s="48"/>
      <c r="H120" s="48"/>
      <c r="I120" s="48"/>
      <c r="J120" s="48"/>
      <c r="K120" s="48"/>
      <c r="L120" s="48"/>
      <c r="M120" s="48"/>
      <c r="N120" s="48"/>
      <c r="O120" s="48"/>
      <c r="P120" s="48"/>
    </row>
    <row r="121" spans="3:16" x14ac:dyDescent="0.25">
      <c r="D121" t="s">
        <v>273</v>
      </c>
      <c r="G121" s="48"/>
      <c r="H121" s="48">
        <f>G124</f>
        <v>7573.4199999999992</v>
      </c>
      <c r="I121" s="48">
        <f>H124</f>
        <v>7477.1200000000008</v>
      </c>
      <c r="J121" s="48">
        <f>I124</f>
        <v>7311.579999999999</v>
      </c>
      <c r="K121" s="48">
        <f>J124</f>
        <v>7269.920000000001</v>
      </c>
      <c r="L121" s="48">
        <f>K124</f>
        <v>7647.8999999999978</v>
      </c>
      <c r="M121" s="48">
        <f t="shared" ref="M121:P121" si="112">L124</f>
        <v>7246.5375393726317</v>
      </c>
      <c r="N121" s="48">
        <f t="shared" si="112"/>
        <v>6805.7933359301078</v>
      </c>
      <c r="O121" s="48">
        <f t="shared" si="112"/>
        <v>6345.5954002007156</v>
      </c>
      <c r="P121" s="48">
        <f t="shared" si="112"/>
        <v>5880.2192099007443</v>
      </c>
    </row>
    <row r="122" spans="3:16" x14ac:dyDescent="0.25">
      <c r="D122" t="s">
        <v>274</v>
      </c>
      <c r="G122" s="48"/>
      <c r="H122" s="48">
        <f>H124-H121-H123</f>
        <v>971.36000000000172</v>
      </c>
      <c r="I122" s="48">
        <f>I124-I121-I123</f>
        <v>886.40999999999826</v>
      </c>
      <c r="J122" s="48">
        <f>J124-J121-J123</f>
        <v>1130.4500000000019</v>
      </c>
      <c r="K122" s="48">
        <f>K124-K121-K123</f>
        <v>1428.9999999999968</v>
      </c>
      <c r="L122" s="48">
        <f>(L25-K25)/L19</f>
        <v>720.09421060664965</v>
      </c>
      <c r="M122" s="48">
        <f t="shared" ref="M122:P122" si="113">(M25-L25)/M19</f>
        <v>621.85832364035809</v>
      </c>
      <c r="N122" s="48">
        <f t="shared" si="113"/>
        <v>537.77567004720447</v>
      </c>
      <c r="O122" s="48">
        <f t="shared" si="113"/>
        <v>465.115878700275</v>
      </c>
      <c r="P122" s="48">
        <f t="shared" si="113"/>
        <v>402.0288425284877</v>
      </c>
    </row>
    <row r="123" spans="3:16" x14ac:dyDescent="0.25">
      <c r="D123" t="s">
        <v>275</v>
      </c>
      <c r="G123" s="48">
        <f>-G83</f>
        <v>-1174.6500000000001</v>
      </c>
      <c r="H123" s="48">
        <f>-H83</f>
        <v>-1067.6600000000001</v>
      </c>
      <c r="I123" s="48">
        <f>-I83</f>
        <v>-1051.95</v>
      </c>
      <c r="J123" s="48">
        <f>-J83</f>
        <v>-1172.1099999999999</v>
      </c>
      <c r="K123" s="48">
        <f>-K83</f>
        <v>-1051.02</v>
      </c>
      <c r="L123" s="48">
        <f>-L121*L11</f>
        <v>-1121.4566712340165</v>
      </c>
      <c r="M123" s="48">
        <f t="shared" ref="M123:P123" si="114">-M121*M11</f>
        <v>-1062.6025270828823</v>
      </c>
      <c r="N123" s="48">
        <f t="shared" si="114"/>
        <v>-997.97360577659663</v>
      </c>
      <c r="O123" s="48">
        <f t="shared" si="114"/>
        <v>-930.49206900024626</v>
      </c>
      <c r="P123" s="48">
        <f t="shared" si="114"/>
        <v>-862.25121422372274</v>
      </c>
    </row>
    <row r="124" spans="3:16" s="5" customFormat="1" x14ac:dyDescent="0.25">
      <c r="D124" s="5" t="s">
        <v>276</v>
      </c>
      <c r="G124" s="47">
        <f>G53</f>
        <v>7573.4199999999992</v>
      </c>
      <c r="H124" s="47">
        <f>H53</f>
        <v>7477.1200000000008</v>
      </c>
      <c r="I124" s="47">
        <f>I53</f>
        <v>7311.579999999999</v>
      </c>
      <c r="J124" s="47">
        <f>J53</f>
        <v>7269.920000000001</v>
      </c>
      <c r="K124" s="47">
        <f>K53</f>
        <v>7647.8999999999978</v>
      </c>
      <c r="L124" s="47">
        <f>SUM(L121:L123)</f>
        <v>7246.5375393726317</v>
      </c>
      <c r="M124" s="47">
        <f t="shared" ref="M124:P124" si="115">SUM(M121:M123)</f>
        <v>6805.7933359301078</v>
      </c>
      <c r="N124" s="47">
        <f t="shared" si="115"/>
        <v>6345.5954002007156</v>
      </c>
      <c r="O124" s="47">
        <f t="shared" si="115"/>
        <v>5880.2192099007443</v>
      </c>
      <c r="P124" s="47">
        <f t="shared" si="115"/>
        <v>5419.9968382055094</v>
      </c>
    </row>
    <row r="125" spans="3:16" x14ac:dyDescent="0.25">
      <c r="G125" s="48"/>
      <c r="H125" s="48"/>
      <c r="I125" s="48"/>
      <c r="J125" s="48"/>
      <c r="K125" s="48"/>
      <c r="L125" s="48"/>
      <c r="M125" s="48"/>
      <c r="N125" s="48"/>
      <c r="O125" s="48"/>
      <c r="P125" s="48"/>
    </row>
    <row r="126" spans="3:16" x14ac:dyDescent="0.25">
      <c r="G126" s="48"/>
      <c r="H126" s="48"/>
      <c r="I126" s="48"/>
      <c r="J126" s="48"/>
      <c r="K126" s="48"/>
      <c r="L126" s="48"/>
      <c r="M126" s="48"/>
      <c r="N126" s="48"/>
      <c r="O126" s="48"/>
      <c r="P126" s="48"/>
    </row>
    <row r="127" spans="3:16" x14ac:dyDescent="0.25">
      <c r="C127" s="5" t="s">
        <v>277</v>
      </c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3:16" x14ac:dyDescent="0.25">
      <c r="D128" t="s">
        <v>278</v>
      </c>
      <c r="G128" s="48"/>
      <c r="H128" s="48">
        <f>G130</f>
        <v>2816.4300000000003</v>
      </c>
      <c r="I128" s="48">
        <f>H130</f>
        <v>1735.37</v>
      </c>
      <c r="J128" s="48">
        <f>I130</f>
        <v>1055.78</v>
      </c>
      <c r="K128" s="48">
        <f>J130</f>
        <v>803.12000000000012</v>
      </c>
      <c r="L128" s="48">
        <f t="shared" ref="L128:P128" si="116">K130</f>
        <v>559.41</v>
      </c>
      <c r="M128" s="48">
        <f t="shared" si="116"/>
        <v>559.41</v>
      </c>
      <c r="N128" s="48">
        <f t="shared" si="116"/>
        <v>559.41</v>
      </c>
      <c r="O128" s="48">
        <f t="shared" si="116"/>
        <v>559.41</v>
      </c>
      <c r="P128" s="48">
        <f t="shared" si="116"/>
        <v>559.41</v>
      </c>
    </row>
    <row r="129" spans="4:16" x14ac:dyDescent="0.25">
      <c r="D129" t="s">
        <v>279</v>
      </c>
      <c r="G129" s="48"/>
      <c r="H129" s="48">
        <f>H130-H128</f>
        <v>-1081.0600000000004</v>
      </c>
      <c r="I129" s="48">
        <f>I130-I128</f>
        <v>-679.58999999999992</v>
      </c>
      <c r="J129" s="48">
        <f>J130-J128</f>
        <v>-252.65999999999985</v>
      </c>
      <c r="K129" s="48">
        <f>K130-K128</f>
        <v>-243.71000000000015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</row>
    <row r="130" spans="4:16" s="5" customFormat="1" x14ac:dyDescent="0.25">
      <c r="D130" s="5" t="s">
        <v>280</v>
      </c>
      <c r="G130" s="47">
        <f>G64</f>
        <v>2816.4300000000003</v>
      </c>
      <c r="H130" s="47">
        <f>H64</f>
        <v>1735.37</v>
      </c>
      <c r="I130" s="47">
        <f>I64</f>
        <v>1055.78</v>
      </c>
      <c r="J130" s="47">
        <f>J64</f>
        <v>803.12000000000012</v>
      </c>
      <c r="K130" s="47">
        <f>K64</f>
        <v>559.41</v>
      </c>
      <c r="L130" s="47">
        <f>SUM(L128:L129)</f>
        <v>559.41</v>
      </c>
      <c r="M130" s="47">
        <f t="shared" ref="M130:P130" si="117">SUM(M128:M129)</f>
        <v>559.41</v>
      </c>
      <c r="N130" s="47">
        <f t="shared" si="117"/>
        <v>559.41</v>
      </c>
      <c r="O130" s="47">
        <f t="shared" si="117"/>
        <v>559.41</v>
      </c>
      <c r="P130" s="47">
        <f t="shared" si="117"/>
        <v>559.41</v>
      </c>
    </row>
    <row r="131" spans="4:16" x14ac:dyDescent="0.25">
      <c r="D131" t="s">
        <v>281</v>
      </c>
      <c r="G131" s="48">
        <f>G34</f>
        <v>-197.36</v>
      </c>
      <c r="H131" s="48">
        <f>H34</f>
        <v>-160.69999999999999</v>
      </c>
      <c r="I131" s="48">
        <f>I34</f>
        <v>-106.35</v>
      </c>
      <c r="J131" s="48">
        <f>J34</f>
        <v>-109.54</v>
      </c>
      <c r="K131" s="48">
        <f>K34</f>
        <v>-89.88</v>
      </c>
      <c r="L131" s="48">
        <f>-L128*L12</f>
        <v>-46.711856956612067</v>
      </c>
      <c r="M131" s="48">
        <f t="shared" ref="M131:P131" si="118">-M128*M12</f>
        <v>-46.711856956612067</v>
      </c>
      <c r="N131" s="48">
        <f t="shared" si="118"/>
        <v>-46.711856956612067</v>
      </c>
      <c r="O131" s="48">
        <f t="shared" si="118"/>
        <v>-46.711856956612067</v>
      </c>
      <c r="P131" s="48">
        <f t="shared" si="118"/>
        <v>-46.711856956612067</v>
      </c>
    </row>
    <row r="134" spans="4:16" x14ac:dyDescent="0.25">
      <c r="D134" t="s">
        <v>405</v>
      </c>
    </row>
    <row r="136" spans="4:16" x14ac:dyDescent="0.25">
      <c r="D136" s="5" t="s">
        <v>406</v>
      </c>
    </row>
    <row r="137" spans="4:16" x14ac:dyDescent="0.25">
      <c r="D137" t="s">
        <v>407</v>
      </c>
      <c r="E137" s="160">
        <v>45808</v>
      </c>
    </row>
    <row r="138" spans="4:16" x14ac:dyDescent="0.25">
      <c r="D138" t="s">
        <v>408</v>
      </c>
      <c r="E138" s="160">
        <v>46112</v>
      </c>
    </row>
    <row r="139" spans="4:16" x14ac:dyDescent="0.25">
      <c r="D139" t="s">
        <v>415</v>
      </c>
      <c r="E139" s="38">
        <f>WACC!C38</f>
        <v>0.279266510149349</v>
      </c>
    </row>
    <row r="140" spans="4:16" x14ac:dyDescent="0.25">
      <c r="D140" t="s">
        <v>423</v>
      </c>
      <c r="E140" s="13">
        <v>0.06</v>
      </c>
    </row>
    <row r="141" spans="4:16" x14ac:dyDescent="0.25">
      <c r="D141" t="s">
        <v>323</v>
      </c>
      <c r="E141" s="41">
        <f>'Comps Valaution'!Q24</f>
        <v>21.5284472328863</v>
      </c>
    </row>
    <row r="142" spans="4:16" x14ac:dyDescent="0.25">
      <c r="D142" t="s">
        <v>424</v>
      </c>
      <c r="E142" s="38">
        <f>WACC!C48</f>
        <v>8.2705329214539339E-2</v>
      </c>
    </row>
    <row r="143" spans="4:16" x14ac:dyDescent="0.25">
      <c r="D143" t="s">
        <v>425</v>
      </c>
      <c r="E143">
        <f>'Comps Valaution'!F29</f>
        <v>80.760000000000005</v>
      </c>
    </row>
    <row r="144" spans="4:16" x14ac:dyDescent="0.25">
      <c r="D144" t="s">
        <v>426</v>
      </c>
      <c r="E144">
        <f>'Comps Data'!D29</f>
        <v>1465.7</v>
      </c>
    </row>
    <row r="147" spans="4:16" x14ac:dyDescent="0.25">
      <c r="D147" t="s">
        <v>409</v>
      </c>
      <c r="G147" t="s">
        <v>410</v>
      </c>
      <c r="H147">
        <f>YEAR(E137)</f>
        <v>2025</v>
      </c>
      <c r="I147">
        <f>H147+1</f>
        <v>2026</v>
      </c>
      <c r="J147">
        <f t="shared" ref="J147:L147" si="119">I147+1</f>
        <v>2027</v>
      </c>
      <c r="K147">
        <f t="shared" si="119"/>
        <v>2028</v>
      </c>
      <c r="L147">
        <f t="shared" si="119"/>
        <v>2029</v>
      </c>
      <c r="M147" t="s">
        <v>411</v>
      </c>
      <c r="O147" s="170" t="s">
        <v>422</v>
      </c>
      <c r="P147" s="170"/>
    </row>
    <row r="148" spans="4:16" x14ac:dyDescent="0.25">
      <c r="D148" t="s">
        <v>434</v>
      </c>
      <c r="G148" s="160">
        <f>E137</f>
        <v>45808</v>
      </c>
      <c r="H148" s="160">
        <f>DATE(YEAR($E$138)+H149,MONTH($E$138),DAY($E$138))</f>
        <v>46112</v>
      </c>
      <c r="I148" s="160">
        <f t="shared" ref="I148:L148" si="120">DATE(YEAR($E$138)+I149,MONTH($E$138),DAY($E$138))</f>
        <v>46477</v>
      </c>
      <c r="J148" s="160">
        <f t="shared" si="120"/>
        <v>46843</v>
      </c>
      <c r="K148" s="160">
        <f t="shared" si="120"/>
        <v>47208</v>
      </c>
      <c r="L148" s="160">
        <f t="shared" si="120"/>
        <v>47573</v>
      </c>
      <c r="M148" s="160">
        <f>L148</f>
        <v>47573</v>
      </c>
      <c r="O148" t="s">
        <v>323</v>
      </c>
      <c r="P148">
        <f>(L153+L156)*E141</f>
        <v>180767.30845692556</v>
      </c>
    </row>
    <row r="149" spans="4:16" x14ac:dyDescent="0.25">
      <c r="D149" t="s">
        <v>412</v>
      </c>
      <c r="H149">
        <v>0</v>
      </c>
      <c r="I149">
        <v>1</v>
      </c>
      <c r="J149">
        <v>2</v>
      </c>
      <c r="K149">
        <v>3</v>
      </c>
      <c r="L149">
        <v>4</v>
      </c>
      <c r="O149" t="s">
        <v>433</v>
      </c>
      <c r="P149">
        <f>L159*(1+E140)/(E142-E140)</f>
        <v>241028.18702226976</v>
      </c>
    </row>
    <row r="150" spans="4:16" x14ac:dyDescent="0.25">
      <c r="D150" t="s">
        <v>413</v>
      </c>
      <c r="H150">
        <f>YEARFRAC(G148,H148)</f>
        <v>0.83333333333333337</v>
      </c>
      <c r="I150">
        <v>1</v>
      </c>
      <c r="J150">
        <f>YEARFRAC(I148,J148)</f>
        <v>1</v>
      </c>
      <c r="K150">
        <f t="shared" ref="K150:L150" si="121">YEARFRAC(J148,K148)</f>
        <v>1</v>
      </c>
      <c r="L150">
        <f t="shared" si="121"/>
        <v>1</v>
      </c>
      <c r="M150">
        <v>1</v>
      </c>
      <c r="O150" s="164" t="s">
        <v>331</v>
      </c>
      <c r="P150" s="164">
        <f>AVERAGE(P148:P149)</f>
        <v>210897.74773959766</v>
      </c>
    </row>
    <row r="153" spans="4:16" x14ac:dyDescent="0.25">
      <c r="D153" t="s">
        <v>208</v>
      </c>
      <c r="H153" s="48">
        <f>L33</f>
        <v>5066.535527526712</v>
      </c>
      <c r="I153" s="48">
        <f t="shared" ref="I153:L153" si="122">M33</f>
        <v>5714.1779566860077</v>
      </c>
      <c r="J153" s="48">
        <f t="shared" si="122"/>
        <v>6346.2410587510331</v>
      </c>
      <c r="K153" s="48">
        <f t="shared" si="122"/>
        <v>6954.8756443074353</v>
      </c>
      <c r="L153" s="48">
        <f t="shared" si="122"/>
        <v>7534.4207102051823</v>
      </c>
    </row>
    <row r="154" spans="4:16" x14ac:dyDescent="0.25">
      <c r="D154" t="s">
        <v>414</v>
      </c>
      <c r="H154" s="45">
        <f>-H153*$E$139</f>
        <v>-1414.9136953200759</v>
      </c>
      <c r="I154" s="45">
        <f t="shared" ref="I154:L154" si="123">-I153*$E$139</f>
        <v>-1595.7785363360392</v>
      </c>
      <c r="J154" s="45">
        <f t="shared" si="123"/>
        <v>-1772.2925930439108</v>
      </c>
      <c r="K154" s="45">
        <f t="shared" si="123"/>
        <v>-1942.2638497084426</v>
      </c>
      <c r="L154" s="45">
        <f t="shared" si="123"/>
        <v>-2104.111377735981</v>
      </c>
    </row>
    <row r="155" spans="4:16" x14ac:dyDescent="0.25">
      <c r="D155" s="14" t="s">
        <v>416</v>
      </c>
      <c r="E155" s="14"/>
      <c r="F155" s="14"/>
      <c r="G155" s="14"/>
      <c r="H155" s="161">
        <f>SUM(H153:H154)</f>
        <v>3651.6218322066361</v>
      </c>
      <c r="I155" s="161">
        <f t="shared" ref="I155:L155" si="124">SUM(I153:I154)</f>
        <v>4118.3994203499688</v>
      </c>
      <c r="J155" s="161">
        <f t="shared" si="124"/>
        <v>4573.9484657071225</v>
      </c>
      <c r="K155" s="161">
        <f t="shared" si="124"/>
        <v>5012.6117945989927</v>
      </c>
      <c r="L155" s="161">
        <f t="shared" si="124"/>
        <v>5430.3093324692018</v>
      </c>
    </row>
    <row r="156" spans="4:16" x14ac:dyDescent="0.25">
      <c r="D156" s="162" t="s">
        <v>417</v>
      </c>
      <c r="H156" s="48">
        <f>-L32</f>
        <v>1121.4566712340165</v>
      </c>
      <c r="I156" s="48">
        <f t="shared" ref="I156:L156" si="125">-M32</f>
        <v>1062.6025270828823</v>
      </c>
      <c r="J156" s="48">
        <f t="shared" si="125"/>
        <v>997.97360577659663</v>
      </c>
      <c r="K156" s="48">
        <f t="shared" si="125"/>
        <v>930.49206900024626</v>
      </c>
      <c r="L156" s="48">
        <f t="shared" si="125"/>
        <v>862.25121422372274</v>
      </c>
    </row>
    <row r="157" spans="4:16" x14ac:dyDescent="0.25">
      <c r="D157" s="162" t="s">
        <v>418</v>
      </c>
      <c r="H157" s="48">
        <f>L89</f>
        <v>-720.09421060664965</v>
      </c>
      <c r="I157" s="48">
        <f t="shared" ref="I157:L157" si="126">M89</f>
        <v>-621.85832364035809</v>
      </c>
      <c r="J157" s="48">
        <f t="shared" si="126"/>
        <v>-537.77567004720447</v>
      </c>
      <c r="K157" s="48">
        <f t="shared" si="126"/>
        <v>-465.115878700275</v>
      </c>
      <c r="L157" s="48">
        <f t="shared" si="126"/>
        <v>-402.0288425284877</v>
      </c>
    </row>
    <row r="158" spans="4:16" x14ac:dyDescent="0.25">
      <c r="D158" s="162" t="s">
        <v>419</v>
      </c>
      <c r="H158" s="48">
        <f>L116</f>
        <v>-1272.0043559374426</v>
      </c>
      <c r="I158" s="48">
        <f t="shared" ref="I158:L158" si="127">M116</f>
        <v>-837.95243635970246</v>
      </c>
      <c r="J158" s="48">
        <f t="shared" si="127"/>
        <v>-807.5616759833556</v>
      </c>
      <c r="K158" s="48">
        <f t="shared" si="127"/>
        <v>-770.15886221723304</v>
      </c>
      <c r="L158" s="48">
        <f t="shared" si="127"/>
        <v>-727.67855668878201</v>
      </c>
    </row>
    <row r="159" spans="4:16" x14ac:dyDescent="0.25">
      <c r="D159" s="163" t="s">
        <v>420</v>
      </c>
      <c r="E159" s="14"/>
      <c r="F159" s="14"/>
      <c r="G159" s="14"/>
      <c r="H159" s="161">
        <f>SUM(H155:H158)</f>
        <v>2780.9799368965605</v>
      </c>
      <c r="I159" s="161">
        <f t="shared" ref="I159:L159" si="128">SUM(I155:I158)</f>
        <v>3721.1911874327902</v>
      </c>
      <c r="J159" s="161">
        <f t="shared" si="128"/>
        <v>4226.5847254531591</v>
      </c>
      <c r="K159" s="161">
        <f t="shared" si="128"/>
        <v>4707.829122681731</v>
      </c>
      <c r="L159" s="161">
        <f t="shared" si="128"/>
        <v>5162.8531474756546</v>
      </c>
      <c r="M159" s="48">
        <f>P150</f>
        <v>210897.74773959766</v>
      </c>
    </row>
    <row r="161" spans="4:13" x14ac:dyDescent="0.25">
      <c r="D161" t="s">
        <v>421</v>
      </c>
      <c r="G161">
        <v>0</v>
      </c>
      <c r="H161" s="45">
        <f>H159*H150</f>
        <v>2317.4832807471339</v>
      </c>
      <c r="I161" s="45">
        <f t="shared" ref="I161:L161" si="129">I159*I150</f>
        <v>3721.1911874327902</v>
      </c>
      <c r="J161" s="45">
        <f t="shared" si="129"/>
        <v>4226.5847254531591</v>
      </c>
      <c r="K161" s="45">
        <f t="shared" si="129"/>
        <v>4707.829122681731</v>
      </c>
      <c r="L161" s="45">
        <f t="shared" si="129"/>
        <v>5162.8531474756546</v>
      </c>
      <c r="M161" s="48">
        <f>M159*M150</f>
        <v>210897.74773959766</v>
      </c>
    </row>
    <row r="164" spans="4:13" x14ac:dyDescent="0.25">
      <c r="D164" s="5" t="s">
        <v>427</v>
      </c>
      <c r="H164" s="166" t="s">
        <v>435</v>
      </c>
      <c r="K164" s="166" t="s">
        <v>440</v>
      </c>
      <c r="L164" s="168"/>
    </row>
    <row r="165" spans="4:13" x14ac:dyDescent="0.25">
      <c r="D165" t="s">
        <v>428</v>
      </c>
      <c r="E165" s="45">
        <f>XNPV(E142,G161:M161,G148:M148)</f>
        <v>159359.39526056306</v>
      </c>
      <c r="H165" s="4" t="s">
        <v>392</v>
      </c>
      <c r="I165" s="45">
        <f>E144*E143</f>
        <v>118369.93200000002</v>
      </c>
      <c r="K165" t="s">
        <v>441</v>
      </c>
      <c r="L165" s="169">
        <f>I171</f>
        <v>1463.9103764239724</v>
      </c>
    </row>
    <row r="166" spans="4:13" x14ac:dyDescent="0.25">
      <c r="D166" t="s">
        <v>429</v>
      </c>
      <c r="E166" s="48">
        <f>K46+K47+K55</f>
        <v>9700.4499999999971</v>
      </c>
      <c r="H166" s="167" t="s">
        <v>436</v>
      </c>
      <c r="I166" s="45">
        <f>-E167</f>
        <v>559.41</v>
      </c>
      <c r="K166" t="s">
        <v>442</v>
      </c>
      <c r="L166" s="4">
        <f>E171</f>
        <v>2085.2468457226728</v>
      </c>
    </row>
    <row r="167" spans="4:13" x14ac:dyDescent="0.25">
      <c r="D167" t="s">
        <v>430</v>
      </c>
      <c r="E167" s="48">
        <f>-L64</f>
        <v>-559.41</v>
      </c>
      <c r="H167" s="4" t="s">
        <v>437</v>
      </c>
      <c r="I167" s="45">
        <f>-E168</f>
        <v>95.9</v>
      </c>
      <c r="K167" t="s">
        <v>443</v>
      </c>
      <c r="L167" s="38">
        <f>L166/L165-1</f>
        <v>0.42443613987933859</v>
      </c>
    </row>
    <row r="168" spans="4:13" x14ac:dyDescent="0.25">
      <c r="D168" t="s">
        <v>431</v>
      </c>
      <c r="E168" s="48">
        <f>-K71</f>
        <v>-95.9</v>
      </c>
      <c r="H168" s="4" t="s">
        <v>438</v>
      </c>
      <c r="I168" s="45">
        <f>-'Comps Valaution'!I29</f>
        <v>-799.84</v>
      </c>
    </row>
    <row r="169" spans="4:13" x14ac:dyDescent="0.25">
      <c r="D169" s="11" t="s">
        <v>340</v>
      </c>
      <c r="E169" s="165">
        <f>SUM(E165:E168)</f>
        <v>168404.53526056308</v>
      </c>
      <c r="H169" s="7" t="s">
        <v>428</v>
      </c>
      <c r="I169" s="45">
        <f>SUM(I165:I168)</f>
        <v>118225.40200000002</v>
      </c>
    </row>
    <row r="170" spans="4:13" x14ac:dyDescent="0.25">
      <c r="H170" s="4"/>
      <c r="I170" s="45"/>
    </row>
    <row r="171" spans="4:13" x14ac:dyDescent="0.25">
      <c r="D171" s="5" t="s">
        <v>432</v>
      </c>
      <c r="E171" s="45">
        <f>E169/E143</f>
        <v>2085.2468457226728</v>
      </c>
      <c r="H171" s="7" t="s">
        <v>439</v>
      </c>
      <c r="I171" s="45">
        <f>I169/E143</f>
        <v>1463.9103764239724</v>
      </c>
    </row>
  </sheetData>
  <mergeCells count="1">
    <mergeCell ref="O147:P14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scenario!$D$5:$D$7</xm:f>
          </x14:formula1>
          <xm:sqref>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8"/>
  <sheetViews>
    <sheetView showGridLines="0" zoomScale="90" zoomScaleNormal="90" workbookViewId="0">
      <pane ySplit="2" topLeftCell="A3" activePane="bottomLeft" state="frozen"/>
      <selection pane="bottomLeft" activeCell="F7" sqref="F7"/>
    </sheetView>
  </sheetViews>
  <sheetFormatPr defaultRowHeight="15" x14ac:dyDescent="0.25"/>
  <cols>
    <col min="1" max="3" width="1.28515625" customWidth="1"/>
    <col min="4" max="4" width="57.28515625" customWidth="1"/>
    <col min="5" max="5" width="7.140625" bestFit="1" customWidth="1"/>
    <col min="6" max="10" width="10" bestFit="1" customWidth="1"/>
    <col min="11" max="11" width="10.5703125" bestFit="1" customWidth="1"/>
    <col min="12" max="12" width="10" bestFit="1" customWidth="1"/>
  </cols>
  <sheetData>
    <row r="1" spans="1:17" ht="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7"/>
      <c r="L1" s="2"/>
      <c r="M1" s="2"/>
      <c r="N1" s="2"/>
      <c r="O1" s="2"/>
      <c r="P1" s="2"/>
      <c r="Q1" s="2"/>
    </row>
    <row r="2" spans="1:17" x14ac:dyDescent="0.25">
      <c r="A2" s="2" t="s">
        <v>282</v>
      </c>
      <c r="B2" s="2"/>
      <c r="C2" s="2"/>
      <c r="D2" s="2"/>
      <c r="E2" s="2"/>
      <c r="F2" s="6">
        <v>2025</v>
      </c>
      <c r="G2" s="6">
        <f>F2+1</f>
        <v>2026</v>
      </c>
      <c r="H2" s="6">
        <f>G2+1</f>
        <v>2027</v>
      </c>
      <c r="I2" s="6">
        <f>H2+1</f>
        <v>2028</v>
      </c>
      <c r="J2" s="6">
        <f>I2+1</f>
        <v>2029</v>
      </c>
      <c r="K2" s="27"/>
      <c r="L2" s="2"/>
      <c r="M2" s="2"/>
      <c r="N2" s="2"/>
      <c r="O2" s="2"/>
      <c r="P2" s="2"/>
      <c r="Q2" s="2"/>
    </row>
    <row r="3" spans="1:17" x14ac:dyDescent="0.25">
      <c r="K3" s="28"/>
    </row>
    <row r="4" spans="1:17" x14ac:dyDescent="0.25">
      <c r="D4" s="5" t="s">
        <v>288</v>
      </c>
      <c r="E4" t="s">
        <v>287</v>
      </c>
      <c r="F4" s="6">
        <f>Model!L2</f>
        <v>2025</v>
      </c>
      <c r="G4" s="6">
        <f>Model!M2</f>
        <v>2026</v>
      </c>
      <c r="H4" s="6">
        <f>Model!N2</f>
        <v>2027</v>
      </c>
      <c r="I4" s="6">
        <f>Model!O2</f>
        <v>2028</v>
      </c>
      <c r="J4" s="6">
        <f>Model!P2</f>
        <v>2029</v>
      </c>
    </row>
    <row r="5" spans="1:17" x14ac:dyDescent="0.25">
      <c r="D5" t="s">
        <v>283</v>
      </c>
      <c r="E5" s="39">
        <f>AVERAGE(Model!H7:K7)</f>
        <v>0.10812515192475253</v>
      </c>
      <c r="F5" s="43">
        <f>E5</f>
        <v>0.10812515192475253</v>
      </c>
      <c r="G5" s="39">
        <f>F5*(1-$E$8)</f>
        <v>9.5150133693782224E-2</v>
      </c>
      <c r="H5" s="39">
        <f t="shared" ref="H5:J5" si="0">G5*(1-$E$8)</f>
        <v>8.3732117650528362E-2</v>
      </c>
      <c r="I5" s="39">
        <f t="shared" si="0"/>
        <v>7.3684263532464961E-2</v>
      </c>
      <c r="J5" s="39">
        <f t="shared" si="0"/>
        <v>6.4842151908569165E-2</v>
      </c>
    </row>
    <row r="6" spans="1:17" x14ac:dyDescent="0.25">
      <c r="D6" t="s">
        <v>284</v>
      </c>
      <c r="E6" s="39">
        <f>MAX(Model!H7:K7)</f>
        <v>0.13589800199273583</v>
      </c>
      <c r="F6" s="43">
        <f>E6</f>
        <v>0.13589800199273583</v>
      </c>
      <c r="G6" s="39">
        <f t="shared" ref="G6:J6" si="1">F6*(1-$E$8)</f>
        <v>0.11959024175360752</v>
      </c>
      <c r="H6" s="39">
        <f t="shared" si="1"/>
        <v>0.10523941274317462</v>
      </c>
      <c r="I6" s="39">
        <f t="shared" si="1"/>
        <v>9.2610683213993669E-2</v>
      </c>
      <c r="J6" s="39">
        <f t="shared" si="1"/>
        <v>8.1497401228314434E-2</v>
      </c>
    </row>
    <row r="7" spans="1:17" x14ac:dyDescent="0.25">
      <c r="D7" t="s">
        <v>285</v>
      </c>
      <c r="E7" s="39">
        <f>MIN(Model!H7:K7)</f>
        <v>4.5479232507510181E-2</v>
      </c>
      <c r="F7" s="43">
        <f>E7</f>
        <v>4.5479232507510181E-2</v>
      </c>
      <c r="G7" s="39">
        <f t="shared" ref="G7:J7" si="2">F7*(1-$E$8)</f>
        <v>4.0021724606608959E-2</v>
      </c>
      <c r="H7" s="39">
        <f t="shared" si="2"/>
        <v>3.5219117653815885E-2</v>
      </c>
      <c r="I7" s="39">
        <f t="shared" si="2"/>
        <v>3.0992823535357979E-2</v>
      </c>
      <c r="J7" s="39">
        <f t="shared" si="2"/>
        <v>2.727368471111502E-2</v>
      </c>
    </row>
    <row r="8" spans="1:17" x14ac:dyDescent="0.25">
      <c r="D8" s="5" t="s">
        <v>286</v>
      </c>
      <c r="E8" s="13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N31"/>
  <sheetViews>
    <sheetView showGridLines="0" topLeftCell="A16" workbookViewId="0">
      <selection activeCell="F34" sqref="F34"/>
    </sheetView>
  </sheetViews>
  <sheetFormatPr defaultRowHeight="15" x14ac:dyDescent="0.25"/>
  <cols>
    <col min="1" max="1" width="2.7109375" customWidth="1"/>
    <col min="2" max="2" width="5.85546875" bestFit="1" customWidth="1"/>
    <col min="3" max="3" width="17.85546875" bestFit="1" customWidth="1"/>
    <col min="4" max="4" width="8.5703125" bestFit="1" customWidth="1"/>
    <col min="5" max="5" width="16.5703125" bestFit="1" customWidth="1"/>
    <col min="6" max="6" width="14.140625" bestFit="1" customWidth="1"/>
    <col min="7" max="7" width="10.7109375" bestFit="1" customWidth="1"/>
    <col min="8" max="8" width="10.85546875" bestFit="1" customWidth="1"/>
    <col min="9" max="9" width="11" bestFit="1" customWidth="1"/>
    <col min="10" max="10" width="13.28515625" bestFit="1" customWidth="1"/>
    <col min="11" max="11" width="14.42578125" bestFit="1" customWidth="1"/>
    <col min="12" max="12" width="14.28515625" bestFit="1" customWidth="1"/>
    <col min="13" max="13" width="13.7109375" bestFit="1" customWidth="1"/>
    <col min="14" max="14" width="17.85546875" bestFit="1" customWidth="1"/>
  </cols>
  <sheetData>
    <row r="18" spans="2:14" x14ac:dyDescent="0.25">
      <c r="B18" s="49"/>
      <c r="C18" s="55" t="s">
        <v>289</v>
      </c>
      <c r="D18" s="55" t="s">
        <v>302</v>
      </c>
      <c r="E18" s="55" t="s">
        <v>303</v>
      </c>
      <c r="F18" s="55" t="s">
        <v>304</v>
      </c>
      <c r="G18" s="55" t="s">
        <v>305</v>
      </c>
      <c r="H18" s="55" t="s">
        <v>306</v>
      </c>
      <c r="I18" s="55" t="s">
        <v>307</v>
      </c>
      <c r="J18" s="55" t="s">
        <v>308</v>
      </c>
      <c r="K18" s="55" t="s">
        <v>309</v>
      </c>
      <c r="L18" s="55" t="s">
        <v>310</v>
      </c>
      <c r="M18" s="55" t="s">
        <v>206</v>
      </c>
      <c r="N18" s="55" t="s">
        <v>311</v>
      </c>
    </row>
    <row r="19" spans="2:14" x14ac:dyDescent="0.25">
      <c r="B19" s="50"/>
      <c r="C19" s="49" t="s">
        <v>290</v>
      </c>
      <c r="D19" s="52">
        <v>1677.6</v>
      </c>
      <c r="E19" s="52">
        <v>239.93</v>
      </c>
      <c r="F19" s="52">
        <f>D19*E19</f>
        <v>402506.56799999997</v>
      </c>
      <c r="G19" s="52">
        <v>2362.19</v>
      </c>
      <c r="H19" s="52">
        <v>11331.62</v>
      </c>
      <c r="I19" s="52">
        <v>52578.44</v>
      </c>
      <c r="J19" s="52">
        <v>10964.75</v>
      </c>
      <c r="K19" s="52">
        <v>14661.34</v>
      </c>
      <c r="L19" s="52">
        <v>2575.39</v>
      </c>
      <c r="M19" s="52">
        <f>K19+L19</f>
        <v>17236.73</v>
      </c>
      <c r="N19" s="54">
        <v>0.20200000000000001</v>
      </c>
    </row>
    <row r="20" spans="2:14" x14ac:dyDescent="0.25">
      <c r="B20" s="50"/>
      <c r="C20" s="49" t="s">
        <v>291</v>
      </c>
      <c r="D20" s="52">
        <v>6612</v>
      </c>
      <c r="E20" s="52">
        <v>26.55</v>
      </c>
      <c r="F20" s="52">
        <f t="shared" ref="F20:F28" si="0">D20*E20</f>
        <v>175548.6</v>
      </c>
      <c r="G20" s="52">
        <v>4</v>
      </c>
      <c r="H20" s="52">
        <v>3715</v>
      </c>
      <c r="I20" s="52">
        <v>9360</v>
      </c>
      <c r="J20" s="52">
        <v>2191</v>
      </c>
      <c r="K20" s="52">
        <v>2918</v>
      </c>
      <c r="L20" s="52">
        <v>402</v>
      </c>
      <c r="M20" s="52">
        <f t="shared" ref="M20:M28" si="1">K20+L20</f>
        <v>3320</v>
      </c>
      <c r="N20" s="54">
        <v>0.25</v>
      </c>
    </row>
    <row r="21" spans="2:14" x14ac:dyDescent="0.25">
      <c r="B21" s="50"/>
      <c r="C21" s="49" t="s">
        <v>293</v>
      </c>
      <c r="D21" s="52">
        <v>3174.7</v>
      </c>
      <c r="E21" s="52">
        <v>33.840000000000003</v>
      </c>
      <c r="F21" s="52">
        <f t="shared" si="0"/>
        <v>107431.848</v>
      </c>
      <c r="G21" s="52">
        <v>3202</v>
      </c>
      <c r="H21" s="52">
        <v>579</v>
      </c>
      <c r="I21" s="52">
        <v>11516</v>
      </c>
      <c r="J21" s="52">
        <v>1911</v>
      </c>
      <c r="K21" s="52">
        <v>2949</v>
      </c>
      <c r="L21" s="52">
        <v>795</v>
      </c>
      <c r="M21" s="52">
        <f t="shared" si="1"/>
        <v>3744</v>
      </c>
      <c r="N21" s="54">
        <v>0.28499999999999998</v>
      </c>
    </row>
    <row r="22" spans="2:14" x14ac:dyDescent="0.25">
      <c r="B22" s="50"/>
      <c r="C22" s="49" t="s">
        <v>294</v>
      </c>
      <c r="D22" s="52">
        <v>1251.2</v>
      </c>
      <c r="E22" s="52">
        <v>83.45</v>
      </c>
      <c r="F22" s="52">
        <f t="shared" si="0"/>
        <v>104412.64000000001</v>
      </c>
      <c r="G22" s="52">
        <v>4676.6000000000004</v>
      </c>
      <c r="H22" s="52">
        <v>2460.1999999999998</v>
      </c>
      <c r="I22" s="52">
        <v>32643.9</v>
      </c>
      <c r="J22" s="52">
        <v>5725.2</v>
      </c>
      <c r="K22" s="52">
        <v>7962.4</v>
      </c>
      <c r="L22" s="52">
        <v>1703.7</v>
      </c>
      <c r="M22" s="52">
        <f t="shared" si="1"/>
        <v>9666.1</v>
      </c>
      <c r="N22" s="54">
        <v>0.254</v>
      </c>
    </row>
    <row r="23" spans="2:14" x14ac:dyDescent="0.25">
      <c r="B23" s="50"/>
      <c r="C23" s="49" t="s">
        <v>295</v>
      </c>
      <c r="D23" s="52">
        <v>2467.6999999999998</v>
      </c>
      <c r="E23" s="52">
        <v>41.26</v>
      </c>
      <c r="F23" s="52">
        <f t="shared" si="0"/>
        <v>101817.30199999998</v>
      </c>
      <c r="G23" s="52">
        <v>8511.4500000000007</v>
      </c>
      <c r="H23" s="52">
        <v>554.5</v>
      </c>
      <c r="I23" s="52">
        <v>12207.44</v>
      </c>
      <c r="J23" s="52">
        <v>2011.12</v>
      </c>
      <c r="K23" s="52">
        <v>2945.74</v>
      </c>
      <c r="L23" s="52">
        <v>621.22</v>
      </c>
      <c r="M23" s="52">
        <f t="shared" si="1"/>
        <v>3566.96</v>
      </c>
      <c r="N23" s="54">
        <v>0.20300000000000001</v>
      </c>
    </row>
    <row r="24" spans="2:14" x14ac:dyDescent="0.25">
      <c r="B24" s="50"/>
      <c r="C24" s="49" t="s">
        <v>296</v>
      </c>
      <c r="D24" s="52">
        <v>930</v>
      </c>
      <c r="E24" s="52">
        <v>100.62</v>
      </c>
      <c r="F24" s="52">
        <f t="shared" si="0"/>
        <v>93576.6</v>
      </c>
      <c r="G24" s="52">
        <v>3213.2</v>
      </c>
      <c r="H24" s="52">
        <v>2956.8</v>
      </c>
      <c r="I24" s="52">
        <v>23241.5</v>
      </c>
      <c r="J24" s="52">
        <v>4672.6000000000004</v>
      </c>
      <c r="K24" s="52">
        <v>6412.2</v>
      </c>
      <c r="L24" s="52">
        <v>915.8</v>
      </c>
      <c r="M24" s="52">
        <f t="shared" si="1"/>
        <v>7328</v>
      </c>
      <c r="N24" s="54">
        <v>0.23200000000000001</v>
      </c>
    </row>
    <row r="25" spans="2:14" x14ac:dyDescent="0.25">
      <c r="B25" s="50"/>
      <c r="C25" s="49" t="s">
        <v>298</v>
      </c>
      <c r="D25" s="52">
        <v>1957.7</v>
      </c>
      <c r="E25" s="52">
        <v>45.66</v>
      </c>
      <c r="F25" s="52">
        <f t="shared" si="0"/>
        <v>89388.581999999995</v>
      </c>
      <c r="G25" s="52">
        <v>5447.77</v>
      </c>
      <c r="H25" s="52">
        <v>3142.33</v>
      </c>
      <c r="I25" s="52">
        <v>22707.9</v>
      </c>
      <c r="J25" s="52">
        <v>3306.26</v>
      </c>
      <c r="K25" s="52">
        <v>4309.87</v>
      </c>
      <c r="L25" s="52">
        <v>1169.26</v>
      </c>
      <c r="M25" s="52">
        <f t="shared" si="1"/>
        <v>5479.13</v>
      </c>
      <c r="N25" s="54">
        <v>0.17699999999999999</v>
      </c>
    </row>
    <row r="26" spans="2:14" x14ac:dyDescent="0.25">
      <c r="B26" s="50"/>
      <c r="C26" s="49" t="s">
        <v>299</v>
      </c>
      <c r="D26" s="52">
        <v>1147.8</v>
      </c>
      <c r="E26" s="52">
        <v>58.59</v>
      </c>
      <c r="F26" s="52">
        <f t="shared" si="0"/>
        <v>67249.601999999999</v>
      </c>
      <c r="G26" s="52">
        <v>8262.8700000000008</v>
      </c>
      <c r="H26" s="52">
        <v>8235.49</v>
      </c>
      <c r="I26" s="52">
        <v>31723.73</v>
      </c>
      <c r="J26" s="52">
        <v>3483.57</v>
      </c>
      <c r="K26" s="52">
        <v>5523.53</v>
      </c>
      <c r="L26" s="52">
        <v>1649.42</v>
      </c>
      <c r="M26" s="52">
        <f t="shared" si="1"/>
        <v>7172.95</v>
      </c>
      <c r="N26" s="54">
        <v>0.312</v>
      </c>
    </row>
    <row r="27" spans="2:14" x14ac:dyDescent="0.25">
      <c r="B27" s="50"/>
      <c r="C27" s="49" t="s">
        <v>300</v>
      </c>
      <c r="D27" s="52">
        <v>30455</v>
      </c>
      <c r="E27" s="52">
        <v>2.12</v>
      </c>
      <c r="F27" s="52">
        <f t="shared" si="0"/>
        <v>64564.600000000006</v>
      </c>
      <c r="G27" s="52">
        <v>196.67</v>
      </c>
      <c r="H27" s="52">
        <v>1627.92</v>
      </c>
      <c r="I27" s="52">
        <v>6409.15</v>
      </c>
      <c r="J27" s="52">
        <v>1414.44</v>
      </c>
      <c r="K27" s="52">
        <v>1898.38</v>
      </c>
      <c r="L27" s="52">
        <v>71.8</v>
      </c>
      <c r="M27" s="52">
        <f t="shared" si="1"/>
        <v>1970.18</v>
      </c>
      <c r="N27" s="53">
        <v>0.25</v>
      </c>
    </row>
    <row r="28" spans="2:14" x14ac:dyDescent="0.25">
      <c r="B28" s="50"/>
      <c r="C28" s="49" t="s">
        <v>301</v>
      </c>
      <c r="D28" s="52">
        <v>5098.5</v>
      </c>
      <c r="E28" s="52">
        <v>11.96</v>
      </c>
      <c r="F28" s="52">
        <f t="shared" si="0"/>
        <v>60978.060000000005</v>
      </c>
      <c r="G28" s="52">
        <v>1380.9</v>
      </c>
      <c r="H28" s="52">
        <v>1563.08</v>
      </c>
      <c r="I28" s="52">
        <v>12964.52</v>
      </c>
      <c r="J28" s="52">
        <v>2215.38</v>
      </c>
      <c r="K28" s="52">
        <v>2648.73</v>
      </c>
      <c r="L28" s="52">
        <v>357.16</v>
      </c>
      <c r="M28" s="52">
        <f t="shared" si="1"/>
        <v>3005.89</v>
      </c>
      <c r="N28" s="54">
        <v>0.123</v>
      </c>
    </row>
    <row r="29" spans="2:14" x14ac:dyDescent="0.25">
      <c r="B29" s="50"/>
      <c r="C29" s="49" t="s">
        <v>292</v>
      </c>
      <c r="D29" s="51">
        <v>1465.7</v>
      </c>
      <c r="E29" s="51">
        <v>80.760000000000005</v>
      </c>
      <c r="F29" s="52">
        <f>D29*E29</f>
        <v>118369.93200000002</v>
      </c>
      <c r="G29" s="51">
        <v>438.19</v>
      </c>
      <c r="H29" s="51">
        <v>799.84</v>
      </c>
      <c r="I29" s="51">
        <v>27547.62</v>
      </c>
      <c r="J29" s="51">
        <v>5269.2</v>
      </c>
      <c r="K29" s="51">
        <v>6882.82</v>
      </c>
      <c r="L29" s="51">
        <v>1106.95</v>
      </c>
      <c r="M29" s="52">
        <f>K29+L29</f>
        <v>7989.7699999999995</v>
      </c>
      <c r="N29" s="54">
        <v>0.25</v>
      </c>
    </row>
    <row r="31" spans="2:14" x14ac:dyDescent="0.25">
      <c r="N31" s="13">
        <f>AVERAGE(N19:N29)</f>
        <v>0.23072727272727275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T35"/>
  <sheetViews>
    <sheetView showGridLines="0" topLeftCell="A8" workbookViewId="0">
      <selection activeCell="N35" sqref="N35"/>
    </sheetView>
  </sheetViews>
  <sheetFormatPr defaultRowHeight="15" x14ac:dyDescent="0.25"/>
  <cols>
    <col min="2" max="2" width="17.85546875" bestFit="1" customWidth="1"/>
    <col min="3" max="3" width="6.42578125" bestFit="1" customWidth="1"/>
    <col min="4" max="4" width="2" customWidth="1"/>
    <col min="7" max="7" width="11.140625" bestFit="1" customWidth="1"/>
    <col min="8" max="8" width="12.140625" bestFit="1" customWidth="1"/>
    <col min="9" max="9" width="12.28515625" bestFit="1" customWidth="1"/>
    <col min="10" max="10" width="11.28515625" bestFit="1" customWidth="1"/>
    <col min="11" max="11" width="3.42578125" customWidth="1"/>
    <col min="12" max="12" width="12.42578125" bestFit="1" customWidth="1"/>
    <col min="15" max="15" width="2.42578125" customWidth="1"/>
  </cols>
  <sheetData>
    <row r="6" spans="2:18" x14ac:dyDescent="0.25">
      <c r="B6" s="95"/>
      <c r="C6" s="96"/>
      <c r="D6" s="22"/>
      <c r="E6" s="172" t="s">
        <v>312</v>
      </c>
      <c r="F6" s="172"/>
      <c r="G6" s="172"/>
      <c r="H6" s="172"/>
      <c r="I6" s="172"/>
      <c r="J6" s="172"/>
      <c r="K6" s="64"/>
      <c r="L6" s="171" t="s">
        <v>313</v>
      </c>
      <c r="M6" s="171"/>
      <c r="N6" s="171"/>
      <c r="O6" s="63"/>
      <c r="P6" s="171" t="s">
        <v>314</v>
      </c>
      <c r="Q6" s="171"/>
      <c r="R6" s="171"/>
    </row>
    <row r="7" spans="2:18" x14ac:dyDescent="0.25">
      <c r="B7" s="97"/>
      <c r="C7" s="98"/>
      <c r="D7" s="65"/>
      <c r="E7" s="59" t="s">
        <v>315</v>
      </c>
      <c r="F7" s="91" t="s">
        <v>316</v>
      </c>
      <c r="G7" s="92" t="s">
        <v>317</v>
      </c>
      <c r="H7" s="92" t="s">
        <v>231</v>
      </c>
      <c r="I7" s="92" t="s">
        <v>318</v>
      </c>
      <c r="J7" s="92" t="s">
        <v>319</v>
      </c>
      <c r="K7" s="63"/>
      <c r="L7" s="99" t="s">
        <v>320</v>
      </c>
      <c r="M7" s="99" t="s">
        <v>206</v>
      </c>
      <c r="N7" s="99" t="s">
        <v>321</v>
      </c>
      <c r="O7" s="63"/>
      <c r="P7" s="99" t="s">
        <v>322</v>
      </c>
      <c r="Q7" s="99" t="s">
        <v>323</v>
      </c>
      <c r="R7" s="99" t="s">
        <v>324</v>
      </c>
    </row>
    <row r="8" spans="2:18" x14ac:dyDescent="0.25">
      <c r="B8" s="57" t="s">
        <v>325</v>
      </c>
      <c r="C8" s="58" t="s">
        <v>326</v>
      </c>
      <c r="D8" s="66"/>
      <c r="E8" s="59" t="s">
        <v>327</v>
      </c>
      <c r="F8" s="91" t="s">
        <v>329</v>
      </c>
      <c r="G8" s="92" t="s">
        <v>330</v>
      </c>
      <c r="H8" s="92" t="s">
        <v>330</v>
      </c>
      <c r="I8" s="92" t="s">
        <v>330</v>
      </c>
      <c r="J8" s="92" t="s">
        <v>330</v>
      </c>
      <c r="K8" s="63"/>
      <c r="L8" s="92" t="s">
        <v>330</v>
      </c>
      <c r="M8" s="92" t="s">
        <v>330</v>
      </c>
      <c r="N8" s="92" t="s">
        <v>330</v>
      </c>
      <c r="O8" s="63"/>
      <c r="P8" s="99" t="s">
        <v>328</v>
      </c>
      <c r="Q8" s="99" t="s">
        <v>328</v>
      </c>
      <c r="R8" s="99" t="s">
        <v>328</v>
      </c>
    </row>
    <row r="9" spans="2:18" x14ac:dyDescent="0.25">
      <c r="B9" s="104" t="s">
        <v>290</v>
      </c>
      <c r="C9" s="93"/>
      <c r="E9" s="100">
        <f>'Comps Data'!D19</f>
        <v>1677.6</v>
      </c>
      <c r="F9" s="100">
        <f>'Comps Data'!E19</f>
        <v>239.93</v>
      </c>
      <c r="G9" s="120">
        <f>E9*F9</f>
        <v>402506.56799999997</v>
      </c>
      <c r="H9" s="100">
        <f>'Comps Data'!G19</f>
        <v>2362.19</v>
      </c>
      <c r="I9" s="100">
        <f>'Comps Data'!H19</f>
        <v>11331.62</v>
      </c>
      <c r="J9" s="120">
        <f>G9+H9-I9</f>
        <v>393537.13799999998</v>
      </c>
      <c r="L9" s="100">
        <f>'Comps Data'!I19</f>
        <v>52578.44</v>
      </c>
      <c r="M9" s="100">
        <f>'Comps Data'!M19</f>
        <v>17236.73</v>
      </c>
      <c r="N9" s="100">
        <f>'Comps Data'!J19</f>
        <v>10964.75</v>
      </c>
      <c r="P9" s="102">
        <f>J9/L9</f>
        <v>7.4847625376485105</v>
      </c>
      <c r="Q9" s="102">
        <f>J9/M9</f>
        <v>22.831310695242077</v>
      </c>
      <c r="R9" s="102">
        <f>G9/N9</f>
        <v>36.709142296905995</v>
      </c>
    </row>
    <row r="10" spans="2:18" x14ac:dyDescent="0.25">
      <c r="B10" s="104" t="s">
        <v>291</v>
      </c>
      <c r="C10" s="93"/>
      <c r="E10" s="100">
        <f>'Comps Data'!D20</f>
        <v>6612</v>
      </c>
      <c r="F10" s="100">
        <f>'Comps Data'!E20</f>
        <v>26.55</v>
      </c>
      <c r="G10" s="120">
        <f t="shared" ref="G10:G18" si="0">E10*F10</f>
        <v>175548.6</v>
      </c>
      <c r="H10" s="100">
        <f>'Comps Data'!G20</f>
        <v>4</v>
      </c>
      <c r="I10" s="100">
        <f>'Comps Data'!H20</f>
        <v>3715</v>
      </c>
      <c r="J10" s="120">
        <f t="shared" ref="J10:J18" si="1">G10+H10-I10</f>
        <v>171837.6</v>
      </c>
      <c r="L10" s="100">
        <f>'Comps Data'!I20</f>
        <v>9360</v>
      </c>
      <c r="M10" s="100">
        <f>'Comps Data'!M20</f>
        <v>3320</v>
      </c>
      <c r="N10" s="100">
        <f>'Comps Data'!J20</f>
        <v>2191</v>
      </c>
      <c r="P10" s="102">
        <f t="shared" ref="P10:P18" si="2">J10/L10</f>
        <v>18.358717948717949</v>
      </c>
      <c r="Q10" s="102">
        <f t="shared" ref="Q10:Q18" si="3">J10/M10</f>
        <v>51.758313253012048</v>
      </c>
      <c r="R10" s="102">
        <f t="shared" ref="R10:R18" si="4">G10/N10</f>
        <v>80.122592423550898</v>
      </c>
    </row>
    <row r="11" spans="2:18" x14ac:dyDescent="0.25">
      <c r="B11" s="104" t="s">
        <v>293</v>
      </c>
      <c r="C11" s="93"/>
      <c r="E11" s="100">
        <f>'Comps Data'!D21</f>
        <v>3174.7</v>
      </c>
      <c r="F11" s="100">
        <f>'Comps Data'!E21</f>
        <v>33.840000000000003</v>
      </c>
      <c r="G11" s="120">
        <f t="shared" si="0"/>
        <v>107431.848</v>
      </c>
      <c r="H11" s="100">
        <f>'Comps Data'!G21</f>
        <v>3202</v>
      </c>
      <c r="I11" s="100">
        <f>'Comps Data'!H21</f>
        <v>579</v>
      </c>
      <c r="J11" s="120">
        <f t="shared" si="1"/>
        <v>110054.848</v>
      </c>
      <c r="L11" s="100">
        <f>'Comps Data'!I21</f>
        <v>11516</v>
      </c>
      <c r="M11" s="100">
        <f>'Comps Data'!M21</f>
        <v>3744</v>
      </c>
      <c r="N11" s="100">
        <f>'Comps Data'!J21</f>
        <v>1911</v>
      </c>
      <c r="P11" s="102">
        <f t="shared" si="2"/>
        <v>9.5566905175408134</v>
      </c>
      <c r="Q11" s="102">
        <f t="shared" si="3"/>
        <v>29.394991452991452</v>
      </c>
      <c r="R11" s="102">
        <f t="shared" si="4"/>
        <v>56.217607535321818</v>
      </c>
    </row>
    <row r="12" spans="2:18" x14ac:dyDescent="0.25">
      <c r="B12" s="104" t="s">
        <v>294</v>
      </c>
      <c r="C12" s="93"/>
      <c r="E12" s="100">
        <f>'Comps Data'!D22</f>
        <v>1251.2</v>
      </c>
      <c r="F12" s="100">
        <f>'Comps Data'!E22</f>
        <v>83.45</v>
      </c>
      <c r="G12" s="120">
        <f t="shared" si="0"/>
        <v>104412.64000000001</v>
      </c>
      <c r="H12" s="100">
        <f>'Comps Data'!G22</f>
        <v>4676.6000000000004</v>
      </c>
      <c r="I12" s="100">
        <f>'Comps Data'!H22</f>
        <v>2460.1999999999998</v>
      </c>
      <c r="J12" s="120">
        <f t="shared" si="1"/>
        <v>106629.04000000002</v>
      </c>
      <c r="L12" s="100">
        <f>'Comps Data'!I22</f>
        <v>32643.9</v>
      </c>
      <c r="M12" s="100">
        <f>'Comps Data'!M22</f>
        <v>9666.1</v>
      </c>
      <c r="N12" s="100">
        <f>'Comps Data'!J22</f>
        <v>5725.2</v>
      </c>
      <c r="P12" s="102">
        <f t="shared" si="2"/>
        <v>3.2664307879879555</v>
      </c>
      <c r="Q12" s="102">
        <f t="shared" si="3"/>
        <v>11.031237003548485</v>
      </c>
      <c r="R12" s="102">
        <f t="shared" si="4"/>
        <v>18.237378606860897</v>
      </c>
    </row>
    <row r="13" spans="2:18" x14ac:dyDescent="0.25">
      <c r="B13" s="104" t="s">
        <v>295</v>
      </c>
      <c r="C13" s="93"/>
      <c r="E13" s="100">
        <f>'Comps Data'!D23</f>
        <v>2467.6999999999998</v>
      </c>
      <c r="F13" s="100">
        <f>'Comps Data'!E23</f>
        <v>41.26</v>
      </c>
      <c r="G13" s="120">
        <f t="shared" si="0"/>
        <v>101817.30199999998</v>
      </c>
      <c r="H13" s="100">
        <f>'Comps Data'!G23</f>
        <v>8511.4500000000007</v>
      </c>
      <c r="I13" s="100">
        <f>'Comps Data'!H23</f>
        <v>554.5</v>
      </c>
      <c r="J13" s="120">
        <f t="shared" si="1"/>
        <v>109774.25199999998</v>
      </c>
      <c r="L13" s="100">
        <f>'Comps Data'!I23</f>
        <v>12207.44</v>
      </c>
      <c r="M13" s="100">
        <f>'Comps Data'!M23</f>
        <v>3566.96</v>
      </c>
      <c r="N13" s="100">
        <f>'Comps Data'!J23</f>
        <v>2011.12</v>
      </c>
      <c r="P13" s="102">
        <f t="shared" si="2"/>
        <v>8.9924056149364624</v>
      </c>
      <c r="Q13" s="102">
        <f t="shared" si="3"/>
        <v>30.775296611119828</v>
      </c>
      <c r="R13" s="102">
        <f t="shared" si="4"/>
        <v>50.627163968336042</v>
      </c>
    </row>
    <row r="14" spans="2:18" x14ac:dyDescent="0.25">
      <c r="B14" s="104" t="s">
        <v>296</v>
      </c>
      <c r="C14" s="93"/>
      <c r="E14" s="100">
        <f>'Comps Data'!D24</f>
        <v>930</v>
      </c>
      <c r="F14" s="100">
        <f>'Comps Data'!E24</f>
        <v>100.62</v>
      </c>
      <c r="G14" s="120">
        <f t="shared" si="0"/>
        <v>93576.6</v>
      </c>
      <c r="H14" s="100">
        <f>'Comps Data'!G24</f>
        <v>3213.2</v>
      </c>
      <c r="I14" s="100">
        <f>'Comps Data'!H24</f>
        <v>2956.8</v>
      </c>
      <c r="J14" s="120">
        <f t="shared" si="1"/>
        <v>93833</v>
      </c>
      <c r="L14" s="100">
        <f>'Comps Data'!I24</f>
        <v>23241.5</v>
      </c>
      <c r="M14" s="100">
        <f>'Comps Data'!M24</f>
        <v>7328</v>
      </c>
      <c r="N14" s="100">
        <f>'Comps Data'!J24</f>
        <v>4672.6000000000004</v>
      </c>
      <c r="P14" s="102">
        <f t="shared" si="2"/>
        <v>4.0373039605877414</v>
      </c>
      <c r="Q14" s="102">
        <f t="shared" si="3"/>
        <v>12.804721615720524</v>
      </c>
      <c r="R14" s="102">
        <f t="shared" si="4"/>
        <v>20.026666095963702</v>
      </c>
    </row>
    <row r="15" spans="2:18" x14ac:dyDescent="0.25">
      <c r="B15" s="104" t="s">
        <v>298</v>
      </c>
      <c r="C15" s="93"/>
      <c r="E15" s="100">
        <f>'Comps Data'!D25</f>
        <v>1957.7</v>
      </c>
      <c r="F15" s="100">
        <f>'Comps Data'!E25</f>
        <v>45.66</v>
      </c>
      <c r="G15" s="120">
        <f t="shared" si="0"/>
        <v>89388.581999999995</v>
      </c>
      <c r="H15" s="100">
        <f>'Comps Data'!G25</f>
        <v>5447.77</v>
      </c>
      <c r="I15" s="100">
        <f>'Comps Data'!H25</f>
        <v>3142.33</v>
      </c>
      <c r="J15" s="120">
        <f t="shared" si="1"/>
        <v>91694.021999999997</v>
      </c>
      <c r="L15" s="100">
        <f>'Comps Data'!I25</f>
        <v>22707.9</v>
      </c>
      <c r="M15" s="100">
        <f>'Comps Data'!M25</f>
        <v>5479.13</v>
      </c>
      <c r="N15" s="100">
        <f>'Comps Data'!J25</f>
        <v>3306.26</v>
      </c>
      <c r="P15" s="102">
        <f t="shared" si="2"/>
        <v>4.0379789412495208</v>
      </c>
      <c r="Q15" s="102">
        <f t="shared" si="3"/>
        <v>16.735142623007665</v>
      </c>
      <c r="R15" s="102">
        <f t="shared" si="4"/>
        <v>27.036162310284123</v>
      </c>
    </row>
    <row r="16" spans="2:18" x14ac:dyDescent="0.25">
      <c r="B16" s="104" t="s">
        <v>299</v>
      </c>
      <c r="C16" s="93"/>
      <c r="E16" s="100">
        <f>'Comps Data'!D26</f>
        <v>1147.8</v>
      </c>
      <c r="F16" s="100">
        <f>'Comps Data'!E26</f>
        <v>58.59</v>
      </c>
      <c r="G16" s="120">
        <f t="shared" si="0"/>
        <v>67249.601999999999</v>
      </c>
      <c r="H16" s="100">
        <f>'Comps Data'!G26</f>
        <v>8262.8700000000008</v>
      </c>
      <c r="I16" s="100">
        <f>'Comps Data'!H26</f>
        <v>8235.49</v>
      </c>
      <c r="J16" s="120">
        <f t="shared" si="1"/>
        <v>67276.981999999989</v>
      </c>
      <c r="L16" s="100">
        <f>'Comps Data'!I26</f>
        <v>31723.73</v>
      </c>
      <c r="M16" s="100">
        <f>'Comps Data'!M26</f>
        <v>7172.95</v>
      </c>
      <c r="N16" s="100">
        <f>'Comps Data'!J26</f>
        <v>3483.57</v>
      </c>
      <c r="P16" s="102">
        <f t="shared" si="2"/>
        <v>2.1207147457124362</v>
      </c>
      <c r="Q16" s="102">
        <f t="shared" si="3"/>
        <v>9.3792626464704192</v>
      </c>
      <c r="R16" s="102">
        <f t="shared" si="4"/>
        <v>19.304794219722869</v>
      </c>
    </row>
    <row r="17" spans="2:20" x14ac:dyDescent="0.25">
      <c r="B17" s="104" t="s">
        <v>300</v>
      </c>
      <c r="C17" s="93"/>
      <c r="E17" s="100">
        <f>'Comps Data'!D27</f>
        <v>30455</v>
      </c>
      <c r="F17" s="100">
        <f>'Comps Data'!E27</f>
        <v>2.12</v>
      </c>
      <c r="G17" s="120">
        <f t="shared" si="0"/>
        <v>64564.600000000006</v>
      </c>
      <c r="H17" s="100">
        <f>'Comps Data'!G27</f>
        <v>196.67</v>
      </c>
      <c r="I17" s="100">
        <f>'Comps Data'!H27</f>
        <v>1627.92</v>
      </c>
      <c r="J17" s="120">
        <f t="shared" si="1"/>
        <v>63133.350000000006</v>
      </c>
      <c r="L17" s="100">
        <f>'Comps Data'!I27</f>
        <v>6409.15</v>
      </c>
      <c r="M17" s="100">
        <f>'Comps Data'!M27</f>
        <v>1970.18</v>
      </c>
      <c r="N17" s="100">
        <f>'Comps Data'!J27</f>
        <v>1414.44</v>
      </c>
      <c r="P17" s="102">
        <f t="shared" si="2"/>
        <v>9.8505027967827257</v>
      </c>
      <c r="Q17" s="102">
        <f t="shared" si="3"/>
        <v>32.044457866793898</v>
      </c>
      <c r="R17" s="102">
        <f t="shared" si="4"/>
        <v>45.646757727439834</v>
      </c>
    </row>
    <row r="18" spans="2:20" x14ac:dyDescent="0.25">
      <c r="B18" s="105" t="s">
        <v>301</v>
      </c>
      <c r="C18" s="94"/>
      <c r="E18" s="101">
        <f>'Comps Data'!D28</f>
        <v>5098.5</v>
      </c>
      <c r="F18" s="101">
        <f>'Comps Data'!E28</f>
        <v>11.96</v>
      </c>
      <c r="G18" s="121">
        <f t="shared" si="0"/>
        <v>60978.060000000005</v>
      </c>
      <c r="H18" s="101">
        <f>'Comps Data'!G28</f>
        <v>1380.9</v>
      </c>
      <c r="I18" s="101">
        <f>'Comps Data'!H28</f>
        <v>1563.08</v>
      </c>
      <c r="J18" s="121">
        <f t="shared" si="1"/>
        <v>60795.880000000005</v>
      </c>
      <c r="L18" s="101">
        <f>'Comps Data'!I28</f>
        <v>12964.52</v>
      </c>
      <c r="M18" s="101">
        <f>'Comps Data'!M28</f>
        <v>3005.89</v>
      </c>
      <c r="N18" s="101">
        <f>'Comps Data'!J28</f>
        <v>2215.38</v>
      </c>
      <c r="P18" s="103">
        <f t="shared" si="2"/>
        <v>4.6894046212277818</v>
      </c>
      <c r="Q18" s="103">
        <f t="shared" si="3"/>
        <v>20.225583770530527</v>
      </c>
      <c r="R18" s="103">
        <f t="shared" si="4"/>
        <v>27.524876093491862</v>
      </c>
    </row>
    <row r="19" spans="2:20" x14ac:dyDescent="0.25">
      <c r="B19" s="61"/>
      <c r="E19" s="60"/>
      <c r="F19" s="60"/>
      <c r="H19" s="60"/>
      <c r="I19" s="60"/>
      <c r="J19" s="45"/>
      <c r="L19" s="60"/>
      <c r="M19" s="60"/>
      <c r="N19" s="60"/>
      <c r="P19" s="41"/>
      <c r="Q19" s="41"/>
      <c r="R19" s="41"/>
    </row>
    <row r="20" spans="2:20" x14ac:dyDescent="0.25">
      <c r="B20" s="61"/>
      <c r="E20" s="60"/>
      <c r="F20" s="60"/>
      <c r="H20" s="60"/>
      <c r="I20" s="60"/>
      <c r="J20" s="45"/>
      <c r="L20" s="60"/>
      <c r="M20" s="60"/>
      <c r="N20" s="60"/>
      <c r="P20" s="41"/>
      <c r="Q20" s="41"/>
      <c r="R20" s="41"/>
    </row>
    <row r="21" spans="2:20" x14ac:dyDescent="0.25">
      <c r="B21" s="59" t="s">
        <v>333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73">
        <f>MAX(P9:P18)</f>
        <v>18.358717948717949</v>
      </c>
      <c r="Q21" s="73">
        <f t="shared" ref="Q21:R21" si="5">MAX(Q9:Q18)</f>
        <v>51.758313253012048</v>
      </c>
      <c r="R21" s="73">
        <f t="shared" si="5"/>
        <v>80.122592423550898</v>
      </c>
    </row>
    <row r="22" spans="2:20" x14ac:dyDescent="0.25">
      <c r="B22" s="59" t="s">
        <v>334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73">
        <f>QUARTILE(P9:P18,3)</f>
        <v>9.4156192918897261</v>
      </c>
      <c r="Q22" s="73">
        <f t="shared" ref="Q22:R22" si="6">QUARTILE(Q9:Q18,3)</f>
        <v>30.430220321587733</v>
      </c>
      <c r="R22" s="73">
        <f t="shared" si="6"/>
        <v>49.382062408111992</v>
      </c>
    </row>
    <row r="23" spans="2:20" x14ac:dyDescent="0.25">
      <c r="B23" s="68" t="s">
        <v>331</v>
      </c>
      <c r="C23" s="69"/>
      <c r="D23" s="69"/>
      <c r="E23" s="69"/>
      <c r="F23" s="69"/>
      <c r="G23" s="69"/>
      <c r="H23" s="70"/>
      <c r="I23" s="70"/>
      <c r="J23" s="70"/>
      <c r="K23" s="70"/>
      <c r="L23" s="70"/>
      <c r="M23" s="70"/>
      <c r="N23" s="59"/>
      <c r="O23" s="59"/>
      <c r="P23" s="73">
        <f>AVERAGE(P9:P18)</f>
        <v>7.2394912472391892</v>
      </c>
      <c r="Q23" s="73">
        <f t="shared" ref="Q23:R23" si="7">AVERAGE(Q9:Q18)</f>
        <v>23.698031753843694</v>
      </c>
      <c r="R23" s="73">
        <f t="shared" si="7"/>
        <v>38.145314127787799</v>
      </c>
      <c r="S23" s="67"/>
      <c r="T23" s="67"/>
    </row>
    <row r="24" spans="2:20" x14ac:dyDescent="0.25">
      <c r="B24" s="68" t="s">
        <v>332</v>
      </c>
      <c r="C24" s="69"/>
      <c r="D24" s="69"/>
      <c r="E24" s="69"/>
      <c r="F24" s="69"/>
      <c r="G24" s="69"/>
      <c r="H24" s="70"/>
      <c r="I24" s="70"/>
      <c r="J24" s="70"/>
      <c r="K24" s="70"/>
      <c r="L24" s="70"/>
      <c r="M24" s="70"/>
      <c r="N24" s="59"/>
      <c r="O24" s="59"/>
      <c r="P24" s="73">
        <f>MEDIAN(P9:P18)</f>
        <v>6.0870835794381462</v>
      </c>
      <c r="Q24" s="73">
        <f t="shared" ref="Q24:R24" si="8">MEDIAN(Q9:Q18)</f>
        <v>21.5284472328863</v>
      </c>
      <c r="R24" s="73">
        <f t="shared" si="8"/>
        <v>32.117009195198932</v>
      </c>
      <c r="S24" s="67"/>
      <c r="T24" s="67"/>
    </row>
    <row r="25" spans="2:20" x14ac:dyDescent="0.25">
      <c r="B25" s="57" t="s">
        <v>335</v>
      </c>
      <c r="C25" s="59"/>
      <c r="D25" s="59"/>
      <c r="E25" s="59"/>
      <c r="F25" s="59"/>
      <c r="G25" s="59"/>
      <c r="H25" s="56"/>
      <c r="I25" s="56"/>
      <c r="J25" s="56"/>
      <c r="K25" s="56"/>
      <c r="L25" s="56"/>
      <c r="M25" s="56"/>
      <c r="N25" s="59"/>
      <c r="O25" s="59"/>
      <c r="P25" s="73">
        <f>QUARTILE(P9:P18,1)</f>
        <v>4.0374727057531867</v>
      </c>
      <c r="Q25" s="73">
        <f t="shared" ref="Q25:R25" si="9">QUARTILE(Q9:Q18,1)</f>
        <v>13.787326867542308</v>
      </c>
      <c r="R25" s="73">
        <f t="shared" si="9"/>
        <v>21.779040149543807</v>
      </c>
    </row>
    <row r="26" spans="2:20" x14ac:dyDescent="0.25">
      <c r="B26" s="57" t="s">
        <v>336</v>
      </c>
      <c r="C26" s="59"/>
      <c r="D26" s="59"/>
      <c r="E26" s="59"/>
      <c r="F26" s="59"/>
      <c r="G26" s="59"/>
      <c r="H26" s="56"/>
      <c r="I26" s="56"/>
      <c r="J26" s="56"/>
      <c r="K26" s="56"/>
      <c r="L26" s="56"/>
      <c r="M26" s="56"/>
      <c r="N26" s="59"/>
      <c r="O26" s="59"/>
      <c r="P26" s="73">
        <f>MIN(P9:P18)</f>
        <v>2.1207147457124362</v>
      </c>
      <c r="Q26" s="73">
        <f t="shared" ref="Q26:R26" si="10">MIN(Q9:Q18)</f>
        <v>9.3792626464704192</v>
      </c>
      <c r="R26" s="73">
        <f t="shared" si="10"/>
        <v>18.237378606860897</v>
      </c>
    </row>
    <row r="27" spans="2:20" x14ac:dyDescent="0.25">
      <c r="B27" s="71"/>
      <c r="C27" s="72"/>
      <c r="D27" s="72"/>
      <c r="E27" s="72"/>
      <c r="F27" s="72"/>
      <c r="G27" s="72"/>
      <c r="H27" s="63"/>
      <c r="I27" s="63"/>
      <c r="J27" s="63"/>
      <c r="K27" s="63"/>
      <c r="L27" s="63"/>
      <c r="M27" s="63"/>
      <c r="N27" s="72"/>
      <c r="O27" s="72"/>
      <c r="P27" s="72"/>
      <c r="Q27" s="72"/>
      <c r="R27" s="72"/>
    </row>
    <row r="28" spans="2:20" x14ac:dyDescent="0.25">
      <c r="B28" s="71"/>
      <c r="C28" s="72"/>
      <c r="D28" s="72"/>
      <c r="E28" s="72"/>
      <c r="F28" s="72"/>
      <c r="G28" s="72"/>
      <c r="H28" s="63"/>
      <c r="I28" s="63"/>
      <c r="J28" s="63"/>
      <c r="K28" s="63"/>
      <c r="L28" s="63"/>
      <c r="M28" s="63"/>
      <c r="N28" s="72"/>
      <c r="O28" s="72"/>
      <c r="P28" s="72"/>
      <c r="Q28" s="72"/>
      <c r="R28" s="72"/>
    </row>
    <row r="29" spans="2:20" x14ac:dyDescent="0.25">
      <c r="B29" s="115" t="str">
        <f>'Comps Data'!C29</f>
        <v>Cipla</v>
      </c>
      <c r="C29" s="115"/>
      <c r="D29" s="115"/>
      <c r="E29" s="116">
        <f>'Comps Data'!D29</f>
        <v>1465.7</v>
      </c>
      <c r="F29" s="116">
        <f>'Comps Data'!E29</f>
        <v>80.760000000000005</v>
      </c>
      <c r="G29" s="115">
        <f t="shared" ref="G29" si="11">E29*F29</f>
        <v>118369.93200000002</v>
      </c>
      <c r="H29" s="116">
        <f>'Comps Data'!G29</f>
        <v>438.19</v>
      </c>
      <c r="I29" s="116">
        <f>'Comps Data'!H29</f>
        <v>799.84</v>
      </c>
      <c r="J29" s="117">
        <f t="shared" ref="J29" si="12">G29+H29-I29</f>
        <v>118008.28200000002</v>
      </c>
      <c r="K29" s="115"/>
      <c r="L29" s="116">
        <f>'Comps Data'!I29</f>
        <v>27547.62</v>
      </c>
      <c r="M29" s="118">
        <f>'Comps Data'!M29</f>
        <v>7989.7699999999995</v>
      </c>
      <c r="N29" s="116">
        <f>'Comps Data'!J29</f>
        <v>5269.2</v>
      </c>
      <c r="O29" s="115"/>
      <c r="P29" s="119">
        <f>J29/L29</f>
        <v>4.2837922840521259</v>
      </c>
      <c r="Q29" s="119">
        <f>J29/M29</f>
        <v>14.769922288125944</v>
      </c>
      <c r="R29" s="119">
        <f>G29/N29</f>
        <v>22.464497836483719</v>
      </c>
    </row>
    <row r="32" spans="2:20" x14ac:dyDescent="0.25">
      <c r="B32" s="57" t="s">
        <v>337</v>
      </c>
      <c r="C32" s="59"/>
      <c r="D32" s="59"/>
      <c r="E32" s="59" t="s">
        <v>338</v>
      </c>
      <c r="F32" s="59" t="s">
        <v>319</v>
      </c>
      <c r="G32" s="59" t="s">
        <v>339</v>
      </c>
      <c r="H32" s="56" t="s">
        <v>340</v>
      </c>
      <c r="I32" s="56" t="s">
        <v>379</v>
      </c>
      <c r="J32" s="56" t="s">
        <v>341</v>
      </c>
      <c r="L32" s="56" t="s">
        <v>343</v>
      </c>
    </row>
    <row r="33" spans="2:12" x14ac:dyDescent="0.25">
      <c r="B33" s="106" t="s">
        <v>342</v>
      </c>
      <c r="C33" s="107"/>
      <c r="D33" s="107"/>
      <c r="E33" s="108">
        <f>P24</f>
        <v>6.0870835794381462</v>
      </c>
      <c r="F33" s="109">
        <f>E33*L29</f>
        <v>167684.66535460186</v>
      </c>
      <c r="G33" s="110">
        <f>$H$29-$I$29</f>
        <v>-361.65000000000003</v>
      </c>
      <c r="H33" s="111">
        <f>F33-G33</f>
        <v>168046.31535460186</v>
      </c>
      <c r="I33" s="111">
        <f>F29</f>
        <v>80.760000000000005</v>
      </c>
      <c r="J33" s="111">
        <f>H33/I33</f>
        <v>2080.8112351981408</v>
      </c>
      <c r="L33" t="str">
        <f>IF(J33&gt;$E$29,"Undervalued","Overvalued")</f>
        <v>Undervalued</v>
      </c>
    </row>
    <row r="34" spans="2:12" x14ac:dyDescent="0.25">
      <c r="B34" s="106" t="s">
        <v>323</v>
      </c>
      <c r="C34" s="107"/>
      <c r="D34" s="107"/>
      <c r="E34" s="108">
        <f>Q24</f>
        <v>21.5284472328863</v>
      </c>
      <c r="F34" s="109">
        <f>E34*M29</f>
        <v>172007.34184789797</v>
      </c>
      <c r="G34" s="110">
        <f t="shared" ref="G34:G35" si="13">$H$29-$I$29</f>
        <v>-361.65000000000003</v>
      </c>
      <c r="H34" s="111">
        <f t="shared" ref="H34" si="14">F34-G34</f>
        <v>172368.99184789797</v>
      </c>
      <c r="I34" s="111">
        <f>I33</f>
        <v>80.760000000000005</v>
      </c>
      <c r="J34" s="111">
        <f t="shared" ref="J34:J35" si="15">H34/I34</f>
        <v>2134.3362041592118</v>
      </c>
      <c r="L34" t="str">
        <f t="shared" ref="L34:L35" si="16">IF(J34&gt;$E$29,"Undervalued","Overvalued")</f>
        <v>Undervalued</v>
      </c>
    </row>
    <row r="35" spans="2:12" x14ac:dyDescent="0.25">
      <c r="B35" s="112" t="s">
        <v>324</v>
      </c>
      <c r="C35" s="112"/>
      <c r="D35" s="112"/>
      <c r="E35" s="113">
        <f>R24</f>
        <v>32.117009195198932</v>
      </c>
      <c r="F35" s="114">
        <f>H35+G35</f>
        <v>168869.29485134222</v>
      </c>
      <c r="G35" s="110">
        <f t="shared" si="13"/>
        <v>-361.65000000000003</v>
      </c>
      <c r="H35" s="111">
        <f>E35*N29</f>
        <v>169230.94485134221</v>
      </c>
      <c r="I35" s="111">
        <f>I34</f>
        <v>80.760000000000005</v>
      </c>
      <c r="J35" s="111">
        <f t="shared" si="15"/>
        <v>2095.4797529883876</v>
      </c>
      <c r="L35" t="str">
        <f t="shared" si="16"/>
        <v>Undervalued</v>
      </c>
    </row>
  </sheetData>
  <mergeCells count="3">
    <mergeCell ref="L6:N6"/>
    <mergeCell ref="P6:R6"/>
    <mergeCell ref="E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4"/>
  <sheetViews>
    <sheetView showGridLines="0" topLeftCell="A5" workbookViewId="0">
      <selection activeCell="G16" sqref="G16"/>
    </sheetView>
  </sheetViews>
  <sheetFormatPr defaultRowHeight="15" x14ac:dyDescent="0.25"/>
  <cols>
    <col min="2" max="2" width="10.140625" bestFit="1" customWidth="1"/>
    <col min="3" max="3" width="2.28515625" customWidth="1"/>
  </cols>
  <sheetData>
    <row r="1" spans="1:7" x14ac:dyDescent="0.25">
      <c r="A1" t="s">
        <v>344</v>
      </c>
    </row>
    <row r="6" spans="1:7" ht="15.75" thickBot="1" x14ac:dyDescent="0.3">
      <c r="B6" s="77" t="s">
        <v>345</v>
      </c>
      <c r="C6" s="77"/>
      <c r="D6" s="77" t="s">
        <v>346</v>
      </c>
    </row>
    <row r="7" spans="1:7" x14ac:dyDescent="0.25">
      <c r="B7" s="78">
        <v>45806</v>
      </c>
      <c r="D7">
        <v>37066.339999999997</v>
      </c>
    </row>
    <row r="8" spans="1:7" x14ac:dyDescent="0.25">
      <c r="B8" s="78">
        <v>45805</v>
      </c>
      <c r="D8">
        <v>36943.42</v>
      </c>
      <c r="F8" s="79" t="s">
        <v>347</v>
      </c>
      <c r="G8" s="79">
        <f>YEARFRAC(B2484,B7)</f>
        <v>10</v>
      </c>
    </row>
    <row r="9" spans="1:7" x14ac:dyDescent="0.25">
      <c r="B9" s="78">
        <v>45804</v>
      </c>
      <c r="D9">
        <v>37029.33</v>
      </c>
    </row>
    <row r="10" spans="1:7" x14ac:dyDescent="0.25">
      <c r="B10" s="78">
        <v>45803</v>
      </c>
      <c r="D10">
        <v>37290.300000000003</v>
      </c>
      <c r="F10" s="79" t="s">
        <v>348</v>
      </c>
      <c r="G10" s="80">
        <f>_xlfn.RRI(G8,D2484,D7)</f>
        <v>0.12778323228484867</v>
      </c>
    </row>
    <row r="11" spans="1:7" x14ac:dyDescent="0.25">
      <c r="B11" s="78">
        <v>45800</v>
      </c>
      <c r="D11">
        <v>37069.550000000003</v>
      </c>
    </row>
    <row r="12" spans="1:7" x14ac:dyDescent="0.25">
      <c r="B12" s="78">
        <v>45799</v>
      </c>
      <c r="D12">
        <v>36706.44</v>
      </c>
    </row>
    <row r="13" spans="1:7" x14ac:dyDescent="0.25">
      <c r="B13" s="78">
        <v>45798</v>
      </c>
      <c r="D13">
        <v>37010.35</v>
      </c>
    </row>
    <row r="14" spans="1:7" x14ac:dyDescent="0.25">
      <c r="B14" s="78">
        <v>45797</v>
      </c>
      <c r="D14">
        <v>36817.14</v>
      </c>
    </row>
    <row r="15" spans="1:7" x14ac:dyDescent="0.25">
      <c r="B15" s="78">
        <v>45796</v>
      </c>
      <c r="D15">
        <v>37207.25</v>
      </c>
    </row>
    <row r="16" spans="1:7" x14ac:dyDescent="0.25">
      <c r="B16" s="78">
        <v>45793</v>
      </c>
      <c r="D16">
        <v>37318.129999999997</v>
      </c>
    </row>
    <row r="17" spans="2:4" x14ac:dyDescent="0.25">
      <c r="B17" s="78">
        <v>45792</v>
      </c>
      <c r="D17">
        <v>37361.050000000003</v>
      </c>
    </row>
    <row r="18" spans="2:4" x14ac:dyDescent="0.25">
      <c r="B18" s="78">
        <v>45791</v>
      </c>
      <c r="D18">
        <v>36771.94</v>
      </c>
    </row>
    <row r="19" spans="2:4" x14ac:dyDescent="0.25">
      <c r="B19" s="78">
        <v>45790</v>
      </c>
      <c r="D19">
        <v>36639.870000000003</v>
      </c>
    </row>
    <row r="20" spans="2:4" x14ac:dyDescent="0.25">
      <c r="B20" s="78">
        <v>45789</v>
      </c>
      <c r="D20">
        <v>37156.25</v>
      </c>
    </row>
    <row r="21" spans="2:4" x14ac:dyDescent="0.25">
      <c r="B21" s="78">
        <v>45786</v>
      </c>
      <c r="D21">
        <v>35789.629999999997</v>
      </c>
    </row>
    <row r="22" spans="2:4" x14ac:dyDescent="0.25">
      <c r="B22" s="78">
        <v>45785</v>
      </c>
      <c r="D22">
        <v>36184.82</v>
      </c>
    </row>
    <row r="23" spans="2:4" x14ac:dyDescent="0.25">
      <c r="B23" s="78">
        <v>45784</v>
      </c>
      <c r="D23">
        <v>36394.46</v>
      </c>
    </row>
    <row r="24" spans="2:4" x14ac:dyDescent="0.25">
      <c r="B24" s="78">
        <v>45783</v>
      </c>
      <c r="D24">
        <v>36342.6</v>
      </c>
    </row>
    <row r="25" spans="2:4" x14ac:dyDescent="0.25">
      <c r="B25" s="78">
        <v>45782</v>
      </c>
      <c r="D25">
        <v>36464.1</v>
      </c>
    </row>
    <row r="26" spans="2:4" x14ac:dyDescent="0.25">
      <c r="B26" s="78">
        <v>45779</v>
      </c>
      <c r="D26">
        <v>36293.51</v>
      </c>
    </row>
    <row r="27" spans="2:4" x14ac:dyDescent="0.25">
      <c r="B27" s="78">
        <v>45777</v>
      </c>
      <c r="D27">
        <v>36274.870000000003</v>
      </c>
    </row>
    <row r="28" spans="2:4" x14ac:dyDescent="0.25">
      <c r="B28" s="78">
        <v>45776</v>
      </c>
      <c r="D28">
        <v>36277.480000000003</v>
      </c>
    </row>
    <row r="29" spans="2:4" x14ac:dyDescent="0.25">
      <c r="B29" s="78">
        <v>45775</v>
      </c>
      <c r="D29">
        <v>36266.410000000003</v>
      </c>
    </row>
    <row r="30" spans="2:4" x14ac:dyDescent="0.25">
      <c r="B30" s="78">
        <v>45772</v>
      </c>
      <c r="D30">
        <v>35829.160000000003</v>
      </c>
    </row>
    <row r="31" spans="2:4" x14ac:dyDescent="0.25">
      <c r="B31" s="78">
        <v>45771</v>
      </c>
      <c r="D31">
        <v>36138.21</v>
      </c>
    </row>
    <row r="32" spans="2:4" x14ac:dyDescent="0.25">
      <c r="B32" s="78">
        <v>45770</v>
      </c>
      <c r="D32">
        <v>36260.74</v>
      </c>
    </row>
    <row r="33" spans="2:4" x14ac:dyDescent="0.25">
      <c r="B33" s="78">
        <v>45769</v>
      </c>
      <c r="D33">
        <v>36019.75</v>
      </c>
    </row>
    <row r="34" spans="2:4" x14ac:dyDescent="0.25">
      <c r="B34" s="78">
        <v>45768</v>
      </c>
      <c r="D34">
        <v>35957.620000000003</v>
      </c>
    </row>
    <row r="35" spans="2:4" x14ac:dyDescent="0.25">
      <c r="B35" s="78">
        <v>45764</v>
      </c>
      <c r="D35">
        <v>35549.39</v>
      </c>
    </row>
    <row r="36" spans="2:4" x14ac:dyDescent="0.25">
      <c r="B36" s="78">
        <v>45763</v>
      </c>
      <c r="D36">
        <v>34931.660000000003</v>
      </c>
    </row>
    <row r="37" spans="2:4" x14ac:dyDescent="0.25">
      <c r="B37" s="78">
        <v>45762</v>
      </c>
      <c r="D37">
        <v>34769.71</v>
      </c>
    </row>
    <row r="38" spans="2:4" x14ac:dyDescent="0.25">
      <c r="B38" s="78">
        <v>45758</v>
      </c>
      <c r="D38">
        <v>34024.5</v>
      </c>
    </row>
    <row r="39" spans="2:4" x14ac:dyDescent="0.25">
      <c r="B39" s="78">
        <v>45756</v>
      </c>
      <c r="D39">
        <v>33384.559999999998</v>
      </c>
    </row>
    <row r="40" spans="2:4" x14ac:dyDescent="0.25">
      <c r="B40" s="78">
        <v>45755</v>
      </c>
      <c r="D40">
        <v>33588.28</v>
      </c>
    </row>
    <row r="41" spans="2:4" x14ac:dyDescent="0.25">
      <c r="B41" s="78">
        <v>45754</v>
      </c>
      <c r="D41">
        <v>33030.49</v>
      </c>
    </row>
    <row r="42" spans="2:4" x14ac:dyDescent="0.25">
      <c r="B42" s="78">
        <v>45751</v>
      </c>
      <c r="D42">
        <v>34137.61</v>
      </c>
    </row>
    <row r="43" spans="2:4" x14ac:dyDescent="0.25">
      <c r="B43" s="78">
        <v>45750</v>
      </c>
      <c r="D43">
        <v>34652.839999999997</v>
      </c>
    </row>
    <row r="44" spans="2:4" x14ac:dyDescent="0.25">
      <c r="B44" s="78">
        <v>45749</v>
      </c>
      <c r="D44">
        <v>34775.4</v>
      </c>
    </row>
    <row r="45" spans="2:4" x14ac:dyDescent="0.25">
      <c r="B45" s="78">
        <v>45748</v>
      </c>
      <c r="D45">
        <v>34527.01</v>
      </c>
    </row>
    <row r="46" spans="2:4" x14ac:dyDescent="0.25">
      <c r="B46" s="78">
        <v>45744</v>
      </c>
      <c r="D46">
        <v>35054.080000000002</v>
      </c>
    </row>
    <row r="47" spans="2:4" x14ac:dyDescent="0.25">
      <c r="B47" s="78">
        <v>45743</v>
      </c>
      <c r="D47">
        <v>35162.32</v>
      </c>
    </row>
    <row r="48" spans="2:4" x14ac:dyDescent="0.25">
      <c r="B48" s="78">
        <v>45742</v>
      </c>
      <c r="D48">
        <v>35005.67</v>
      </c>
    </row>
    <row r="49" spans="2:4" x14ac:dyDescent="0.25">
      <c r="B49" s="78">
        <v>45741</v>
      </c>
      <c r="D49">
        <v>35276.65</v>
      </c>
    </row>
    <row r="50" spans="2:4" x14ac:dyDescent="0.25">
      <c r="B50" s="78">
        <v>45740</v>
      </c>
      <c r="D50">
        <v>35261.269999999997</v>
      </c>
    </row>
    <row r="51" spans="2:4" x14ac:dyDescent="0.25">
      <c r="B51" s="78">
        <v>45737</v>
      </c>
      <c r="D51">
        <v>34802.300000000003</v>
      </c>
    </row>
    <row r="52" spans="2:4" x14ac:dyDescent="0.25">
      <c r="B52" s="78">
        <v>45736</v>
      </c>
      <c r="D52">
        <v>34564.18</v>
      </c>
    </row>
    <row r="53" spans="2:4" x14ac:dyDescent="0.25">
      <c r="B53" s="78">
        <v>45735</v>
      </c>
      <c r="D53">
        <v>34142.35</v>
      </c>
    </row>
    <row r="54" spans="2:4" x14ac:dyDescent="0.25">
      <c r="B54" s="78">
        <v>45734</v>
      </c>
      <c r="D54">
        <v>34033.06</v>
      </c>
    </row>
    <row r="55" spans="2:4" x14ac:dyDescent="0.25">
      <c r="B55" s="78">
        <v>45733</v>
      </c>
      <c r="D55">
        <v>33547.879999999997</v>
      </c>
    </row>
    <row r="56" spans="2:4" x14ac:dyDescent="0.25">
      <c r="B56" s="78">
        <v>45729</v>
      </c>
      <c r="D56">
        <v>33381.620000000003</v>
      </c>
    </row>
    <row r="57" spans="2:4" x14ac:dyDescent="0.25">
      <c r="B57" s="78">
        <v>45728</v>
      </c>
      <c r="D57">
        <v>33490.870000000003</v>
      </c>
    </row>
    <row r="58" spans="2:4" x14ac:dyDescent="0.25">
      <c r="B58" s="78">
        <v>45727</v>
      </c>
      <c r="D58">
        <v>33531.68</v>
      </c>
    </row>
    <row r="59" spans="2:4" x14ac:dyDescent="0.25">
      <c r="B59" s="78">
        <v>45726</v>
      </c>
      <c r="D59">
        <v>33473.919999999998</v>
      </c>
    </row>
    <row r="60" spans="2:4" x14ac:dyDescent="0.25">
      <c r="B60" s="78">
        <v>45723</v>
      </c>
      <c r="D60">
        <v>33611.300000000003</v>
      </c>
    </row>
    <row r="61" spans="2:4" x14ac:dyDescent="0.25">
      <c r="B61" s="78">
        <v>45722</v>
      </c>
      <c r="D61">
        <v>33599.300000000003</v>
      </c>
    </row>
    <row r="62" spans="2:4" x14ac:dyDescent="0.25">
      <c r="B62" s="78">
        <v>45721</v>
      </c>
      <c r="D62">
        <v>33290.199999999997</v>
      </c>
    </row>
    <row r="63" spans="2:4" x14ac:dyDescent="0.25">
      <c r="B63" s="78">
        <v>45720</v>
      </c>
      <c r="D63">
        <v>32910.629999999997</v>
      </c>
    </row>
    <row r="64" spans="2:4" x14ac:dyDescent="0.25">
      <c r="B64" s="78">
        <v>45719</v>
      </c>
      <c r="D64">
        <v>32965.25</v>
      </c>
    </row>
    <row r="65" spans="2:4" x14ac:dyDescent="0.25">
      <c r="B65" s="78">
        <v>45716</v>
      </c>
      <c r="D65">
        <v>32973.360000000001</v>
      </c>
    </row>
    <row r="66" spans="2:4" x14ac:dyDescent="0.25">
      <c r="B66" s="78">
        <v>45715</v>
      </c>
      <c r="D66">
        <v>33599.79</v>
      </c>
    </row>
    <row r="67" spans="2:4" x14ac:dyDescent="0.25">
      <c r="B67" s="78">
        <v>45713</v>
      </c>
      <c r="D67">
        <v>33603.550000000003</v>
      </c>
    </row>
    <row r="68" spans="2:4" x14ac:dyDescent="0.25">
      <c r="B68" s="78">
        <v>45712</v>
      </c>
      <c r="D68">
        <v>33612.18</v>
      </c>
    </row>
    <row r="69" spans="2:4" x14ac:dyDescent="0.25">
      <c r="B69" s="78">
        <v>45709</v>
      </c>
      <c r="D69">
        <v>33973.61</v>
      </c>
    </row>
    <row r="70" spans="2:4" x14ac:dyDescent="0.25">
      <c r="B70" s="78">
        <v>45708</v>
      </c>
      <c r="D70">
        <v>34148.36</v>
      </c>
    </row>
    <row r="71" spans="2:4" x14ac:dyDescent="0.25">
      <c r="B71" s="78">
        <v>45707</v>
      </c>
      <c r="D71">
        <v>34177.82</v>
      </c>
    </row>
    <row r="72" spans="2:4" x14ac:dyDescent="0.25">
      <c r="B72" s="78">
        <v>45706</v>
      </c>
      <c r="D72">
        <v>34196.32</v>
      </c>
    </row>
    <row r="73" spans="2:4" x14ac:dyDescent="0.25">
      <c r="B73" s="78">
        <v>45705</v>
      </c>
      <c r="D73">
        <v>34217.480000000003</v>
      </c>
    </row>
    <row r="74" spans="2:4" x14ac:dyDescent="0.25">
      <c r="B74" s="78">
        <v>45702</v>
      </c>
      <c r="D74">
        <v>34172.379999999997</v>
      </c>
    </row>
    <row r="75" spans="2:4" x14ac:dyDescent="0.25">
      <c r="B75" s="78">
        <v>45701</v>
      </c>
      <c r="D75">
        <v>34324.31</v>
      </c>
    </row>
    <row r="76" spans="2:4" x14ac:dyDescent="0.25">
      <c r="B76" s="78">
        <v>45700</v>
      </c>
      <c r="D76">
        <v>34344.93</v>
      </c>
    </row>
    <row r="77" spans="2:4" x14ac:dyDescent="0.25">
      <c r="B77" s="78">
        <v>45699</v>
      </c>
      <c r="D77">
        <v>34364.39</v>
      </c>
    </row>
    <row r="78" spans="2:4" x14ac:dyDescent="0.25">
      <c r="B78" s="78">
        <v>45698</v>
      </c>
      <c r="D78">
        <v>34825.870000000003</v>
      </c>
    </row>
    <row r="79" spans="2:4" x14ac:dyDescent="0.25">
      <c r="B79" s="78">
        <v>45695</v>
      </c>
      <c r="D79">
        <v>35091.5</v>
      </c>
    </row>
    <row r="80" spans="2:4" x14ac:dyDescent="0.25">
      <c r="B80" s="78">
        <v>45694</v>
      </c>
      <c r="D80">
        <v>35143.08</v>
      </c>
    </row>
    <row r="81" spans="2:4" x14ac:dyDescent="0.25">
      <c r="B81" s="78">
        <v>45693</v>
      </c>
      <c r="D81">
        <v>35277.699999999997</v>
      </c>
    </row>
    <row r="82" spans="2:4" x14ac:dyDescent="0.25">
      <c r="B82" s="78">
        <v>45692</v>
      </c>
      <c r="D82">
        <v>35341.64</v>
      </c>
    </row>
    <row r="83" spans="2:4" x14ac:dyDescent="0.25">
      <c r="B83" s="78">
        <v>45691</v>
      </c>
      <c r="D83">
        <v>34778.660000000003</v>
      </c>
    </row>
    <row r="84" spans="2:4" x14ac:dyDescent="0.25">
      <c r="B84" s="78">
        <v>45689</v>
      </c>
      <c r="D84">
        <v>34958.89</v>
      </c>
    </row>
    <row r="85" spans="2:4" x14ac:dyDescent="0.25">
      <c r="B85" s="78">
        <v>45688</v>
      </c>
      <c r="D85">
        <v>34998.01</v>
      </c>
    </row>
    <row r="86" spans="2:4" x14ac:dyDescent="0.25">
      <c r="B86" s="78">
        <v>45687</v>
      </c>
      <c r="D86">
        <v>34603.4</v>
      </c>
    </row>
    <row r="87" spans="2:4" x14ac:dyDescent="0.25">
      <c r="B87" s="78">
        <v>45686</v>
      </c>
      <c r="D87">
        <v>34474.800000000003</v>
      </c>
    </row>
    <row r="88" spans="2:4" x14ac:dyDescent="0.25">
      <c r="B88" s="78">
        <v>45685</v>
      </c>
      <c r="D88">
        <v>34165.22</v>
      </c>
    </row>
    <row r="89" spans="2:4" x14ac:dyDescent="0.25">
      <c r="B89" s="78">
        <v>45684</v>
      </c>
      <c r="D89">
        <v>33974.58</v>
      </c>
    </row>
    <row r="90" spans="2:4" x14ac:dyDescent="0.25">
      <c r="B90" s="78">
        <v>45681</v>
      </c>
      <c r="D90">
        <v>34366.04</v>
      </c>
    </row>
    <row r="91" spans="2:4" x14ac:dyDescent="0.25">
      <c r="B91" s="78">
        <v>45680</v>
      </c>
      <c r="D91">
        <v>34534.46</v>
      </c>
    </row>
    <row r="92" spans="2:4" x14ac:dyDescent="0.25">
      <c r="B92" s="78">
        <v>45679</v>
      </c>
      <c r="D92">
        <v>34460.03</v>
      </c>
    </row>
    <row r="93" spans="2:4" x14ac:dyDescent="0.25">
      <c r="B93" s="78">
        <v>45678</v>
      </c>
      <c r="D93">
        <v>34265.550000000003</v>
      </c>
    </row>
    <row r="94" spans="2:4" x14ac:dyDescent="0.25">
      <c r="B94" s="78">
        <v>45677</v>
      </c>
      <c r="D94">
        <v>34741.89</v>
      </c>
    </row>
    <row r="95" spans="2:4" x14ac:dyDescent="0.25">
      <c r="B95" s="78">
        <v>45674</v>
      </c>
      <c r="D95">
        <v>34531.21</v>
      </c>
    </row>
    <row r="96" spans="2:4" x14ac:dyDescent="0.25">
      <c r="B96" s="78">
        <v>45673</v>
      </c>
      <c r="D96">
        <v>34660.67</v>
      </c>
    </row>
    <row r="97" spans="2:4" x14ac:dyDescent="0.25">
      <c r="B97" s="78">
        <v>45672</v>
      </c>
      <c r="D97">
        <v>34514.06</v>
      </c>
    </row>
    <row r="98" spans="2:4" x14ac:dyDescent="0.25">
      <c r="B98" s="78">
        <v>45671</v>
      </c>
      <c r="D98">
        <v>34458.870000000003</v>
      </c>
    </row>
    <row r="99" spans="2:4" x14ac:dyDescent="0.25">
      <c r="B99" s="78">
        <v>45670</v>
      </c>
      <c r="D99">
        <v>34324.870000000003</v>
      </c>
    </row>
    <row r="100" spans="2:4" x14ac:dyDescent="0.25">
      <c r="B100" s="78">
        <v>45667</v>
      </c>
      <c r="D100">
        <v>34838.660000000003</v>
      </c>
    </row>
    <row r="101" spans="2:4" x14ac:dyDescent="0.25">
      <c r="B101" s="78">
        <v>45666</v>
      </c>
      <c r="D101">
        <v>34979.910000000003</v>
      </c>
    </row>
    <row r="102" spans="2:4" x14ac:dyDescent="0.25">
      <c r="B102" s="78">
        <v>45665</v>
      </c>
      <c r="D102">
        <v>35221.43</v>
      </c>
    </row>
    <row r="103" spans="2:4" x14ac:dyDescent="0.25">
      <c r="B103" s="78">
        <v>45664</v>
      </c>
      <c r="D103">
        <v>35249.64</v>
      </c>
    </row>
    <row r="104" spans="2:4" x14ac:dyDescent="0.25">
      <c r="B104" s="78">
        <v>45663</v>
      </c>
      <c r="D104">
        <v>35113.040000000001</v>
      </c>
    </row>
    <row r="105" spans="2:4" x14ac:dyDescent="0.25">
      <c r="B105" s="78">
        <v>45660</v>
      </c>
      <c r="D105">
        <v>35690.959999999999</v>
      </c>
    </row>
    <row r="106" spans="2:4" x14ac:dyDescent="0.25">
      <c r="B106" s="78">
        <v>45659</v>
      </c>
      <c r="D106">
        <v>35964.43</v>
      </c>
    </row>
    <row r="107" spans="2:4" x14ac:dyDescent="0.25">
      <c r="B107" s="78">
        <v>45658</v>
      </c>
      <c r="D107">
        <v>35301.629999999997</v>
      </c>
    </row>
    <row r="108" spans="2:4" x14ac:dyDescent="0.25">
      <c r="B108" s="78">
        <v>45657</v>
      </c>
      <c r="D108">
        <v>35155.769999999997</v>
      </c>
    </row>
    <row r="109" spans="2:4" x14ac:dyDescent="0.25">
      <c r="B109" s="78">
        <v>45656</v>
      </c>
      <c r="D109">
        <v>35155.94</v>
      </c>
    </row>
    <row r="110" spans="2:4" x14ac:dyDescent="0.25">
      <c r="B110" s="78">
        <v>45653</v>
      </c>
      <c r="D110">
        <v>35406.5</v>
      </c>
    </row>
    <row r="111" spans="2:4" x14ac:dyDescent="0.25">
      <c r="B111" s="78">
        <v>45652</v>
      </c>
      <c r="D111">
        <v>35312.5</v>
      </c>
    </row>
    <row r="112" spans="2:4" x14ac:dyDescent="0.25">
      <c r="B112" s="78">
        <v>45650</v>
      </c>
      <c r="D112">
        <v>35278.97</v>
      </c>
    </row>
    <row r="113" spans="2:4" x14ac:dyDescent="0.25">
      <c r="B113" s="78">
        <v>45649</v>
      </c>
      <c r="D113">
        <v>35317.360000000001</v>
      </c>
    </row>
    <row r="114" spans="2:4" x14ac:dyDescent="0.25">
      <c r="B114" s="78">
        <v>45646</v>
      </c>
      <c r="D114">
        <v>35070.589999999997</v>
      </c>
    </row>
    <row r="115" spans="2:4" x14ac:dyDescent="0.25">
      <c r="B115" s="78">
        <v>45645</v>
      </c>
      <c r="D115">
        <v>35612.11</v>
      </c>
    </row>
    <row r="116" spans="2:4" x14ac:dyDescent="0.25">
      <c r="B116" s="78">
        <v>45644</v>
      </c>
      <c r="D116">
        <v>35979.58</v>
      </c>
    </row>
    <row r="117" spans="2:4" x14ac:dyDescent="0.25">
      <c r="B117" s="78">
        <v>45643</v>
      </c>
      <c r="D117">
        <v>36183.53</v>
      </c>
    </row>
    <row r="118" spans="2:4" x14ac:dyDescent="0.25">
      <c r="B118" s="78">
        <v>45642</v>
      </c>
      <c r="D118">
        <v>36677.480000000003</v>
      </c>
    </row>
    <row r="119" spans="2:4" x14ac:dyDescent="0.25">
      <c r="B119" s="78">
        <v>45639</v>
      </c>
      <c r="D119">
        <v>36826.269999999997</v>
      </c>
    </row>
    <row r="120" spans="2:4" x14ac:dyDescent="0.25">
      <c r="B120" s="78">
        <v>45638</v>
      </c>
      <c r="D120">
        <v>36499.75</v>
      </c>
    </row>
    <row r="121" spans="2:4" x14ac:dyDescent="0.25">
      <c r="B121" s="78">
        <v>45637</v>
      </c>
      <c r="D121">
        <v>36638.14</v>
      </c>
    </row>
    <row r="122" spans="2:4" x14ac:dyDescent="0.25">
      <c r="B122" s="78">
        <v>45636</v>
      </c>
      <c r="D122">
        <v>36590.980000000003</v>
      </c>
    </row>
    <row r="123" spans="2:4" x14ac:dyDescent="0.25">
      <c r="B123" s="78">
        <v>45635</v>
      </c>
      <c r="D123">
        <v>36604.29</v>
      </c>
    </row>
    <row r="124" spans="2:4" x14ac:dyDescent="0.25">
      <c r="B124" s="78">
        <v>45632</v>
      </c>
      <c r="D124">
        <v>36691.68</v>
      </c>
    </row>
    <row r="125" spans="2:4" x14ac:dyDescent="0.25">
      <c r="B125" s="78">
        <v>45631</v>
      </c>
      <c r="D125">
        <v>36737.18</v>
      </c>
    </row>
    <row r="126" spans="2:4" x14ac:dyDescent="0.25">
      <c r="B126" s="78">
        <v>45630</v>
      </c>
      <c r="D126">
        <v>36378.910000000003</v>
      </c>
    </row>
    <row r="127" spans="2:4" x14ac:dyDescent="0.25">
      <c r="B127" s="78">
        <v>45629</v>
      </c>
      <c r="D127">
        <v>36363.629999999997</v>
      </c>
    </row>
    <row r="128" spans="2:4" x14ac:dyDescent="0.25">
      <c r="B128" s="78">
        <v>45628</v>
      </c>
      <c r="D128">
        <v>36094.39</v>
      </c>
    </row>
    <row r="129" spans="2:4" x14ac:dyDescent="0.25">
      <c r="B129" s="78">
        <v>45625</v>
      </c>
      <c r="D129">
        <v>35878.82</v>
      </c>
    </row>
    <row r="130" spans="2:4" x14ac:dyDescent="0.25">
      <c r="B130" s="78">
        <v>45624</v>
      </c>
      <c r="D130">
        <v>35556.269999999997</v>
      </c>
    </row>
    <row r="131" spans="2:4" x14ac:dyDescent="0.25">
      <c r="B131" s="78">
        <v>45623</v>
      </c>
      <c r="D131">
        <v>36092.65</v>
      </c>
    </row>
    <row r="132" spans="2:4" x14ac:dyDescent="0.25">
      <c r="B132" s="78">
        <v>45622</v>
      </c>
      <c r="D132">
        <v>35973.11</v>
      </c>
    </row>
    <row r="133" spans="2:4" x14ac:dyDescent="0.25">
      <c r="B133" s="78">
        <v>45621</v>
      </c>
      <c r="D133">
        <v>36013.85</v>
      </c>
    </row>
    <row r="134" spans="2:4" x14ac:dyDescent="0.25">
      <c r="B134" s="78">
        <v>45618</v>
      </c>
      <c r="D134">
        <v>35546.01</v>
      </c>
    </row>
    <row r="135" spans="2:4" x14ac:dyDescent="0.25">
      <c r="B135" s="78">
        <v>45617</v>
      </c>
      <c r="D135">
        <v>34717.32</v>
      </c>
    </row>
    <row r="136" spans="2:4" x14ac:dyDescent="0.25">
      <c r="B136" s="78">
        <v>45615</v>
      </c>
      <c r="D136">
        <v>34968</v>
      </c>
    </row>
    <row r="137" spans="2:4" x14ac:dyDescent="0.25">
      <c r="B137" s="78">
        <v>45614</v>
      </c>
      <c r="D137">
        <v>34871.21</v>
      </c>
    </row>
    <row r="138" spans="2:4" x14ac:dyDescent="0.25">
      <c r="B138" s="78">
        <v>45610</v>
      </c>
      <c r="D138">
        <v>34988.480000000003</v>
      </c>
    </row>
    <row r="139" spans="2:4" x14ac:dyDescent="0.25">
      <c r="B139" s="78">
        <v>45609</v>
      </c>
      <c r="D139">
        <v>35020.93</v>
      </c>
    </row>
    <row r="140" spans="2:4" x14ac:dyDescent="0.25">
      <c r="B140" s="78">
        <v>45608</v>
      </c>
      <c r="D140">
        <v>35503.11</v>
      </c>
    </row>
    <row r="141" spans="2:4" x14ac:dyDescent="0.25">
      <c r="B141" s="78">
        <v>45607</v>
      </c>
      <c r="D141">
        <v>35886.42</v>
      </c>
    </row>
    <row r="142" spans="2:4" x14ac:dyDescent="0.25">
      <c r="B142" s="78">
        <v>45604</v>
      </c>
      <c r="D142">
        <v>35896.71</v>
      </c>
    </row>
    <row r="143" spans="2:4" x14ac:dyDescent="0.25">
      <c r="B143" s="78">
        <v>45603</v>
      </c>
      <c r="D143">
        <v>35972.74</v>
      </c>
    </row>
    <row r="144" spans="2:4" x14ac:dyDescent="0.25">
      <c r="B144" s="78">
        <v>45602</v>
      </c>
      <c r="D144">
        <v>36393.85</v>
      </c>
    </row>
    <row r="145" spans="2:4" x14ac:dyDescent="0.25">
      <c r="B145" s="78">
        <v>45601</v>
      </c>
      <c r="D145">
        <v>35982.959999999999</v>
      </c>
    </row>
    <row r="146" spans="2:4" x14ac:dyDescent="0.25">
      <c r="B146" s="78">
        <v>45600</v>
      </c>
      <c r="D146">
        <v>35659.07</v>
      </c>
    </row>
    <row r="147" spans="2:4" x14ac:dyDescent="0.25">
      <c r="B147" s="78">
        <v>45597</v>
      </c>
      <c r="D147">
        <v>36118.25</v>
      </c>
    </row>
    <row r="148" spans="2:4" x14ac:dyDescent="0.25">
      <c r="B148" s="78">
        <v>45596</v>
      </c>
      <c r="D148">
        <v>35971.14</v>
      </c>
    </row>
    <row r="149" spans="2:4" x14ac:dyDescent="0.25">
      <c r="B149" s="78">
        <v>45595</v>
      </c>
      <c r="D149">
        <v>36165.43</v>
      </c>
    </row>
    <row r="150" spans="2:4" x14ac:dyDescent="0.25">
      <c r="B150" s="78">
        <v>45594</v>
      </c>
      <c r="D150">
        <v>36352.629999999997</v>
      </c>
    </row>
    <row r="151" spans="2:4" x14ac:dyDescent="0.25">
      <c r="B151" s="78">
        <v>45593</v>
      </c>
      <c r="D151">
        <v>36138.03</v>
      </c>
    </row>
    <row r="152" spans="2:4" x14ac:dyDescent="0.25">
      <c r="B152" s="78">
        <v>45590</v>
      </c>
      <c r="D152">
        <v>35902.92</v>
      </c>
    </row>
    <row r="153" spans="2:4" x14ac:dyDescent="0.25">
      <c r="B153" s="78">
        <v>45589</v>
      </c>
      <c r="D153">
        <v>36227.519999999997</v>
      </c>
    </row>
    <row r="154" spans="2:4" x14ac:dyDescent="0.25">
      <c r="B154" s="78">
        <v>45588</v>
      </c>
      <c r="D154">
        <v>36281.1</v>
      </c>
    </row>
    <row r="155" spans="2:4" x14ac:dyDescent="0.25">
      <c r="B155" s="78">
        <v>45587</v>
      </c>
      <c r="D155">
        <v>36335.46</v>
      </c>
    </row>
    <row r="156" spans="2:4" x14ac:dyDescent="0.25">
      <c r="B156" s="78">
        <v>45586</v>
      </c>
      <c r="D156">
        <v>36789.949999999997</v>
      </c>
    </row>
    <row r="157" spans="2:4" x14ac:dyDescent="0.25">
      <c r="B157" s="78">
        <v>45583</v>
      </c>
      <c r="D157">
        <v>36898.25</v>
      </c>
    </row>
    <row r="158" spans="2:4" x14ac:dyDescent="0.25">
      <c r="B158" s="78">
        <v>45582</v>
      </c>
      <c r="D158">
        <v>36740.25</v>
      </c>
    </row>
    <row r="159" spans="2:4" x14ac:dyDescent="0.25">
      <c r="B159" s="78">
        <v>45581</v>
      </c>
      <c r="D159">
        <v>37068.99</v>
      </c>
    </row>
    <row r="160" spans="2:4" x14ac:dyDescent="0.25">
      <c r="B160" s="78">
        <v>45580</v>
      </c>
      <c r="D160">
        <v>37196.69</v>
      </c>
    </row>
    <row r="161" spans="2:4" x14ac:dyDescent="0.25">
      <c r="B161" s="78">
        <v>45579</v>
      </c>
      <c r="D161">
        <v>37301.5</v>
      </c>
    </row>
    <row r="162" spans="2:4" x14ac:dyDescent="0.25">
      <c r="B162" s="78">
        <v>45576</v>
      </c>
      <c r="D162">
        <v>37058.49</v>
      </c>
    </row>
    <row r="163" spans="2:4" x14ac:dyDescent="0.25">
      <c r="B163" s="78">
        <v>45575</v>
      </c>
      <c r="D163">
        <v>37109.26</v>
      </c>
    </row>
    <row r="164" spans="2:4" x14ac:dyDescent="0.25">
      <c r="B164" s="78">
        <v>45574</v>
      </c>
      <c r="D164">
        <v>37084.75</v>
      </c>
    </row>
    <row r="165" spans="2:4" x14ac:dyDescent="0.25">
      <c r="B165" s="78">
        <v>45573</v>
      </c>
      <c r="D165">
        <v>37131.07</v>
      </c>
    </row>
    <row r="166" spans="2:4" x14ac:dyDescent="0.25">
      <c r="B166" s="78">
        <v>45572</v>
      </c>
      <c r="D166">
        <v>36808.370000000003</v>
      </c>
    </row>
    <row r="167" spans="2:4" x14ac:dyDescent="0.25">
      <c r="B167" s="78">
        <v>45569</v>
      </c>
      <c r="D167">
        <v>37133.25</v>
      </c>
    </row>
    <row r="168" spans="2:4" x14ac:dyDescent="0.25">
      <c r="B168" s="78">
        <v>45568</v>
      </c>
      <c r="D168">
        <v>37482.839999999997</v>
      </c>
    </row>
    <row r="169" spans="2:4" x14ac:dyDescent="0.25">
      <c r="B169" s="78">
        <v>45566</v>
      </c>
      <c r="D169">
        <v>38294.54</v>
      </c>
    </row>
    <row r="170" spans="2:4" x14ac:dyDescent="0.25">
      <c r="B170" s="78">
        <v>45565</v>
      </c>
      <c r="D170">
        <v>38315.21</v>
      </c>
    </row>
    <row r="171" spans="2:4" x14ac:dyDescent="0.25">
      <c r="B171" s="78">
        <v>45562</v>
      </c>
      <c r="D171">
        <v>38861.64</v>
      </c>
    </row>
    <row r="172" spans="2:4" x14ac:dyDescent="0.25">
      <c r="B172" s="78">
        <v>45561</v>
      </c>
      <c r="D172">
        <v>38916.76</v>
      </c>
    </row>
    <row r="173" spans="2:4" x14ac:dyDescent="0.25">
      <c r="B173" s="78">
        <v>45560</v>
      </c>
      <c r="D173">
        <v>38602.21</v>
      </c>
    </row>
    <row r="174" spans="2:4" x14ac:dyDescent="0.25">
      <c r="B174" s="78">
        <v>45559</v>
      </c>
      <c r="D174">
        <v>38507.550000000003</v>
      </c>
    </row>
    <row r="175" spans="2:4" x14ac:dyDescent="0.25">
      <c r="B175" s="78">
        <v>45558</v>
      </c>
      <c r="D175">
        <v>38505.51</v>
      </c>
    </row>
    <row r="176" spans="2:4" x14ac:dyDescent="0.25">
      <c r="B176" s="78">
        <v>45555</v>
      </c>
      <c r="D176">
        <v>38285.67</v>
      </c>
    </row>
    <row r="177" spans="2:4" x14ac:dyDescent="0.25">
      <c r="B177" s="78">
        <v>45554</v>
      </c>
      <c r="D177">
        <v>37728.83</v>
      </c>
    </row>
    <row r="178" spans="2:4" x14ac:dyDescent="0.25">
      <c r="B178" s="78">
        <v>45553</v>
      </c>
      <c r="D178">
        <v>37672.03</v>
      </c>
    </row>
    <row r="179" spans="2:4" x14ac:dyDescent="0.25">
      <c r="B179" s="78">
        <v>45552</v>
      </c>
      <c r="D179">
        <v>37732.870000000003</v>
      </c>
    </row>
    <row r="180" spans="2:4" x14ac:dyDescent="0.25">
      <c r="B180" s="78">
        <v>45551</v>
      </c>
      <c r="D180">
        <v>37681.24</v>
      </c>
    </row>
    <row r="181" spans="2:4" x14ac:dyDescent="0.25">
      <c r="B181" s="78">
        <v>45548</v>
      </c>
      <c r="D181">
        <v>37640.800000000003</v>
      </c>
    </row>
    <row r="182" spans="2:4" x14ac:dyDescent="0.25">
      <c r="B182" s="78">
        <v>45547</v>
      </c>
      <c r="D182">
        <v>37688.9</v>
      </c>
    </row>
    <row r="183" spans="2:4" x14ac:dyDescent="0.25">
      <c r="B183" s="78">
        <v>45546</v>
      </c>
      <c r="D183">
        <v>36990.519999999997</v>
      </c>
    </row>
    <row r="184" spans="2:4" x14ac:dyDescent="0.25">
      <c r="B184" s="78">
        <v>45545</v>
      </c>
      <c r="D184">
        <v>37172.57</v>
      </c>
    </row>
    <row r="185" spans="2:4" x14ac:dyDescent="0.25">
      <c r="B185" s="78">
        <v>45544</v>
      </c>
      <c r="D185">
        <v>37017.15</v>
      </c>
    </row>
    <row r="186" spans="2:4" x14ac:dyDescent="0.25">
      <c r="B186" s="78">
        <v>45541</v>
      </c>
      <c r="D186">
        <v>36892.07</v>
      </c>
    </row>
    <row r="187" spans="2:4" x14ac:dyDescent="0.25">
      <c r="B187" s="78">
        <v>45540</v>
      </c>
      <c r="D187">
        <v>37326.99</v>
      </c>
    </row>
    <row r="188" spans="2:4" x14ac:dyDescent="0.25">
      <c r="B188" s="78">
        <v>45539</v>
      </c>
      <c r="D188">
        <v>37406.550000000003</v>
      </c>
    </row>
    <row r="189" spans="2:4" x14ac:dyDescent="0.25">
      <c r="B189" s="78">
        <v>45538</v>
      </c>
      <c r="D189">
        <v>37526.97</v>
      </c>
    </row>
    <row r="190" spans="2:4" x14ac:dyDescent="0.25">
      <c r="B190" s="78">
        <v>45537</v>
      </c>
      <c r="D190">
        <v>37525.279999999999</v>
      </c>
    </row>
    <row r="191" spans="2:4" x14ac:dyDescent="0.25">
      <c r="B191" s="78">
        <v>45534</v>
      </c>
      <c r="D191">
        <v>37461.730000000003</v>
      </c>
    </row>
    <row r="192" spans="2:4" x14ac:dyDescent="0.25">
      <c r="B192" s="78">
        <v>45533</v>
      </c>
      <c r="D192">
        <v>37337.089999999997</v>
      </c>
    </row>
    <row r="193" spans="2:4" x14ac:dyDescent="0.25">
      <c r="B193" s="78">
        <v>45532</v>
      </c>
      <c r="D193">
        <v>37189.269999999997</v>
      </c>
    </row>
    <row r="194" spans="2:4" x14ac:dyDescent="0.25">
      <c r="B194" s="78">
        <v>45531</v>
      </c>
      <c r="D194">
        <v>37137.910000000003</v>
      </c>
    </row>
    <row r="195" spans="2:4" x14ac:dyDescent="0.25">
      <c r="B195" s="78">
        <v>45530</v>
      </c>
      <c r="D195">
        <v>37127.300000000003</v>
      </c>
    </row>
    <row r="196" spans="2:4" x14ac:dyDescent="0.25">
      <c r="B196" s="78">
        <v>45527</v>
      </c>
      <c r="D196">
        <v>36849.019999999997</v>
      </c>
    </row>
    <row r="197" spans="2:4" x14ac:dyDescent="0.25">
      <c r="B197" s="78">
        <v>45526</v>
      </c>
      <c r="D197">
        <v>36828.5</v>
      </c>
    </row>
    <row r="198" spans="2:4" x14ac:dyDescent="0.25">
      <c r="B198" s="78">
        <v>45525</v>
      </c>
      <c r="D198">
        <v>36767.19</v>
      </c>
    </row>
    <row r="199" spans="2:4" x14ac:dyDescent="0.25">
      <c r="B199" s="78">
        <v>45524</v>
      </c>
      <c r="D199">
        <v>36661.24</v>
      </c>
    </row>
    <row r="200" spans="2:4" x14ac:dyDescent="0.25">
      <c r="B200" s="78">
        <v>45523</v>
      </c>
      <c r="D200">
        <v>36473.949999999997</v>
      </c>
    </row>
    <row r="201" spans="2:4" x14ac:dyDescent="0.25">
      <c r="B201" s="78">
        <v>45520</v>
      </c>
      <c r="D201">
        <v>36415.85</v>
      </c>
    </row>
    <row r="202" spans="2:4" x14ac:dyDescent="0.25">
      <c r="B202" s="78">
        <v>45518</v>
      </c>
      <c r="D202">
        <v>35817.89</v>
      </c>
    </row>
    <row r="203" spans="2:4" x14ac:dyDescent="0.25">
      <c r="B203" s="78">
        <v>45517</v>
      </c>
      <c r="D203">
        <v>35810.83</v>
      </c>
    </row>
    <row r="204" spans="2:4" x14ac:dyDescent="0.25">
      <c r="B204" s="78">
        <v>45516</v>
      </c>
      <c r="D204">
        <v>36119.449999999997</v>
      </c>
    </row>
    <row r="205" spans="2:4" x14ac:dyDescent="0.25">
      <c r="B205" s="78">
        <v>45513</v>
      </c>
      <c r="D205">
        <v>36126.230000000003</v>
      </c>
    </row>
    <row r="206" spans="2:4" x14ac:dyDescent="0.25">
      <c r="B206" s="78">
        <v>45512</v>
      </c>
      <c r="D206">
        <v>35753.120000000003</v>
      </c>
    </row>
    <row r="207" spans="2:4" x14ac:dyDescent="0.25">
      <c r="B207" s="78">
        <v>45511</v>
      </c>
      <c r="D207">
        <v>36020.75</v>
      </c>
    </row>
    <row r="208" spans="2:4" x14ac:dyDescent="0.25">
      <c r="B208" s="78">
        <v>45510</v>
      </c>
      <c r="D208">
        <v>35554.15</v>
      </c>
    </row>
    <row r="209" spans="2:4" x14ac:dyDescent="0.25">
      <c r="B209" s="78">
        <v>45509</v>
      </c>
      <c r="D209">
        <v>35646.370000000003</v>
      </c>
    </row>
    <row r="210" spans="2:4" x14ac:dyDescent="0.25">
      <c r="B210" s="78">
        <v>45506</v>
      </c>
      <c r="D210">
        <v>36624.49</v>
      </c>
    </row>
    <row r="211" spans="2:4" x14ac:dyDescent="0.25">
      <c r="B211" s="78">
        <v>45505</v>
      </c>
      <c r="D211">
        <v>37049.699999999997</v>
      </c>
    </row>
    <row r="212" spans="2:4" x14ac:dyDescent="0.25">
      <c r="B212" s="78">
        <v>45504</v>
      </c>
      <c r="D212">
        <v>36959.480000000003</v>
      </c>
    </row>
    <row r="213" spans="2:4" x14ac:dyDescent="0.25">
      <c r="B213" s="78">
        <v>45503</v>
      </c>
      <c r="D213">
        <v>36820.47</v>
      </c>
    </row>
    <row r="214" spans="2:4" x14ac:dyDescent="0.25">
      <c r="B214" s="78">
        <v>45502</v>
      </c>
      <c r="D214">
        <v>36786.300000000003</v>
      </c>
    </row>
    <row r="215" spans="2:4" x14ac:dyDescent="0.25">
      <c r="B215" s="78">
        <v>45499</v>
      </c>
      <c r="D215">
        <v>36784.480000000003</v>
      </c>
    </row>
    <row r="216" spans="2:4" x14ac:dyDescent="0.25">
      <c r="B216" s="78">
        <v>45498</v>
      </c>
      <c r="D216">
        <v>36149.4</v>
      </c>
    </row>
    <row r="217" spans="2:4" x14ac:dyDescent="0.25">
      <c r="B217" s="78">
        <v>45497</v>
      </c>
      <c r="D217">
        <v>36160.36</v>
      </c>
    </row>
    <row r="218" spans="2:4" x14ac:dyDescent="0.25">
      <c r="B218" s="78">
        <v>45496</v>
      </c>
      <c r="D218">
        <v>36257.51</v>
      </c>
    </row>
    <row r="219" spans="2:4" x14ac:dyDescent="0.25">
      <c r="B219" s="78">
        <v>45495</v>
      </c>
      <c r="D219">
        <v>36296.550000000003</v>
      </c>
    </row>
    <row r="220" spans="2:4" x14ac:dyDescent="0.25">
      <c r="B220" s="78">
        <v>45492</v>
      </c>
      <c r="D220">
        <v>36328.6</v>
      </c>
    </row>
    <row r="221" spans="2:4" x14ac:dyDescent="0.25">
      <c r="B221" s="78">
        <v>45491</v>
      </c>
      <c r="D221">
        <v>36723.93</v>
      </c>
    </row>
    <row r="222" spans="2:4" x14ac:dyDescent="0.25">
      <c r="B222" s="78">
        <v>45489</v>
      </c>
      <c r="D222">
        <v>36445.79</v>
      </c>
    </row>
    <row r="223" spans="2:4" x14ac:dyDescent="0.25">
      <c r="B223" s="78">
        <v>45488</v>
      </c>
      <c r="D223">
        <v>36403.86</v>
      </c>
    </row>
    <row r="224" spans="2:4" x14ac:dyDescent="0.25">
      <c r="B224" s="78">
        <v>45485</v>
      </c>
      <c r="D224">
        <v>36278.67</v>
      </c>
    </row>
    <row r="225" spans="2:4" x14ac:dyDescent="0.25">
      <c r="B225" s="78">
        <v>45484</v>
      </c>
      <c r="D225">
        <v>36000.25</v>
      </c>
    </row>
    <row r="226" spans="2:4" x14ac:dyDescent="0.25">
      <c r="B226" s="78">
        <v>45483</v>
      </c>
      <c r="D226">
        <v>36012.82</v>
      </c>
    </row>
    <row r="227" spans="2:4" x14ac:dyDescent="0.25">
      <c r="B227" s="78">
        <v>45482</v>
      </c>
      <c r="D227">
        <v>36173.870000000003</v>
      </c>
    </row>
    <row r="228" spans="2:4" x14ac:dyDescent="0.25">
      <c r="B228" s="78">
        <v>45481</v>
      </c>
      <c r="D228">
        <v>36004.74</v>
      </c>
    </row>
    <row r="229" spans="2:4" x14ac:dyDescent="0.25">
      <c r="B229" s="78">
        <v>45478</v>
      </c>
      <c r="D229">
        <v>36009.61</v>
      </c>
    </row>
    <row r="230" spans="2:4" x14ac:dyDescent="0.25">
      <c r="B230" s="78">
        <v>45477</v>
      </c>
      <c r="D230">
        <v>35970.639999999999</v>
      </c>
    </row>
    <row r="231" spans="2:4" x14ac:dyDescent="0.25">
      <c r="B231" s="78">
        <v>45476</v>
      </c>
      <c r="D231">
        <v>35947.53</v>
      </c>
    </row>
    <row r="232" spans="2:4" x14ac:dyDescent="0.25">
      <c r="B232" s="78">
        <v>45475</v>
      </c>
      <c r="D232">
        <v>35706.769999999997</v>
      </c>
    </row>
    <row r="233" spans="2:4" x14ac:dyDescent="0.25">
      <c r="B233" s="78">
        <v>45474</v>
      </c>
      <c r="D233">
        <v>35733.58</v>
      </c>
    </row>
    <row r="234" spans="2:4" x14ac:dyDescent="0.25">
      <c r="B234" s="78">
        <v>45471</v>
      </c>
      <c r="D234">
        <v>35539.160000000003</v>
      </c>
    </row>
    <row r="235" spans="2:4" x14ac:dyDescent="0.25">
      <c r="B235" s="78">
        <v>45470</v>
      </c>
      <c r="D235">
        <v>35585.620000000003</v>
      </c>
    </row>
    <row r="236" spans="2:4" x14ac:dyDescent="0.25">
      <c r="B236" s="78">
        <v>45469</v>
      </c>
      <c r="D236">
        <v>35324.11</v>
      </c>
    </row>
    <row r="237" spans="2:4" x14ac:dyDescent="0.25">
      <c r="B237" s="78">
        <v>45468</v>
      </c>
      <c r="D237">
        <v>35105.79</v>
      </c>
    </row>
    <row r="238" spans="2:4" x14ac:dyDescent="0.25">
      <c r="B238" s="78">
        <v>45467</v>
      </c>
      <c r="D238">
        <v>34834.33</v>
      </c>
    </row>
    <row r="239" spans="2:4" x14ac:dyDescent="0.25">
      <c r="B239" s="78">
        <v>45464</v>
      </c>
      <c r="D239">
        <v>34779.9</v>
      </c>
    </row>
    <row r="240" spans="2:4" x14ac:dyDescent="0.25">
      <c r="B240" s="78">
        <v>45463</v>
      </c>
      <c r="D240">
        <v>34873.15</v>
      </c>
    </row>
    <row r="241" spans="2:4" x14ac:dyDescent="0.25">
      <c r="B241" s="78">
        <v>45462</v>
      </c>
      <c r="D241">
        <v>34786.58</v>
      </c>
    </row>
    <row r="242" spans="2:4" x14ac:dyDescent="0.25">
      <c r="B242" s="78">
        <v>45461</v>
      </c>
      <c r="D242">
        <v>34847.24</v>
      </c>
    </row>
    <row r="243" spans="2:4" x14ac:dyDescent="0.25">
      <c r="B243" s="78">
        <v>45457</v>
      </c>
      <c r="D243">
        <v>34710.67</v>
      </c>
    </row>
    <row r="244" spans="2:4" x14ac:dyDescent="0.25">
      <c r="B244" s="78">
        <v>45456</v>
      </c>
      <c r="D244">
        <v>34600.19</v>
      </c>
    </row>
    <row r="245" spans="2:4" x14ac:dyDescent="0.25">
      <c r="B245" s="78">
        <v>45455</v>
      </c>
      <c r="D245">
        <v>34487.879999999997</v>
      </c>
    </row>
    <row r="246" spans="2:4" x14ac:dyDescent="0.25">
      <c r="B246" s="78">
        <v>45454</v>
      </c>
      <c r="D246">
        <v>34402</v>
      </c>
    </row>
    <row r="247" spans="2:4" x14ac:dyDescent="0.25">
      <c r="B247" s="78">
        <v>45453</v>
      </c>
      <c r="D247">
        <v>34385.839999999997</v>
      </c>
    </row>
    <row r="248" spans="2:4" x14ac:dyDescent="0.25">
      <c r="B248" s="78">
        <v>45450</v>
      </c>
      <c r="D248">
        <v>34431.61</v>
      </c>
    </row>
    <row r="249" spans="2:4" x14ac:dyDescent="0.25">
      <c r="B249" s="78">
        <v>45449</v>
      </c>
      <c r="D249">
        <v>33738.58</v>
      </c>
    </row>
    <row r="250" spans="2:4" x14ac:dyDescent="0.25">
      <c r="B250" s="78">
        <v>45448</v>
      </c>
      <c r="D250">
        <v>33441.4</v>
      </c>
    </row>
    <row r="251" spans="2:4" x14ac:dyDescent="0.25">
      <c r="B251" s="78">
        <v>45447</v>
      </c>
      <c r="D251">
        <v>32353.5</v>
      </c>
    </row>
    <row r="252" spans="2:4" x14ac:dyDescent="0.25">
      <c r="B252" s="78">
        <v>45446</v>
      </c>
      <c r="D252">
        <v>34369.129999999997</v>
      </c>
    </row>
    <row r="253" spans="2:4" x14ac:dyDescent="0.25">
      <c r="B253" s="78">
        <v>45443</v>
      </c>
      <c r="D253">
        <v>33285.9</v>
      </c>
    </row>
    <row r="254" spans="2:4" x14ac:dyDescent="0.25">
      <c r="B254" s="78">
        <v>45442</v>
      </c>
      <c r="D254">
        <v>33190.35</v>
      </c>
    </row>
    <row r="255" spans="2:4" x14ac:dyDescent="0.25">
      <c r="B255" s="78">
        <v>45441</v>
      </c>
      <c r="D255">
        <v>33509.230000000003</v>
      </c>
    </row>
    <row r="256" spans="2:4" x14ac:dyDescent="0.25">
      <c r="B256" s="78">
        <v>45440</v>
      </c>
      <c r="D256">
        <v>33780.01</v>
      </c>
    </row>
    <row r="257" spans="2:4" x14ac:dyDescent="0.25">
      <c r="B257" s="78">
        <v>45439</v>
      </c>
      <c r="D257">
        <v>33845.39</v>
      </c>
    </row>
    <row r="258" spans="2:4" x14ac:dyDescent="0.25">
      <c r="B258" s="78">
        <v>45436</v>
      </c>
      <c r="D258">
        <v>33881.75</v>
      </c>
    </row>
    <row r="259" spans="2:4" x14ac:dyDescent="0.25">
      <c r="B259" s="78">
        <v>45435</v>
      </c>
      <c r="D259">
        <v>33895.660000000003</v>
      </c>
    </row>
    <row r="260" spans="2:4" x14ac:dyDescent="0.25">
      <c r="B260" s="78">
        <v>45434</v>
      </c>
      <c r="D260">
        <v>33349.839999999997</v>
      </c>
    </row>
    <row r="261" spans="2:4" x14ac:dyDescent="0.25">
      <c r="B261" s="78">
        <v>45433</v>
      </c>
      <c r="D261">
        <v>33230.839999999997</v>
      </c>
    </row>
    <row r="262" spans="2:4" x14ac:dyDescent="0.25">
      <c r="B262" s="78">
        <v>45430</v>
      </c>
      <c r="D262">
        <v>33190.97</v>
      </c>
    </row>
    <row r="263" spans="2:4" x14ac:dyDescent="0.25">
      <c r="B263" s="78">
        <v>45429</v>
      </c>
      <c r="D263">
        <v>33138.019999999997</v>
      </c>
    </row>
    <row r="264" spans="2:4" x14ac:dyDescent="0.25">
      <c r="B264" s="78">
        <v>45428</v>
      </c>
      <c r="D264">
        <v>33046.160000000003</v>
      </c>
    </row>
    <row r="265" spans="2:4" x14ac:dyDescent="0.25">
      <c r="B265" s="78">
        <v>45427</v>
      </c>
      <c r="D265">
        <v>32736.91</v>
      </c>
    </row>
    <row r="266" spans="2:4" x14ac:dyDescent="0.25">
      <c r="B266" s="78">
        <v>45426</v>
      </c>
      <c r="D266">
        <v>32762.37</v>
      </c>
    </row>
    <row r="267" spans="2:4" x14ac:dyDescent="0.25">
      <c r="B267" s="78">
        <v>45425</v>
      </c>
      <c r="D267">
        <v>32594.61</v>
      </c>
    </row>
    <row r="268" spans="2:4" x14ac:dyDescent="0.25">
      <c r="B268" s="78">
        <v>45422</v>
      </c>
      <c r="D268">
        <v>32522.55</v>
      </c>
    </row>
    <row r="269" spans="2:4" x14ac:dyDescent="0.25">
      <c r="B269" s="78">
        <v>45421</v>
      </c>
      <c r="D269">
        <v>32329.72</v>
      </c>
    </row>
    <row r="270" spans="2:4" x14ac:dyDescent="0.25">
      <c r="B270" s="78">
        <v>45420</v>
      </c>
      <c r="D270">
        <v>32837.65</v>
      </c>
    </row>
    <row r="271" spans="2:4" x14ac:dyDescent="0.25">
      <c r="B271" s="78">
        <v>45419</v>
      </c>
      <c r="D271">
        <v>32837.71</v>
      </c>
    </row>
    <row r="272" spans="2:4" x14ac:dyDescent="0.25">
      <c r="B272" s="78">
        <v>45418</v>
      </c>
      <c r="D272">
        <v>33037.730000000003</v>
      </c>
    </row>
    <row r="273" spans="2:4" x14ac:dyDescent="0.25">
      <c r="B273" s="78">
        <v>45415</v>
      </c>
      <c r="D273">
        <v>33086.51</v>
      </c>
    </row>
    <row r="274" spans="2:4" x14ac:dyDescent="0.25">
      <c r="B274" s="78">
        <v>45414</v>
      </c>
      <c r="D274">
        <v>33340.199999999997</v>
      </c>
    </row>
    <row r="275" spans="2:4" x14ac:dyDescent="0.25">
      <c r="B275" s="78">
        <v>45412</v>
      </c>
      <c r="D275">
        <v>33276.410000000003</v>
      </c>
    </row>
    <row r="276" spans="2:4" x14ac:dyDescent="0.25">
      <c r="B276" s="78">
        <v>45411</v>
      </c>
      <c r="D276">
        <v>33333.120000000003</v>
      </c>
    </row>
    <row r="277" spans="2:4" x14ac:dyDescent="0.25">
      <c r="B277" s="78">
        <v>45408</v>
      </c>
      <c r="D277">
        <v>33004.19</v>
      </c>
    </row>
    <row r="278" spans="2:4" x14ac:dyDescent="0.25">
      <c r="B278" s="78">
        <v>45407</v>
      </c>
      <c r="D278">
        <v>33225.64</v>
      </c>
    </row>
    <row r="279" spans="2:4" x14ac:dyDescent="0.25">
      <c r="B279" s="78">
        <v>45406</v>
      </c>
      <c r="D279">
        <v>32978.370000000003</v>
      </c>
    </row>
    <row r="280" spans="2:4" x14ac:dyDescent="0.25">
      <c r="B280" s="78">
        <v>45405</v>
      </c>
      <c r="D280">
        <v>32927.730000000003</v>
      </c>
    </row>
    <row r="281" spans="2:4" x14ac:dyDescent="0.25">
      <c r="B281" s="78">
        <v>45404</v>
      </c>
      <c r="D281">
        <v>32881.22</v>
      </c>
    </row>
    <row r="282" spans="2:4" x14ac:dyDescent="0.25">
      <c r="B282" s="78">
        <v>45401</v>
      </c>
      <c r="D282">
        <v>32602.42</v>
      </c>
    </row>
    <row r="283" spans="2:4" x14ac:dyDescent="0.25">
      <c r="B283" s="78">
        <v>45400</v>
      </c>
      <c r="D283">
        <v>32379.9</v>
      </c>
    </row>
    <row r="284" spans="2:4" x14ac:dyDescent="0.25">
      <c r="B284" s="78">
        <v>45398</v>
      </c>
      <c r="D284">
        <v>32603.74</v>
      </c>
    </row>
    <row r="285" spans="2:4" x14ac:dyDescent="0.25">
      <c r="B285" s="78">
        <v>45397</v>
      </c>
      <c r="D285">
        <v>32787.15</v>
      </c>
    </row>
    <row r="286" spans="2:4" x14ac:dyDescent="0.25">
      <c r="B286" s="78">
        <v>45394</v>
      </c>
      <c r="D286">
        <v>33150.589999999997</v>
      </c>
    </row>
    <row r="287" spans="2:4" x14ac:dyDescent="0.25">
      <c r="B287" s="78">
        <v>45392</v>
      </c>
      <c r="D287">
        <v>33495.65</v>
      </c>
    </row>
    <row r="288" spans="2:4" x14ac:dyDescent="0.25">
      <c r="B288" s="78">
        <v>45391</v>
      </c>
      <c r="D288">
        <v>33332.19</v>
      </c>
    </row>
    <row r="289" spans="2:4" x14ac:dyDescent="0.25">
      <c r="B289" s="78">
        <v>45390</v>
      </c>
      <c r="D289">
        <v>33366.870000000003</v>
      </c>
    </row>
    <row r="290" spans="2:4" x14ac:dyDescent="0.25">
      <c r="B290" s="78">
        <v>45387</v>
      </c>
      <c r="D290">
        <v>33142.19</v>
      </c>
    </row>
    <row r="291" spans="2:4" x14ac:dyDescent="0.25">
      <c r="B291" s="78">
        <v>45386</v>
      </c>
      <c r="D291">
        <v>33143.589999999997</v>
      </c>
    </row>
    <row r="292" spans="2:4" x14ac:dyDescent="0.25">
      <c r="B292" s="78">
        <v>45385</v>
      </c>
      <c r="D292">
        <v>33025.82</v>
      </c>
    </row>
    <row r="293" spans="2:4" x14ac:dyDescent="0.25">
      <c r="B293" s="78">
        <v>45384</v>
      </c>
      <c r="D293">
        <v>33053.33</v>
      </c>
    </row>
    <row r="294" spans="2:4" x14ac:dyDescent="0.25">
      <c r="B294" s="78">
        <v>45383</v>
      </c>
      <c r="D294">
        <v>33066.129999999997</v>
      </c>
    </row>
    <row r="295" spans="2:4" x14ac:dyDescent="0.25">
      <c r="B295" s="78">
        <v>45379</v>
      </c>
      <c r="D295">
        <v>32867.230000000003</v>
      </c>
    </row>
    <row r="296" spans="2:4" x14ac:dyDescent="0.25">
      <c r="B296" s="78">
        <v>45378</v>
      </c>
      <c r="D296">
        <v>32568.01</v>
      </c>
    </row>
    <row r="297" spans="2:4" x14ac:dyDescent="0.25">
      <c r="B297" s="78">
        <v>45377</v>
      </c>
      <c r="D297">
        <v>32392.94</v>
      </c>
    </row>
    <row r="298" spans="2:4" x14ac:dyDescent="0.25">
      <c r="B298" s="78">
        <v>45373</v>
      </c>
      <c r="D298">
        <v>32528.43</v>
      </c>
    </row>
    <row r="299" spans="2:4" x14ac:dyDescent="0.25">
      <c r="B299" s="78">
        <v>45372</v>
      </c>
      <c r="D299">
        <v>32403.599999999999</v>
      </c>
    </row>
    <row r="300" spans="2:4" x14ac:dyDescent="0.25">
      <c r="B300" s="78">
        <v>45371</v>
      </c>
      <c r="D300">
        <v>32149.17</v>
      </c>
    </row>
    <row r="301" spans="2:4" x14ac:dyDescent="0.25">
      <c r="B301" s="78">
        <v>45370</v>
      </c>
      <c r="D301">
        <v>32117.3</v>
      </c>
    </row>
    <row r="302" spans="2:4" x14ac:dyDescent="0.25">
      <c r="B302" s="78">
        <v>45369</v>
      </c>
      <c r="D302">
        <v>32468</v>
      </c>
    </row>
    <row r="303" spans="2:4" x14ac:dyDescent="0.25">
      <c r="B303" s="78">
        <v>45366</v>
      </c>
      <c r="D303">
        <v>32420.41</v>
      </c>
    </row>
    <row r="304" spans="2:4" x14ac:dyDescent="0.25">
      <c r="B304" s="78">
        <v>45365</v>
      </c>
      <c r="D304">
        <v>32601.49</v>
      </c>
    </row>
    <row r="305" spans="2:4" x14ac:dyDescent="0.25">
      <c r="B305" s="78">
        <v>45364</v>
      </c>
      <c r="D305">
        <v>32382.22</v>
      </c>
    </row>
    <row r="306" spans="2:4" x14ac:dyDescent="0.25">
      <c r="B306" s="78">
        <v>45363</v>
      </c>
      <c r="D306">
        <v>32879.74</v>
      </c>
    </row>
    <row r="307" spans="2:4" x14ac:dyDescent="0.25">
      <c r="B307" s="78">
        <v>45362</v>
      </c>
      <c r="D307">
        <v>32875.25</v>
      </c>
    </row>
    <row r="308" spans="2:4" x14ac:dyDescent="0.25">
      <c r="B308" s="78">
        <v>45358</v>
      </c>
      <c r="D308">
        <v>33112.15</v>
      </c>
    </row>
    <row r="309" spans="2:4" x14ac:dyDescent="0.25">
      <c r="B309" s="78">
        <v>45357</v>
      </c>
      <c r="D309">
        <v>33083.42</v>
      </c>
    </row>
    <row r="310" spans="2:4" x14ac:dyDescent="0.25">
      <c r="B310" s="78">
        <v>45356</v>
      </c>
      <c r="D310">
        <v>32910.07</v>
      </c>
    </row>
    <row r="311" spans="2:4" x14ac:dyDescent="0.25">
      <c r="B311" s="78">
        <v>45355</v>
      </c>
      <c r="D311">
        <v>32982.68</v>
      </c>
    </row>
    <row r="312" spans="2:4" x14ac:dyDescent="0.25">
      <c r="B312" s="78">
        <v>45353</v>
      </c>
      <c r="D312">
        <v>32942.629999999997</v>
      </c>
    </row>
    <row r="313" spans="2:4" x14ac:dyDescent="0.25">
      <c r="B313" s="78">
        <v>45352</v>
      </c>
      <c r="D313">
        <v>32884.29</v>
      </c>
    </row>
    <row r="314" spans="2:4" x14ac:dyDescent="0.25">
      <c r="B314" s="78">
        <v>45351</v>
      </c>
      <c r="D314">
        <v>32360.25</v>
      </c>
    </row>
    <row r="315" spans="2:4" x14ac:dyDescent="0.25">
      <c r="B315" s="78">
        <v>45350</v>
      </c>
      <c r="D315">
        <v>32313.7</v>
      </c>
    </row>
    <row r="316" spans="2:4" x14ac:dyDescent="0.25">
      <c r="B316" s="78">
        <v>45349</v>
      </c>
      <c r="D316">
        <v>32677.61</v>
      </c>
    </row>
    <row r="317" spans="2:4" x14ac:dyDescent="0.25">
      <c r="B317" s="78">
        <v>45348</v>
      </c>
      <c r="D317">
        <v>32565.29</v>
      </c>
    </row>
    <row r="318" spans="2:4" x14ac:dyDescent="0.25">
      <c r="B318" s="78">
        <v>45345</v>
      </c>
      <c r="D318">
        <v>32698.69</v>
      </c>
    </row>
    <row r="319" spans="2:4" x14ac:dyDescent="0.25">
      <c r="B319" s="78">
        <v>45344</v>
      </c>
      <c r="D319">
        <v>32705.7</v>
      </c>
    </row>
    <row r="320" spans="2:4" x14ac:dyDescent="0.25">
      <c r="B320" s="78">
        <v>45343</v>
      </c>
      <c r="D320">
        <v>32466.65</v>
      </c>
    </row>
    <row r="321" spans="2:4" x14ac:dyDescent="0.25">
      <c r="B321" s="78">
        <v>45342</v>
      </c>
      <c r="D321">
        <v>32675.53</v>
      </c>
    </row>
    <row r="322" spans="2:4" x14ac:dyDescent="0.25">
      <c r="B322" s="78">
        <v>45341</v>
      </c>
      <c r="D322">
        <v>32561.34</v>
      </c>
    </row>
    <row r="323" spans="2:4" x14ac:dyDescent="0.25">
      <c r="B323" s="78">
        <v>45338</v>
      </c>
      <c r="D323">
        <v>32441.32</v>
      </c>
    </row>
    <row r="324" spans="2:4" x14ac:dyDescent="0.25">
      <c r="B324" s="78">
        <v>45337</v>
      </c>
      <c r="D324">
        <v>32244.79</v>
      </c>
    </row>
    <row r="325" spans="2:4" x14ac:dyDescent="0.25">
      <c r="B325" s="78">
        <v>45336</v>
      </c>
      <c r="D325">
        <v>32133.040000000001</v>
      </c>
    </row>
    <row r="326" spans="2:4" x14ac:dyDescent="0.25">
      <c r="B326" s="78">
        <v>45335</v>
      </c>
      <c r="D326">
        <v>31990.61</v>
      </c>
    </row>
    <row r="327" spans="2:4" x14ac:dyDescent="0.25">
      <c r="B327" s="78">
        <v>45334</v>
      </c>
      <c r="D327">
        <v>31803.52</v>
      </c>
    </row>
    <row r="328" spans="2:4" x14ac:dyDescent="0.25">
      <c r="B328" s="78">
        <v>45331</v>
      </c>
      <c r="D328">
        <v>32048.38</v>
      </c>
    </row>
    <row r="329" spans="2:4" x14ac:dyDescent="0.25">
      <c r="B329" s="78">
        <v>45330</v>
      </c>
      <c r="D329">
        <v>31950.32</v>
      </c>
    </row>
    <row r="330" spans="2:4" x14ac:dyDescent="0.25">
      <c r="B330" s="78">
        <v>45329</v>
      </c>
      <c r="D330">
        <v>32244.22</v>
      </c>
    </row>
    <row r="331" spans="2:4" x14ac:dyDescent="0.25">
      <c r="B331" s="78">
        <v>45328</v>
      </c>
      <c r="D331">
        <v>32242.59</v>
      </c>
    </row>
    <row r="332" spans="2:4" x14ac:dyDescent="0.25">
      <c r="B332" s="78">
        <v>45327</v>
      </c>
      <c r="D332">
        <v>32007.18</v>
      </c>
    </row>
    <row r="333" spans="2:4" x14ac:dyDescent="0.25">
      <c r="B333" s="78">
        <v>45324</v>
      </c>
      <c r="D333">
        <v>32127.9</v>
      </c>
    </row>
    <row r="334" spans="2:4" x14ac:dyDescent="0.25">
      <c r="B334" s="78">
        <v>45323</v>
      </c>
      <c r="D334">
        <v>31898.06</v>
      </c>
    </row>
    <row r="335" spans="2:4" x14ac:dyDescent="0.25">
      <c r="B335" s="78">
        <v>45322</v>
      </c>
      <c r="D335">
        <v>31939.59</v>
      </c>
    </row>
    <row r="336" spans="2:4" x14ac:dyDescent="0.25">
      <c r="B336" s="78">
        <v>45321</v>
      </c>
      <c r="D336">
        <v>31640.240000000002</v>
      </c>
    </row>
    <row r="337" spans="2:4" x14ac:dyDescent="0.25">
      <c r="B337" s="78">
        <v>45320</v>
      </c>
      <c r="D337">
        <v>31957.05</v>
      </c>
    </row>
    <row r="338" spans="2:4" x14ac:dyDescent="0.25">
      <c r="B338" s="78">
        <v>45316</v>
      </c>
      <c r="D338">
        <v>31391.07</v>
      </c>
    </row>
    <row r="339" spans="2:4" x14ac:dyDescent="0.25">
      <c r="B339" s="78">
        <v>45315</v>
      </c>
      <c r="D339">
        <v>31540.07</v>
      </c>
    </row>
    <row r="340" spans="2:4" x14ac:dyDescent="0.25">
      <c r="B340" s="78">
        <v>45314</v>
      </c>
      <c r="D340">
        <v>31223.3</v>
      </c>
    </row>
    <row r="341" spans="2:4" x14ac:dyDescent="0.25">
      <c r="B341" s="78">
        <v>45311</v>
      </c>
      <c r="D341">
        <v>31712.86</v>
      </c>
    </row>
    <row r="342" spans="2:4" x14ac:dyDescent="0.25">
      <c r="B342" s="78">
        <v>45310</v>
      </c>
      <c r="D342">
        <v>31787.24</v>
      </c>
    </row>
    <row r="343" spans="2:4" x14ac:dyDescent="0.25">
      <c r="B343" s="78">
        <v>45309</v>
      </c>
      <c r="D343">
        <v>31538.400000000001</v>
      </c>
    </row>
    <row r="344" spans="2:4" x14ac:dyDescent="0.25">
      <c r="B344" s="78">
        <v>45308</v>
      </c>
      <c r="D344">
        <v>31699.64</v>
      </c>
    </row>
    <row r="345" spans="2:4" x14ac:dyDescent="0.25">
      <c r="B345" s="78">
        <v>45307</v>
      </c>
      <c r="D345">
        <v>32376.1</v>
      </c>
    </row>
    <row r="346" spans="2:4" x14ac:dyDescent="0.25">
      <c r="B346" s="78">
        <v>45306</v>
      </c>
      <c r="D346">
        <v>32471.8</v>
      </c>
    </row>
    <row r="347" spans="2:4" x14ac:dyDescent="0.25">
      <c r="B347" s="78">
        <v>45303</v>
      </c>
      <c r="D347">
        <v>32173.66</v>
      </c>
    </row>
    <row r="348" spans="2:4" x14ac:dyDescent="0.25">
      <c r="B348" s="78">
        <v>45302</v>
      </c>
      <c r="D348">
        <v>31810.18</v>
      </c>
    </row>
    <row r="349" spans="2:4" x14ac:dyDescent="0.25">
      <c r="B349" s="78">
        <v>45301</v>
      </c>
      <c r="D349">
        <v>31768.3</v>
      </c>
    </row>
    <row r="350" spans="2:4" x14ac:dyDescent="0.25">
      <c r="B350" s="78">
        <v>45300</v>
      </c>
      <c r="D350">
        <v>31659.81</v>
      </c>
    </row>
    <row r="351" spans="2:4" x14ac:dyDescent="0.25">
      <c r="B351" s="78">
        <v>45299</v>
      </c>
      <c r="D351">
        <v>31613.01</v>
      </c>
    </row>
    <row r="352" spans="2:4" x14ac:dyDescent="0.25">
      <c r="B352" s="78">
        <v>45296</v>
      </c>
      <c r="D352">
        <v>31903.69</v>
      </c>
    </row>
    <row r="353" spans="2:4" x14ac:dyDescent="0.25">
      <c r="B353" s="78">
        <v>45295</v>
      </c>
      <c r="D353">
        <v>31826.97</v>
      </c>
    </row>
    <row r="354" spans="2:4" x14ac:dyDescent="0.25">
      <c r="B354" s="78">
        <v>45294</v>
      </c>
      <c r="D354">
        <v>31619.360000000001</v>
      </c>
    </row>
    <row r="355" spans="2:4" x14ac:dyDescent="0.25">
      <c r="B355" s="78">
        <v>45293</v>
      </c>
      <c r="D355">
        <v>31837.56</v>
      </c>
    </row>
    <row r="356" spans="2:4" x14ac:dyDescent="0.25">
      <c r="B356" s="78">
        <v>45292</v>
      </c>
      <c r="D356">
        <v>31949.360000000001</v>
      </c>
    </row>
    <row r="357" spans="2:4" x14ac:dyDescent="0.25">
      <c r="B357" s="78">
        <v>45289</v>
      </c>
      <c r="D357">
        <v>31933.93</v>
      </c>
    </row>
    <row r="358" spans="2:4" x14ac:dyDescent="0.25">
      <c r="B358" s="78">
        <v>45288</v>
      </c>
      <c r="D358">
        <v>32003.47</v>
      </c>
    </row>
    <row r="359" spans="2:4" x14ac:dyDescent="0.25">
      <c r="B359" s="78">
        <v>45287</v>
      </c>
      <c r="D359">
        <v>31821.31</v>
      </c>
    </row>
    <row r="360" spans="2:4" x14ac:dyDescent="0.25">
      <c r="B360" s="78">
        <v>45286</v>
      </c>
      <c r="D360">
        <v>31507.69</v>
      </c>
    </row>
    <row r="361" spans="2:4" x14ac:dyDescent="0.25">
      <c r="B361" s="78">
        <v>45282</v>
      </c>
      <c r="D361">
        <v>31372.6</v>
      </c>
    </row>
    <row r="362" spans="2:4" x14ac:dyDescent="0.25">
      <c r="B362" s="78">
        <v>45281</v>
      </c>
      <c r="D362">
        <v>31233.93</v>
      </c>
    </row>
    <row r="363" spans="2:4" x14ac:dyDescent="0.25">
      <c r="B363" s="78">
        <v>45280</v>
      </c>
      <c r="D363">
        <v>31079.759999999998</v>
      </c>
    </row>
    <row r="364" spans="2:4" x14ac:dyDescent="0.25">
      <c r="B364" s="78">
        <v>45279</v>
      </c>
      <c r="D364">
        <v>31525</v>
      </c>
    </row>
    <row r="365" spans="2:4" x14ac:dyDescent="0.25">
      <c r="B365" s="78">
        <v>45278</v>
      </c>
      <c r="D365">
        <v>31474.35</v>
      </c>
    </row>
    <row r="366" spans="2:4" x14ac:dyDescent="0.25">
      <c r="B366" s="78">
        <v>45275</v>
      </c>
      <c r="D366">
        <v>31530.19</v>
      </c>
    </row>
    <row r="367" spans="2:4" x14ac:dyDescent="0.25">
      <c r="B367" s="78">
        <v>45274</v>
      </c>
      <c r="D367">
        <v>31127.599999999999</v>
      </c>
    </row>
    <row r="368" spans="2:4" x14ac:dyDescent="0.25">
      <c r="B368" s="78">
        <v>45273</v>
      </c>
      <c r="D368">
        <v>30750.95</v>
      </c>
    </row>
    <row r="369" spans="2:4" x14ac:dyDescent="0.25">
      <c r="B369" s="78">
        <v>45272</v>
      </c>
      <c r="D369">
        <v>30721.59</v>
      </c>
    </row>
    <row r="370" spans="2:4" x14ac:dyDescent="0.25">
      <c r="B370" s="78">
        <v>45271</v>
      </c>
      <c r="D370">
        <v>30854.9</v>
      </c>
    </row>
    <row r="371" spans="2:4" x14ac:dyDescent="0.25">
      <c r="B371" s="78">
        <v>45268</v>
      </c>
      <c r="D371">
        <v>30814.15</v>
      </c>
    </row>
    <row r="372" spans="2:4" x14ac:dyDescent="0.25">
      <c r="B372" s="78">
        <v>45267</v>
      </c>
      <c r="D372">
        <v>30713.86</v>
      </c>
    </row>
    <row r="373" spans="2:4" x14ac:dyDescent="0.25">
      <c r="B373" s="78">
        <v>45266</v>
      </c>
      <c r="D373">
        <v>30767.599999999999</v>
      </c>
    </row>
    <row r="374" spans="2:4" x14ac:dyDescent="0.25">
      <c r="B374" s="78">
        <v>45265</v>
      </c>
      <c r="D374">
        <v>30646.19</v>
      </c>
    </row>
    <row r="375" spans="2:4" x14ac:dyDescent="0.25">
      <c r="B375" s="78">
        <v>45264</v>
      </c>
      <c r="D375">
        <v>30398.91</v>
      </c>
    </row>
    <row r="376" spans="2:4" x14ac:dyDescent="0.25">
      <c r="B376" s="78">
        <v>45261</v>
      </c>
      <c r="D376">
        <v>29783.34</v>
      </c>
    </row>
    <row r="377" spans="2:4" x14ac:dyDescent="0.25">
      <c r="B377" s="78">
        <v>45260</v>
      </c>
      <c r="D377">
        <v>29585.360000000001</v>
      </c>
    </row>
    <row r="378" spans="2:4" x14ac:dyDescent="0.25">
      <c r="B378" s="78">
        <v>45259</v>
      </c>
      <c r="D378">
        <v>29531.63</v>
      </c>
    </row>
    <row r="379" spans="2:4" x14ac:dyDescent="0.25">
      <c r="B379" s="78">
        <v>45258</v>
      </c>
      <c r="D379">
        <v>29227.61</v>
      </c>
    </row>
    <row r="380" spans="2:4" x14ac:dyDescent="0.25">
      <c r="B380" s="78">
        <v>45254</v>
      </c>
      <c r="D380">
        <v>29087.95</v>
      </c>
    </row>
    <row r="381" spans="2:4" x14ac:dyDescent="0.25">
      <c r="B381" s="78">
        <v>45253</v>
      </c>
      <c r="D381">
        <v>29098.74</v>
      </c>
    </row>
    <row r="382" spans="2:4" x14ac:dyDescent="0.25">
      <c r="B382" s="78">
        <v>45252</v>
      </c>
      <c r="D382">
        <v>29113.18</v>
      </c>
    </row>
    <row r="383" spans="2:4" x14ac:dyDescent="0.25">
      <c r="B383" s="78">
        <v>45251</v>
      </c>
      <c r="D383">
        <v>29071.360000000001</v>
      </c>
    </row>
    <row r="384" spans="2:4" x14ac:dyDescent="0.25">
      <c r="B384" s="78">
        <v>45250</v>
      </c>
      <c r="D384">
        <v>28939.98</v>
      </c>
    </row>
    <row r="385" spans="2:4" x14ac:dyDescent="0.25">
      <c r="B385" s="78">
        <v>45247</v>
      </c>
      <c r="D385">
        <v>28995.52</v>
      </c>
    </row>
    <row r="386" spans="2:4" x14ac:dyDescent="0.25">
      <c r="B386" s="78">
        <v>45246</v>
      </c>
      <c r="D386">
        <v>29044.66</v>
      </c>
    </row>
    <row r="387" spans="2:4" x14ac:dyDescent="0.25">
      <c r="B387" s="78">
        <v>45245</v>
      </c>
      <c r="D387">
        <v>28906.7</v>
      </c>
    </row>
    <row r="388" spans="2:4" x14ac:dyDescent="0.25">
      <c r="B388" s="78">
        <v>45243</v>
      </c>
      <c r="D388">
        <v>28565.95</v>
      </c>
    </row>
    <row r="389" spans="2:4" x14ac:dyDescent="0.25">
      <c r="B389" s="78">
        <v>45242</v>
      </c>
      <c r="D389">
        <v>28686.47</v>
      </c>
    </row>
    <row r="390" spans="2:4" x14ac:dyDescent="0.25">
      <c r="B390" s="78">
        <v>45240</v>
      </c>
      <c r="D390">
        <v>28539.24</v>
      </c>
    </row>
    <row r="391" spans="2:4" x14ac:dyDescent="0.25">
      <c r="B391" s="78">
        <v>45239</v>
      </c>
      <c r="D391">
        <v>28495.08</v>
      </c>
    </row>
    <row r="392" spans="2:4" x14ac:dyDescent="0.25">
      <c r="B392" s="78">
        <v>45238</v>
      </c>
      <c r="D392">
        <v>28565.86</v>
      </c>
    </row>
    <row r="393" spans="2:4" x14ac:dyDescent="0.25">
      <c r="B393" s="78">
        <v>45237</v>
      </c>
      <c r="D393">
        <v>28511.81</v>
      </c>
    </row>
    <row r="394" spans="2:4" x14ac:dyDescent="0.25">
      <c r="B394" s="78">
        <v>45236</v>
      </c>
      <c r="D394">
        <v>28519.25</v>
      </c>
    </row>
    <row r="395" spans="2:4" x14ac:dyDescent="0.25">
      <c r="B395" s="78">
        <v>45233</v>
      </c>
      <c r="D395">
        <v>28253.09</v>
      </c>
    </row>
    <row r="396" spans="2:4" x14ac:dyDescent="0.25">
      <c r="B396" s="78">
        <v>45232</v>
      </c>
      <c r="D396">
        <v>28105.75</v>
      </c>
    </row>
    <row r="397" spans="2:4" x14ac:dyDescent="0.25">
      <c r="B397" s="78">
        <v>45231</v>
      </c>
      <c r="D397">
        <v>27886.240000000002</v>
      </c>
    </row>
    <row r="398" spans="2:4" x14ac:dyDescent="0.25">
      <c r="B398" s="78">
        <v>45230</v>
      </c>
      <c r="D398">
        <v>28017.360000000001</v>
      </c>
    </row>
    <row r="399" spans="2:4" x14ac:dyDescent="0.25">
      <c r="B399" s="78">
        <v>45229</v>
      </c>
      <c r="D399">
        <v>28107.42</v>
      </c>
    </row>
    <row r="400" spans="2:4" x14ac:dyDescent="0.25">
      <c r="B400" s="78">
        <v>45226</v>
      </c>
      <c r="D400">
        <v>27969.919999999998</v>
      </c>
    </row>
    <row r="401" spans="2:4" x14ac:dyDescent="0.25">
      <c r="B401" s="78">
        <v>45225</v>
      </c>
      <c r="D401">
        <v>27690.29</v>
      </c>
    </row>
    <row r="402" spans="2:4" x14ac:dyDescent="0.25">
      <c r="B402" s="78">
        <v>45224</v>
      </c>
      <c r="D402">
        <v>28079.26</v>
      </c>
    </row>
    <row r="403" spans="2:4" x14ac:dyDescent="0.25">
      <c r="B403" s="78">
        <v>45222</v>
      </c>
      <c r="D403">
        <v>28291.96</v>
      </c>
    </row>
    <row r="404" spans="2:4" x14ac:dyDescent="0.25">
      <c r="B404" s="78">
        <v>45219</v>
      </c>
      <c r="D404">
        <v>28674.78</v>
      </c>
    </row>
    <row r="405" spans="2:4" x14ac:dyDescent="0.25">
      <c r="B405" s="78">
        <v>45218</v>
      </c>
      <c r="D405">
        <v>28790.880000000001</v>
      </c>
    </row>
    <row r="406" spans="2:4" x14ac:dyDescent="0.25">
      <c r="B406" s="78">
        <v>45217</v>
      </c>
      <c r="D406">
        <v>28855.87</v>
      </c>
    </row>
    <row r="407" spans="2:4" x14ac:dyDescent="0.25">
      <c r="B407" s="78">
        <v>45216</v>
      </c>
      <c r="D407">
        <v>29061.8</v>
      </c>
    </row>
    <row r="408" spans="2:4" x14ac:dyDescent="0.25">
      <c r="B408" s="78">
        <v>45215</v>
      </c>
      <c r="D408">
        <v>28944.87</v>
      </c>
    </row>
    <row r="409" spans="2:4" x14ac:dyDescent="0.25">
      <c r="B409" s="78">
        <v>45212</v>
      </c>
      <c r="D409">
        <v>28973.14</v>
      </c>
    </row>
    <row r="410" spans="2:4" x14ac:dyDescent="0.25">
      <c r="B410" s="78">
        <v>45211</v>
      </c>
      <c r="D410">
        <v>29036.17</v>
      </c>
    </row>
    <row r="411" spans="2:4" x14ac:dyDescent="0.25">
      <c r="B411" s="78">
        <v>45210</v>
      </c>
      <c r="D411">
        <v>29061.61</v>
      </c>
    </row>
    <row r="412" spans="2:4" x14ac:dyDescent="0.25">
      <c r="B412" s="78">
        <v>45209</v>
      </c>
      <c r="D412">
        <v>28883.35</v>
      </c>
    </row>
    <row r="413" spans="2:4" x14ac:dyDescent="0.25">
      <c r="B413" s="78">
        <v>45208</v>
      </c>
      <c r="D413">
        <v>28622.98</v>
      </c>
    </row>
    <row r="414" spans="2:4" x14ac:dyDescent="0.25">
      <c r="B414" s="78">
        <v>45205</v>
      </c>
      <c r="D414">
        <v>28830.080000000002</v>
      </c>
    </row>
    <row r="415" spans="2:4" x14ac:dyDescent="0.25">
      <c r="B415" s="78">
        <v>45204</v>
      </c>
      <c r="D415">
        <v>28671.97</v>
      </c>
    </row>
    <row r="416" spans="2:4" x14ac:dyDescent="0.25">
      <c r="B416" s="78">
        <v>45203</v>
      </c>
      <c r="D416">
        <v>28511.13</v>
      </c>
    </row>
    <row r="417" spans="2:4" x14ac:dyDescent="0.25">
      <c r="B417" s="78">
        <v>45202</v>
      </c>
      <c r="D417">
        <v>28647.040000000001</v>
      </c>
    </row>
    <row r="418" spans="2:4" x14ac:dyDescent="0.25">
      <c r="B418" s="78">
        <v>45198</v>
      </c>
      <c r="D418">
        <v>28807.77</v>
      </c>
    </row>
    <row r="419" spans="2:4" x14ac:dyDescent="0.25">
      <c r="B419" s="78">
        <v>45197</v>
      </c>
      <c r="D419">
        <v>28639.439999999999</v>
      </c>
    </row>
    <row r="420" spans="2:4" x14ac:dyDescent="0.25">
      <c r="B420" s="78">
        <v>45196</v>
      </c>
      <c r="D420">
        <v>28922.43</v>
      </c>
    </row>
    <row r="421" spans="2:4" x14ac:dyDescent="0.25">
      <c r="B421" s="78">
        <v>45195</v>
      </c>
      <c r="D421">
        <v>28846.47</v>
      </c>
    </row>
    <row r="422" spans="2:4" x14ac:dyDescent="0.25">
      <c r="B422" s="78">
        <v>45194</v>
      </c>
      <c r="D422">
        <v>28860.9</v>
      </c>
    </row>
    <row r="423" spans="2:4" x14ac:dyDescent="0.25">
      <c r="B423" s="78">
        <v>45191</v>
      </c>
      <c r="D423">
        <v>28860.46</v>
      </c>
    </row>
    <row r="424" spans="2:4" x14ac:dyDescent="0.25">
      <c r="B424" s="78">
        <v>45190</v>
      </c>
      <c r="D424">
        <v>28960.36</v>
      </c>
    </row>
    <row r="425" spans="2:4" x14ac:dyDescent="0.25">
      <c r="B425" s="78">
        <v>45189</v>
      </c>
      <c r="D425">
        <v>29193.69</v>
      </c>
    </row>
    <row r="426" spans="2:4" x14ac:dyDescent="0.25">
      <c r="B426" s="78">
        <v>45187</v>
      </c>
      <c r="D426">
        <v>29533.91</v>
      </c>
    </row>
    <row r="427" spans="2:4" x14ac:dyDescent="0.25">
      <c r="B427" s="78">
        <v>45184</v>
      </c>
      <c r="D427">
        <v>29620.53</v>
      </c>
    </row>
    <row r="428" spans="2:4" x14ac:dyDescent="0.25">
      <c r="B428" s="78">
        <v>45183</v>
      </c>
      <c r="D428">
        <v>29489.61</v>
      </c>
    </row>
    <row r="429" spans="2:4" x14ac:dyDescent="0.25">
      <c r="B429" s="78">
        <v>45182</v>
      </c>
      <c r="D429">
        <v>29441.040000000001</v>
      </c>
    </row>
    <row r="430" spans="2:4" x14ac:dyDescent="0.25">
      <c r="B430" s="78">
        <v>45181</v>
      </c>
      <c r="D430">
        <v>29328.37</v>
      </c>
    </row>
    <row r="431" spans="2:4" x14ac:dyDescent="0.25">
      <c r="B431" s="78">
        <v>45180</v>
      </c>
      <c r="D431">
        <v>29333</v>
      </c>
    </row>
    <row r="432" spans="2:4" x14ac:dyDescent="0.25">
      <c r="B432" s="78">
        <v>45177</v>
      </c>
      <c r="D432">
        <v>29074.22</v>
      </c>
    </row>
    <row r="433" spans="2:4" x14ac:dyDescent="0.25">
      <c r="B433" s="78">
        <v>45176</v>
      </c>
      <c r="D433">
        <v>28937.96</v>
      </c>
    </row>
    <row r="434" spans="2:4" x14ac:dyDescent="0.25">
      <c r="B434" s="78">
        <v>45175</v>
      </c>
      <c r="D434">
        <v>28767.78</v>
      </c>
    </row>
    <row r="435" spans="2:4" x14ac:dyDescent="0.25">
      <c r="B435" s="78">
        <v>45174</v>
      </c>
      <c r="D435">
        <v>28714.78</v>
      </c>
    </row>
    <row r="436" spans="2:4" x14ac:dyDescent="0.25">
      <c r="B436" s="78">
        <v>45173</v>
      </c>
      <c r="D436">
        <v>28647.16</v>
      </c>
    </row>
    <row r="437" spans="2:4" x14ac:dyDescent="0.25">
      <c r="B437" s="78">
        <v>45170</v>
      </c>
      <c r="D437">
        <v>28509.94</v>
      </c>
    </row>
    <row r="438" spans="2:4" x14ac:dyDescent="0.25">
      <c r="B438" s="78">
        <v>45169</v>
      </c>
      <c r="D438">
        <v>28243.74</v>
      </c>
    </row>
    <row r="439" spans="2:4" x14ac:dyDescent="0.25">
      <c r="B439" s="78">
        <v>45168</v>
      </c>
      <c r="D439">
        <v>28381.13</v>
      </c>
    </row>
    <row r="440" spans="2:4" x14ac:dyDescent="0.25">
      <c r="B440" s="78">
        <v>45167</v>
      </c>
      <c r="D440">
        <v>28374.03</v>
      </c>
    </row>
    <row r="441" spans="2:4" x14ac:dyDescent="0.25">
      <c r="B441" s="78">
        <v>45166</v>
      </c>
      <c r="D441">
        <v>28320.400000000001</v>
      </c>
    </row>
    <row r="442" spans="2:4" x14ac:dyDescent="0.25">
      <c r="B442" s="78">
        <v>45163</v>
      </c>
      <c r="D442">
        <v>28261.32</v>
      </c>
    </row>
    <row r="443" spans="2:4" x14ac:dyDescent="0.25">
      <c r="B443" s="78">
        <v>45162</v>
      </c>
      <c r="D443">
        <v>28438.68</v>
      </c>
    </row>
    <row r="444" spans="2:4" x14ac:dyDescent="0.25">
      <c r="B444" s="78">
        <v>45161</v>
      </c>
      <c r="D444">
        <v>28522.76</v>
      </c>
    </row>
    <row r="445" spans="2:4" x14ac:dyDescent="0.25">
      <c r="B445" s="78">
        <v>45160</v>
      </c>
      <c r="D445">
        <v>28453.01</v>
      </c>
    </row>
    <row r="446" spans="2:4" x14ac:dyDescent="0.25">
      <c r="B446" s="78">
        <v>45159</v>
      </c>
      <c r="D446">
        <v>28448.83</v>
      </c>
    </row>
    <row r="447" spans="2:4" x14ac:dyDescent="0.25">
      <c r="B447" s="78">
        <v>45156</v>
      </c>
      <c r="D447">
        <v>28316.31</v>
      </c>
    </row>
    <row r="448" spans="2:4" x14ac:dyDescent="0.25">
      <c r="B448" s="78">
        <v>45155</v>
      </c>
      <c r="D448">
        <v>28393.16</v>
      </c>
    </row>
    <row r="449" spans="2:4" x14ac:dyDescent="0.25">
      <c r="B449" s="78">
        <v>45154</v>
      </c>
      <c r="D449">
        <v>28539.38</v>
      </c>
    </row>
    <row r="450" spans="2:4" x14ac:dyDescent="0.25">
      <c r="B450" s="78">
        <v>45152</v>
      </c>
      <c r="D450">
        <v>28494.78</v>
      </c>
    </row>
    <row r="451" spans="2:4" x14ac:dyDescent="0.25">
      <c r="B451" s="78">
        <v>45149</v>
      </c>
      <c r="D451">
        <v>28482.45</v>
      </c>
    </row>
    <row r="452" spans="2:4" x14ac:dyDescent="0.25">
      <c r="B452" s="78">
        <v>45148</v>
      </c>
      <c r="D452">
        <v>28638.92</v>
      </c>
    </row>
    <row r="453" spans="2:4" x14ac:dyDescent="0.25">
      <c r="B453" s="78">
        <v>45147</v>
      </c>
      <c r="D453">
        <v>28769.97</v>
      </c>
    </row>
    <row r="454" spans="2:4" x14ac:dyDescent="0.25">
      <c r="B454" s="78">
        <v>45146</v>
      </c>
      <c r="D454">
        <v>28661.08</v>
      </c>
    </row>
    <row r="455" spans="2:4" x14ac:dyDescent="0.25">
      <c r="B455" s="78">
        <v>45145</v>
      </c>
      <c r="D455">
        <v>28699.8</v>
      </c>
    </row>
    <row r="456" spans="2:4" x14ac:dyDescent="0.25">
      <c r="B456" s="78">
        <v>45142</v>
      </c>
      <c r="D456">
        <v>28582.25</v>
      </c>
    </row>
    <row r="457" spans="2:4" x14ac:dyDescent="0.25">
      <c r="B457" s="78">
        <v>45141</v>
      </c>
      <c r="D457">
        <v>28383.279999999999</v>
      </c>
    </row>
    <row r="458" spans="2:4" x14ac:dyDescent="0.25">
      <c r="B458" s="78">
        <v>45140</v>
      </c>
      <c r="D458">
        <v>28589.81</v>
      </c>
    </row>
    <row r="459" spans="2:4" x14ac:dyDescent="0.25">
      <c r="B459" s="78">
        <v>45139</v>
      </c>
      <c r="D459">
        <v>28880.78</v>
      </c>
    </row>
    <row r="460" spans="2:4" x14ac:dyDescent="0.25">
      <c r="B460" s="78">
        <v>45138</v>
      </c>
      <c r="D460">
        <v>28910.43</v>
      </c>
    </row>
    <row r="461" spans="2:4" x14ac:dyDescent="0.25">
      <c r="B461" s="78">
        <v>45135</v>
      </c>
      <c r="D461">
        <v>28752.69</v>
      </c>
    </row>
    <row r="462" spans="2:4" x14ac:dyDescent="0.25">
      <c r="B462" s="78">
        <v>45134</v>
      </c>
      <c r="D462">
        <v>28769.02</v>
      </c>
    </row>
    <row r="463" spans="2:4" x14ac:dyDescent="0.25">
      <c r="B463" s="78">
        <v>45133</v>
      </c>
      <c r="D463">
        <v>28939.3</v>
      </c>
    </row>
    <row r="464" spans="2:4" x14ac:dyDescent="0.25">
      <c r="B464" s="78">
        <v>45132</v>
      </c>
      <c r="D464">
        <v>28796.35</v>
      </c>
    </row>
    <row r="465" spans="2:4" x14ac:dyDescent="0.25">
      <c r="B465" s="78">
        <v>45131</v>
      </c>
      <c r="D465">
        <v>28784.26</v>
      </c>
    </row>
    <row r="466" spans="2:4" x14ac:dyDescent="0.25">
      <c r="B466" s="78">
        <v>45128</v>
      </c>
      <c r="D466">
        <v>28890.53</v>
      </c>
    </row>
    <row r="467" spans="2:4" x14ac:dyDescent="0.25">
      <c r="B467" s="78">
        <v>45127</v>
      </c>
      <c r="D467">
        <v>29231.71</v>
      </c>
    </row>
    <row r="468" spans="2:4" x14ac:dyDescent="0.25">
      <c r="B468" s="78">
        <v>45126</v>
      </c>
      <c r="D468">
        <v>29011.55</v>
      </c>
    </row>
    <row r="469" spans="2:4" x14ac:dyDescent="0.25">
      <c r="B469" s="78">
        <v>45125</v>
      </c>
      <c r="D469">
        <v>28888.85</v>
      </c>
    </row>
    <row r="470" spans="2:4" x14ac:dyDescent="0.25">
      <c r="B470" s="78">
        <v>45124</v>
      </c>
      <c r="D470">
        <v>28833.54</v>
      </c>
    </row>
    <row r="471" spans="2:4" x14ac:dyDescent="0.25">
      <c r="B471" s="78">
        <v>45121</v>
      </c>
      <c r="D471">
        <v>28618.6</v>
      </c>
    </row>
    <row r="472" spans="2:4" x14ac:dyDescent="0.25">
      <c r="B472" s="78">
        <v>45120</v>
      </c>
      <c r="D472">
        <v>28393.32</v>
      </c>
    </row>
    <row r="473" spans="2:4" x14ac:dyDescent="0.25">
      <c r="B473" s="78">
        <v>45119</v>
      </c>
      <c r="D473">
        <v>28348.880000000001</v>
      </c>
    </row>
    <row r="474" spans="2:4" x14ac:dyDescent="0.25">
      <c r="B474" s="78">
        <v>45118</v>
      </c>
      <c r="D474">
        <v>28429.42</v>
      </c>
    </row>
    <row r="475" spans="2:4" x14ac:dyDescent="0.25">
      <c r="B475" s="78">
        <v>45117</v>
      </c>
      <c r="D475">
        <v>28304.66</v>
      </c>
    </row>
    <row r="476" spans="2:4" x14ac:dyDescent="0.25">
      <c r="B476" s="78">
        <v>45114</v>
      </c>
      <c r="D476">
        <v>28269.43</v>
      </c>
    </row>
    <row r="477" spans="2:4" x14ac:dyDescent="0.25">
      <c r="B477" s="78">
        <v>45113</v>
      </c>
      <c r="D477">
        <v>28510.39</v>
      </c>
    </row>
    <row r="478" spans="2:4" x14ac:dyDescent="0.25">
      <c r="B478" s="78">
        <v>45112</v>
      </c>
      <c r="D478">
        <v>28365.96</v>
      </c>
    </row>
    <row r="479" spans="2:4" x14ac:dyDescent="0.25">
      <c r="B479" s="78">
        <v>45111</v>
      </c>
      <c r="D479">
        <v>28352.01</v>
      </c>
    </row>
    <row r="480" spans="2:4" x14ac:dyDescent="0.25">
      <c r="B480" s="78">
        <v>45110</v>
      </c>
      <c r="D480">
        <v>28254.9</v>
      </c>
    </row>
    <row r="481" spans="2:4" x14ac:dyDescent="0.25">
      <c r="B481" s="78">
        <v>45107</v>
      </c>
      <c r="D481">
        <v>28059.65</v>
      </c>
    </row>
    <row r="482" spans="2:4" x14ac:dyDescent="0.25">
      <c r="B482" s="78">
        <v>45105</v>
      </c>
      <c r="D482">
        <v>27739.64</v>
      </c>
    </row>
    <row r="483" spans="2:4" x14ac:dyDescent="0.25">
      <c r="B483" s="78">
        <v>45104</v>
      </c>
      <c r="D483">
        <v>27513.45</v>
      </c>
    </row>
    <row r="484" spans="2:4" x14ac:dyDescent="0.25">
      <c r="B484" s="78">
        <v>45103</v>
      </c>
      <c r="D484">
        <v>27328.91</v>
      </c>
    </row>
    <row r="485" spans="2:4" x14ac:dyDescent="0.25">
      <c r="B485" s="78">
        <v>45100</v>
      </c>
      <c r="D485">
        <v>27291.39</v>
      </c>
    </row>
    <row r="486" spans="2:4" x14ac:dyDescent="0.25">
      <c r="B486" s="78">
        <v>45099</v>
      </c>
      <c r="D486">
        <v>27445.97</v>
      </c>
    </row>
    <row r="487" spans="2:4" x14ac:dyDescent="0.25">
      <c r="B487" s="78">
        <v>45098</v>
      </c>
      <c r="D487">
        <v>27571.14</v>
      </c>
    </row>
    <row r="488" spans="2:4" x14ac:dyDescent="0.25">
      <c r="B488" s="78">
        <v>45097</v>
      </c>
      <c r="D488">
        <v>27512.41</v>
      </c>
    </row>
    <row r="489" spans="2:4" x14ac:dyDescent="0.25">
      <c r="B489" s="78">
        <v>45096</v>
      </c>
      <c r="D489">
        <v>27422.87</v>
      </c>
    </row>
    <row r="490" spans="2:4" x14ac:dyDescent="0.25">
      <c r="B490" s="78">
        <v>45093</v>
      </c>
      <c r="D490">
        <v>27519.439999999999</v>
      </c>
    </row>
    <row r="491" spans="2:4" x14ac:dyDescent="0.25">
      <c r="B491" s="78">
        <v>45092</v>
      </c>
      <c r="D491">
        <v>27317.25</v>
      </c>
    </row>
    <row r="492" spans="2:4" x14ac:dyDescent="0.25">
      <c r="B492" s="78">
        <v>45091</v>
      </c>
      <c r="D492">
        <v>27408.12</v>
      </c>
    </row>
    <row r="493" spans="2:4" x14ac:dyDescent="0.25">
      <c r="B493" s="78">
        <v>45090</v>
      </c>
      <c r="D493">
        <v>27350.09</v>
      </c>
    </row>
    <row r="494" spans="2:4" x14ac:dyDescent="0.25">
      <c r="B494" s="78">
        <v>45089</v>
      </c>
      <c r="D494">
        <v>27182.55</v>
      </c>
    </row>
    <row r="495" spans="2:4" x14ac:dyDescent="0.25">
      <c r="B495" s="78">
        <v>45086</v>
      </c>
      <c r="D495">
        <v>27126.86</v>
      </c>
    </row>
    <row r="496" spans="2:4" x14ac:dyDescent="0.25">
      <c r="B496" s="78">
        <v>45085</v>
      </c>
      <c r="D496">
        <v>27227.59</v>
      </c>
    </row>
    <row r="497" spans="2:4" x14ac:dyDescent="0.25">
      <c r="B497" s="78">
        <v>45084</v>
      </c>
      <c r="D497">
        <v>27361.85</v>
      </c>
    </row>
    <row r="498" spans="2:4" x14ac:dyDescent="0.25">
      <c r="B498" s="78">
        <v>45083</v>
      </c>
      <c r="D498">
        <v>27175.7</v>
      </c>
    </row>
    <row r="499" spans="2:4" x14ac:dyDescent="0.25">
      <c r="B499" s="78">
        <v>45082</v>
      </c>
      <c r="D499">
        <v>27168.13</v>
      </c>
    </row>
    <row r="500" spans="2:4" x14ac:dyDescent="0.25">
      <c r="B500" s="78">
        <v>45079</v>
      </c>
      <c r="D500">
        <v>27080.87</v>
      </c>
    </row>
    <row r="501" spans="2:4" x14ac:dyDescent="0.25">
      <c r="B501" s="78">
        <v>45078</v>
      </c>
      <c r="D501">
        <v>26989.35</v>
      </c>
    </row>
    <row r="502" spans="2:4" x14ac:dyDescent="0.25">
      <c r="B502" s="78">
        <v>45077</v>
      </c>
      <c r="D502">
        <v>27057.439999999999</v>
      </c>
    </row>
    <row r="503" spans="2:4" x14ac:dyDescent="0.25">
      <c r="B503" s="78">
        <v>45076</v>
      </c>
      <c r="D503">
        <v>27188.18</v>
      </c>
    </row>
    <row r="504" spans="2:4" x14ac:dyDescent="0.25">
      <c r="B504" s="78">
        <v>45075</v>
      </c>
      <c r="D504">
        <v>27136.82</v>
      </c>
    </row>
    <row r="505" spans="2:4" x14ac:dyDescent="0.25">
      <c r="B505" s="78">
        <v>45072</v>
      </c>
      <c r="D505">
        <v>26991.87</v>
      </c>
    </row>
    <row r="506" spans="2:4" x14ac:dyDescent="0.25">
      <c r="B506" s="78">
        <v>45071</v>
      </c>
      <c r="D506">
        <v>26731.86</v>
      </c>
    </row>
    <row r="507" spans="2:4" x14ac:dyDescent="0.25">
      <c r="B507" s="78">
        <v>45070</v>
      </c>
      <c r="D507">
        <v>26679.72</v>
      </c>
    </row>
    <row r="508" spans="2:4" x14ac:dyDescent="0.25">
      <c r="B508" s="78">
        <v>45069</v>
      </c>
      <c r="D508">
        <v>26771.1</v>
      </c>
    </row>
    <row r="509" spans="2:4" x14ac:dyDescent="0.25">
      <c r="B509" s="78">
        <v>45068</v>
      </c>
      <c r="D509">
        <v>26722.03</v>
      </c>
    </row>
    <row r="510" spans="2:4" x14ac:dyDescent="0.25">
      <c r="B510" s="78">
        <v>45065</v>
      </c>
      <c r="D510">
        <v>26560.1</v>
      </c>
    </row>
    <row r="511" spans="2:4" x14ac:dyDescent="0.25">
      <c r="B511" s="78">
        <v>45064</v>
      </c>
      <c r="D511">
        <v>26451.26</v>
      </c>
    </row>
    <row r="512" spans="2:4" x14ac:dyDescent="0.25">
      <c r="B512" s="78">
        <v>45063</v>
      </c>
      <c r="D512">
        <v>26526.82</v>
      </c>
    </row>
    <row r="513" spans="2:4" x14ac:dyDescent="0.25">
      <c r="B513" s="78">
        <v>45062</v>
      </c>
      <c r="D513">
        <v>26679.67</v>
      </c>
    </row>
    <row r="514" spans="2:4" x14ac:dyDescent="0.25">
      <c r="B514" s="78">
        <v>45061</v>
      </c>
      <c r="D514">
        <v>26789.02</v>
      </c>
    </row>
    <row r="515" spans="2:4" x14ac:dyDescent="0.25">
      <c r="B515" s="78">
        <v>45058</v>
      </c>
      <c r="D515">
        <v>26666.67</v>
      </c>
    </row>
    <row r="516" spans="2:4" x14ac:dyDescent="0.25">
      <c r="B516" s="78">
        <v>45057</v>
      </c>
      <c r="D516">
        <v>26640.77</v>
      </c>
    </row>
    <row r="517" spans="2:4" x14ac:dyDescent="0.25">
      <c r="B517" s="78">
        <v>45056</v>
      </c>
      <c r="D517">
        <v>26667.11</v>
      </c>
    </row>
    <row r="518" spans="2:4" x14ac:dyDescent="0.25">
      <c r="B518" s="78">
        <v>45055</v>
      </c>
      <c r="D518">
        <v>26595.52</v>
      </c>
    </row>
    <row r="519" spans="2:4" x14ac:dyDescent="0.25">
      <c r="B519" s="78">
        <v>45054</v>
      </c>
      <c r="D519">
        <v>26593.29</v>
      </c>
    </row>
    <row r="520" spans="2:4" x14ac:dyDescent="0.25">
      <c r="B520" s="78">
        <v>45051</v>
      </c>
      <c r="D520">
        <v>26308.78</v>
      </c>
    </row>
    <row r="521" spans="2:4" x14ac:dyDescent="0.25">
      <c r="B521" s="78">
        <v>45050</v>
      </c>
      <c r="D521">
        <v>26580.77</v>
      </c>
    </row>
    <row r="522" spans="2:4" x14ac:dyDescent="0.25">
      <c r="B522" s="78">
        <v>45049</v>
      </c>
      <c r="D522">
        <v>26339.14</v>
      </c>
    </row>
    <row r="523" spans="2:4" x14ac:dyDescent="0.25">
      <c r="B523" s="78">
        <v>45048</v>
      </c>
      <c r="D523">
        <v>26423.3</v>
      </c>
    </row>
    <row r="524" spans="2:4" x14ac:dyDescent="0.25">
      <c r="B524" s="78">
        <v>45044</v>
      </c>
      <c r="D524">
        <v>26302.92</v>
      </c>
    </row>
    <row r="525" spans="2:4" x14ac:dyDescent="0.25">
      <c r="B525" s="78">
        <v>45043</v>
      </c>
      <c r="D525">
        <v>26078.38</v>
      </c>
    </row>
    <row r="526" spans="2:4" x14ac:dyDescent="0.25">
      <c r="B526" s="78">
        <v>45042</v>
      </c>
      <c r="D526">
        <v>25930.7</v>
      </c>
    </row>
    <row r="527" spans="2:4" x14ac:dyDescent="0.25">
      <c r="B527" s="78">
        <v>45041</v>
      </c>
      <c r="D527">
        <v>25866.09</v>
      </c>
    </row>
    <row r="528" spans="2:4" x14ac:dyDescent="0.25">
      <c r="B528" s="78">
        <v>45040</v>
      </c>
      <c r="D528">
        <v>25828.46</v>
      </c>
    </row>
    <row r="529" spans="2:4" x14ac:dyDescent="0.25">
      <c r="B529" s="78">
        <v>45037</v>
      </c>
      <c r="D529">
        <v>25654.78</v>
      </c>
    </row>
    <row r="530" spans="2:4" x14ac:dyDescent="0.25">
      <c r="B530" s="78">
        <v>45036</v>
      </c>
      <c r="D530">
        <v>25654.16</v>
      </c>
    </row>
    <row r="531" spans="2:4" x14ac:dyDescent="0.25">
      <c r="B531" s="78">
        <v>45035</v>
      </c>
      <c r="D531">
        <v>25645.82</v>
      </c>
    </row>
    <row r="532" spans="2:4" x14ac:dyDescent="0.25">
      <c r="B532" s="78">
        <v>45034</v>
      </c>
      <c r="D532">
        <v>25706.09</v>
      </c>
    </row>
    <row r="533" spans="2:4" x14ac:dyDescent="0.25">
      <c r="B533" s="78">
        <v>45033</v>
      </c>
      <c r="D533">
        <v>25774.07</v>
      </c>
    </row>
    <row r="534" spans="2:4" x14ac:dyDescent="0.25">
      <c r="B534" s="78">
        <v>45029</v>
      </c>
      <c r="D534">
        <v>25950.39</v>
      </c>
    </row>
    <row r="535" spans="2:4" x14ac:dyDescent="0.25">
      <c r="B535" s="78">
        <v>45028</v>
      </c>
      <c r="D535">
        <v>25924.89</v>
      </c>
    </row>
    <row r="536" spans="2:4" x14ac:dyDescent="0.25">
      <c r="B536" s="78">
        <v>45027</v>
      </c>
      <c r="D536">
        <v>25793.77</v>
      </c>
    </row>
    <row r="537" spans="2:4" x14ac:dyDescent="0.25">
      <c r="B537" s="78">
        <v>45026</v>
      </c>
      <c r="D537">
        <v>25650.73</v>
      </c>
    </row>
    <row r="538" spans="2:4" x14ac:dyDescent="0.25">
      <c r="B538" s="78">
        <v>45022</v>
      </c>
      <c r="D538">
        <v>25614.55</v>
      </c>
    </row>
    <row r="539" spans="2:4" x14ac:dyDescent="0.25">
      <c r="B539" s="78">
        <v>45021</v>
      </c>
      <c r="D539">
        <v>25553.279999999999</v>
      </c>
    </row>
    <row r="540" spans="2:4" x14ac:dyDescent="0.25">
      <c r="B540" s="78">
        <v>45019</v>
      </c>
      <c r="D540">
        <v>25321.85</v>
      </c>
    </row>
    <row r="541" spans="2:4" x14ac:dyDescent="0.25">
      <c r="B541" s="78">
        <v>45016</v>
      </c>
      <c r="D541">
        <v>25266.06</v>
      </c>
    </row>
    <row r="542" spans="2:4" x14ac:dyDescent="0.25">
      <c r="B542" s="78">
        <v>45014</v>
      </c>
      <c r="D542">
        <v>24859.93</v>
      </c>
    </row>
    <row r="543" spans="2:4" x14ac:dyDescent="0.25">
      <c r="B543" s="78">
        <v>45013</v>
      </c>
      <c r="D543">
        <v>24672.17</v>
      </c>
    </row>
    <row r="544" spans="2:4" x14ac:dyDescent="0.25">
      <c r="B544" s="78">
        <v>45012</v>
      </c>
      <c r="D544">
        <v>24721.71</v>
      </c>
    </row>
    <row r="545" spans="2:4" x14ac:dyDescent="0.25">
      <c r="B545" s="78">
        <v>45009</v>
      </c>
      <c r="D545">
        <v>24662.53</v>
      </c>
    </row>
    <row r="546" spans="2:4" x14ac:dyDescent="0.25">
      <c r="B546" s="78">
        <v>45008</v>
      </c>
      <c r="D546">
        <v>24854.39</v>
      </c>
    </row>
    <row r="547" spans="2:4" x14ac:dyDescent="0.25">
      <c r="B547" s="78">
        <v>45007</v>
      </c>
      <c r="D547">
        <v>24963.55</v>
      </c>
    </row>
    <row r="548" spans="2:4" x14ac:dyDescent="0.25">
      <c r="B548" s="78">
        <v>45006</v>
      </c>
      <c r="D548">
        <v>24898.97</v>
      </c>
    </row>
    <row r="549" spans="2:4" x14ac:dyDescent="0.25">
      <c r="B549" s="78">
        <v>45005</v>
      </c>
      <c r="D549">
        <v>24725.599999999999</v>
      </c>
    </row>
    <row r="550" spans="2:4" x14ac:dyDescent="0.25">
      <c r="B550" s="78">
        <v>45002</v>
      </c>
      <c r="D550">
        <v>24888.1</v>
      </c>
    </row>
    <row r="551" spans="2:4" x14ac:dyDescent="0.25">
      <c r="B551" s="78">
        <v>45001</v>
      </c>
      <c r="D551">
        <v>24721.52</v>
      </c>
    </row>
    <row r="552" spans="2:4" x14ac:dyDescent="0.25">
      <c r="B552" s="78">
        <v>45000</v>
      </c>
      <c r="D552">
        <v>24701.599999999999</v>
      </c>
    </row>
    <row r="553" spans="2:4" x14ac:dyDescent="0.25">
      <c r="B553" s="78">
        <v>44999</v>
      </c>
      <c r="D553">
        <v>24805.11</v>
      </c>
    </row>
    <row r="554" spans="2:4" x14ac:dyDescent="0.25">
      <c r="B554" s="78">
        <v>44998</v>
      </c>
      <c r="D554">
        <v>24966.68</v>
      </c>
    </row>
    <row r="555" spans="2:4" x14ac:dyDescent="0.25">
      <c r="B555" s="78">
        <v>44995</v>
      </c>
      <c r="D555">
        <v>25343.09</v>
      </c>
    </row>
    <row r="556" spans="2:4" x14ac:dyDescent="0.25">
      <c r="B556" s="78">
        <v>44994</v>
      </c>
      <c r="D556">
        <v>25600.240000000002</v>
      </c>
    </row>
    <row r="557" spans="2:4" x14ac:dyDescent="0.25">
      <c r="B557" s="78">
        <v>44993</v>
      </c>
      <c r="D557">
        <v>25840.12</v>
      </c>
    </row>
    <row r="558" spans="2:4" x14ac:dyDescent="0.25">
      <c r="B558" s="78">
        <v>44991</v>
      </c>
      <c r="D558">
        <v>25777.599999999999</v>
      </c>
    </row>
    <row r="559" spans="2:4" x14ac:dyDescent="0.25">
      <c r="B559" s="78">
        <v>44988</v>
      </c>
      <c r="D559">
        <v>25607.14</v>
      </c>
    </row>
    <row r="560" spans="2:4" x14ac:dyDescent="0.25">
      <c r="B560" s="78">
        <v>44987</v>
      </c>
      <c r="D560">
        <v>25210.65</v>
      </c>
    </row>
    <row r="561" spans="2:4" x14ac:dyDescent="0.25">
      <c r="B561" s="78">
        <v>44986</v>
      </c>
      <c r="D561">
        <v>25398.400000000001</v>
      </c>
    </row>
    <row r="562" spans="2:4" x14ac:dyDescent="0.25">
      <c r="B562" s="78">
        <v>44985</v>
      </c>
      <c r="D562">
        <v>25184.47</v>
      </c>
    </row>
    <row r="563" spans="2:4" x14ac:dyDescent="0.25">
      <c r="B563" s="78">
        <v>44984</v>
      </c>
      <c r="D563">
        <v>25313.7</v>
      </c>
    </row>
    <row r="564" spans="2:4" x14ac:dyDescent="0.25">
      <c r="B564" s="78">
        <v>44981</v>
      </c>
      <c r="D564">
        <v>25420.07</v>
      </c>
    </row>
    <row r="565" spans="2:4" x14ac:dyDescent="0.25">
      <c r="B565" s="78">
        <v>44980</v>
      </c>
      <c r="D565">
        <v>25485.97</v>
      </c>
    </row>
    <row r="566" spans="2:4" x14ac:dyDescent="0.25">
      <c r="B566" s="78">
        <v>44979</v>
      </c>
      <c r="D566">
        <v>25548.67</v>
      </c>
    </row>
    <row r="567" spans="2:4" x14ac:dyDescent="0.25">
      <c r="B567" s="78">
        <v>44978</v>
      </c>
      <c r="D567">
        <v>25945.08</v>
      </c>
    </row>
    <row r="568" spans="2:4" x14ac:dyDescent="0.25">
      <c r="B568" s="78">
        <v>44977</v>
      </c>
      <c r="D568">
        <v>25971.19</v>
      </c>
    </row>
    <row r="569" spans="2:4" x14ac:dyDescent="0.25">
      <c r="B569" s="78">
        <v>44974</v>
      </c>
      <c r="D569">
        <v>26116.12</v>
      </c>
    </row>
    <row r="570" spans="2:4" x14ac:dyDescent="0.25">
      <c r="B570" s="78">
        <v>44973</v>
      </c>
      <c r="D570">
        <v>26249.52</v>
      </c>
    </row>
    <row r="571" spans="2:4" x14ac:dyDescent="0.25">
      <c r="B571" s="78">
        <v>44972</v>
      </c>
      <c r="D571">
        <v>26220.43</v>
      </c>
    </row>
    <row r="572" spans="2:4" x14ac:dyDescent="0.25">
      <c r="B572" s="78">
        <v>44971</v>
      </c>
      <c r="D572">
        <v>26077.93</v>
      </c>
    </row>
    <row r="573" spans="2:4" x14ac:dyDescent="0.25">
      <c r="B573" s="78">
        <v>44970</v>
      </c>
      <c r="D573">
        <v>25846.7</v>
      </c>
    </row>
    <row r="574" spans="2:4" x14ac:dyDescent="0.25">
      <c r="B574" s="78">
        <v>44967</v>
      </c>
      <c r="D574">
        <v>25971.23</v>
      </c>
    </row>
    <row r="575" spans="2:4" x14ac:dyDescent="0.25">
      <c r="B575" s="78">
        <v>44966</v>
      </c>
      <c r="D575">
        <v>26024.94</v>
      </c>
    </row>
    <row r="576" spans="2:4" x14ac:dyDescent="0.25">
      <c r="B576" s="78">
        <v>44965</v>
      </c>
      <c r="D576">
        <v>25993.34</v>
      </c>
    </row>
    <row r="577" spans="2:4" x14ac:dyDescent="0.25">
      <c r="B577" s="78">
        <v>44964</v>
      </c>
      <c r="D577">
        <v>25772.19</v>
      </c>
    </row>
    <row r="578" spans="2:4" x14ac:dyDescent="0.25">
      <c r="B578" s="78">
        <v>44963</v>
      </c>
      <c r="D578">
        <v>25834.87</v>
      </c>
    </row>
    <row r="579" spans="2:4" x14ac:dyDescent="0.25">
      <c r="B579" s="78">
        <v>44960</v>
      </c>
      <c r="D579">
        <v>25965</v>
      </c>
    </row>
    <row r="580" spans="2:4" x14ac:dyDescent="0.25">
      <c r="B580" s="78">
        <v>44959</v>
      </c>
      <c r="D580">
        <v>25610.65</v>
      </c>
    </row>
    <row r="581" spans="2:4" x14ac:dyDescent="0.25">
      <c r="B581" s="78">
        <v>44958</v>
      </c>
      <c r="D581">
        <v>25619.24</v>
      </c>
    </row>
    <row r="582" spans="2:4" x14ac:dyDescent="0.25">
      <c r="B582" s="78">
        <v>44957</v>
      </c>
      <c r="D582">
        <v>25685.94</v>
      </c>
    </row>
    <row r="583" spans="2:4" x14ac:dyDescent="0.25">
      <c r="B583" s="78">
        <v>44956</v>
      </c>
      <c r="D583">
        <v>25666.69</v>
      </c>
    </row>
    <row r="584" spans="2:4" x14ac:dyDescent="0.25">
      <c r="B584" s="78">
        <v>44953</v>
      </c>
      <c r="D584">
        <v>25601.88</v>
      </c>
    </row>
    <row r="585" spans="2:4" x14ac:dyDescent="0.25">
      <c r="B585" s="78">
        <v>44951</v>
      </c>
      <c r="D585">
        <v>26020.13</v>
      </c>
    </row>
    <row r="586" spans="2:4" x14ac:dyDescent="0.25">
      <c r="B586" s="78">
        <v>44950</v>
      </c>
      <c r="D586">
        <v>26349.279999999999</v>
      </c>
    </row>
    <row r="587" spans="2:4" x14ac:dyDescent="0.25">
      <c r="B587" s="78">
        <v>44949</v>
      </c>
      <c r="D587">
        <v>26349.14</v>
      </c>
    </row>
    <row r="588" spans="2:4" x14ac:dyDescent="0.25">
      <c r="B588" s="78">
        <v>44946</v>
      </c>
      <c r="D588">
        <v>26216.94</v>
      </c>
    </row>
    <row r="589" spans="2:4" x14ac:dyDescent="0.25">
      <c r="B589" s="78">
        <v>44945</v>
      </c>
      <c r="D589">
        <v>26333.57</v>
      </c>
    </row>
    <row r="590" spans="2:4" x14ac:dyDescent="0.25">
      <c r="B590" s="78">
        <v>44944</v>
      </c>
      <c r="D590">
        <v>26413.71</v>
      </c>
    </row>
    <row r="591" spans="2:4" x14ac:dyDescent="0.25">
      <c r="B591" s="78">
        <v>44943</v>
      </c>
      <c r="D591">
        <v>26250.81</v>
      </c>
    </row>
    <row r="592" spans="2:4" x14ac:dyDescent="0.25">
      <c r="B592" s="78">
        <v>44942</v>
      </c>
      <c r="D592">
        <v>26020.39</v>
      </c>
    </row>
    <row r="593" spans="2:4" x14ac:dyDescent="0.25">
      <c r="B593" s="78">
        <v>44939</v>
      </c>
      <c r="D593">
        <v>26110.2</v>
      </c>
    </row>
    <row r="594" spans="2:4" x14ac:dyDescent="0.25">
      <c r="B594" s="78">
        <v>44938</v>
      </c>
      <c r="D594">
        <v>25967.07</v>
      </c>
    </row>
    <row r="595" spans="2:4" x14ac:dyDescent="0.25">
      <c r="B595" s="78">
        <v>44937</v>
      </c>
      <c r="D595">
        <v>26021.599999999999</v>
      </c>
    </row>
    <row r="596" spans="2:4" x14ac:dyDescent="0.25">
      <c r="B596" s="78">
        <v>44936</v>
      </c>
      <c r="D596">
        <v>26048.47</v>
      </c>
    </row>
    <row r="597" spans="2:4" x14ac:dyDescent="0.25">
      <c r="B597" s="78">
        <v>44935</v>
      </c>
      <c r="D597">
        <v>26320.41</v>
      </c>
    </row>
    <row r="598" spans="2:4" x14ac:dyDescent="0.25">
      <c r="B598" s="78">
        <v>44932</v>
      </c>
      <c r="D598">
        <v>25968.95</v>
      </c>
    </row>
    <row r="599" spans="2:4" x14ac:dyDescent="0.25">
      <c r="B599" s="78">
        <v>44931</v>
      </c>
      <c r="D599">
        <v>26161.85</v>
      </c>
    </row>
    <row r="600" spans="2:4" x14ac:dyDescent="0.25">
      <c r="B600" s="78">
        <v>44930</v>
      </c>
      <c r="D600">
        <v>26235.73</v>
      </c>
    </row>
    <row r="601" spans="2:4" x14ac:dyDescent="0.25">
      <c r="B601" s="78">
        <v>44929</v>
      </c>
      <c r="D601">
        <v>26511.45</v>
      </c>
    </row>
    <row r="602" spans="2:4" x14ac:dyDescent="0.25">
      <c r="B602" s="78">
        <v>44928</v>
      </c>
      <c r="D602">
        <v>26460.41</v>
      </c>
    </row>
    <row r="603" spans="2:4" x14ac:dyDescent="0.25">
      <c r="B603" s="78">
        <v>44925</v>
      </c>
      <c r="D603">
        <v>26326.37</v>
      </c>
    </row>
    <row r="604" spans="2:4" x14ac:dyDescent="0.25">
      <c r="B604" s="78">
        <v>44924</v>
      </c>
      <c r="D604">
        <v>26451.02</v>
      </c>
    </row>
    <row r="605" spans="2:4" x14ac:dyDescent="0.25">
      <c r="B605" s="78">
        <v>44923</v>
      </c>
      <c r="D605">
        <v>26351.4</v>
      </c>
    </row>
    <row r="606" spans="2:4" x14ac:dyDescent="0.25">
      <c r="B606" s="78">
        <v>44922</v>
      </c>
      <c r="D606">
        <v>26365.65</v>
      </c>
    </row>
    <row r="607" spans="2:4" x14ac:dyDescent="0.25">
      <c r="B607" s="78">
        <v>44921</v>
      </c>
      <c r="D607">
        <v>26194.52</v>
      </c>
    </row>
    <row r="608" spans="2:4" x14ac:dyDescent="0.25">
      <c r="B608" s="78">
        <v>44918</v>
      </c>
      <c r="D608">
        <v>25892.35</v>
      </c>
    </row>
    <row r="609" spans="2:4" x14ac:dyDescent="0.25">
      <c r="B609" s="78">
        <v>44917</v>
      </c>
      <c r="D609">
        <v>26358.44</v>
      </c>
    </row>
    <row r="610" spans="2:4" x14ac:dyDescent="0.25">
      <c r="B610" s="78">
        <v>44916</v>
      </c>
      <c r="D610">
        <v>26462.77</v>
      </c>
    </row>
    <row r="611" spans="2:4" x14ac:dyDescent="0.25">
      <c r="B611" s="78">
        <v>44915</v>
      </c>
      <c r="D611">
        <v>26733.51</v>
      </c>
    </row>
    <row r="612" spans="2:4" x14ac:dyDescent="0.25">
      <c r="B612" s="78">
        <v>44914</v>
      </c>
      <c r="D612">
        <v>26784.68</v>
      </c>
    </row>
    <row r="613" spans="2:4" x14ac:dyDescent="0.25">
      <c r="B613" s="78">
        <v>44911</v>
      </c>
      <c r="D613">
        <v>26564.46</v>
      </c>
    </row>
    <row r="614" spans="2:4" x14ac:dyDescent="0.25">
      <c r="B614" s="78">
        <v>44910</v>
      </c>
      <c r="D614">
        <v>26776.560000000001</v>
      </c>
    </row>
    <row r="615" spans="2:4" x14ac:dyDescent="0.25">
      <c r="B615" s="78">
        <v>44909</v>
      </c>
      <c r="D615">
        <v>27133.4</v>
      </c>
    </row>
    <row r="616" spans="2:4" x14ac:dyDescent="0.25">
      <c r="B616" s="78">
        <v>44908</v>
      </c>
      <c r="D616">
        <v>27057.35</v>
      </c>
    </row>
    <row r="617" spans="2:4" x14ac:dyDescent="0.25">
      <c r="B617" s="78">
        <v>44907</v>
      </c>
      <c r="D617">
        <v>26896.21</v>
      </c>
    </row>
    <row r="618" spans="2:4" x14ac:dyDescent="0.25">
      <c r="B618" s="78">
        <v>44904</v>
      </c>
      <c r="D618">
        <v>26895.35</v>
      </c>
    </row>
    <row r="619" spans="2:4" x14ac:dyDescent="0.25">
      <c r="B619" s="78">
        <v>44903</v>
      </c>
      <c r="D619">
        <v>27059.31</v>
      </c>
    </row>
    <row r="620" spans="2:4" x14ac:dyDescent="0.25">
      <c r="B620" s="78">
        <v>44902</v>
      </c>
      <c r="D620">
        <v>26988.31</v>
      </c>
    </row>
    <row r="621" spans="2:4" x14ac:dyDescent="0.25">
      <c r="B621" s="78">
        <v>44901</v>
      </c>
      <c r="D621">
        <v>27107.87</v>
      </c>
    </row>
    <row r="622" spans="2:4" x14ac:dyDescent="0.25">
      <c r="B622" s="78">
        <v>44900</v>
      </c>
      <c r="D622">
        <v>27192.639999999999</v>
      </c>
    </row>
    <row r="623" spans="2:4" x14ac:dyDescent="0.25">
      <c r="B623" s="78">
        <v>44897</v>
      </c>
      <c r="D623">
        <v>27185.439999999999</v>
      </c>
    </row>
    <row r="624" spans="2:4" x14ac:dyDescent="0.25">
      <c r="B624" s="78">
        <v>44896</v>
      </c>
      <c r="D624">
        <v>27354.74</v>
      </c>
    </row>
    <row r="625" spans="2:4" x14ac:dyDescent="0.25">
      <c r="B625" s="78">
        <v>44895</v>
      </c>
      <c r="D625">
        <v>27276.01</v>
      </c>
    </row>
    <row r="626" spans="2:4" x14ac:dyDescent="0.25">
      <c r="B626" s="78">
        <v>44894</v>
      </c>
      <c r="D626">
        <v>27071.98</v>
      </c>
    </row>
    <row r="627" spans="2:4" x14ac:dyDescent="0.25">
      <c r="B627" s="78">
        <v>44893</v>
      </c>
      <c r="D627">
        <v>26991.599999999999</v>
      </c>
    </row>
    <row r="628" spans="2:4" x14ac:dyDescent="0.25">
      <c r="B628" s="78">
        <v>44890</v>
      </c>
      <c r="D628">
        <v>26918.89</v>
      </c>
    </row>
    <row r="629" spans="2:4" x14ac:dyDescent="0.25">
      <c r="B629" s="78">
        <v>44889</v>
      </c>
      <c r="D629">
        <v>26877.24</v>
      </c>
    </row>
    <row r="630" spans="2:4" x14ac:dyDescent="0.25">
      <c r="B630" s="78">
        <v>44888</v>
      </c>
      <c r="D630">
        <v>26561.89</v>
      </c>
    </row>
    <row r="631" spans="2:4" x14ac:dyDescent="0.25">
      <c r="B631" s="78">
        <v>44887</v>
      </c>
      <c r="D631">
        <v>26528.400000000001</v>
      </c>
    </row>
    <row r="632" spans="2:4" x14ac:dyDescent="0.25">
      <c r="B632" s="78">
        <v>44886</v>
      </c>
      <c r="D632">
        <v>26405.9</v>
      </c>
    </row>
    <row r="633" spans="2:4" x14ac:dyDescent="0.25">
      <c r="B633" s="78">
        <v>44883</v>
      </c>
      <c r="D633">
        <v>26620.61</v>
      </c>
    </row>
    <row r="634" spans="2:4" x14ac:dyDescent="0.25">
      <c r="B634" s="78">
        <v>44882</v>
      </c>
      <c r="D634">
        <v>26673.32</v>
      </c>
    </row>
    <row r="635" spans="2:4" x14ac:dyDescent="0.25">
      <c r="B635" s="78">
        <v>44881</v>
      </c>
      <c r="D635">
        <v>26768.95</v>
      </c>
    </row>
    <row r="636" spans="2:4" x14ac:dyDescent="0.25">
      <c r="B636" s="78">
        <v>44880</v>
      </c>
      <c r="D636">
        <v>26759.85</v>
      </c>
    </row>
    <row r="637" spans="2:4" x14ac:dyDescent="0.25">
      <c r="B637" s="78">
        <v>44879</v>
      </c>
      <c r="D637">
        <v>26651.93</v>
      </c>
    </row>
    <row r="638" spans="2:4" x14ac:dyDescent="0.25">
      <c r="B638" s="78">
        <v>44876</v>
      </c>
      <c r="D638">
        <v>26681.759999999998</v>
      </c>
    </row>
    <row r="639" spans="2:4" x14ac:dyDescent="0.25">
      <c r="B639" s="78">
        <v>44875</v>
      </c>
      <c r="D639">
        <v>26214.31</v>
      </c>
    </row>
    <row r="640" spans="2:4" x14ac:dyDescent="0.25">
      <c r="B640" s="78">
        <v>44874</v>
      </c>
      <c r="D640">
        <v>26401.58</v>
      </c>
    </row>
    <row r="641" spans="2:4" x14ac:dyDescent="0.25">
      <c r="B641" s="78">
        <v>44872</v>
      </c>
      <c r="D641">
        <v>26464.44</v>
      </c>
    </row>
    <row r="642" spans="2:4" x14ac:dyDescent="0.25">
      <c r="B642" s="78">
        <v>44869</v>
      </c>
      <c r="D642">
        <v>26339.9</v>
      </c>
    </row>
    <row r="643" spans="2:4" x14ac:dyDescent="0.25">
      <c r="B643" s="78">
        <v>44868</v>
      </c>
      <c r="D643">
        <v>26246.23</v>
      </c>
    </row>
    <row r="644" spans="2:4" x14ac:dyDescent="0.25">
      <c r="B644" s="78">
        <v>44867</v>
      </c>
      <c r="D644">
        <v>26290.01</v>
      </c>
    </row>
    <row r="645" spans="2:4" x14ac:dyDescent="0.25">
      <c r="B645" s="78">
        <v>44866</v>
      </c>
      <c r="D645">
        <v>26380.97</v>
      </c>
    </row>
    <row r="646" spans="2:4" x14ac:dyDescent="0.25">
      <c r="B646" s="78">
        <v>44865</v>
      </c>
      <c r="D646">
        <v>26182.36</v>
      </c>
    </row>
    <row r="647" spans="2:4" x14ac:dyDescent="0.25">
      <c r="B647" s="78">
        <v>44862</v>
      </c>
      <c r="D647">
        <v>25852.720000000001</v>
      </c>
    </row>
    <row r="648" spans="2:4" x14ac:dyDescent="0.25">
      <c r="B648" s="78">
        <v>44861</v>
      </c>
      <c r="D648">
        <v>25780.23</v>
      </c>
    </row>
    <row r="649" spans="2:4" x14ac:dyDescent="0.25">
      <c r="B649" s="78">
        <v>44859</v>
      </c>
      <c r="D649">
        <v>25643.34</v>
      </c>
    </row>
    <row r="650" spans="2:4" x14ac:dyDescent="0.25">
      <c r="B650" s="78">
        <v>44858</v>
      </c>
      <c r="D650">
        <v>25751.45</v>
      </c>
    </row>
    <row r="651" spans="2:4" x14ac:dyDescent="0.25">
      <c r="B651" s="78">
        <v>44855</v>
      </c>
      <c r="D651">
        <v>25527.09</v>
      </c>
    </row>
    <row r="652" spans="2:4" x14ac:dyDescent="0.25">
      <c r="B652" s="78">
        <v>44854</v>
      </c>
      <c r="D652">
        <v>25509.14</v>
      </c>
    </row>
    <row r="653" spans="2:4" x14ac:dyDescent="0.25">
      <c r="B653" s="78">
        <v>44853</v>
      </c>
      <c r="D653">
        <v>25434.1</v>
      </c>
    </row>
    <row r="654" spans="2:4" x14ac:dyDescent="0.25">
      <c r="B654" s="78">
        <v>44852</v>
      </c>
      <c r="D654">
        <v>25393.89</v>
      </c>
    </row>
    <row r="655" spans="2:4" x14ac:dyDescent="0.25">
      <c r="B655" s="78">
        <v>44851</v>
      </c>
      <c r="D655">
        <v>25139.55</v>
      </c>
    </row>
    <row r="656" spans="2:4" x14ac:dyDescent="0.25">
      <c r="B656" s="78">
        <v>44848</v>
      </c>
      <c r="D656">
        <v>24953.75</v>
      </c>
    </row>
    <row r="657" spans="2:4" x14ac:dyDescent="0.25">
      <c r="B657" s="78">
        <v>44847</v>
      </c>
      <c r="D657">
        <v>24704.95</v>
      </c>
    </row>
    <row r="658" spans="2:4" x14ac:dyDescent="0.25">
      <c r="B658" s="78">
        <v>44846</v>
      </c>
      <c r="D658">
        <v>24863.58</v>
      </c>
    </row>
    <row r="659" spans="2:4" x14ac:dyDescent="0.25">
      <c r="B659" s="78">
        <v>44845</v>
      </c>
      <c r="D659">
        <v>24660.2</v>
      </c>
    </row>
    <row r="660" spans="2:4" x14ac:dyDescent="0.25">
      <c r="B660" s="78">
        <v>44844</v>
      </c>
      <c r="D660">
        <v>25034.02</v>
      </c>
    </row>
    <row r="661" spans="2:4" x14ac:dyDescent="0.25">
      <c r="B661" s="78">
        <v>44841</v>
      </c>
      <c r="D661">
        <v>25140.99</v>
      </c>
    </row>
    <row r="662" spans="2:4" x14ac:dyDescent="0.25">
      <c r="B662" s="78">
        <v>44840</v>
      </c>
      <c r="D662">
        <v>25165.85</v>
      </c>
    </row>
    <row r="663" spans="2:4" x14ac:dyDescent="0.25">
      <c r="B663" s="78">
        <v>44838</v>
      </c>
      <c r="D663">
        <v>25082.39</v>
      </c>
    </row>
    <row r="664" spans="2:4" x14ac:dyDescent="0.25">
      <c r="B664" s="78">
        <v>44837</v>
      </c>
      <c r="D664">
        <v>24520.52</v>
      </c>
    </row>
    <row r="665" spans="2:4" x14ac:dyDescent="0.25">
      <c r="B665" s="78">
        <v>44834</v>
      </c>
      <c r="D665">
        <v>24821.08</v>
      </c>
    </row>
    <row r="666" spans="2:4" x14ac:dyDescent="0.25">
      <c r="B666" s="78">
        <v>44833</v>
      </c>
      <c r="D666">
        <v>24419.98</v>
      </c>
    </row>
    <row r="667" spans="2:4" x14ac:dyDescent="0.25">
      <c r="B667" s="78">
        <v>44832</v>
      </c>
      <c r="D667">
        <v>24478.82</v>
      </c>
    </row>
    <row r="668" spans="2:4" x14ac:dyDescent="0.25">
      <c r="B668" s="78">
        <v>44831</v>
      </c>
      <c r="D668">
        <v>24694.83</v>
      </c>
    </row>
    <row r="669" spans="2:4" x14ac:dyDescent="0.25">
      <c r="B669" s="78">
        <v>44830</v>
      </c>
      <c r="D669">
        <v>24707.77</v>
      </c>
    </row>
    <row r="670" spans="2:4" x14ac:dyDescent="0.25">
      <c r="B670" s="78">
        <v>44827</v>
      </c>
      <c r="D670">
        <v>25159.42</v>
      </c>
    </row>
    <row r="671" spans="2:4" x14ac:dyDescent="0.25">
      <c r="B671" s="78">
        <v>44826</v>
      </c>
      <c r="D671">
        <v>25598.6</v>
      </c>
    </row>
    <row r="672" spans="2:4" x14ac:dyDescent="0.25">
      <c r="B672" s="78">
        <v>44825</v>
      </c>
      <c r="D672">
        <v>25727.13</v>
      </c>
    </row>
    <row r="673" spans="2:4" x14ac:dyDescent="0.25">
      <c r="B673" s="78">
        <v>44824</v>
      </c>
      <c r="D673">
        <v>25869.27</v>
      </c>
    </row>
    <row r="674" spans="2:4" x14ac:dyDescent="0.25">
      <c r="B674" s="78">
        <v>44823</v>
      </c>
      <c r="D674">
        <v>25587.63</v>
      </c>
    </row>
    <row r="675" spans="2:4" x14ac:dyDescent="0.25">
      <c r="B675" s="78">
        <v>44820</v>
      </c>
      <c r="D675">
        <v>25454.93</v>
      </c>
    </row>
    <row r="676" spans="2:4" x14ac:dyDescent="0.25">
      <c r="B676" s="78">
        <v>44819</v>
      </c>
      <c r="D676">
        <v>25958.06</v>
      </c>
    </row>
    <row r="677" spans="2:4" x14ac:dyDescent="0.25">
      <c r="B677" s="78">
        <v>44818</v>
      </c>
      <c r="D677">
        <v>26141.52</v>
      </c>
    </row>
    <row r="678" spans="2:4" x14ac:dyDescent="0.25">
      <c r="B678" s="78">
        <v>44817</v>
      </c>
      <c r="D678">
        <v>26237.81</v>
      </c>
    </row>
    <row r="679" spans="2:4" x14ac:dyDescent="0.25">
      <c r="B679" s="78">
        <v>44816</v>
      </c>
      <c r="D679">
        <v>26043.69</v>
      </c>
    </row>
    <row r="680" spans="2:4" x14ac:dyDescent="0.25">
      <c r="B680" s="78">
        <v>44813</v>
      </c>
      <c r="D680">
        <v>25894.12</v>
      </c>
    </row>
    <row r="681" spans="2:4" x14ac:dyDescent="0.25">
      <c r="B681" s="78">
        <v>44812</v>
      </c>
      <c r="D681">
        <v>25843.86</v>
      </c>
    </row>
    <row r="682" spans="2:4" x14ac:dyDescent="0.25">
      <c r="B682" s="78">
        <v>44811</v>
      </c>
      <c r="D682">
        <v>25590.73</v>
      </c>
    </row>
    <row r="683" spans="2:4" x14ac:dyDescent="0.25">
      <c r="B683" s="78">
        <v>44810</v>
      </c>
      <c r="D683">
        <v>25636.01</v>
      </c>
    </row>
    <row r="684" spans="2:4" x14ac:dyDescent="0.25">
      <c r="B684" s="78">
        <v>44809</v>
      </c>
      <c r="D684">
        <v>25650.83</v>
      </c>
    </row>
    <row r="685" spans="2:4" x14ac:dyDescent="0.25">
      <c r="B685" s="78">
        <v>44806</v>
      </c>
      <c r="D685">
        <v>25467.41</v>
      </c>
    </row>
    <row r="686" spans="2:4" x14ac:dyDescent="0.25">
      <c r="B686" s="78">
        <v>44805</v>
      </c>
      <c r="D686">
        <v>25472.240000000002</v>
      </c>
    </row>
    <row r="687" spans="2:4" x14ac:dyDescent="0.25">
      <c r="B687" s="78">
        <v>44803</v>
      </c>
      <c r="D687">
        <v>25786.59</v>
      </c>
    </row>
    <row r="688" spans="2:4" x14ac:dyDescent="0.25">
      <c r="B688" s="78">
        <v>44802</v>
      </c>
      <c r="D688">
        <v>25138.400000000001</v>
      </c>
    </row>
    <row r="689" spans="2:4" x14ac:dyDescent="0.25">
      <c r="B689" s="78">
        <v>44799</v>
      </c>
      <c r="D689">
        <v>25495.64</v>
      </c>
    </row>
    <row r="690" spans="2:4" x14ac:dyDescent="0.25">
      <c r="B690" s="78">
        <v>44798</v>
      </c>
      <c r="D690">
        <v>25442.67</v>
      </c>
    </row>
    <row r="691" spans="2:4" x14ac:dyDescent="0.25">
      <c r="B691" s="78">
        <v>44797</v>
      </c>
      <c r="D691">
        <v>25562.51</v>
      </c>
    </row>
    <row r="692" spans="2:4" x14ac:dyDescent="0.25">
      <c r="B692" s="78">
        <v>44796</v>
      </c>
      <c r="D692">
        <v>25522.62</v>
      </c>
    </row>
    <row r="693" spans="2:4" x14ac:dyDescent="0.25">
      <c r="B693" s="78">
        <v>44795</v>
      </c>
      <c r="D693">
        <v>25396.57</v>
      </c>
    </row>
    <row r="694" spans="2:4" x14ac:dyDescent="0.25">
      <c r="B694" s="78">
        <v>44792</v>
      </c>
      <c r="D694">
        <v>25785.4</v>
      </c>
    </row>
    <row r="695" spans="2:4" x14ac:dyDescent="0.25">
      <c r="B695" s="78">
        <v>44791</v>
      </c>
      <c r="D695">
        <v>26067.35</v>
      </c>
    </row>
    <row r="696" spans="2:4" x14ac:dyDescent="0.25">
      <c r="B696" s="78">
        <v>44790</v>
      </c>
      <c r="D696">
        <v>26035.87</v>
      </c>
    </row>
    <row r="697" spans="2:4" x14ac:dyDescent="0.25">
      <c r="B697" s="78">
        <v>44789</v>
      </c>
      <c r="D697">
        <v>25863.24</v>
      </c>
    </row>
    <row r="698" spans="2:4" x14ac:dyDescent="0.25">
      <c r="B698" s="78">
        <v>44785</v>
      </c>
      <c r="D698">
        <v>25678.83</v>
      </c>
    </row>
    <row r="699" spans="2:4" x14ac:dyDescent="0.25">
      <c r="B699" s="78">
        <v>44784</v>
      </c>
      <c r="D699">
        <v>25621.06</v>
      </c>
    </row>
    <row r="700" spans="2:4" x14ac:dyDescent="0.25">
      <c r="B700" s="78">
        <v>44783</v>
      </c>
      <c r="D700">
        <v>25431.919999999998</v>
      </c>
    </row>
    <row r="701" spans="2:4" x14ac:dyDescent="0.25">
      <c r="B701" s="78">
        <v>44781</v>
      </c>
      <c r="D701">
        <v>25413.25</v>
      </c>
    </row>
    <row r="702" spans="2:4" x14ac:dyDescent="0.25">
      <c r="B702" s="78">
        <v>44778</v>
      </c>
      <c r="D702">
        <v>25215.93</v>
      </c>
    </row>
    <row r="703" spans="2:4" x14ac:dyDescent="0.25">
      <c r="B703" s="78">
        <v>44777</v>
      </c>
      <c r="D703">
        <v>25193.41</v>
      </c>
    </row>
    <row r="704" spans="2:4" x14ac:dyDescent="0.25">
      <c r="B704" s="78">
        <v>44776</v>
      </c>
      <c r="D704">
        <v>25202.38</v>
      </c>
    </row>
    <row r="705" spans="2:4" x14ac:dyDescent="0.25">
      <c r="B705" s="78">
        <v>44775</v>
      </c>
      <c r="D705">
        <v>25137.82</v>
      </c>
    </row>
    <row r="706" spans="2:4" x14ac:dyDescent="0.25">
      <c r="B706" s="78">
        <v>44774</v>
      </c>
      <c r="D706">
        <v>25128.57</v>
      </c>
    </row>
    <row r="707" spans="2:4" x14ac:dyDescent="0.25">
      <c r="B707" s="78">
        <v>44771</v>
      </c>
      <c r="D707">
        <v>24862.7</v>
      </c>
    </row>
    <row r="708" spans="2:4" x14ac:dyDescent="0.25">
      <c r="B708" s="78">
        <v>44770</v>
      </c>
      <c r="D708">
        <v>24531.38</v>
      </c>
    </row>
    <row r="709" spans="2:4" x14ac:dyDescent="0.25">
      <c r="B709" s="78">
        <v>44769</v>
      </c>
      <c r="D709">
        <v>24114.41</v>
      </c>
    </row>
    <row r="710" spans="2:4" x14ac:dyDescent="0.25">
      <c r="B710" s="78">
        <v>44768</v>
      </c>
      <c r="D710">
        <v>23882.26</v>
      </c>
    </row>
    <row r="711" spans="2:4" x14ac:dyDescent="0.25">
      <c r="B711" s="78">
        <v>44767</v>
      </c>
      <c r="D711">
        <v>24095.46</v>
      </c>
    </row>
    <row r="712" spans="2:4" x14ac:dyDescent="0.25">
      <c r="B712" s="78">
        <v>44764</v>
      </c>
      <c r="D712">
        <v>24223.56</v>
      </c>
    </row>
    <row r="713" spans="2:4" x14ac:dyDescent="0.25">
      <c r="B713" s="78">
        <v>44763</v>
      </c>
      <c r="D713">
        <v>24058.17</v>
      </c>
    </row>
    <row r="714" spans="2:4" x14ac:dyDescent="0.25">
      <c r="B714" s="78">
        <v>44762</v>
      </c>
      <c r="D714">
        <v>23920.880000000001</v>
      </c>
    </row>
    <row r="715" spans="2:4" x14ac:dyDescent="0.25">
      <c r="B715" s="78">
        <v>44761</v>
      </c>
      <c r="D715">
        <v>23659.85</v>
      </c>
    </row>
    <row r="716" spans="2:4" x14ac:dyDescent="0.25">
      <c r="B716" s="78">
        <v>44760</v>
      </c>
      <c r="D716">
        <v>23566.52</v>
      </c>
    </row>
    <row r="717" spans="2:4" x14ac:dyDescent="0.25">
      <c r="B717" s="78">
        <v>44757</v>
      </c>
      <c r="D717">
        <v>23234.52</v>
      </c>
    </row>
    <row r="718" spans="2:4" x14ac:dyDescent="0.25">
      <c r="B718" s="78">
        <v>44756</v>
      </c>
      <c r="D718">
        <v>23074.52</v>
      </c>
    </row>
    <row r="719" spans="2:4" x14ac:dyDescent="0.25">
      <c r="B719" s="78">
        <v>44755</v>
      </c>
      <c r="D719">
        <v>23107.47</v>
      </c>
    </row>
    <row r="720" spans="2:4" x14ac:dyDescent="0.25">
      <c r="B720" s="78">
        <v>44754</v>
      </c>
      <c r="D720">
        <v>23239.9</v>
      </c>
    </row>
    <row r="721" spans="2:4" x14ac:dyDescent="0.25">
      <c r="B721" s="78">
        <v>44753</v>
      </c>
      <c r="D721">
        <v>23468.14</v>
      </c>
    </row>
    <row r="722" spans="2:4" x14ac:dyDescent="0.25">
      <c r="B722" s="78">
        <v>44750</v>
      </c>
      <c r="D722">
        <v>23473.61</v>
      </c>
    </row>
    <row r="723" spans="2:4" x14ac:dyDescent="0.25">
      <c r="B723" s="78">
        <v>44749</v>
      </c>
      <c r="D723">
        <v>23345.61</v>
      </c>
    </row>
    <row r="724" spans="2:4" x14ac:dyDescent="0.25">
      <c r="B724" s="78">
        <v>44748</v>
      </c>
      <c r="D724">
        <v>23137.7</v>
      </c>
    </row>
    <row r="725" spans="2:4" x14ac:dyDescent="0.25">
      <c r="B725" s="78">
        <v>44747</v>
      </c>
      <c r="D725">
        <v>22878.720000000001</v>
      </c>
    </row>
    <row r="726" spans="2:4" x14ac:dyDescent="0.25">
      <c r="B726" s="78">
        <v>44746</v>
      </c>
      <c r="D726">
        <v>22914.2</v>
      </c>
    </row>
    <row r="727" spans="2:4" x14ac:dyDescent="0.25">
      <c r="B727" s="78">
        <v>44743</v>
      </c>
      <c r="D727">
        <v>22788.18</v>
      </c>
    </row>
    <row r="728" spans="2:4" x14ac:dyDescent="0.25">
      <c r="B728" s="78">
        <v>44742</v>
      </c>
      <c r="D728">
        <v>22828.93</v>
      </c>
    </row>
    <row r="729" spans="2:4" x14ac:dyDescent="0.25">
      <c r="B729" s="78">
        <v>44741</v>
      </c>
      <c r="D729">
        <v>22848.35</v>
      </c>
    </row>
    <row r="730" spans="2:4" x14ac:dyDescent="0.25">
      <c r="B730" s="78">
        <v>44740</v>
      </c>
      <c r="D730">
        <v>22922.240000000002</v>
      </c>
    </row>
    <row r="731" spans="2:4" x14ac:dyDescent="0.25">
      <c r="B731" s="78">
        <v>44739</v>
      </c>
      <c r="D731">
        <v>22896.02</v>
      </c>
    </row>
    <row r="732" spans="2:4" x14ac:dyDescent="0.25">
      <c r="B732" s="78">
        <v>44736</v>
      </c>
      <c r="D732">
        <v>22703.95</v>
      </c>
    </row>
    <row r="733" spans="2:4" x14ac:dyDescent="0.25">
      <c r="B733" s="78">
        <v>44735</v>
      </c>
      <c r="D733">
        <v>22497.71</v>
      </c>
    </row>
    <row r="734" spans="2:4" x14ac:dyDescent="0.25">
      <c r="B734" s="78">
        <v>44734</v>
      </c>
      <c r="D734">
        <v>22290.46</v>
      </c>
    </row>
    <row r="735" spans="2:4" x14ac:dyDescent="0.25">
      <c r="B735" s="78">
        <v>44733</v>
      </c>
      <c r="D735">
        <v>22616.52</v>
      </c>
    </row>
    <row r="736" spans="2:4" x14ac:dyDescent="0.25">
      <c r="B736" s="78">
        <v>44732</v>
      </c>
      <c r="D736">
        <v>22199.11</v>
      </c>
    </row>
    <row r="737" spans="2:4" x14ac:dyDescent="0.25">
      <c r="B737" s="78">
        <v>44729</v>
      </c>
      <c r="D737">
        <v>22114.97</v>
      </c>
    </row>
    <row r="738" spans="2:4" x14ac:dyDescent="0.25">
      <c r="B738" s="78">
        <v>44728</v>
      </c>
      <c r="D738">
        <v>22211.98</v>
      </c>
    </row>
    <row r="739" spans="2:4" x14ac:dyDescent="0.25">
      <c r="B739" s="78">
        <v>44727</v>
      </c>
      <c r="D739">
        <v>22691.46</v>
      </c>
    </row>
    <row r="740" spans="2:4" x14ac:dyDescent="0.25">
      <c r="B740" s="78">
        <v>44726</v>
      </c>
      <c r="D740">
        <v>22729.97</v>
      </c>
    </row>
    <row r="741" spans="2:4" x14ac:dyDescent="0.25">
      <c r="B741" s="78">
        <v>44725</v>
      </c>
      <c r="D741">
        <v>22791.119999999999</v>
      </c>
    </row>
    <row r="742" spans="2:4" x14ac:dyDescent="0.25">
      <c r="B742" s="78">
        <v>44722</v>
      </c>
      <c r="D742">
        <v>23408.59</v>
      </c>
    </row>
    <row r="743" spans="2:4" x14ac:dyDescent="0.25">
      <c r="B743" s="78">
        <v>44721</v>
      </c>
      <c r="D743">
        <v>23807.84</v>
      </c>
    </row>
    <row r="744" spans="2:4" x14ac:dyDescent="0.25">
      <c r="B744" s="78">
        <v>44720</v>
      </c>
      <c r="D744">
        <v>23628.32</v>
      </c>
    </row>
    <row r="745" spans="2:4" x14ac:dyDescent="0.25">
      <c r="B745" s="78">
        <v>44719</v>
      </c>
      <c r="D745">
        <v>23715.1</v>
      </c>
    </row>
    <row r="746" spans="2:4" x14ac:dyDescent="0.25">
      <c r="B746" s="78">
        <v>44718</v>
      </c>
      <c r="D746">
        <v>23936.44</v>
      </c>
    </row>
    <row r="747" spans="2:4" x14ac:dyDescent="0.25">
      <c r="B747" s="78">
        <v>44715</v>
      </c>
      <c r="D747">
        <v>23957.71</v>
      </c>
    </row>
    <row r="748" spans="2:4" x14ac:dyDescent="0.25">
      <c r="B748" s="78">
        <v>44714</v>
      </c>
      <c r="D748">
        <v>24020.89</v>
      </c>
    </row>
    <row r="749" spans="2:4" x14ac:dyDescent="0.25">
      <c r="B749" s="78">
        <v>44713</v>
      </c>
      <c r="D749">
        <v>23868.85</v>
      </c>
    </row>
    <row r="750" spans="2:4" x14ac:dyDescent="0.25">
      <c r="B750" s="78">
        <v>44712</v>
      </c>
      <c r="D750">
        <v>23958.1</v>
      </c>
    </row>
    <row r="751" spans="2:4" x14ac:dyDescent="0.25">
      <c r="B751" s="78">
        <v>44711</v>
      </c>
      <c r="D751">
        <v>24031.25</v>
      </c>
    </row>
    <row r="752" spans="2:4" x14ac:dyDescent="0.25">
      <c r="B752" s="78">
        <v>44708</v>
      </c>
      <c r="D752">
        <v>23585.61</v>
      </c>
    </row>
    <row r="753" spans="2:4" x14ac:dyDescent="0.25">
      <c r="B753" s="78">
        <v>44707</v>
      </c>
      <c r="D753">
        <v>23322.66</v>
      </c>
    </row>
    <row r="754" spans="2:4" x14ac:dyDescent="0.25">
      <c r="B754" s="78">
        <v>44706</v>
      </c>
      <c r="D754">
        <v>23096.63</v>
      </c>
    </row>
    <row r="755" spans="2:4" x14ac:dyDescent="0.25">
      <c r="B755" s="78">
        <v>44705</v>
      </c>
      <c r="D755">
        <v>23223.25</v>
      </c>
    </row>
    <row r="756" spans="2:4" x14ac:dyDescent="0.25">
      <c r="B756" s="78">
        <v>44704</v>
      </c>
      <c r="D756">
        <v>23352.22</v>
      </c>
    </row>
    <row r="757" spans="2:4" x14ac:dyDescent="0.25">
      <c r="B757" s="78">
        <v>44701</v>
      </c>
      <c r="D757">
        <v>23426.36</v>
      </c>
    </row>
    <row r="758" spans="2:4" x14ac:dyDescent="0.25">
      <c r="B758" s="78">
        <v>44700</v>
      </c>
      <c r="D758">
        <v>22768.49</v>
      </c>
    </row>
    <row r="759" spans="2:4" x14ac:dyDescent="0.25">
      <c r="B759" s="78">
        <v>44699</v>
      </c>
      <c r="D759">
        <v>23389.07</v>
      </c>
    </row>
    <row r="760" spans="2:4" x14ac:dyDescent="0.25">
      <c r="B760" s="78">
        <v>44698</v>
      </c>
      <c r="D760">
        <v>23416.46</v>
      </c>
    </row>
    <row r="761" spans="2:4" x14ac:dyDescent="0.25">
      <c r="B761" s="78">
        <v>44697</v>
      </c>
      <c r="D761">
        <v>22815.88</v>
      </c>
    </row>
    <row r="762" spans="2:4" x14ac:dyDescent="0.25">
      <c r="B762" s="78">
        <v>44694</v>
      </c>
      <c r="D762">
        <v>22729.279999999999</v>
      </c>
    </row>
    <row r="763" spans="2:4" x14ac:dyDescent="0.25">
      <c r="B763" s="78">
        <v>44693</v>
      </c>
      <c r="D763">
        <v>22766.52</v>
      </c>
    </row>
    <row r="764" spans="2:4" x14ac:dyDescent="0.25">
      <c r="B764" s="78">
        <v>44692</v>
      </c>
      <c r="D764">
        <v>23260.85</v>
      </c>
    </row>
    <row r="765" spans="2:4" x14ac:dyDescent="0.25">
      <c r="B765" s="78">
        <v>44691</v>
      </c>
      <c r="D765">
        <v>23365.81</v>
      </c>
    </row>
    <row r="766" spans="2:4" x14ac:dyDescent="0.25">
      <c r="B766" s="78">
        <v>44690</v>
      </c>
      <c r="D766">
        <v>23454.71</v>
      </c>
    </row>
    <row r="767" spans="2:4" x14ac:dyDescent="0.25">
      <c r="B767" s="78">
        <v>44687</v>
      </c>
      <c r="D767">
        <v>23612.16</v>
      </c>
    </row>
    <row r="768" spans="2:4" x14ac:dyDescent="0.25">
      <c r="B768" s="78">
        <v>44686</v>
      </c>
      <c r="D768">
        <v>24002.58</v>
      </c>
    </row>
    <row r="769" spans="2:4" x14ac:dyDescent="0.25">
      <c r="B769" s="78">
        <v>44685</v>
      </c>
      <c r="D769">
        <v>23995.35</v>
      </c>
    </row>
    <row r="770" spans="2:4" x14ac:dyDescent="0.25">
      <c r="B770" s="78">
        <v>44683</v>
      </c>
      <c r="D770">
        <v>24558.61</v>
      </c>
    </row>
    <row r="771" spans="2:4" x14ac:dyDescent="0.25">
      <c r="B771" s="78">
        <v>44680</v>
      </c>
      <c r="D771">
        <v>24606.78</v>
      </c>
    </row>
    <row r="772" spans="2:4" x14ac:dyDescent="0.25">
      <c r="B772" s="78">
        <v>44679</v>
      </c>
      <c r="D772">
        <v>24811.78</v>
      </c>
    </row>
    <row r="773" spans="2:4" x14ac:dyDescent="0.25">
      <c r="B773" s="78">
        <v>44678</v>
      </c>
      <c r="D773">
        <v>24508.3</v>
      </c>
    </row>
    <row r="774" spans="2:4" x14ac:dyDescent="0.25">
      <c r="B774" s="78">
        <v>44677</v>
      </c>
      <c r="D774">
        <v>24741.88</v>
      </c>
    </row>
    <row r="775" spans="2:4" x14ac:dyDescent="0.25">
      <c r="B775" s="78">
        <v>44676</v>
      </c>
      <c r="D775">
        <v>24386.78</v>
      </c>
    </row>
    <row r="776" spans="2:4" x14ac:dyDescent="0.25">
      <c r="B776" s="78">
        <v>44673</v>
      </c>
      <c r="D776">
        <v>24700.36</v>
      </c>
    </row>
    <row r="777" spans="2:4" x14ac:dyDescent="0.25">
      <c r="B777" s="78">
        <v>44672</v>
      </c>
      <c r="D777">
        <v>25017.73</v>
      </c>
    </row>
    <row r="778" spans="2:4" x14ac:dyDescent="0.25">
      <c r="B778" s="78">
        <v>44671</v>
      </c>
      <c r="D778">
        <v>24648.400000000001</v>
      </c>
    </row>
    <row r="779" spans="2:4" x14ac:dyDescent="0.25">
      <c r="B779" s="78">
        <v>44670</v>
      </c>
      <c r="D779">
        <v>24392.54</v>
      </c>
    </row>
    <row r="780" spans="2:4" x14ac:dyDescent="0.25">
      <c r="B780" s="78">
        <v>44669</v>
      </c>
      <c r="D780">
        <v>24701.75</v>
      </c>
    </row>
    <row r="781" spans="2:4" x14ac:dyDescent="0.25">
      <c r="B781" s="78">
        <v>44664</v>
      </c>
      <c r="D781">
        <v>25136.13</v>
      </c>
    </row>
    <row r="782" spans="2:4" x14ac:dyDescent="0.25">
      <c r="B782" s="78">
        <v>44663</v>
      </c>
      <c r="D782">
        <v>25214.76</v>
      </c>
    </row>
    <row r="783" spans="2:4" x14ac:dyDescent="0.25">
      <c r="B783" s="78">
        <v>44662</v>
      </c>
      <c r="D783">
        <v>25422.81</v>
      </c>
    </row>
    <row r="784" spans="2:4" x14ac:dyDescent="0.25">
      <c r="B784" s="78">
        <v>44659</v>
      </c>
      <c r="D784">
        <v>25580.15</v>
      </c>
    </row>
    <row r="785" spans="2:4" x14ac:dyDescent="0.25">
      <c r="B785" s="78">
        <v>44658</v>
      </c>
      <c r="D785">
        <v>25371.88</v>
      </c>
    </row>
    <row r="786" spans="2:4" x14ac:dyDescent="0.25">
      <c r="B786" s="78">
        <v>44657</v>
      </c>
      <c r="D786">
        <v>25613.71</v>
      </c>
    </row>
    <row r="787" spans="2:4" x14ac:dyDescent="0.25">
      <c r="B787" s="78">
        <v>44656</v>
      </c>
      <c r="D787">
        <v>25829.11</v>
      </c>
    </row>
    <row r="788" spans="2:4" x14ac:dyDescent="0.25">
      <c r="B788" s="78">
        <v>44655</v>
      </c>
      <c r="D788">
        <v>25964.720000000001</v>
      </c>
    </row>
    <row r="789" spans="2:4" x14ac:dyDescent="0.25">
      <c r="B789" s="78">
        <v>44652</v>
      </c>
      <c r="D789">
        <v>25413.94</v>
      </c>
    </row>
    <row r="790" spans="2:4" x14ac:dyDescent="0.25">
      <c r="B790" s="78">
        <v>44651</v>
      </c>
      <c r="D790">
        <v>25118.14</v>
      </c>
    </row>
    <row r="791" spans="2:4" x14ac:dyDescent="0.25">
      <c r="B791" s="78">
        <v>44650</v>
      </c>
      <c r="D791">
        <v>25166.31</v>
      </c>
    </row>
    <row r="792" spans="2:4" x14ac:dyDescent="0.25">
      <c r="B792" s="78">
        <v>44649</v>
      </c>
      <c r="D792">
        <v>24917.57</v>
      </c>
    </row>
    <row r="793" spans="2:4" x14ac:dyDescent="0.25">
      <c r="B793" s="78">
        <v>44648</v>
      </c>
      <c r="D793">
        <v>24768.69</v>
      </c>
    </row>
    <row r="794" spans="2:4" x14ac:dyDescent="0.25">
      <c r="B794" s="78">
        <v>44645</v>
      </c>
      <c r="D794">
        <v>24669.45</v>
      </c>
    </row>
    <row r="795" spans="2:4" x14ac:dyDescent="0.25">
      <c r="B795" s="78">
        <v>44644</v>
      </c>
      <c r="D795">
        <v>24769.75</v>
      </c>
    </row>
    <row r="796" spans="2:4" x14ac:dyDescent="0.25">
      <c r="B796" s="78">
        <v>44643</v>
      </c>
      <c r="D796">
        <v>24802.74</v>
      </c>
    </row>
    <row r="797" spans="2:4" x14ac:dyDescent="0.25">
      <c r="B797" s="78">
        <v>44642</v>
      </c>
      <c r="D797">
        <v>24903.14</v>
      </c>
    </row>
    <row r="798" spans="2:4" x14ac:dyDescent="0.25">
      <c r="B798" s="78">
        <v>44641</v>
      </c>
      <c r="D798">
        <v>24618.52</v>
      </c>
    </row>
    <row r="799" spans="2:4" x14ac:dyDescent="0.25">
      <c r="B799" s="78">
        <v>44637</v>
      </c>
      <c r="D799">
        <v>24862.27</v>
      </c>
    </row>
    <row r="800" spans="2:4" x14ac:dyDescent="0.25">
      <c r="B800" s="78">
        <v>44636</v>
      </c>
      <c r="D800">
        <v>24414</v>
      </c>
    </row>
    <row r="801" spans="2:4" x14ac:dyDescent="0.25">
      <c r="B801" s="78">
        <v>44635</v>
      </c>
      <c r="D801">
        <v>23964.720000000001</v>
      </c>
    </row>
    <row r="802" spans="2:4" x14ac:dyDescent="0.25">
      <c r="B802" s="78">
        <v>44634</v>
      </c>
      <c r="D802">
        <v>24264.29</v>
      </c>
    </row>
    <row r="803" spans="2:4" x14ac:dyDescent="0.25">
      <c r="B803" s="78">
        <v>44631</v>
      </c>
      <c r="D803">
        <v>23917.96</v>
      </c>
    </row>
    <row r="804" spans="2:4" x14ac:dyDescent="0.25">
      <c r="B804" s="78">
        <v>44630</v>
      </c>
      <c r="D804">
        <v>23866.77</v>
      </c>
    </row>
    <row r="805" spans="2:4" x14ac:dyDescent="0.25">
      <c r="B805" s="78">
        <v>44629</v>
      </c>
      <c r="D805">
        <v>23507.87</v>
      </c>
    </row>
    <row r="806" spans="2:4" x14ac:dyDescent="0.25">
      <c r="B806" s="78">
        <v>44628</v>
      </c>
      <c r="D806">
        <v>23030.560000000001</v>
      </c>
    </row>
    <row r="807" spans="2:4" x14ac:dyDescent="0.25">
      <c r="B807" s="78">
        <v>44627</v>
      </c>
      <c r="D807">
        <v>22814.41</v>
      </c>
    </row>
    <row r="808" spans="2:4" x14ac:dyDescent="0.25">
      <c r="B808" s="78">
        <v>44624</v>
      </c>
      <c r="D808">
        <v>23364.07</v>
      </c>
    </row>
    <row r="809" spans="2:4" x14ac:dyDescent="0.25">
      <c r="B809" s="78">
        <v>44623</v>
      </c>
      <c r="D809">
        <v>23727.54</v>
      </c>
    </row>
    <row r="810" spans="2:4" x14ac:dyDescent="0.25">
      <c r="B810" s="78">
        <v>44622</v>
      </c>
      <c r="D810">
        <v>23882.720000000001</v>
      </c>
    </row>
    <row r="811" spans="2:4" x14ac:dyDescent="0.25">
      <c r="B811" s="78">
        <v>44620</v>
      </c>
      <c r="D811">
        <v>24153.01</v>
      </c>
    </row>
    <row r="812" spans="2:4" x14ac:dyDescent="0.25">
      <c r="B812" s="78">
        <v>44617</v>
      </c>
      <c r="D812">
        <v>23958.1</v>
      </c>
    </row>
    <row r="813" spans="2:4" x14ac:dyDescent="0.25">
      <c r="B813" s="78">
        <v>44616</v>
      </c>
      <c r="D813">
        <v>23367.85</v>
      </c>
    </row>
    <row r="814" spans="2:4" x14ac:dyDescent="0.25">
      <c r="B814" s="78">
        <v>44615</v>
      </c>
      <c r="D814">
        <v>24540.41</v>
      </c>
    </row>
    <row r="815" spans="2:4" x14ac:dyDescent="0.25">
      <c r="B815" s="78">
        <v>44614</v>
      </c>
      <c r="D815">
        <v>24582.05</v>
      </c>
    </row>
    <row r="816" spans="2:4" x14ac:dyDescent="0.25">
      <c r="B816" s="78">
        <v>44613</v>
      </c>
      <c r="D816">
        <v>24746.59</v>
      </c>
    </row>
    <row r="817" spans="2:4" x14ac:dyDescent="0.25">
      <c r="B817" s="78">
        <v>44610</v>
      </c>
      <c r="D817">
        <v>24838.68</v>
      </c>
    </row>
    <row r="818" spans="2:4" x14ac:dyDescent="0.25">
      <c r="B818" s="78">
        <v>44609</v>
      </c>
      <c r="D818">
        <v>24879.32</v>
      </c>
    </row>
    <row r="819" spans="2:4" x14ac:dyDescent="0.25">
      <c r="B819" s="78">
        <v>44608</v>
      </c>
      <c r="D819">
        <v>24904.67</v>
      </c>
    </row>
    <row r="820" spans="2:4" x14ac:dyDescent="0.25">
      <c r="B820" s="78">
        <v>44607</v>
      </c>
      <c r="D820">
        <v>24941.93</v>
      </c>
    </row>
    <row r="821" spans="2:4" x14ac:dyDescent="0.25">
      <c r="B821" s="78">
        <v>44606</v>
      </c>
      <c r="D821">
        <v>24209.38</v>
      </c>
    </row>
    <row r="822" spans="2:4" x14ac:dyDescent="0.25">
      <c r="B822" s="78">
        <v>44603</v>
      </c>
      <c r="D822">
        <v>24958.45</v>
      </c>
    </row>
    <row r="823" spans="2:4" x14ac:dyDescent="0.25">
      <c r="B823" s="78">
        <v>44602</v>
      </c>
      <c r="D823">
        <v>25290.42</v>
      </c>
    </row>
    <row r="824" spans="2:4" x14ac:dyDescent="0.25">
      <c r="B824" s="78">
        <v>44601</v>
      </c>
      <c r="D824">
        <v>25084.6</v>
      </c>
    </row>
    <row r="825" spans="2:4" x14ac:dyDescent="0.25">
      <c r="B825" s="78">
        <v>44600</v>
      </c>
      <c r="D825">
        <v>24795.759999999998</v>
      </c>
    </row>
    <row r="826" spans="2:4" x14ac:dyDescent="0.25">
      <c r="B826" s="78">
        <v>44599</v>
      </c>
      <c r="D826">
        <v>24719.45</v>
      </c>
    </row>
    <row r="827" spans="2:4" x14ac:dyDescent="0.25">
      <c r="B827" s="78">
        <v>44596</v>
      </c>
      <c r="D827">
        <v>25154.14</v>
      </c>
    </row>
    <row r="828" spans="2:4" x14ac:dyDescent="0.25">
      <c r="B828" s="78">
        <v>44595</v>
      </c>
      <c r="D828">
        <v>25217.200000000001</v>
      </c>
    </row>
    <row r="829" spans="2:4" x14ac:dyDescent="0.25">
      <c r="B829" s="78">
        <v>44594</v>
      </c>
      <c r="D829">
        <v>25526.55</v>
      </c>
    </row>
    <row r="830" spans="2:4" x14ac:dyDescent="0.25">
      <c r="B830" s="78">
        <v>44593</v>
      </c>
      <c r="D830">
        <v>25234.89</v>
      </c>
    </row>
    <row r="831" spans="2:4" x14ac:dyDescent="0.25">
      <c r="B831" s="78">
        <v>44592</v>
      </c>
      <c r="D831">
        <v>24894.62</v>
      </c>
    </row>
    <row r="832" spans="2:4" x14ac:dyDescent="0.25">
      <c r="B832" s="78">
        <v>44589</v>
      </c>
      <c r="D832">
        <v>24553.040000000001</v>
      </c>
    </row>
    <row r="833" spans="2:4" x14ac:dyDescent="0.25">
      <c r="B833" s="78">
        <v>44588</v>
      </c>
      <c r="D833">
        <v>24564.81</v>
      </c>
    </row>
    <row r="834" spans="2:4" x14ac:dyDescent="0.25">
      <c r="B834" s="78">
        <v>44586</v>
      </c>
      <c r="D834">
        <v>24805.75</v>
      </c>
    </row>
    <row r="835" spans="2:4" x14ac:dyDescent="0.25">
      <c r="B835" s="78">
        <v>44585</v>
      </c>
      <c r="D835">
        <v>24620.720000000001</v>
      </c>
    </row>
    <row r="836" spans="2:4" x14ac:dyDescent="0.25">
      <c r="B836" s="78">
        <v>44582</v>
      </c>
      <c r="D836">
        <v>25292.720000000001</v>
      </c>
    </row>
    <row r="837" spans="2:4" x14ac:dyDescent="0.25">
      <c r="B837" s="78">
        <v>44581</v>
      </c>
      <c r="D837">
        <v>25492.99</v>
      </c>
    </row>
    <row r="838" spans="2:4" x14ac:dyDescent="0.25">
      <c r="B838" s="78">
        <v>44580</v>
      </c>
      <c r="D838">
        <v>25749.81</v>
      </c>
    </row>
    <row r="839" spans="2:4" x14ac:dyDescent="0.25">
      <c r="B839" s="78">
        <v>44579</v>
      </c>
      <c r="D839">
        <v>25998.14</v>
      </c>
    </row>
    <row r="840" spans="2:4" x14ac:dyDescent="0.25">
      <c r="B840" s="78">
        <v>44578</v>
      </c>
      <c r="D840">
        <v>26278.07</v>
      </c>
    </row>
    <row r="841" spans="2:4" x14ac:dyDescent="0.25">
      <c r="B841" s="78">
        <v>44575</v>
      </c>
      <c r="D841">
        <v>26202.97</v>
      </c>
    </row>
    <row r="842" spans="2:4" x14ac:dyDescent="0.25">
      <c r="B842" s="78">
        <v>44574</v>
      </c>
      <c r="D842">
        <v>26205.87</v>
      </c>
    </row>
    <row r="843" spans="2:4" x14ac:dyDescent="0.25">
      <c r="B843" s="78">
        <v>44573</v>
      </c>
      <c r="D843">
        <v>26140.68</v>
      </c>
    </row>
    <row r="844" spans="2:4" x14ac:dyDescent="0.25">
      <c r="B844" s="78">
        <v>44572</v>
      </c>
      <c r="D844">
        <v>25915.89</v>
      </c>
    </row>
    <row r="845" spans="2:4" x14ac:dyDescent="0.25">
      <c r="B845" s="78">
        <v>44571</v>
      </c>
      <c r="D845">
        <v>25840.62</v>
      </c>
    </row>
    <row r="846" spans="2:4" x14ac:dyDescent="0.25">
      <c r="B846" s="78">
        <v>44568</v>
      </c>
      <c r="D846">
        <v>25567.06</v>
      </c>
    </row>
    <row r="847" spans="2:4" x14ac:dyDescent="0.25">
      <c r="B847" s="78">
        <v>44567</v>
      </c>
      <c r="D847">
        <v>25471.18</v>
      </c>
    </row>
    <row r="848" spans="2:4" x14ac:dyDescent="0.25">
      <c r="B848" s="78">
        <v>44566</v>
      </c>
      <c r="D848">
        <v>25728.58</v>
      </c>
    </row>
    <row r="849" spans="2:4" x14ac:dyDescent="0.25">
      <c r="B849" s="78">
        <v>44565</v>
      </c>
      <c r="D849">
        <v>25556.34</v>
      </c>
    </row>
    <row r="850" spans="2:4" x14ac:dyDescent="0.25">
      <c r="B850" s="78">
        <v>44564</v>
      </c>
      <c r="D850">
        <v>25298.63</v>
      </c>
    </row>
    <row r="851" spans="2:4" x14ac:dyDescent="0.25">
      <c r="B851" s="78">
        <v>44561</v>
      </c>
      <c r="D851">
        <v>24908.71</v>
      </c>
    </row>
    <row r="852" spans="2:4" x14ac:dyDescent="0.25">
      <c r="B852" s="78">
        <v>44560</v>
      </c>
      <c r="D852">
        <v>24693.25</v>
      </c>
    </row>
    <row r="853" spans="2:4" x14ac:dyDescent="0.25">
      <c r="B853" s="78">
        <v>44559</v>
      </c>
      <c r="D853">
        <v>24707.1</v>
      </c>
    </row>
    <row r="854" spans="2:4" x14ac:dyDescent="0.25">
      <c r="B854" s="78">
        <v>44558</v>
      </c>
      <c r="D854">
        <v>24735.32</v>
      </c>
    </row>
    <row r="855" spans="2:4" x14ac:dyDescent="0.25">
      <c r="B855" s="78">
        <v>44557</v>
      </c>
      <c r="D855">
        <v>24524.36</v>
      </c>
    </row>
    <row r="856" spans="2:4" x14ac:dyDescent="0.25">
      <c r="B856" s="78">
        <v>44554</v>
      </c>
      <c r="D856">
        <v>24405.96</v>
      </c>
    </row>
    <row r="857" spans="2:4" x14ac:dyDescent="0.25">
      <c r="B857" s="78">
        <v>44553</v>
      </c>
      <c r="D857">
        <v>24504.75</v>
      </c>
    </row>
    <row r="858" spans="2:4" x14ac:dyDescent="0.25">
      <c r="B858" s="78">
        <v>44552</v>
      </c>
      <c r="D858">
        <v>24336.62</v>
      </c>
    </row>
    <row r="859" spans="2:4" x14ac:dyDescent="0.25">
      <c r="B859" s="78">
        <v>44551</v>
      </c>
      <c r="D859">
        <v>24063.78</v>
      </c>
    </row>
    <row r="860" spans="2:4" x14ac:dyDescent="0.25">
      <c r="B860" s="78">
        <v>44550</v>
      </c>
      <c r="D860">
        <v>23839.01</v>
      </c>
    </row>
    <row r="861" spans="2:4" x14ac:dyDescent="0.25">
      <c r="B861" s="78">
        <v>44547</v>
      </c>
      <c r="D861">
        <v>24371.37</v>
      </c>
    </row>
    <row r="862" spans="2:4" x14ac:dyDescent="0.25">
      <c r="B862" s="78">
        <v>44546</v>
      </c>
      <c r="D862">
        <v>24749.01</v>
      </c>
    </row>
    <row r="863" spans="2:4" x14ac:dyDescent="0.25">
      <c r="B863" s="78">
        <v>44545</v>
      </c>
      <c r="D863">
        <v>24710.3</v>
      </c>
    </row>
    <row r="864" spans="2:4" x14ac:dyDescent="0.25">
      <c r="B864" s="78">
        <v>44544</v>
      </c>
      <c r="D864">
        <v>24858.79</v>
      </c>
    </row>
    <row r="865" spans="2:4" x14ac:dyDescent="0.25">
      <c r="B865" s="78">
        <v>44543</v>
      </c>
      <c r="D865">
        <v>24921.02</v>
      </c>
    </row>
    <row r="866" spans="2:4" x14ac:dyDescent="0.25">
      <c r="B866" s="78">
        <v>44540</v>
      </c>
      <c r="D866">
        <v>25126.240000000002</v>
      </c>
    </row>
    <row r="867" spans="2:4" x14ac:dyDescent="0.25">
      <c r="B867" s="78">
        <v>44539</v>
      </c>
      <c r="D867">
        <v>25134.23</v>
      </c>
    </row>
    <row r="868" spans="2:4" x14ac:dyDescent="0.25">
      <c r="B868" s="78">
        <v>44538</v>
      </c>
      <c r="D868">
        <v>25066.62</v>
      </c>
    </row>
    <row r="869" spans="2:4" x14ac:dyDescent="0.25">
      <c r="B869" s="78">
        <v>44537</v>
      </c>
      <c r="D869">
        <v>24646.18</v>
      </c>
    </row>
    <row r="870" spans="2:4" x14ac:dyDescent="0.25">
      <c r="B870" s="78">
        <v>44536</v>
      </c>
      <c r="D870">
        <v>24266.71</v>
      </c>
    </row>
    <row r="871" spans="2:4" x14ac:dyDescent="0.25">
      <c r="B871" s="78">
        <v>44533</v>
      </c>
      <c r="D871">
        <v>24674.83</v>
      </c>
    </row>
    <row r="872" spans="2:4" x14ac:dyDescent="0.25">
      <c r="B872" s="78">
        <v>44532</v>
      </c>
      <c r="D872">
        <v>24968.91</v>
      </c>
    </row>
    <row r="873" spans="2:4" x14ac:dyDescent="0.25">
      <c r="B873" s="78">
        <v>44531</v>
      </c>
      <c r="D873">
        <v>24632.06</v>
      </c>
    </row>
    <row r="874" spans="2:4" x14ac:dyDescent="0.25">
      <c r="B874" s="78">
        <v>44530</v>
      </c>
      <c r="D874">
        <v>24368.53</v>
      </c>
    </row>
    <row r="875" spans="2:4" x14ac:dyDescent="0.25">
      <c r="B875" s="78">
        <v>44529</v>
      </c>
      <c r="D875">
        <v>24469.99</v>
      </c>
    </row>
    <row r="876" spans="2:4" x14ac:dyDescent="0.25">
      <c r="B876" s="78">
        <v>44526</v>
      </c>
      <c r="D876">
        <v>24430.53</v>
      </c>
    </row>
    <row r="877" spans="2:4" x14ac:dyDescent="0.25">
      <c r="B877" s="78">
        <v>44525</v>
      </c>
      <c r="D877">
        <v>25162.07</v>
      </c>
    </row>
    <row r="878" spans="2:4" x14ac:dyDescent="0.25">
      <c r="B878" s="78">
        <v>44524</v>
      </c>
      <c r="D878">
        <v>24988.18</v>
      </c>
    </row>
    <row r="879" spans="2:4" x14ac:dyDescent="0.25">
      <c r="B879" s="78">
        <v>44523</v>
      </c>
      <c r="D879">
        <v>25114.82</v>
      </c>
    </row>
    <row r="880" spans="2:4" x14ac:dyDescent="0.25">
      <c r="B880" s="78">
        <v>44522</v>
      </c>
      <c r="D880">
        <v>24990.27</v>
      </c>
    </row>
    <row r="881" spans="2:4" x14ac:dyDescent="0.25">
      <c r="B881" s="78">
        <v>44518</v>
      </c>
      <c r="D881">
        <v>25483.23</v>
      </c>
    </row>
    <row r="882" spans="2:4" x14ac:dyDescent="0.25">
      <c r="B882" s="78">
        <v>44517</v>
      </c>
      <c r="D882">
        <v>25675.200000000001</v>
      </c>
    </row>
    <row r="883" spans="2:4" x14ac:dyDescent="0.25">
      <c r="B883" s="78">
        <v>44516</v>
      </c>
      <c r="D883">
        <v>25819.49</v>
      </c>
    </row>
    <row r="884" spans="2:4" x14ac:dyDescent="0.25">
      <c r="B884" s="78">
        <v>44515</v>
      </c>
      <c r="D884">
        <v>25977.61</v>
      </c>
    </row>
    <row r="885" spans="2:4" x14ac:dyDescent="0.25">
      <c r="B885" s="78">
        <v>44512</v>
      </c>
      <c r="D885">
        <v>25968.02</v>
      </c>
    </row>
    <row r="886" spans="2:4" x14ac:dyDescent="0.25">
      <c r="B886" s="78">
        <v>44511</v>
      </c>
      <c r="D886">
        <v>25639.32</v>
      </c>
    </row>
    <row r="887" spans="2:4" x14ac:dyDescent="0.25">
      <c r="B887" s="78">
        <v>44510</v>
      </c>
      <c r="D887">
        <v>25839.47</v>
      </c>
    </row>
    <row r="888" spans="2:4" x14ac:dyDescent="0.25">
      <c r="B888" s="78">
        <v>44509</v>
      </c>
      <c r="D888">
        <v>25878.28</v>
      </c>
    </row>
    <row r="889" spans="2:4" x14ac:dyDescent="0.25">
      <c r="B889" s="78">
        <v>44508</v>
      </c>
      <c r="D889">
        <v>25913.09</v>
      </c>
    </row>
    <row r="890" spans="2:4" x14ac:dyDescent="0.25">
      <c r="B890" s="78">
        <v>44504</v>
      </c>
      <c r="D890">
        <v>25695.5</v>
      </c>
    </row>
    <row r="891" spans="2:4" x14ac:dyDescent="0.25">
      <c r="B891" s="78">
        <v>44503</v>
      </c>
      <c r="D891">
        <v>25569.86</v>
      </c>
    </row>
    <row r="892" spans="2:4" x14ac:dyDescent="0.25">
      <c r="B892" s="78">
        <v>44502</v>
      </c>
      <c r="D892">
        <v>25655.51</v>
      </c>
    </row>
    <row r="893" spans="2:4" x14ac:dyDescent="0.25">
      <c r="B893" s="78">
        <v>44501</v>
      </c>
      <c r="D893">
        <v>25710.799999999999</v>
      </c>
    </row>
    <row r="894" spans="2:4" x14ac:dyDescent="0.25">
      <c r="B894" s="78">
        <v>44498</v>
      </c>
      <c r="D894">
        <v>25340.83</v>
      </c>
    </row>
    <row r="895" spans="2:4" x14ac:dyDescent="0.25">
      <c r="B895" s="78">
        <v>44497</v>
      </c>
      <c r="D895">
        <v>25606.99</v>
      </c>
    </row>
    <row r="896" spans="2:4" x14ac:dyDescent="0.25">
      <c r="B896" s="78">
        <v>44496</v>
      </c>
      <c r="D896">
        <v>26113.62</v>
      </c>
    </row>
    <row r="897" spans="2:4" x14ac:dyDescent="0.25">
      <c r="B897" s="78">
        <v>44495</v>
      </c>
      <c r="D897">
        <v>26196.05</v>
      </c>
    </row>
    <row r="898" spans="2:4" x14ac:dyDescent="0.25">
      <c r="B898" s="78">
        <v>44494</v>
      </c>
      <c r="D898">
        <v>25967.040000000001</v>
      </c>
    </row>
    <row r="899" spans="2:4" x14ac:dyDescent="0.25">
      <c r="B899" s="78">
        <v>44491</v>
      </c>
      <c r="D899">
        <v>25952.01</v>
      </c>
    </row>
    <row r="900" spans="2:4" x14ac:dyDescent="0.25">
      <c r="B900" s="78">
        <v>44490</v>
      </c>
      <c r="D900">
        <v>26042.59</v>
      </c>
    </row>
    <row r="901" spans="2:4" x14ac:dyDescent="0.25">
      <c r="B901" s="78">
        <v>44489</v>
      </c>
      <c r="D901">
        <v>26165.78</v>
      </c>
    </row>
    <row r="902" spans="2:4" x14ac:dyDescent="0.25">
      <c r="B902" s="78">
        <v>44488</v>
      </c>
      <c r="D902">
        <v>26383.71</v>
      </c>
    </row>
    <row r="903" spans="2:4" x14ac:dyDescent="0.25">
      <c r="B903" s="78">
        <v>44487</v>
      </c>
      <c r="D903">
        <v>26467.21</v>
      </c>
    </row>
    <row r="904" spans="2:4" x14ac:dyDescent="0.25">
      <c r="B904" s="78">
        <v>44483</v>
      </c>
      <c r="D904">
        <v>26268.83</v>
      </c>
    </row>
    <row r="905" spans="2:4" x14ac:dyDescent="0.25">
      <c r="B905" s="78">
        <v>44482</v>
      </c>
      <c r="D905">
        <v>26013.19</v>
      </c>
    </row>
    <row r="906" spans="2:4" x14ac:dyDescent="0.25">
      <c r="B906" s="78">
        <v>44481</v>
      </c>
      <c r="D906">
        <v>25770.01</v>
      </c>
    </row>
    <row r="907" spans="2:4" x14ac:dyDescent="0.25">
      <c r="B907" s="78">
        <v>44480</v>
      </c>
      <c r="D907">
        <v>25704.1</v>
      </c>
    </row>
    <row r="908" spans="2:4" x14ac:dyDescent="0.25">
      <c r="B908" s="78">
        <v>44477</v>
      </c>
      <c r="D908">
        <v>25631.38</v>
      </c>
    </row>
    <row r="909" spans="2:4" x14ac:dyDescent="0.25">
      <c r="B909" s="78">
        <v>44476</v>
      </c>
      <c r="D909">
        <v>25481.26</v>
      </c>
    </row>
    <row r="910" spans="2:4" x14ac:dyDescent="0.25">
      <c r="B910" s="78">
        <v>44475</v>
      </c>
      <c r="D910">
        <v>25274.48</v>
      </c>
    </row>
    <row r="911" spans="2:4" x14ac:dyDescent="0.25">
      <c r="B911" s="78">
        <v>44474</v>
      </c>
      <c r="D911">
        <v>25526.98</v>
      </c>
    </row>
    <row r="912" spans="2:4" x14ac:dyDescent="0.25">
      <c r="B912" s="78">
        <v>44473</v>
      </c>
      <c r="D912">
        <v>25339.32</v>
      </c>
    </row>
    <row r="913" spans="2:4" x14ac:dyDescent="0.25">
      <c r="B913" s="78">
        <v>44470</v>
      </c>
      <c r="D913">
        <v>25111.25</v>
      </c>
    </row>
    <row r="914" spans="2:4" x14ac:dyDescent="0.25">
      <c r="B914" s="78">
        <v>44469</v>
      </c>
      <c r="D914">
        <v>25234.57</v>
      </c>
    </row>
    <row r="915" spans="2:4" x14ac:dyDescent="0.25">
      <c r="B915" s="78">
        <v>44468</v>
      </c>
      <c r="D915">
        <v>25367.99</v>
      </c>
    </row>
    <row r="916" spans="2:4" x14ac:dyDescent="0.25">
      <c r="B916" s="78">
        <v>44467</v>
      </c>
      <c r="D916">
        <v>25421.46</v>
      </c>
    </row>
    <row r="917" spans="2:4" x14ac:dyDescent="0.25">
      <c r="B917" s="78">
        <v>44466</v>
      </c>
      <c r="D917">
        <v>25573.99</v>
      </c>
    </row>
    <row r="918" spans="2:4" x14ac:dyDescent="0.25">
      <c r="B918" s="78">
        <v>44463</v>
      </c>
      <c r="D918">
        <v>25571.24</v>
      </c>
    </row>
    <row r="919" spans="2:4" x14ac:dyDescent="0.25">
      <c r="B919" s="78">
        <v>44462</v>
      </c>
      <c r="D919">
        <v>25527.919999999998</v>
      </c>
    </row>
    <row r="920" spans="2:4" x14ac:dyDescent="0.25">
      <c r="B920" s="78">
        <v>44461</v>
      </c>
      <c r="D920">
        <v>25132.15</v>
      </c>
    </row>
    <row r="921" spans="2:4" x14ac:dyDescent="0.25">
      <c r="B921" s="78">
        <v>44460</v>
      </c>
      <c r="D921">
        <v>25154.16</v>
      </c>
    </row>
    <row r="922" spans="2:4" x14ac:dyDescent="0.25">
      <c r="B922" s="78">
        <v>44459</v>
      </c>
      <c r="D922">
        <v>24917.72</v>
      </c>
    </row>
    <row r="923" spans="2:4" x14ac:dyDescent="0.25">
      <c r="B923" s="78">
        <v>44456</v>
      </c>
      <c r="D923">
        <v>25187.34</v>
      </c>
    </row>
    <row r="924" spans="2:4" x14ac:dyDescent="0.25">
      <c r="B924" s="78">
        <v>44455</v>
      </c>
      <c r="D924">
        <v>25250.87</v>
      </c>
    </row>
    <row r="925" spans="2:4" x14ac:dyDescent="0.25">
      <c r="B925" s="78">
        <v>44454</v>
      </c>
      <c r="D925">
        <v>25093.22</v>
      </c>
    </row>
    <row r="926" spans="2:4" x14ac:dyDescent="0.25">
      <c r="B926" s="78">
        <v>44453</v>
      </c>
      <c r="D926">
        <v>24893.51</v>
      </c>
    </row>
    <row r="927" spans="2:4" x14ac:dyDescent="0.25">
      <c r="B927" s="78">
        <v>44452</v>
      </c>
      <c r="D927">
        <v>24858.12</v>
      </c>
    </row>
    <row r="928" spans="2:4" x14ac:dyDescent="0.25">
      <c r="B928" s="78">
        <v>44448</v>
      </c>
      <c r="D928">
        <v>24878.09</v>
      </c>
    </row>
    <row r="929" spans="2:4" x14ac:dyDescent="0.25">
      <c r="B929" s="78">
        <v>44447</v>
      </c>
      <c r="D929">
        <v>24855.5</v>
      </c>
    </row>
    <row r="930" spans="2:4" x14ac:dyDescent="0.25">
      <c r="B930" s="78">
        <v>44446</v>
      </c>
      <c r="D930">
        <v>24857.27</v>
      </c>
    </row>
    <row r="931" spans="2:4" x14ac:dyDescent="0.25">
      <c r="B931" s="78">
        <v>44445</v>
      </c>
      <c r="D931">
        <v>24879.79</v>
      </c>
    </row>
    <row r="932" spans="2:4" x14ac:dyDescent="0.25">
      <c r="B932" s="78">
        <v>44442</v>
      </c>
      <c r="D932">
        <v>24802.17</v>
      </c>
    </row>
    <row r="933" spans="2:4" x14ac:dyDescent="0.25">
      <c r="B933" s="78">
        <v>44441</v>
      </c>
      <c r="D933">
        <v>24674.11</v>
      </c>
    </row>
    <row r="934" spans="2:4" x14ac:dyDescent="0.25">
      <c r="B934" s="78">
        <v>44440</v>
      </c>
      <c r="D934">
        <v>24445.62</v>
      </c>
    </row>
    <row r="935" spans="2:4" x14ac:dyDescent="0.25">
      <c r="B935" s="78">
        <v>44439</v>
      </c>
      <c r="D935">
        <v>24525.71</v>
      </c>
    </row>
    <row r="936" spans="2:4" x14ac:dyDescent="0.25">
      <c r="B936" s="78">
        <v>44438</v>
      </c>
      <c r="D936">
        <v>24237.8</v>
      </c>
    </row>
    <row r="937" spans="2:4" x14ac:dyDescent="0.25">
      <c r="B937" s="78">
        <v>44435</v>
      </c>
      <c r="D937">
        <v>23914.48</v>
      </c>
    </row>
    <row r="938" spans="2:4" x14ac:dyDescent="0.25">
      <c r="B938" s="78">
        <v>44434</v>
      </c>
      <c r="D938">
        <v>23816.68</v>
      </c>
    </row>
    <row r="939" spans="2:4" x14ac:dyDescent="0.25">
      <c r="B939" s="78">
        <v>44433</v>
      </c>
      <c r="D939">
        <v>23813.43</v>
      </c>
    </row>
    <row r="940" spans="2:4" x14ac:dyDescent="0.25">
      <c r="B940" s="78">
        <v>44432</v>
      </c>
      <c r="D940">
        <v>23799.1</v>
      </c>
    </row>
    <row r="941" spans="2:4" x14ac:dyDescent="0.25">
      <c r="B941" s="78">
        <v>44431</v>
      </c>
      <c r="D941">
        <v>23615.61</v>
      </c>
    </row>
    <row r="942" spans="2:4" x14ac:dyDescent="0.25">
      <c r="B942" s="78">
        <v>44428</v>
      </c>
      <c r="D942">
        <v>23549.09</v>
      </c>
    </row>
    <row r="943" spans="2:4" x14ac:dyDescent="0.25">
      <c r="B943" s="78">
        <v>44426</v>
      </c>
      <c r="D943">
        <v>23718.57</v>
      </c>
    </row>
    <row r="944" spans="2:4" x14ac:dyDescent="0.25">
      <c r="B944" s="78">
        <v>44425</v>
      </c>
      <c r="D944">
        <v>23784.05</v>
      </c>
    </row>
    <row r="945" spans="2:4" x14ac:dyDescent="0.25">
      <c r="B945" s="78">
        <v>44424</v>
      </c>
      <c r="D945">
        <v>23708.38</v>
      </c>
    </row>
    <row r="946" spans="2:4" x14ac:dyDescent="0.25">
      <c r="B946" s="78">
        <v>44421</v>
      </c>
      <c r="D946">
        <v>23659.78</v>
      </c>
    </row>
    <row r="947" spans="2:4" x14ac:dyDescent="0.25">
      <c r="B947" s="78">
        <v>44420</v>
      </c>
      <c r="D947">
        <v>23424.04</v>
      </c>
    </row>
    <row r="948" spans="2:4" x14ac:dyDescent="0.25">
      <c r="B948" s="78">
        <v>44419</v>
      </c>
      <c r="D948">
        <v>23303.89</v>
      </c>
    </row>
    <row r="949" spans="2:4" x14ac:dyDescent="0.25">
      <c r="B949" s="78">
        <v>44418</v>
      </c>
      <c r="D949">
        <v>23300.36</v>
      </c>
    </row>
    <row r="950" spans="2:4" x14ac:dyDescent="0.25">
      <c r="B950" s="78">
        <v>44417</v>
      </c>
      <c r="D950">
        <v>23269.119999999999</v>
      </c>
    </row>
    <row r="951" spans="2:4" x14ac:dyDescent="0.25">
      <c r="B951" s="78">
        <v>44414</v>
      </c>
      <c r="D951">
        <v>23238.83</v>
      </c>
    </row>
    <row r="952" spans="2:4" x14ac:dyDescent="0.25">
      <c r="B952" s="78">
        <v>44413</v>
      </c>
      <c r="D952">
        <v>23319.53</v>
      </c>
    </row>
    <row r="953" spans="2:4" x14ac:dyDescent="0.25">
      <c r="B953" s="78">
        <v>44412</v>
      </c>
      <c r="D953">
        <v>23265.07</v>
      </c>
    </row>
    <row r="954" spans="2:4" x14ac:dyDescent="0.25">
      <c r="B954" s="78">
        <v>44411</v>
      </c>
      <c r="D954">
        <v>23081.86</v>
      </c>
    </row>
    <row r="955" spans="2:4" x14ac:dyDescent="0.25">
      <c r="B955" s="78">
        <v>44410</v>
      </c>
      <c r="D955">
        <v>22730.42</v>
      </c>
    </row>
    <row r="956" spans="2:4" x14ac:dyDescent="0.25">
      <c r="B956" s="78">
        <v>44407</v>
      </c>
      <c r="D956">
        <v>22554.26</v>
      </c>
    </row>
    <row r="957" spans="2:4" x14ac:dyDescent="0.25">
      <c r="B957" s="78">
        <v>44406</v>
      </c>
      <c r="D957">
        <v>22576.34</v>
      </c>
    </row>
    <row r="958" spans="2:4" x14ac:dyDescent="0.25">
      <c r="B958" s="78">
        <v>44405</v>
      </c>
      <c r="D958">
        <v>22472.95</v>
      </c>
    </row>
    <row r="959" spans="2:4" x14ac:dyDescent="0.25">
      <c r="B959" s="78">
        <v>44404</v>
      </c>
      <c r="D959">
        <v>22518.799999999999</v>
      </c>
    </row>
    <row r="960" spans="2:4" x14ac:dyDescent="0.25">
      <c r="B960" s="78">
        <v>44403</v>
      </c>
      <c r="D960">
        <v>22628.19</v>
      </c>
    </row>
    <row r="961" spans="2:4" x14ac:dyDescent="0.25">
      <c r="B961" s="78">
        <v>44400</v>
      </c>
      <c r="D961">
        <v>22673.35</v>
      </c>
    </row>
    <row r="962" spans="2:4" x14ac:dyDescent="0.25">
      <c r="B962" s="78">
        <v>44399</v>
      </c>
      <c r="D962">
        <v>22621.45</v>
      </c>
    </row>
    <row r="963" spans="2:4" x14ac:dyDescent="0.25">
      <c r="B963" s="78">
        <v>44397</v>
      </c>
      <c r="D963">
        <v>22344.81</v>
      </c>
    </row>
    <row r="964" spans="2:4" x14ac:dyDescent="0.25">
      <c r="B964" s="78">
        <v>44396</v>
      </c>
      <c r="D964">
        <v>22516.71</v>
      </c>
    </row>
    <row r="965" spans="2:4" x14ac:dyDescent="0.25">
      <c r="B965" s="78">
        <v>44393</v>
      </c>
      <c r="D965">
        <v>22761.200000000001</v>
      </c>
    </row>
    <row r="966" spans="2:4" x14ac:dyDescent="0.25">
      <c r="B966" s="78">
        <v>44392</v>
      </c>
      <c r="D966">
        <v>22762.34</v>
      </c>
    </row>
    <row r="967" spans="2:4" x14ac:dyDescent="0.25">
      <c r="B967" s="78">
        <v>44391</v>
      </c>
      <c r="D967">
        <v>22656.78</v>
      </c>
    </row>
    <row r="968" spans="2:4" x14ac:dyDescent="0.25">
      <c r="B968" s="78">
        <v>44390</v>
      </c>
      <c r="D968">
        <v>22595.49</v>
      </c>
    </row>
    <row r="969" spans="2:4" x14ac:dyDescent="0.25">
      <c r="B969" s="78">
        <v>44389</v>
      </c>
      <c r="D969">
        <v>22424.39</v>
      </c>
    </row>
    <row r="970" spans="2:4" x14ac:dyDescent="0.25">
      <c r="B970" s="78">
        <v>44386</v>
      </c>
      <c r="D970">
        <v>22420.36</v>
      </c>
    </row>
    <row r="971" spans="2:4" x14ac:dyDescent="0.25">
      <c r="B971" s="78">
        <v>44385</v>
      </c>
      <c r="D971">
        <v>22473.81</v>
      </c>
    </row>
    <row r="972" spans="2:4" x14ac:dyDescent="0.25">
      <c r="B972" s="78">
        <v>44384</v>
      </c>
      <c r="D972">
        <v>22683.66</v>
      </c>
    </row>
    <row r="973" spans="2:4" x14ac:dyDescent="0.25">
      <c r="B973" s="78">
        <v>44383</v>
      </c>
      <c r="D973">
        <v>22595.93</v>
      </c>
    </row>
    <row r="974" spans="2:4" x14ac:dyDescent="0.25">
      <c r="B974" s="78">
        <v>44382</v>
      </c>
      <c r="D974">
        <v>22618.97</v>
      </c>
    </row>
    <row r="975" spans="2:4" x14ac:dyDescent="0.25">
      <c r="B975" s="78">
        <v>44379</v>
      </c>
      <c r="D975">
        <v>22456.66</v>
      </c>
    </row>
    <row r="976" spans="2:4" x14ac:dyDescent="0.25">
      <c r="B976" s="78">
        <v>44378</v>
      </c>
      <c r="D976">
        <v>22396.400000000001</v>
      </c>
    </row>
    <row r="977" spans="2:4" x14ac:dyDescent="0.25">
      <c r="B977" s="78">
        <v>44377</v>
      </c>
      <c r="D977">
        <v>22455.7</v>
      </c>
    </row>
    <row r="978" spans="2:4" x14ac:dyDescent="0.25">
      <c r="B978" s="78">
        <v>44376</v>
      </c>
      <c r="D978">
        <v>22493.599999999999</v>
      </c>
    </row>
    <row r="979" spans="2:4" x14ac:dyDescent="0.25">
      <c r="B979" s="78">
        <v>44375</v>
      </c>
      <c r="D979">
        <v>22578.86</v>
      </c>
    </row>
    <row r="980" spans="2:4" x14ac:dyDescent="0.25">
      <c r="B980" s="78">
        <v>44372</v>
      </c>
      <c r="D980">
        <v>22644.06</v>
      </c>
    </row>
    <row r="981" spans="2:4" x14ac:dyDescent="0.25">
      <c r="B981" s="78">
        <v>44371</v>
      </c>
      <c r="D981">
        <v>22544.26</v>
      </c>
    </row>
    <row r="982" spans="2:4" x14ac:dyDescent="0.25">
      <c r="B982" s="78">
        <v>44370</v>
      </c>
      <c r="D982">
        <v>22395.25</v>
      </c>
    </row>
    <row r="983" spans="2:4" x14ac:dyDescent="0.25">
      <c r="B983" s="78">
        <v>44369</v>
      </c>
      <c r="D983">
        <v>22517.74</v>
      </c>
    </row>
    <row r="984" spans="2:4" x14ac:dyDescent="0.25">
      <c r="B984" s="78">
        <v>44368</v>
      </c>
      <c r="D984">
        <v>22480.3</v>
      </c>
    </row>
    <row r="985" spans="2:4" x14ac:dyDescent="0.25">
      <c r="B985" s="78">
        <v>44365</v>
      </c>
      <c r="D985">
        <v>22390.11</v>
      </c>
    </row>
    <row r="986" spans="2:4" x14ac:dyDescent="0.25">
      <c r="B986" s="78">
        <v>44364</v>
      </c>
      <c r="D986">
        <v>22401.65</v>
      </c>
    </row>
    <row r="987" spans="2:4" x14ac:dyDescent="0.25">
      <c r="B987" s="78">
        <v>44363</v>
      </c>
      <c r="D987">
        <v>22503.9</v>
      </c>
    </row>
    <row r="988" spans="2:4" x14ac:dyDescent="0.25">
      <c r="B988" s="78">
        <v>44362</v>
      </c>
      <c r="D988">
        <v>22649.05</v>
      </c>
    </row>
    <row r="989" spans="2:4" x14ac:dyDescent="0.25">
      <c r="B989" s="78">
        <v>44361</v>
      </c>
      <c r="D989">
        <v>22567.11</v>
      </c>
    </row>
    <row r="990" spans="2:4" x14ac:dyDescent="0.25">
      <c r="B990" s="78">
        <v>44358</v>
      </c>
      <c r="D990">
        <v>22544.26</v>
      </c>
    </row>
    <row r="991" spans="2:4" x14ac:dyDescent="0.25">
      <c r="B991" s="78">
        <v>44357</v>
      </c>
      <c r="D991">
        <v>22448.94</v>
      </c>
    </row>
    <row r="992" spans="2:4" x14ac:dyDescent="0.25">
      <c r="B992" s="78">
        <v>44356</v>
      </c>
      <c r="D992">
        <v>22283.52</v>
      </c>
    </row>
    <row r="993" spans="2:4" x14ac:dyDescent="0.25">
      <c r="B993" s="78">
        <v>44355</v>
      </c>
      <c r="D993">
        <v>22432.77</v>
      </c>
    </row>
    <row r="994" spans="2:4" x14ac:dyDescent="0.25">
      <c r="B994" s="78">
        <v>44354</v>
      </c>
      <c r="D994">
        <v>22449.24</v>
      </c>
    </row>
    <row r="995" spans="2:4" x14ac:dyDescent="0.25">
      <c r="B995" s="78">
        <v>44351</v>
      </c>
      <c r="D995">
        <v>22333.23</v>
      </c>
    </row>
    <row r="996" spans="2:4" x14ac:dyDescent="0.25">
      <c r="B996" s="78">
        <v>44350</v>
      </c>
      <c r="D996">
        <v>22361.86</v>
      </c>
    </row>
    <row r="997" spans="2:4" x14ac:dyDescent="0.25">
      <c r="B997" s="78">
        <v>44349</v>
      </c>
      <c r="D997">
        <v>22194.18</v>
      </c>
    </row>
    <row r="998" spans="2:4" x14ac:dyDescent="0.25">
      <c r="B998" s="78">
        <v>44348</v>
      </c>
      <c r="D998">
        <v>22192.25</v>
      </c>
    </row>
    <row r="999" spans="2:4" x14ac:dyDescent="0.25">
      <c r="B999" s="78">
        <v>44347</v>
      </c>
      <c r="D999">
        <v>22203.59</v>
      </c>
    </row>
    <row r="1000" spans="2:4" x14ac:dyDescent="0.25">
      <c r="B1000" s="78">
        <v>44344</v>
      </c>
      <c r="D1000">
        <v>21962.31</v>
      </c>
    </row>
    <row r="1001" spans="2:4" x14ac:dyDescent="0.25">
      <c r="B1001" s="78">
        <v>44343</v>
      </c>
      <c r="D1001">
        <v>21823.14</v>
      </c>
    </row>
    <row r="1002" spans="2:4" x14ac:dyDescent="0.25">
      <c r="B1002" s="78">
        <v>44342</v>
      </c>
      <c r="D1002">
        <v>21771.35</v>
      </c>
    </row>
    <row r="1003" spans="2:4" x14ac:dyDescent="0.25">
      <c r="B1003" s="78">
        <v>44341</v>
      </c>
      <c r="D1003">
        <v>21639.040000000001</v>
      </c>
    </row>
    <row r="1004" spans="2:4" x14ac:dyDescent="0.25">
      <c r="B1004" s="78">
        <v>44340</v>
      </c>
      <c r="D1004">
        <v>21617.03</v>
      </c>
    </row>
    <row r="1005" spans="2:4" x14ac:dyDescent="0.25">
      <c r="B1005" s="78">
        <v>44337</v>
      </c>
      <c r="D1005">
        <v>21585.18</v>
      </c>
    </row>
    <row r="1006" spans="2:4" x14ac:dyDescent="0.25">
      <c r="B1006" s="78">
        <v>44336</v>
      </c>
      <c r="D1006">
        <v>21202.21</v>
      </c>
    </row>
    <row r="1007" spans="2:4" x14ac:dyDescent="0.25">
      <c r="B1007" s="78">
        <v>44335</v>
      </c>
      <c r="D1007">
        <v>21378.71</v>
      </c>
    </row>
    <row r="1008" spans="2:4" x14ac:dyDescent="0.25">
      <c r="B1008" s="78">
        <v>44334</v>
      </c>
      <c r="D1008">
        <v>21489.56</v>
      </c>
    </row>
    <row r="1009" spans="2:4" x14ac:dyDescent="0.25">
      <c r="B1009" s="78">
        <v>44333</v>
      </c>
      <c r="D1009">
        <v>21226.53</v>
      </c>
    </row>
    <row r="1010" spans="2:4" x14ac:dyDescent="0.25">
      <c r="B1010" s="78">
        <v>44330</v>
      </c>
      <c r="D1010">
        <v>20877.560000000001</v>
      </c>
    </row>
    <row r="1011" spans="2:4" x14ac:dyDescent="0.25">
      <c r="B1011" s="78">
        <v>44328</v>
      </c>
      <c r="D1011">
        <v>20904.13</v>
      </c>
    </row>
    <row r="1012" spans="2:4" x14ac:dyDescent="0.25">
      <c r="B1012" s="78">
        <v>44327</v>
      </c>
      <c r="D1012">
        <v>21123.53</v>
      </c>
    </row>
    <row r="1013" spans="2:4" x14ac:dyDescent="0.25">
      <c r="B1013" s="78">
        <v>44326</v>
      </c>
      <c r="D1013">
        <v>21253.8</v>
      </c>
    </row>
    <row r="1014" spans="2:4" x14ac:dyDescent="0.25">
      <c r="B1014" s="78">
        <v>44323</v>
      </c>
      <c r="D1014">
        <v>21084.26</v>
      </c>
    </row>
    <row r="1015" spans="2:4" x14ac:dyDescent="0.25">
      <c r="B1015" s="78">
        <v>44322</v>
      </c>
      <c r="D1015">
        <v>20944.41</v>
      </c>
    </row>
    <row r="1016" spans="2:4" x14ac:dyDescent="0.25">
      <c r="B1016" s="78">
        <v>44321</v>
      </c>
      <c r="D1016">
        <v>20792.240000000002</v>
      </c>
    </row>
    <row r="1017" spans="2:4" x14ac:dyDescent="0.25">
      <c r="B1017" s="78">
        <v>44320</v>
      </c>
      <c r="D1017">
        <v>20619.62</v>
      </c>
    </row>
    <row r="1018" spans="2:4" x14ac:dyDescent="0.25">
      <c r="B1018" s="78">
        <v>44319</v>
      </c>
      <c r="D1018">
        <v>20815.43</v>
      </c>
    </row>
    <row r="1019" spans="2:4" x14ac:dyDescent="0.25">
      <c r="B1019" s="78">
        <v>44316</v>
      </c>
      <c r="D1019">
        <v>20811.13</v>
      </c>
    </row>
    <row r="1020" spans="2:4" x14ac:dyDescent="0.25">
      <c r="B1020" s="78">
        <v>44315</v>
      </c>
      <c r="D1020">
        <v>21186.3</v>
      </c>
    </row>
    <row r="1021" spans="2:4" x14ac:dyDescent="0.25">
      <c r="B1021" s="78">
        <v>44314</v>
      </c>
      <c r="D1021">
        <v>21136.41</v>
      </c>
    </row>
    <row r="1022" spans="2:4" x14ac:dyDescent="0.25">
      <c r="B1022" s="78">
        <v>44313</v>
      </c>
      <c r="D1022">
        <v>20835.669999999998</v>
      </c>
    </row>
    <row r="1023" spans="2:4" x14ac:dyDescent="0.25">
      <c r="B1023" s="78">
        <v>44312</v>
      </c>
      <c r="D1023">
        <v>20596.72</v>
      </c>
    </row>
    <row r="1024" spans="2:4" x14ac:dyDescent="0.25">
      <c r="B1024" s="78">
        <v>44309</v>
      </c>
      <c r="D1024">
        <v>20392.439999999999</v>
      </c>
    </row>
    <row r="1025" spans="2:4" x14ac:dyDescent="0.25">
      <c r="B1025" s="78">
        <v>44308</v>
      </c>
      <c r="D1025">
        <v>20484.63</v>
      </c>
    </row>
    <row r="1026" spans="2:4" x14ac:dyDescent="0.25">
      <c r="B1026" s="78">
        <v>44306</v>
      </c>
      <c r="D1026">
        <v>20328.55</v>
      </c>
    </row>
    <row r="1027" spans="2:4" x14ac:dyDescent="0.25">
      <c r="B1027" s="78">
        <v>44305</v>
      </c>
      <c r="D1027">
        <v>20418.16</v>
      </c>
    </row>
    <row r="1028" spans="2:4" x14ac:dyDescent="0.25">
      <c r="B1028" s="78">
        <v>44302</v>
      </c>
      <c r="D1028">
        <v>20785.61</v>
      </c>
    </row>
    <row r="1029" spans="2:4" x14ac:dyDescent="0.25">
      <c r="B1029" s="78">
        <v>44301</v>
      </c>
      <c r="D1029">
        <v>20733.88</v>
      </c>
    </row>
    <row r="1030" spans="2:4" x14ac:dyDescent="0.25">
      <c r="B1030" s="78">
        <v>44299</v>
      </c>
      <c r="D1030">
        <v>20624.86</v>
      </c>
    </row>
    <row r="1031" spans="2:4" x14ac:dyDescent="0.25">
      <c r="B1031" s="78">
        <v>44298</v>
      </c>
      <c r="D1031">
        <v>20348.990000000002</v>
      </c>
    </row>
    <row r="1032" spans="2:4" x14ac:dyDescent="0.25">
      <c r="B1032" s="78">
        <v>44295</v>
      </c>
      <c r="D1032">
        <v>21094.17</v>
      </c>
    </row>
    <row r="1033" spans="2:4" x14ac:dyDescent="0.25">
      <c r="B1033" s="78">
        <v>44294</v>
      </c>
      <c r="D1033">
        <v>21149.59</v>
      </c>
    </row>
    <row r="1034" spans="2:4" x14ac:dyDescent="0.25">
      <c r="B1034" s="78">
        <v>44293</v>
      </c>
      <c r="D1034">
        <v>21069.32</v>
      </c>
    </row>
    <row r="1035" spans="2:4" x14ac:dyDescent="0.25">
      <c r="B1035" s="78">
        <v>44292</v>
      </c>
      <c r="D1035">
        <v>20876.57</v>
      </c>
    </row>
    <row r="1036" spans="2:4" x14ac:dyDescent="0.25">
      <c r="B1036" s="78">
        <v>44291</v>
      </c>
      <c r="D1036">
        <v>20811.61</v>
      </c>
    </row>
    <row r="1037" spans="2:4" x14ac:dyDescent="0.25">
      <c r="B1037" s="78">
        <v>44287</v>
      </c>
      <c r="D1037">
        <v>21137.69</v>
      </c>
    </row>
    <row r="1038" spans="2:4" x14ac:dyDescent="0.25">
      <c r="B1038" s="78">
        <v>44286</v>
      </c>
      <c r="D1038">
        <v>20886.52</v>
      </c>
    </row>
    <row r="1039" spans="2:4" x14ac:dyDescent="0.25">
      <c r="B1039" s="78">
        <v>44285</v>
      </c>
      <c r="D1039">
        <v>21106.06</v>
      </c>
    </row>
    <row r="1040" spans="2:4" x14ac:dyDescent="0.25">
      <c r="B1040" s="78">
        <v>44281</v>
      </c>
      <c r="D1040">
        <v>20625.79</v>
      </c>
    </row>
    <row r="1041" spans="2:4" x14ac:dyDescent="0.25">
      <c r="B1041" s="78">
        <v>44280</v>
      </c>
      <c r="D1041">
        <v>20366.419999999998</v>
      </c>
    </row>
    <row r="1042" spans="2:4" x14ac:dyDescent="0.25">
      <c r="B1042" s="78">
        <v>44279</v>
      </c>
      <c r="D1042">
        <v>20684.27</v>
      </c>
    </row>
    <row r="1043" spans="2:4" x14ac:dyDescent="0.25">
      <c r="B1043" s="78">
        <v>44278</v>
      </c>
      <c r="D1043">
        <v>21061.52</v>
      </c>
    </row>
    <row r="1044" spans="2:4" x14ac:dyDescent="0.25">
      <c r="B1044" s="78">
        <v>44277</v>
      </c>
      <c r="D1044">
        <v>20947.650000000001</v>
      </c>
    </row>
    <row r="1045" spans="2:4" x14ac:dyDescent="0.25">
      <c r="B1045" s="78">
        <v>44274</v>
      </c>
      <c r="D1045">
        <v>20956.87</v>
      </c>
    </row>
    <row r="1046" spans="2:4" x14ac:dyDescent="0.25">
      <c r="B1046" s="78">
        <v>44273</v>
      </c>
      <c r="D1046">
        <v>20692.34</v>
      </c>
    </row>
    <row r="1047" spans="2:4" x14ac:dyDescent="0.25">
      <c r="B1047" s="78">
        <v>44272</v>
      </c>
      <c r="D1047">
        <v>20924.61</v>
      </c>
    </row>
    <row r="1048" spans="2:4" x14ac:dyDescent="0.25">
      <c r="B1048" s="78">
        <v>44271</v>
      </c>
      <c r="D1048">
        <v>21193.46</v>
      </c>
    </row>
    <row r="1049" spans="2:4" x14ac:dyDescent="0.25">
      <c r="B1049" s="78">
        <v>44270</v>
      </c>
      <c r="D1049">
        <v>21220.59</v>
      </c>
    </row>
    <row r="1050" spans="2:4" x14ac:dyDescent="0.25">
      <c r="B1050" s="78">
        <v>44267</v>
      </c>
      <c r="D1050">
        <v>21361.29</v>
      </c>
    </row>
    <row r="1051" spans="2:4" x14ac:dyDescent="0.25">
      <c r="B1051" s="78">
        <v>44265</v>
      </c>
      <c r="D1051">
        <v>21565.72</v>
      </c>
    </row>
    <row r="1052" spans="2:4" x14ac:dyDescent="0.25">
      <c r="B1052" s="78">
        <v>44264</v>
      </c>
      <c r="D1052">
        <v>21457.17</v>
      </c>
    </row>
    <row r="1053" spans="2:4" x14ac:dyDescent="0.25">
      <c r="B1053" s="78">
        <v>44263</v>
      </c>
      <c r="D1053">
        <v>21255.06</v>
      </c>
    </row>
    <row r="1054" spans="2:4" x14ac:dyDescent="0.25">
      <c r="B1054" s="78">
        <v>44260</v>
      </c>
      <c r="D1054">
        <v>21225.94</v>
      </c>
    </row>
    <row r="1055" spans="2:4" x14ac:dyDescent="0.25">
      <c r="B1055" s="78">
        <v>44259</v>
      </c>
      <c r="D1055">
        <v>21428.63</v>
      </c>
    </row>
    <row r="1056" spans="2:4" x14ac:dyDescent="0.25">
      <c r="B1056" s="78">
        <v>44258</v>
      </c>
      <c r="D1056">
        <v>21662.92</v>
      </c>
    </row>
    <row r="1057" spans="2:4" x14ac:dyDescent="0.25">
      <c r="B1057" s="78">
        <v>44257</v>
      </c>
      <c r="D1057">
        <v>21198.93</v>
      </c>
    </row>
    <row r="1058" spans="2:4" x14ac:dyDescent="0.25">
      <c r="B1058" s="78">
        <v>44256</v>
      </c>
      <c r="D1058">
        <v>20975.08</v>
      </c>
    </row>
    <row r="1059" spans="2:4" x14ac:dyDescent="0.25">
      <c r="B1059" s="78">
        <v>44253</v>
      </c>
      <c r="D1059">
        <v>20644.88</v>
      </c>
    </row>
    <row r="1060" spans="2:4" x14ac:dyDescent="0.25">
      <c r="B1060" s="78">
        <v>44252</v>
      </c>
      <c r="D1060">
        <v>21452.240000000002</v>
      </c>
    </row>
    <row r="1061" spans="2:4" x14ac:dyDescent="0.25">
      <c r="B1061" s="78">
        <v>44251</v>
      </c>
      <c r="D1061">
        <v>21288.35</v>
      </c>
    </row>
    <row r="1062" spans="2:4" x14ac:dyDescent="0.25">
      <c r="B1062" s="78">
        <v>44250</v>
      </c>
      <c r="D1062">
        <v>20898.75</v>
      </c>
    </row>
    <row r="1063" spans="2:4" x14ac:dyDescent="0.25">
      <c r="B1063" s="78">
        <v>44249</v>
      </c>
      <c r="D1063">
        <v>20853.12</v>
      </c>
    </row>
    <row r="1064" spans="2:4" x14ac:dyDescent="0.25">
      <c r="B1064" s="78">
        <v>44246</v>
      </c>
      <c r="D1064">
        <v>21273.279999999999</v>
      </c>
    </row>
    <row r="1065" spans="2:4" x14ac:dyDescent="0.25">
      <c r="B1065" s="78">
        <v>44245</v>
      </c>
      <c r="D1065">
        <v>21468.11</v>
      </c>
    </row>
    <row r="1066" spans="2:4" x14ac:dyDescent="0.25">
      <c r="B1066" s="78">
        <v>44244</v>
      </c>
      <c r="D1066">
        <v>21595.82</v>
      </c>
    </row>
    <row r="1067" spans="2:4" x14ac:dyDescent="0.25">
      <c r="B1067" s="78">
        <v>44243</v>
      </c>
      <c r="D1067">
        <v>21737.9</v>
      </c>
    </row>
    <row r="1068" spans="2:4" x14ac:dyDescent="0.25">
      <c r="B1068" s="78">
        <v>44242</v>
      </c>
      <c r="D1068">
        <v>21739.69</v>
      </c>
    </row>
    <row r="1069" spans="2:4" x14ac:dyDescent="0.25">
      <c r="B1069" s="78">
        <v>44239</v>
      </c>
      <c r="D1069">
        <v>21521.82</v>
      </c>
    </row>
    <row r="1070" spans="2:4" x14ac:dyDescent="0.25">
      <c r="B1070" s="78">
        <v>44238</v>
      </c>
      <c r="D1070">
        <v>21536</v>
      </c>
    </row>
    <row r="1071" spans="2:4" x14ac:dyDescent="0.25">
      <c r="B1071" s="78">
        <v>44237</v>
      </c>
      <c r="D1071">
        <v>21436.44</v>
      </c>
    </row>
    <row r="1072" spans="2:4" x14ac:dyDescent="0.25">
      <c r="B1072" s="78">
        <v>44236</v>
      </c>
      <c r="D1072">
        <v>21440.42</v>
      </c>
    </row>
    <row r="1073" spans="2:4" x14ac:dyDescent="0.25">
      <c r="B1073" s="78">
        <v>44235</v>
      </c>
      <c r="D1073">
        <v>21447.64</v>
      </c>
    </row>
    <row r="1074" spans="2:4" x14ac:dyDescent="0.25">
      <c r="B1074" s="78">
        <v>44232</v>
      </c>
      <c r="D1074">
        <v>21175.89</v>
      </c>
    </row>
    <row r="1075" spans="2:4" x14ac:dyDescent="0.25">
      <c r="B1075" s="78">
        <v>44231</v>
      </c>
      <c r="D1075">
        <v>21135.31</v>
      </c>
    </row>
    <row r="1076" spans="2:4" x14ac:dyDescent="0.25">
      <c r="B1076" s="78">
        <v>44230</v>
      </c>
      <c r="D1076">
        <v>20985.32</v>
      </c>
    </row>
    <row r="1077" spans="2:4" x14ac:dyDescent="0.25">
      <c r="B1077" s="78">
        <v>44229</v>
      </c>
      <c r="D1077">
        <v>20783.689999999999</v>
      </c>
    </row>
    <row r="1078" spans="2:4" x14ac:dyDescent="0.25">
      <c r="B1078" s="78">
        <v>44228</v>
      </c>
      <c r="D1078">
        <v>20263.439999999999</v>
      </c>
    </row>
    <row r="1079" spans="2:4" x14ac:dyDescent="0.25">
      <c r="B1079" s="78">
        <v>44225</v>
      </c>
      <c r="D1079">
        <v>19346.03</v>
      </c>
    </row>
    <row r="1080" spans="2:4" x14ac:dyDescent="0.25">
      <c r="B1080" s="78">
        <v>44224</v>
      </c>
      <c r="D1080">
        <v>19605.59</v>
      </c>
    </row>
    <row r="1081" spans="2:4" x14ac:dyDescent="0.25">
      <c r="B1081" s="78">
        <v>44223</v>
      </c>
      <c r="D1081">
        <v>19818.34</v>
      </c>
    </row>
    <row r="1082" spans="2:4" x14ac:dyDescent="0.25">
      <c r="B1082" s="78">
        <v>44221</v>
      </c>
      <c r="D1082">
        <v>20201.900000000001</v>
      </c>
    </row>
    <row r="1083" spans="2:4" x14ac:dyDescent="0.25">
      <c r="B1083" s="78">
        <v>44218</v>
      </c>
      <c r="D1083">
        <v>20390.57</v>
      </c>
    </row>
    <row r="1084" spans="2:4" x14ac:dyDescent="0.25">
      <c r="B1084" s="78">
        <v>44217</v>
      </c>
      <c r="D1084">
        <v>20700.02</v>
      </c>
    </row>
    <row r="1085" spans="2:4" x14ac:dyDescent="0.25">
      <c r="B1085" s="78">
        <v>44216</v>
      </c>
      <c r="D1085">
        <v>20775.669999999998</v>
      </c>
    </row>
    <row r="1086" spans="2:4" x14ac:dyDescent="0.25">
      <c r="B1086" s="78">
        <v>44215</v>
      </c>
      <c r="D1086">
        <v>20600.41</v>
      </c>
    </row>
    <row r="1087" spans="2:4" x14ac:dyDescent="0.25">
      <c r="B1087" s="78">
        <v>44214</v>
      </c>
      <c r="D1087">
        <v>20260.18</v>
      </c>
    </row>
    <row r="1088" spans="2:4" x14ac:dyDescent="0.25">
      <c r="B1088" s="78">
        <v>44211</v>
      </c>
      <c r="D1088">
        <v>20476.38</v>
      </c>
    </row>
    <row r="1089" spans="2:4" x14ac:dyDescent="0.25">
      <c r="B1089" s="78">
        <v>44210</v>
      </c>
      <c r="D1089">
        <v>20706.07</v>
      </c>
    </row>
    <row r="1090" spans="2:4" x14ac:dyDescent="0.25">
      <c r="B1090" s="78">
        <v>44209</v>
      </c>
      <c r="D1090">
        <v>20660.349999999999</v>
      </c>
    </row>
    <row r="1091" spans="2:4" x14ac:dyDescent="0.25">
      <c r="B1091" s="78">
        <v>44208</v>
      </c>
      <c r="D1091">
        <v>20658.34</v>
      </c>
    </row>
    <row r="1092" spans="2:4" x14ac:dyDescent="0.25">
      <c r="B1092" s="78">
        <v>44207</v>
      </c>
      <c r="D1092">
        <v>20546.740000000002</v>
      </c>
    </row>
    <row r="1093" spans="2:4" x14ac:dyDescent="0.25">
      <c r="B1093" s="78">
        <v>44204</v>
      </c>
      <c r="D1093">
        <v>20351.669999999998</v>
      </c>
    </row>
    <row r="1094" spans="2:4" x14ac:dyDescent="0.25">
      <c r="B1094" s="78">
        <v>44203</v>
      </c>
      <c r="D1094">
        <v>20053.97</v>
      </c>
    </row>
    <row r="1095" spans="2:4" x14ac:dyDescent="0.25">
      <c r="B1095" s="78">
        <v>44202</v>
      </c>
      <c r="D1095">
        <v>20066.560000000001</v>
      </c>
    </row>
    <row r="1096" spans="2:4" x14ac:dyDescent="0.25">
      <c r="B1096" s="78">
        <v>44201</v>
      </c>
      <c r="D1096">
        <v>20142.13</v>
      </c>
    </row>
    <row r="1097" spans="2:4" x14ac:dyDescent="0.25">
      <c r="B1097" s="78">
        <v>44200</v>
      </c>
      <c r="D1097">
        <v>20047.61</v>
      </c>
    </row>
    <row r="1098" spans="2:4" x14ac:dyDescent="0.25">
      <c r="B1098" s="78">
        <v>44197</v>
      </c>
      <c r="D1098">
        <v>19885.36</v>
      </c>
    </row>
    <row r="1099" spans="2:4" x14ac:dyDescent="0.25">
      <c r="B1099" s="78">
        <v>44196</v>
      </c>
      <c r="D1099">
        <v>19833.189999999999</v>
      </c>
    </row>
    <row r="1100" spans="2:4" x14ac:dyDescent="0.25">
      <c r="B1100" s="78">
        <v>44195</v>
      </c>
      <c r="D1100">
        <v>19833.53</v>
      </c>
    </row>
    <row r="1101" spans="2:4" x14ac:dyDescent="0.25">
      <c r="B1101" s="78">
        <v>44194</v>
      </c>
      <c r="D1101">
        <v>19763.509999999998</v>
      </c>
    </row>
    <row r="1102" spans="2:4" x14ac:dyDescent="0.25">
      <c r="B1102" s="78">
        <v>44193</v>
      </c>
      <c r="D1102">
        <v>19679.240000000002</v>
      </c>
    </row>
    <row r="1103" spans="2:4" x14ac:dyDescent="0.25">
      <c r="B1103" s="78">
        <v>44189</v>
      </c>
      <c r="D1103">
        <v>19503.400000000001</v>
      </c>
    </row>
    <row r="1104" spans="2:4" x14ac:dyDescent="0.25">
      <c r="B1104" s="78">
        <v>44188</v>
      </c>
      <c r="D1104">
        <v>19293.259999999998</v>
      </c>
    </row>
    <row r="1105" spans="2:4" x14ac:dyDescent="0.25">
      <c r="B1105" s="78">
        <v>44187</v>
      </c>
      <c r="D1105">
        <v>19102.060000000001</v>
      </c>
    </row>
    <row r="1106" spans="2:4" x14ac:dyDescent="0.25">
      <c r="B1106" s="78">
        <v>44186</v>
      </c>
      <c r="D1106">
        <v>18906.45</v>
      </c>
    </row>
    <row r="1107" spans="2:4" x14ac:dyDescent="0.25">
      <c r="B1107" s="78">
        <v>44183</v>
      </c>
      <c r="D1107">
        <v>19519.419999999998</v>
      </c>
    </row>
    <row r="1108" spans="2:4" x14ac:dyDescent="0.25">
      <c r="B1108" s="78">
        <v>44182</v>
      </c>
      <c r="D1108">
        <v>19491.3</v>
      </c>
    </row>
    <row r="1109" spans="2:4" x14ac:dyDescent="0.25">
      <c r="B1109" s="78">
        <v>44181</v>
      </c>
      <c r="D1109">
        <v>19404.8</v>
      </c>
    </row>
    <row r="1110" spans="2:4" x14ac:dyDescent="0.25">
      <c r="B1110" s="78">
        <v>44180</v>
      </c>
      <c r="D1110">
        <v>19241.900000000001</v>
      </c>
    </row>
    <row r="1111" spans="2:4" x14ac:dyDescent="0.25">
      <c r="B1111" s="78">
        <v>44179</v>
      </c>
      <c r="D1111">
        <v>19228.16</v>
      </c>
    </row>
    <row r="1112" spans="2:4" x14ac:dyDescent="0.25">
      <c r="B1112" s="78">
        <v>44176</v>
      </c>
      <c r="D1112">
        <v>19165.330000000002</v>
      </c>
    </row>
    <row r="1113" spans="2:4" x14ac:dyDescent="0.25">
      <c r="B1113" s="78">
        <v>44175</v>
      </c>
      <c r="D1113">
        <v>19114.96</v>
      </c>
    </row>
    <row r="1114" spans="2:4" x14ac:dyDescent="0.25">
      <c r="B1114" s="78">
        <v>44174</v>
      </c>
      <c r="D1114">
        <v>19186.95</v>
      </c>
    </row>
    <row r="1115" spans="2:4" x14ac:dyDescent="0.25">
      <c r="B1115" s="78">
        <v>44173</v>
      </c>
      <c r="D1115">
        <v>18993.86</v>
      </c>
    </row>
    <row r="1116" spans="2:4" x14ac:dyDescent="0.25">
      <c r="B1116" s="78">
        <v>44172</v>
      </c>
      <c r="D1116">
        <v>18941.150000000001</v>
      </c>
    </row>
    <row r="1117" spans="2:4" x14ac:dyDescent="0.25">
      <c r="B1117" s="78">
        <v>44169</v>
      </c>
      <c r="D1117">
        <v>18803.27</v>
      </c>
    </row>
    <row r="1118" spans="2:4" x14ac:dyDescent="0.25">
      <c r="B1118" s="78">
        <v>44168</v>
      </c>
      <c r="D1118">
        <v>18626.53</v>
      </c>
    </row>
    <row r="1119" spans="2:4" x14ac:dyDescent="0.25">
      <c r="B1119" s="78">
        <v>44167</v>
      </c>
      <c r="D1119">
        <v>18597.900000000001</v>
      </c>
    </row>
    <row r="1120" spans="2:4" x14ac:dyDescent="0.25">
      <c r="B1120" s="78">
        <v>44166</v>
      </c>
      <c r="D1120">
        <v>18591.25</v>
      </c>
    </row>
    <row r="1121" spans="2:4" x14ac:dyDescent="0.25">
      <c r="B1121" s="78">
        <v>44162</v>
      </c>
      <c r="D1121">
        <v>18392.54</v>
      </c>
    </row>
    <row r="1122" spans="2:4" x14ac:dyDescent="0.25">
      <c r="B1122" s="78">
        <v>44161</v>
      </c>
      <c r="D1122">
        <v>18418.16</v>
      </c>
    </row>
    <row r="1123" spans="2:4" x14ac:dyDescent="0.25">
      <c r="B1123" s="78">
        <v>44160</v>
      </c>
      <c r="D1123">
        <v>18235.759999999998</v>
      </c>
    </row>
    <row r="1124" spans="2:4" x14ac:dyDescent="0.25">
      <c r="B1124" s="78">
        <v>44159</v>
      </c>
      <c r="D1124">
        <v>18514.82</v>
      </c>
    </row>
    <row r="1125" spans="2:4" x14ac:dyDescent="0.25">
      <c r="B1125" s="78">
        <v>44158</v>
      </c>
      <c r="D1125">
        <v>18332.330000000002</v>
      </c>
    </row>
    <row r="1126" spans="2:4" x14ac:dyDescent="0.25">
      <c r="B1126" s="78">
        <v>44155</v>
      </c>
      <c r="D1126">
        <v>18236.68</v>
      </c>
    </row>
    <row r="1127" spans="2:4" x14ac:dyDescent="0.25">
      <c r="B1127" s="78">
        <v>44154</v>
      </c>
      <c r="D1127">
        <v>18112.830000000002</v>
      </c>
    </row>
    <row r="1128" spans="2:4" x14ac:dyDescent="0.25">
      <c r="B1128" s="78">
        <v>44153</v>
      </c>
      <c r="D1128">
        <v>18349.02</v>
      </c>
    </row>
    <row r="1129" spans="2:4" x14ac:dyDescent="0.25">
      <c r="B1129" s="78">
        <v>44152</v>
      </c>
      <c r="D1129">
        <v>18258.23</v>
      </c>
    </row>
    <row r="1130" spans="2:4" x14ac:dyDescent="0.25">
      <c r="B1130" s="78">
        <v>44149</v>
      </c>
      <c r="D1130">
        <v>18124.93</v>
      </c>
    </row>
    <row r="1131" spans="2:4" x14ac:dyDescent="0.25">
      <c r="B1131" s="78">
        <v>44148</v>
      </c>
      <c r="D1131">
        <v>18039.439999999999</v>
      </c>
    </row>
    <row r="1132" spans="2:4" x14ac:dyDescent="0.25">
      <c r="B1132" s="78">
        <v>44147</v>
      </c>
      <c r="D1132">
        <v>17998.11</v>
      </c>
    </row>
    <row r="1133" spans="2:4" x14ac:dyDescent="0.25">
      <c r="B1133" s="78">
        <v>44146</v>
      </c>
      <c r="D1133">
        <v>18080.84</v>
      </c>
    </row>
    <row r="1134" spans="2:4" x14ac:dyDescent="0.25">
      <c r="B1134" s="78">
        <v>44145</v>
      </c>
      <c r="D1134">
        <v>17913.400000000001</v>
      </c>
    </row>
    <row r="1135" spans="2:4" x14ac:dyDescent="0.25">
      <c r="B1135" s="78">
        <v>44144</v>
      </c>
      <c r="D1135">
        <v>17672.25</v>
      </c>
    </row>
    <row r="1136" spans="2:4" x14ac:dyDescent="0.25">
      <c r="B1136" s="78">
        <v>44141</v>
      </c>
      <c r="D1136">
        <v>17392.14</v>
      </c>
    </row>
    <row r="1137" spans="2:4" x14ac:dyDescent="0.25">
      <c r="B1137" s="78">
        <v>44140</v>
      </c>
      <c r="D1137">
        <v>17189.03</v>
      </c>
    </row>
    <row r="1138" spans="2:4" x14ac:dyDescent="0.25">
      <c r="B1138" s="78">
        <v>44139</v>
      </c>
      <c r="D1138">
        <v>16888.650000000001</v>
      </c>
    </row>
    <row r="1139" spans="2:4" x14ac:dyDescent="0.25">
      <c r="B1139" s="78">
        <v>44138</v>
      </c>
      <c r="D1139">
        <v>16746.75</v>
      </c>
    </row>
    <row r="1140" spans="2:4" x14ac:dyDescent="0.25">
      <c r="B1140" s="78">
        <v>44137</v>
      </c>
      <c r="D1140">
        <v>16542.080000000002</v>
      </c>
    </row>
    <row r="1141" spans="2:4" x14ac:dyDescent="0.25">
      <c r="B1141" s="78">
        <v>44134</v>
      </c>
      <c r="D1141">
        <v>16504.16</v>
      </c>
    </row>
    <row r="1142" spans="2:4" x14ac:dyDescent="0.25">
      <c r="B1142" s="78">
        <v>44133</v>
      </c>
      <c r="D1142">
        <v>16544.45</v>
      </c>
    </row>
    <row r="1143" spans="2:4" x14ac:dyDescent="0.25">
      <c r="B1143" s="78">
        <v>44132</v>
      </c>
      <c r="D1143">
        <v>16623.13</v>
      </c>
    </row>
    <row r="1144" spans="2:4" x14ac:dyDescent="0.25">
      <c r="B1144" s="78">
        <v>44131</v>
      </c>
      <c r="D1144">
        <v>16844.96</v>
      </c>
    </row>
    <row r="1145" spans="2:4" x14ac:dyDescent="0.25">
      <c r="B1145" s="78">
        <v>44130</v>
      </c>
      <c r="D1145">
        <v>16672.62</v>
      </c>
    </row>
    <row r="1146" spans="2:4" x14ac:dyDescent="0.25">
      <c r="B1146" s="78">
        <v>44127</v>
      </c>
      <c r="D1146">
        <v>16902.96</v>
      </c>
    </row>
    <row r="1147" spans="2:4" x14ac:dyDescent="0.25">
      <c r="B1147" s="78">
        <v>44126</v>
      </c>
      <c r="D1147">
        <v>16840.52</v>
      </c>
    </row>
    <row r="1148" spans="2:4" x14ac:dyDescent="0.25">
      <c r="B1148" s="78">
        <v>44125</v>
      </c>
      <c r="D1148">
        <v>16897.43</v>
      </c>
    </row>
    <row r="1149" spans="2:4" x14ac:dyDescent="0.25">
      <c r="B1149" s="78">
        <v>44124</v>
      </c>
      <c r="D1149">
        <v>16839.599999999999</v>
      </c>
    </row>
    <row r="1150" spans="2:4" x14ac:dyDescent="0.25">
      <c r="B1150" s="78">
        <v>44123</v>
      </c>
      <c r="D1150">
        <v>16805.97</v>
      </c>
    </row>
    <row r="1151" spans="2:4" x14ac:dyDescent="0.25">
      <c r="B1151" s="78">
        <v>44120</v>
      </c>
      <c r="D1151">
        <v>16649.46</v>
      </c>
    </row>
    <row r="1152" spans="2:4" x14ac:dyDescent="0.25">
      <c r="B1152" s="78">
        <v>44119</v>
      </c>
      <c r="D1152">
        <v>16533.240000000002</v>
      </c>
    </row>
    <row r="1153" spans="2:4" x14ac:dyDescent="0.25">
      <c r="B1153" s="78">
        <v>44118</v>
      </c>
      <c r="D1153">
        <v>16944.73</v>
      </c>
    </row>
    <row r="1154" spans="2:4" x14ac:dyDescent="0.25">
      <c r="B1154" s="78">
        <v>44117</v>
      </c>
      <c r="D1154">
        <v>16888.87</v>
      </c>
    </row>
    <row r="1155" spans="2:4" x14ac:dyDescent="0.25">
      <c r="B1155" s="78">
        <v>44116</v>
      </c>
      <c r="D1155">
        <v>16883.84</v>
      </c>
    </row>
    <row r="1156" spans="2:4" x14ac:dyDescent="0.25">
      <c r="B1156" s="78">
        <v>44113</v>
      </c>
      <c r="D1156">
        <v>16860.11</v>
      </c>
    </row>
    <row r="1157" spans="2:4" x14ac:dyDescent="0.25">
      <c r="B1157" s="78">
        <v>44112</v>
      </c>
      <c r="D1157">
        <v>16747.48</v>
      </c>
    </row>
    <row r="1158" spans="2:4" x14ac:dyDescent="0.25">
      <c r="B1158" s="78">
        <v>44111</v>
      </c>
      <c r="D1158">
        <v>16611.96</v>
      </c>
    </row>
    <row r="1159" spans="2:4" x14ac:dyDescent="0.25">
      <c r="B1159" s="78">
        <v>44110</v>
      </c>
      <c r="D1159">
        <v>16503.77</v>
      </c>
    </row>
    <row r="1160" spans="2:4" x14ac:dyDescent="0.25">
      <c r="B1160" s="78">
        <v>44109</v>
      </c>
      <c r="D1160">
        <v>16278.72</v>
      </c>
    </row>
    <row r="1161" spans="2:4" x14ac:dyDescent="0.25">
      <c r="B1161" s="78">
        <v>44105</v>
      </c>
      <c r="D1161">
        <v>16156.44</v>
      </c>
    </row>
    <row r="1162" spans="2:4" x14ac:dyDescent="0.25">
      <c r="B1162" s="78">
        <v>44104</v>
      </c>
      <c r="D1162">
        <v>15916.72</v>
      </c>
    </row>
    <row r="1163" spans="2:4" x14ac:dyDescent="0.25">
      <c r="B1163" s="78">
        <v>44103</v>
      </c>
      <c r="D1163">
        <v>15881.16</v>
      </c>
    </row>
    <row r="1164" spans="2:4" x14ac:dyDescent="0.25">
      <c r="B1164" s="78">
        <v>44102</v>
      </c>
      <c r="D1164">
        <v>15888.44</v>
      </c>
    </row>
    <row r="1165" spans="2:4" x14ac:dyDescent="0.25">
      <c r="B1165" s="78">
        <v>44099</v>
      </c>
      <c r="D1165">
        <v>15637.53</v>
      </c>
    </row>
    <row r="1166" spans="2:4" x14ac:dyDescent="0.25">
      <c r="B1166" s="78">
        <v>44098</v>
      </c>
      <c r="D1166">
        <v>15291.25</v>
      </c>
    </row>
    <row r="1167" spans="2:4" x14ac:dyDescent="0.25">
      <c r="B1167" s="78">
        <v>44097</v>
      </c>
      <c r="D1167">
        <v>15752.97</v>
      </c>
    </row>
    <row r="1168" spans="2:4" x14ac:dyDescent="0.25">
      <c r="B1168" s="78">
        <v>44096</v>
      </c>
      <c r="D1168">
        <v>15783.87</v>
      </c>
    </row>
    <row r="1169" spans="2:4" x14ac:dyDescent="0.25">
      <c r="B1169" s="78">
        <v>44095</v>
      </c>
      <c r="D1169">
        <v>15920.99</v>
      </c>
    </row>
    <row r="1170" spans="2:4" x14ac:dyDescent="0.25">
      <c r="B1170" s="78">
        <v>44092</v>
      </c>
      <c r="D1170">
        <v>16281</v>
      </c>
    </row>
    <row r="1171" spans="2:4" x14ac:dyDescent="0.25">
      <c r="B1171" s="78">
        <v>44091</v>
      </c>
      <c r="D1171">
        <v>16296.78</v>
      </c>
    </row>
    <row r="1172" spans="2:4" x14ac:dyDescent="0.25">
      <c r="B1172" s="78">
        <v>44090</v>
      </c>
      <c r="D1172">
        <v>16421.95</v>
      </c>
    </row>
    <row r="1173" spans="2:4" x14ac:dyDescent="0.25">
      <c r="B1173" s="78">
        <v>44089</v>
      </c>
      <c r="D1173">
        <v>16304.84</v>
      </c>
    </row>
    <row r="1174" spans="2:4" x14ac:dyDescent="0.25">
      <c r="B1174" s="78">
        <v>44088</v>
      </c>
      <c r="D1174">
        <v>16189.14</v>
      </c>
    </row>
    <row r="1175" spans="2:4" x14ac:dyDescent="0.25">
      <c r="B1175" s="78">
        <v>44085</v>
      </c>
      <c r="D1175">
        <v>16222.92</v>
      </c>
    </row>
    <row r="1176" spans="2:4" x14ac:dyDescent="0.25">
      <c r="B1176" s="78">
        <v>44084</v>
      </c>
      <c r="D1176">
        <v>16201.44</v>
      </c>
    </row>
    <row r="1177" spans="2:4" x14ac:dyDescent="0.25">
      <c r="B1177" s="78">
        <v>44083</v>
      </c>
      <c r="D1177">
        <v>15958.99</v>
      </c>
    </row>
    <row r="1178" spans="2:4" x14ac:dyDescent="0.25">
      <c r="B1178" s="78">
        <v>44082</v>
      </c>
      <c r="D1178">
        <v>16014.67</v>
      </c>
    </row>
    <row r="1179" spans="2:4" x14ac:dyDescent="0.25">
      <c r="B1179" s="78">
        <v>44081</v>
      </c>
      <c r="D1179">
        <v>16068.06</v>
      </c>
    </row>
    <row r="1180" spans="2:4" x14ac:dyDescent="0.25">
      <c r="B1180" s="78">
        <v>44078</v>
      </c>
      <c r="D1180">
        <v>16038.07</v>
      </c>
    </row>
    <row r="1181" spans="2:4" x14ac:dyDescent="0.25">
      <c r="B1181" s="78">
        <v>44077</v>
      </c>
      <c r="D1181">
        <v>16311.99</v>
      </c>
    </row>
    <row r="1182" spans="2:4" x14ac:dyDescent="0.25">
      <c r="B1182" s="78">
        <v>44076</v>
      </c>
      <c r="D1182">
        <v>16322.17</v>
      </c>
    </row>
    <row r="1183" spans="2:4" x14ac:dyDescent="0.25">
      <c r="B1183" s="78">
        <v>44075</v>
      </c>
      <c r="D1183">
        <v>16227.14</v>
      </c>
    </row>
    <row r="1184" spans="2:4" x14ac:dyDescent="0.25">
      <c r="B1184" s="78">
        <v>44074</v>
      </c>
      <c r="D1184">
        <v>16110.07</v>
      </c>
    </row>
    <row r="1185" spans="2:4" x14ac:dyDescent="0.25">
      <c r="B1185" s="78">
        <v>44071</v>
      </c>
      <c r="D1185">
        <v>16478.009999999998</v>
      </c>
    </row>
    <row r="1186" spans="2:4" x14ac:dyDescent="0.25">
      <c r="B1186" s="78">
        <v>44070</v>
      </c>
      <c r="D1186">
        <v>16353.08</v>
      </c>
    </row>
    <row r="1187" spans="2:4" x14ac:dyDescent="0.25">
      <c r="B1187" s="78">
        <v>44069</v>
      </c>
      <c r="D1187">
        <v>16339.41</v>
      </c>
    </row>
    <row r="1188" spans="2:4" x14ac:dyDescent="0.25">
      <c r="B1188" s="78">
        <v>44068</v>
      </c>
      <c r="D1188">
        <v>16226.2</v>
      </c>
    </row>
    <row r="1189" spans="2:4" x14ac:dyDescent="0.25">
      <c r="B1189" s="78">
        <v>44067</v>
      </c>
      <c r="D1189">
        <v>16218.02</v>
      </c>
    </row>
    <row r="1190" spans="2:4" x14ac:dyDescent="0.25">
      <c r="B1190" s="78">
        <v>44064</v>
      </c>
      <c r="D1190">
        <v>16083.84</v>
      </c>
    </row>
    <row r="1191" spans="2:4" x14ac:dyDescent="0.25">
      <c r="B1191" s="78">
        <v>44063</v>
      </c>
      <c r="D1191">
        <v>15999.86</v>
      </c>
    </row>
    <row r="1192" spans="2:4" x14ac:dyDescent="0.25">
      <c r="B1192" s="78">
        <v>44062</v>
      </c>
      <c r="D1192">
        <v>16135.89</v>
      </c>
    </row>
    <row r="1193" spans="2:4" x14ac:dyDescent="0.25">
      <c r="B1193" s="78">
        <v>44061</v>
      </c>
      <c r="D1193">
        <v>16101.86</v>
      </c>
    </row>
    <row r="1194" spans="2:4" x14ac:dyDescent="0.25">
      <c r="B1194" s="78">
        <v>44060</v>
      </c>
      <c r="D1194">
        <v>15906.29</v>
      </c>
    </row>
    <row r="1195" spans="2:4" x14ac:dyDescent="0.25">
      <c r="B1195" s="78">
        <v>44057</v>
      </c>
      <c r="D1195">
        <v>15809.17</v>
      </c>
    </row>
    <row r="1196" spans="2:4" x14ac:dyDescent="0.25">
      <c r="B1196" s="78">
        <v>44056</v>
      </c>
      <c r="D1196">
        <v>15981.73</v>
      </c>
    </row>
    <row r="1197" spans="2:4" x14ac:dyDescent="0.25">
      <c r="B1197" s="78">
        <v>44055</v>
      </c>
      <c r="D1197">
        <v>15986.03</v>
      </c>
    </row>
    <row r="1198" spans="2:4" x14ac:dyDescent="0.25">
      <c r="B1198" s="78">
        <v>44054</v>
      </c>
      <c r="D1198">
        <v>16005.99</v>
      </c>
    </row>
    <row r="1199" spans="2:4" x14ac:dyDescent="0.25">
      <c r="B1199" s="78">
        <v>44053</v>
      </c>
      <c r="D1199">
        <v>15931.97</v>
      </c>
    </row>
    <row r="1200" spans="2:4" x14ac:dyDescent="0.25">
      <c r="B1200" s="78">
        <v>44050</v>
      </c>
      <c r="D1200">
        <v>15852.65</v>
      </c>
    </row>
    <row r="1201" spans="2:4" x14ac:dyDescent="0.25">
      <c r="B1201" s="78">
        <v>44049</v>
      </c>
      <c r="D1201">
        <v>15833.02</v>
      </c>
    </row>
    <row r="1202" spans="2:4" x14ac:dyDescent="0.25">
      <c r="B1202" s="78">
        <v>44048</v>
      </c>
      <c r="D1202">
        <v>15689.69</v>
      </c>
    </row>
    <row r="1203" spans="2:4" x14ac:dyDescent="0.25">
      <c r="B1203" s="78">
        <v>44047</v>
      </c>
      <c r="D1203">
        <v>15676.74</v>
      </c>
    </row>
    <row r="1204" spans="2:4" x14ac:dyDescent="0.25">
      <c r="B1204" s="78">
        <v>44046</v>
      </c>
      <c r="D1204">
        <v>15388.98</v>
      </c>
    </row>
    <row r="1205" spans="2:4" x14ac:dyDescent="0.25">
      <c r="B1205" s="78">
        <v>44043</v>
      </c>
      <c r="D1205">
        <v>15645.34</v>
      </c>
    </row>
    <row r="1206" spans="2:4" x14ac:dyDescent="0.25">
      <c r="B1206" s="78">
        <v>44042</v>
      </c>
      <c r="D1206">
        <v>15685.92</v>
      </c>
    </row>
    <row r="1207" spans="2:4" x14ac:dyDescent="0.25">
      <c r="B1207" s="78">
        <v>44041</v>
      </c>
      <c r="D1207">
        <v>15824.19</v>
      </c>
    </row>
    <row r="1208" spans="2:4" x14ac:dyDescent="0.25">
      <c r="B1208" s="78">
        <v>44040</v>
      </c>
      <c r="D1208">
        <v>15961.7</v>
      </c>
    </row>
    <row r="1209" spans="2:4" x14ac:dyDescent="0.25">
      <c r="B1209" s="78">
        <v>44039</v>
      </c>
      <c r="D1209">
        <v>15723.39</v>
      </c>
    </row>
    <row r="1210" spans="2:4" x14ac:dyDescent="0.25">
      <c r="B1210" s="78">
        <v>44036</v>
      </c>
      <c r="D1210">
        <v>15811.4</v>
      </c>
    </row>
    <row r="1211" spans="2:4" x14ac:dyDescent="0.25">
      <c r="B1211" s="78">
        <v>44035</v>
      </c>
      <c r="D1211">
        <v>15841.48</v>
      </c>
    </row>
    <row r="1212" spans="2:4" x14ac:dyDescent="0.25">
      <c r="B1212" s="78">
        <v>44034</v>
      </c>
      <c r="D1212">
        <v>15722.51</v>
      </c>
    </row>
    <row r="1213" spans="2:4" x14ac:dyDescent="0.25">
      <c r="B1213" s="78">
        <v>44033</v>
      </c>
      <c r="D1213">
        <v>15764.41</v>
      </c>
    </row>
    <row r="1214" spans="2:4" x14ac:dyDescent="0.25">
      <c r="B1214" s="78">
        <v>44032</v>
      </c>
      <c r="D1214">
        <v>15566.56</v>
      </c>
    </row>
    <row r="1215" spans="2:4" x14ac:dyDescent="0.25">
      <c r="B1215" s="78">
        <v>44029</v>
      </c>
      <c r="D1215">
        <v>15396.44</v>
      </c>
    </row>
    <row r="1216" spans="2:4" x14ac:dyDescent="0.25">
      <c r="B1216" s="78">
        <v>44028</v>
      </c>
      <c r="D1216">
        <v>15167.99</v>
      </c>
    </row>
    <row r="1217" spans="2:4" x14ac:dyDescent="0.25">
      <c r="B1217" s="78">
        <v>44027</v>
      </c>
      <c r="D1217">
        <v>14993.52</v>
      </c>
    </row>
    <row r="1218" spans="2:4" x14ac:dyDescent="0.25">
      <c r="B1218" s="78">
        <v>44026</v>
      </c>
      <c r="D1218">
        <v>14978.23</v>
      </c>
    </row>
    <row r="1219" spans="2:4" x14ac:dyDescent="0.25">
      <c r="B1219" s="78">
        <v>44025</v>
      </c>
      <c r="D1219">
        <v>15254.09</v>
      </c>
    </row>
    <row r="1220" spans="2:4" x14ac:dyDescent="0.25">
      <c r="B1220" s="78">
        <v>44022</v>
      </c>
      <c r="D1220">
        <v>15204.13</v>
      </c>
    </row>
    <row r="1221" spans="2:4" x14ac:dyDescent="0.25">
      <c r="B1221" s="78">
        <v>44021</v>
      </c>
      <c r="D1221">
        <v>15268.19</v>
      </c>
    </row>
    <row r="1222" spans="2:4" x14ac:dyDescent="0.25">
      <c r="B1222" s="78">
        <v>44020</v>
      </c>
      <c r="D1222">
        <v>15104.09</v>
      </c>
    </row>
    <row r="1223" spans="2:4" x14ac:dyDescent="0.25">
      <c r="B1223" s="78">
        <v>44019</v>
      </c>
      <c r="D1223">
        <v>15236.58</v>
      </c>
    </row>
    <row r="1224" spans="2:4" x14ac:dyDescent="0.25">
      <c r="B1224" s="78">
        <v>44018</v>
      </c>
      <c r="D1224">
        <v>15185.78</v>
      </c>
    </row>
    <row r="1225" spans="2:4" x14ac:dyDescent="0.25">
      <c r="B1225" s="78">
        <v>44015</v>
      </c>
      <c r="D1225">
        <v>14964.59</v>
      </c>
    </row>
    <row r="1226" spans="2:4" x14ac:dyDescent="0.25">
      <c r="B1226" s="78">
        <v>44014</v>
      </c>
      <c r="D1226">
        <v>14886.06</v>
      </c>
    </row>
    <row r="1227" spans="2:4" x14ac:dyDescent="0.25">
      <c r="B1227" s="78">
        <v>44013</v>
      </c>
      <c r="D1227">
        <v>14707.64</v>
      </c>
    </row>
    <row r="1228" spans="2:4" x14ac:dyDescent="0.25">
      <c r="B1228" s="78">
        <v>44012</v>
      </c>
      <c r="D1228">
        <v>14527.18</v>
      </c>
    </row>
    <row r="1229" spans="2:4" x14ac:dyDescent="0.25">
      <c r="B1229" s="78">
        <v>44011</v>
      </c>
      <c r="D1229">
        <v>14541.76</v>
      </c>
    </row>
    <row r="1230" spans="2:4" x14ac:dyDescent="0.25">
      <c r="B1230" s="78">
        <v>44008</v>
      </c>
      <c r="D1230">
        <v>14641.26</v>
      </c>
    </row>
    <row r="1231" spans="2:4" x14ac:dyDescent="0.25">
      <c r="B1231" s="78">
        <v>44007</v>
      </c>
      <c r="D1231">
        <v>14508.61</v>
      </c>
    </row>
    <row r="1232" spans="2:4" x14ac:dyDescent="0.25">
      <c r="B1232" s="78">
        <v>44006</v>
      </c>
      <c r="D1232">
        <v>14531.72</v>
      </c>
    </row>
    <row r="1233" spans="2:4" x14ac:dyDescent="0.25">
      <c r="B1233" s="78">
        <v>44005</v>
      </c>
      <c r="D1233">
        <v>14765.36</v>
      </c>
    </row>
    <row r="1234" spans="2:4" x14ac:dyDescent="0.25">
      <c r="B1234" s="78">
        <v>44004</v>
      </c>
      <c r="D1234">
        <v>14540.07</v>
      </c>
    </row>
    <row r="1235" spans="2:4" x14ac:dyDescent="0.25">
      <c r="B1235" s="78">
        <v>44001</v>
      </c>
      <c r="D1235">
        <v>14445.87</v>
      </c>
    </row>
    <row r="1236" spans="2:4" x14ac:dyDescent="0.25">
      <c r="B1236" s="78">
        <v>44000</v>
      </c>
      <c r="D1236">
        <v>14227.14</v>
      </c>
    </row>
    <row r="1237" spans="2:4" x14ac:dyDescent="0.25">
      <c r="B1237" s="78">
        <v>43999</v>
      </c>
      <c r="D1237">
        <v>13930.35</v>
      </c>
    </row>
    <row r="1238" spans="2:4" x14ac:dyDescent="0.25">
      <c r="B1238" s="78">
        <v>43998</v>
      </c>
      <c r="D1238">
        <v>13976.63</v>
      </c>
    </row>
    <row r="1239" spans="2:4" x14ac:dyDescent="0.25">
      <c r="B1239" s="78">
        <v>43997</v>
      </c>
      <c r="D1239">
        <v>13835.27</v>
      </c>
    </row>
    <row r="1240" spans="2:4" x14ac:dyDescent="0.25">
      <c r="B1240" s="78">
        <v>43994</v>
      </c>
      <c r="D1240">
        <v>14059.69</v>
      </c>
    </row>
    <row r="1241" spans="2:4" x14ac:dyDescent="0.25">
      <c r="B1241" s="78">
        <v>43993</v>
      </c>
      <c r="D1241">
        <v>13959.73</v>
      </c>
    </row>
    <row r="1242" spans="2:4" x14ac:dyDescent="0.25">
      <c r="B1242" s="78">
        <v>43992</v>
      </c>
      <c r="D1242">
        <v>14260.91</v>
      </c>
    </row>
    <row r="1243" spans="2:4" x14ac:dyDescent="0.25">
      <c r="B1243" s="78">
        <v>43991</v>
      </c>
      <c r="D1243">
        <v>14162.9</v>
      </c>
    </row>
    <row r="1244" spans="2:4" x14ac:dyDescent="0.25">
      <c r="B1244" s="78">
        <v>43990</v>
      </c>
      <c r="D1244">
        <v>14333.2</v>
      </c>
    </row>
    <row r="1245" spans="2:4" x14ac:dyDescent="0.25">
      <c r="B1245" s="78">
        <v>43987</v>
      </c>
      <c r="D1245">
        <v>14297.55</v>
      </c>
    </row>
    <row r="1246" spans="2:4" x14ac:dyDescent="0.25">
      <c r="B1246" s="78">
        <v>43986</v>
      </c>
      <c r="D1246">
        <v>14138.19</v>
      </c>
    </row>
    <row r="1247" spans="2:4" x14ac:dyDescent="0.25">
      <c r="B1247" s="78">
        <v>43985</v>
      </c>
      <c r="D1247">
        <v>14183.95</v>
      </c>
    </row>
    <row r="1248" spans="2:4" x14ac:dyDescent="0.25">
      <c r="B1248" s="78">
        <v>43984</v>
      </c>
      <c r="D1248">
        <v>14065.56</v>
      </c>
    </row>
    <row r="1249" spans="2:4" x14ac:dyDescent="0.25">
      <c r="B1249" s="78">
        <v>43983</v>
      </c>
      <c r="D1249">
        <v>13850</v>
      </c>
    </row>
    <row r="1250" spans="2:4" x14ac:dyDescent="0.25">
      <c r="B1250" s="78">
        <v>43980</v>
      </c>
      <c r="D1250">
        <v>13503.45</v>
      </c>
    </row>
    <row r="1251" spans="2:4" x14ac:dyDescent="0.25">
      <c r="B1251" s="78">
        <v>43979</v>
      </c>
      <c r="D1251">
        <v>13364.65</v>
      </c>
    </row>
    <row r="1252" spans="2:4" x14ac:dyDescent="0.25">
      <c r="B1252" s="78">
        <v>43978</v>
      </c>
      <c r="D1252">
        <v>13117.99</v>
      </c>
    </row>
    <row r="1253" spans="2:4" x14ac:dyDescent="0.25">
      <c r="B1253" s="78">
        <v>43977</v>
      </c>
      <c r="D1253">
        <v>12715.39</v>
      </c>
    </row>
    <row r="1254" spans="2:4" x14ac:dyDescent="0.25">
      <c r="B1254" s="78">
        <v>43973</v>
      </c>
      <c r="D1254">
        <v>12729.74</v>
      </c>
    </row>
    <row r="1255" spans="2:4" x14ac:dyDescent="0.25">
      <c r="B1255" s="78">
        <v>43972</v>
      </c>
      <c r="D1255">
        <v>12824.12</v>
      </c>
    </row>
    <row r="1256" spans="2:4" x14ac:dyDescent="0.25">
      <c r="B1256" s="78">
        <v>43971</v>
      </c>
      <c r="D1256">
        <v>12768.2</v>
      </c>
    </row>
    <row r="1257" spans="2:4" x14ac:dyDescent="0.25">
      <c r="B1257" s="78">
        <v>43970</v>
      </c>
      <c r="D1257">
        <v>12504.22</v>
      </c>
    </row>
    <row r="1258" spans="2:4" x14ac:dyDescent="0.25">
      <c r="B1258" s="78">
        <v>43969</v>
      </c>
      <c r="D1258">
        <v>12425.57</v>
      </c>
    </row>
    <row r="1259" spans="2:4" x14ac:dyDescent="0.25">
      <c r="B1259" s="78">
        <v>43966</v>
      </c>
      <c r="D1259">
        <v>12867.16</v>
      </c>
    </row>
    <row r="1260" spans="2:4" x14ac:dyDescent="0.25">
      <c r="B1260" s="78">
        <v>43965</v>
      </c>
      <c r="D1260">
        <v>12875.51</v>
      </c>
    </row>
    <row r="1261" spans="2:4" x14ac:dyDescent="0.25">
      <c r="B1261" s="78">
        <v>43964</v>
      </c>
      <c r="D1261">
        <v>13214.58</v>
      </c>
    </row>
    <row r="1262" spans="2:4" x14ac:dyDescent="0.25">
      <c r="B1262" s="78">
        <v>43963</v>
      </c>
      <c r="D1262">
        <v>12951.29</v>
      </c>
    </row>
    <row r="1263" spans="2:4" x14ac:dyDescent="0.25">
      <c r="B1263" s="78">
        <v>43962</v>
      </c>
      <c r="D1263">
        <v>13011.35</v>
      </c>
    </row>
    <row r="1264" spans="2:4" x14ac:dyDescent="0.25">
      <c r="B1264" s="78">
        <v>43959</v>
      </c>
      <c r="D1264">
        <v>13028.62</v>
      </c>
    </row>
    <row r="1265" spans="2:4" x14ac:dyDescent="0.25">
      <c r="B1265" s="78">
        <v>43958</v>
      </c>
      <c r="D1265">
        <v>12954.81</v>
      </c>
    </row>
    <row r="1266" spans="2:4" x14ac:dyDescent="0.25">
      <c r="B1266" s="78">
        <v>43957</v>
      </c>
      <c r="D1266">
        <v>13055.99</v>
      </c>
    </row>
    <row r="1267" spans="2:4" x14ac:dyDescent="0.25">
      <c r="B1267" s="78">
        <v>43956</v>
      </c>
      <c r="D1267">
        <v>12963.99</v>
      </c>
    </row>
    <row r="1268" spans="2:4" x14ac:dyDescent="0.25">
      <c r="B1268" s="78">
        <v>43955</v>
      </c>
      <c r="D1268">
        <v>13086.63</v>
      </c>
    </row>
    <row r="1269" spans="2:4" x14ac:dyDescent="0.25">
      <c r="B1269" s="78">
        <v>43951</v>
      </c>
      <c r="D1269">
        <v>13884.18</v>
      </c>
    </row>
    <row r="1270" spans="2:4" x14ac:dyDescent="0.25">
      <c r="B1270" s="78">
        <v>43950</v>
      </c>
      <c r="D1270">
        <v>13452.51</v>
      </c>
    </row>
    <row r="1271" spans="2:4" x14ac:dyDescent="0.25">
      <c r="B1271" s="78">
        <v>43949</v>
      </c>
      <c r="D1271">
        <v>13208.29</v>
      </c>
    </row>
    <row r="1272" spans="2:4" x14ac:dyDescent="0.25">
      <c r="B1272" s="78">
        <v>43948</v>
      </c>
      <c r="D1272">
        <v>13069.49</v>
      </c>
    </row>
    <row r="1273" spans="2:4" x14ac:dyDescent="0.25">
      <c r="B1273" s="78">
        <v>43945</v>
      </c>
      <c r="D1273">
        <v>12889.39</v>
      </c>
    </row>
    <row r="1274" spans="2:4" x14ac:dyDescent="0.25">
      <c r="B1274" s="78">
        <v>43944</v>
      </c>
      <c r="D1274">
        <v>13113.97</v>
      </c>
    </row>
    <row r="1275" spans="2:4" x14ac:dyDescent="0.25">
      <c r="B1275" s="78">
        <v>43943</v>
      </c>
      <c r="D1275">
        <v>12935.73</v>
      </c>
    </row>
    <row r="1276" spans="2:4" x14ac:dyDescent="0.25">
      <c r="B1276" s="78">
        <v>43942</v>
      </c>
      <c r="D1276">
        <v>12645.91</v>
      </c>
    </row>
    <row r="1277" spans="2:4" x14ac:dyDescent="0.25">
      <c r="B1277" s="78">
        <v>43941</v>
      </c>
      <c r="D1277">
        <v>13040.65</v>
      </c>
    </row>
    <row r="1278" spans="2:4" x14ac:dyDescent="0.25">
      <c r="B1278" s="78">
        <v>43938</v>
      </c>
      <c r="D1278">
        <v>13047.57</v>
      </c>
    </row>
    <row r="1279" spans="2:4" x14ac:dyDescent="0.25">
      <c r="B1279" s="78">
        <v>43937</v>
      </c>
      <c r="D1279">
        <v>12661.83</v>
      </c>
    </row>
    <row r="1280" spans="2:4" x14ac:dyDescent="0.25">
      <c r="B1280" s="78">
        <v>43936</v>
      </c>
      <c r="D1280">
        <v>12566.85</v>
      </c>
    </row>
    <row r="1281" spans="2:4" x14ac:dyDescent="0.25">
      <c r="B1281" s="78">
        <v>43934</v>
      </c>
      <c r="D1281">
        <v>12663.31</v>
      </c>
    </row>
    <row r="1282" spans="2:4" x14ac:dyDescent="0.25">
      <c r="B1282" s="78">
        <v>43930</v>
      </c>
      <c r="D1282">
        <v>12829.57</v>
      </c>
    </row>
    <row r="1283" spans="2:4" x14ac:dyDescent="0.25">
      <c r="B1283" s="78">
        <v>43929</v>
      </c>
      <c r="D1283">
        <v>12318.25</v>
      </c>
    </row>
    <row r="1284" spans="2:4" x14ac:dyDescent="0.25">
      <c r="B1284" s="78">
        <v>43928</v>
      </c>
      <c r="D1284">
        <v>12379.42</v>
      </c>
    </row>
    <row r="1285" spans="2:4" x14ac:dyDescent="0.25">
      <c r="B1285" s="78">
        <v>43924</v>
      </c>
      <c r="D1285">
        <v>11382.02</v>
      </c>
    </row>
    <row r="1286" spans="2:4" x14ac:dyDescent="0.25">
      <c r="B1286" s="78">
        <v>43922</v>
      </c>
      <c r="D1286">
        <v>11621.35</v>
      </c>
    </row>
    <row r="1287" spans="2:4" x14ac:dyDescent="0.25">
      <c r="B1287" s="78">
        <v>43921</v>
      </c>
      <c r="D1287">
        <v>12105.66</v>
      </c>
    </row>
    <row r="1288" spans="2:4" x14ac:dyDescent="0.25">
      <c r="B1288" s="78">
        <v>43920</v>
      </c>
      <c r="D1288">
        <v>11659.76</v>
      </c>
    </row>
    <row r="1289" spans="2:4" x14ac:dyDescent="0.25">
      <c r="B1289" s="78">
        <v>43917</v>
      </c>
      <c r="D1289">
        <v>12193.62</v>
      </c>
    </row>
    <row r="1290" spans="2:4" x14ac:dyDescent="0.25">
      <c r="B1290" s="78">
        <v>43916</v>
      </c>
      <c r="D1290">
        <v>12167.15</v>
      </c>
    </row>
    <row r="1291" spans="2:4" x14ac:dyDescent="0.25">
      <c r="B1291" s="78">
        <v>43915</v>
      </c>
      <c r="D1291">
        <v>11710.71</v>
      </c>
    </row>
    <row r="1292" spans="2:4" x14ac:dyDescent="0.25">
      <c r="B1292" s="78">
        <v>43914</v>
      </c>
      <c r="D1292">
        <v>10983.15</v>
      </c>
    </row>
    <row r="1293" spans="2:4" x14ac:dyDescent="0.25">
      <c r="B1293" s="78">
        <v>43913</v>
      </c>
      <c r="D1293">
        <v>10710.41</v>
      </c>
    </row>
    <row r="1294" spans="2:4" x14ac:dyDescent="0.25">
      <c r="B1294" s="78">
        <v>43910</v>
      </c>
      <c r="D1294">
        <v>12298.74</v>
      </c>
    </row>
    <row r="1295" spans="2:4" x14ac:dyDescent="0.25">
      <c r="B1295" s="78">
        <v>43909</v>
      </c>
      <c r="D1295">
        <v>11620.92</v>
      </c>
    </row>
    <row r="1296" spans="2:4" x14ac:dyDescent="0.25">
      <c r="B1296" s="78">
        <v>43908</v>
      </c>
      <c r="D1296">
        <v>11904.02</v>
      </c>
    </row>
    <row r="1297" spans="2:4" x14ac:dyDescent="0.25">
      <c r="B1297" s="78">
        <v>43907</v>
      </c>
      <c r="D1297">
        <v>12604.41</v>
      </c>
    </row>
    <row r="1298" spans="2:4" x14ac:dyDescent="0.25">
      <c r="B1298" s="78">
        <v>43906</v>
      </c>
      <c r="D1298">
        <v>12928.18</v>
      </c>
    </row>
    <row r="1299" spans="2:4" x14ac:dyDescent="0.25">
      <c r="B1299" s="78">
        <v>43903</v>
      </c>
      <c r="D1299">
        <v>13987.31</v>
      </c>
    </row>
    <row r="1300" spans="2:4" x14ac:dyDescent="0.25">
      <c r="B1300" s="78">
        <v>43902</v>
      </c>
      <c r="D1300">
        <v>13474.38</v>
      </c>
    </row>
    <row r="1301" spans="2:4" x14ac:dyDescent="0.25">
      <c r="B1301" s="78">
        <v>43901</v>
      </c>
      <c r="D1301">
        <v>14694.31</v>
      </c>
    </row>
    <row r="1302" spans="2:4" x14ac:dyDescent="0.25">
      <c r="B1302" s="78">
        <v>43899</v>
      </c>
      <c r="D1302">
        <v>14684.56</v>
      </c>
    </row>
    <row r="1303" spans="2:4" x14ac:dyDescent="0.25">
      <c r="B1303" s="78">
        <v>43896</v>
      </c>
      <c r="D1303">
        <v>15440.48</v>
      </c>
    </row>
    <row r="1304" spans="2:4" x14ac:dyDescent="0.25">
      <c r="B1304" s="78">
        <v>43895</v>
      </c>
      <c r="D1304">
        <v>15833.21</v>
      </c>
    </row>
    <row r="1305" spans="2:4" x14ac:dyDescent="0.25">
      <c r="B1305" s="78">
        <v>43894</v>
      </c>
      <c r="D1305">
        <v>15805.53</v>
      </c>
    </row>
    <row r="1306" spans="2:4" x14ac:dyDescent="0.25">
      <c r="B1306" s="78">
        <v>43893</v>
      </c>
      <c r="D1306">
        <v>15878.98</v>
      </c>
    </row>
    <row r="1307" spans="2:4" x14ac:dyDescent="0.25">
      <c r="B1307" s="78">
        <v>43892</v>
      </c>
      <c r="D1307">
        <v>15632.14</v>
      </c>
    </row>
    <row r="1308" spans="2:4" x14ac:dyDescent="0.25">
      <c r="B1308" s="78">
        <v>43889</v>
      </c>
      <c r="D1308">
        <v>15726.92</v>
      </c>
    </row>
    <row r="1309" spans="2:4" x14ac:dyDescent="0.25">
      <c r="B1309" s="78">
        <v>43888</v>
      </c>
      <c r="D1309">
        <v>16332.81</v>
      </c>
    </row>
    <row r="1310" spans="2:4" x14ac:dyDescent="0.25">
      <c r="B1310" s="78">
        <v>43887</v>
      </c>
      <c r="D1310">
        <v>16396.23</v>
      </c>
    </row>
    <row r="1311" spans="2:4" x14ac:dyDescent="0.25">
      <c r="B1311" s="78">
        <v>43886</v>
      </c>
      <c r="D1311">
        <v>16563.91</v>
      </c>
    </row>
    <row r="1312" spans="2:4" x14ac:dyDescent="0.25">
      <c r="B1312" s="78">
        <v>43885</v>
      </c>
      <c r="D1312">
        <v>16608.12</v>
      </c>
    </row>
    <row r="1313" spans="2:4" x14ac:dyDescent="0.25">
      <c r="B1313" s="78">
        <v>43881</v>
      </c>
      <c r="D1313">
        <v>16961.16</v>
      </c>
    </row>
    <row r="1314" spans="2:4" x14ac:dyDescent="0.25">
      <c r="B1314" s="78">
        <v>43880</v>
      </c>
      <c r="D1314">
        <v>17024.41</v>
      </c>
    </row>
    <row r="1315" spans="2:4" x14ac:dyDescent="0.25">
      <c r="B1315" s="78">
        <v>43879</v>
      </c>
      <c r="D1315">
        <v>16837.080000000002</v>
      </c>
    </row>
    <row r="1316" spans="2:4" x14ac:dyDescent="0.25">
      <c r="B1316" s="78">
        <v>43878</v>
      </c>
      <c r="D1316">
        <v>16911.919999999998</v>
      </c>
    </row>
    <row r="1317" spans="2:4" x14ac:dyDescent="0.25">
      <c r="B1317" s="78">
        <v>43875</v>
      </c>
      <c r="D1317">
        <v>17002.89</v>
      </c>
    </row>
    <row r="1318" spans="2:4" x14ac:dyDescent="0.25">
      <c r="B1318" s="78">
        <v>43874</v>
      </c>
      <c r="D1318">
        <v>17088.84</v>
      </c>
    </row>
    <row r="1319" spans="2:4" x14ac:dyDescent="0.25">
      <c r="B1319" s="78">
        <v>43873</v>
      </c>
      <c r="D1319">
        <v>17126.07</v>
      </c>
    </row>
    <row r="1320" spans="2:4" x14ac:dyDescent="0.25">
      <c r="B1320" s="78">
        <v>43872</v>
      </c>
      <c r="D1320">
        <v>16995.099999999999</v>
      </c>
    </row>
    <row r="1321" spans="2:4" x14ac:dyDescent="0.25">
      <c r="B1321" s="78">
        <v>43871</v>
      </c>
      <c r="D1321">
        <v>16887.86</v>
      </c>
    </row>
    <row r="1322" spans="2:4" x14ac:dyDescent="0.25">
      <c r="B1322" s="78">
        <v>43868</v>
      </c>
      <c r="D1322">
        <v>16981.75</v>
      </c>
    </row>
    <row r="1323" spans="2:4" x14ac:dyDescent="0.25">
      <c r="B1323" s="78">
        <v>43867</v>
      </c>
      <c r="D1323">
        <v>17037.28</v>
      </c>
    </row>
    <row r="1324" spans="2:4" x14ac:dyDescent="0.25">
      <c r="B1324" s="78">
        <v>43866</v>
      </c>
      <c r="D1324">
        <v>16968.830000000002</v>
      </c>
    </row>
    <row r="1325" spans="2:4" x14ac:dyDescent="0.25">
      <c r="B1325" s="78">
        <v>43865</v>
      </c>
      <c r="D1325">
        <v>16815.12</v>
      </c>
    </row>
    <row r="1326" spans="2:4" x14ac:dyDescent="0.25">
      <c r="B1326" s="78">
        <v>43864</v>
      </c>
      <c r="D1326">
        <v>16433.650000000001</v>
      </c>
    </row>
    <row r="1327" spans="2:4" x14ac:dyDescent="0.25">
      <c r="B1327" s="78">
        <v>43862</v>
      </c>
      <c r="D1327">
        <v>16369</v>
      </c>
    </row>
    <row r="1328" spans="2:4" x14ac:dyDescent="0.25">
      <c r="B1328" s="78">
        <v>43861</v>
      </c>
      <c r="D1328">
        <v>16790.45</v>
      </c>
    </row>
    <row r="1329" spans="2:4" x14ac:dyDescent="0.25">
      <c r="B1329" s="78">
        <v>43860</v>
      </c>
      <c r="D1329">
        <v>16893.91</v>
      </c>
    </row>
    <row r="1330" spans="2:4" x14ac:dyDescent="0.25">
      <c r="B1330" s="78">
        <v>43859</v>
      </c>
      <c r="D1330">
        <v>17025.46</v>
      </c>
    </row>
    <row r="1331" spans="2:4" x14ac:dyDescent="0.25">
      <c r="B1331" s="78">
        <v>43858</v>
      </c>
      <c r="D1331">
        <v>16922.009999999998</v>
      </c>
    </row>
    <row r="1332" spans="2:4" x14ac:dyDescent="0.25">
      <c r="B1332" s="78">
        <v>43857</v>
      </c>
      <c r="D1332">
        <v>17010.7</v>
      </c>
    </row>
    <row r="1333" spans="2:4" x14ac:dyDescent="0.25">
      <c r="B1333" s="78">
        <v>43854</v>
      </c>
      <c r="D1333">
        <v>17192.150000000001</v>
      </c>
    </row>
    <row r="1334" spans="2:4" x14ac:dyDescent="0.25">
      <c r="B1334" s="78">
        <v>43853</v>
      </c>
      <c r="D1334">
        <v>17095.61</v>
      </c>
    </row>
    <row r="1335" spans="2:4" x14ac:dyDescent="0.25">
      <c r="B1335" s="78">
        <v>43852</v>
      </c>
      <c r="D1335">
        <v>16990.68</v>
      </c>
    </row>
    <row r="1336" spans="2:4" x14ac:dyDescent="0.25">
      <c r="B1336" s="78">
        <v>43851</v>
      </c>
      <c r="D1336">
        <v>17079.07</v>
      </c>
    </row>
    <row r="1337" spans="2:4" x14ac:dyDescent="0.25">
      <c r="B1337" s="78">
        <v>43850</v>
      </c>
      <c r="D1337">
        <v>17155.830000000002</v>
      </c>
    </row>
    <row r="1338" spans="2:4" x14ac:dyDescent="0.25">
      <c r="B1338" s="78">
        <v>43847</v>
      </c>
      <c r="D1338">
        <v>17335.2</v>
      </c>
    </row>
    <row r="1339" spans="2:4" x14ac:dyDescent="0.25">
      <c r="B1339" s="78">
        <v>43846</v>
      </c>
      <c r="D1339">
        <v>17339.57</v>
      </c>
    </row>
    <row r="1340" spans="2:4" x14ac:dyDescent="0.25">
      <c r="B1340" s="78">
        <v>43845</v>
      </c>
      <c r="D1340">
        <v>17322.5</v>
      </c>
    </row>
    <row r="1341" spans="2:4" x14ac:dyDescent="0.25">
      <c r="B1341" s="78">
        <v>43844</v>
      </c>
      <c r="D1341">
        <v>17349.12</v>
      </c>
    </row>
    <row r="1342" spans="2:4" x14ac:dyDescent="0.25">
      <c r="B1342" s="78">
        <v>43843</v>
      </c>
      <c r="D1342">
        <v>17303.2</v>
      </c>
    </row>
    <row r="1343" spans="2:4" x14ac:dyDescent="0.25">
      <c r="B1343" s="78">
        <v>43840</v>
      </c>
      <c r="D1343">
        <v>17201.080000000002</v>
      </c>
    </row>
    <row r="1344" spans="2:4" x14ac:dyDescent="0.25">
      <c r="B1344" s="78">
        <v>43839</v>
      </c>
      <c r="D1344">
        <v>17143.650000000001</v>
      </c>
    </row>
    <row r="1345" spans="2:4" x14ac:dyDescent="0.25">
      <c r="B1345" s="78">
        <v>43838</v>
      </c>
      <c r="D1345">
        <v>16876.240000000002</v>
      </c>
    </row>
    <row r="1346" spans="2:4" x14ac:dyDescent="0.25">
      <c r="B1346" s="78">
        <v>43837</v>
      </c>
      <c r="D1346">
        <v>16915.03</v>
      </c>
    </row>
    <row r="1347" spans="2:4" x14ac:dyDescent="0.25">
      <c r="B1347" s="78">
        <v>43836</v>
      </c>
      <c r="D1347">
        <v>16830.93</v>
      </c>
    </row>
    <row r="1348" spans="2:4" x14ac:dyDescent="0.25">
      <c r="B1348" s="78">
        <v>43833</v>
      </c>
      <c r="D1348">
        <v>17158.75</v>
      </c>
    </row>
    <row r="1349" spans="2:4" x14ac:dyDescent="0.25">
      <c r="B1349" s="78">
        <v>43832</v>
      </c>
      <c r="D1349">
        <v>17236.7</v>
      </c>
    </row>
    <row r="1350" spans="2:4" x14ac:dyDescent="0.25">
      <c r="B1350" s="78">
        <v>43831</v>
      </c>
      <c r="D1350">
        <v>17096.830000000002</v>
      </c>
    </row>
    <row r="1351" spans="2:4" x14ac:dyDescent="0.25">
      <c r="B1351" s="78">
        <v>43830</v>
      </c>
      <c r="D1351">
        <v>17077.060000000001</v>
      </c>
    </row>
    <row r="1352" spans="2:4" x14ac:dyDescent="0.25">
      <c r="B1352" s="78">
        <v>43829</v>
      </c>
      <c r="D1352">
        <v>17199.73</v>
      </c>
    </row>
    <row r="1353" spans="2:4" x14ac:dyDescent="0.25">
      <c r="B1353" s="78">
        <v>43826</v>
      </c>
      <c r="D1353">
        <v>17185.66</v>
      </c>
    </row>
    <row r="1354" spans="2:4" x14ac:dyDescent="0.25">
      <c r="B1354" s="78">
        <v>43825</v>
      </c>
      <c r="D1354">
        <v>17018.259999999998</v>
      </c>
    </row>
    <row r="1355" spans="2:4" x14ac:dyDescent="0.25">
      <c r="B1355" s="78">
        <v>43823</v>
      </c>
      <c r="D1355">
        <v>17141.8</v>
      </c>
    </row>
    <row r="1356" spans="2:4" x14ac:dyDescent="0.25">
      <c r="B1356" s="78">
        <v>43822</v>
      </c>
      <c r="D1356">
        <v>17209.400000000001</v>
      </c>
    </row>
    <row r="1357" spans="2:4" x14ac:dyDescent="0.25">
      <c r="B1357" s="78">
        <v>43819</v>
      </c>
      <c r="D1357">
        <v>17222.14</v>
      </c>
    </row>
    <row r="1358" spans="2:4" x14ac:dyDescent="0.25">
      <c r="B1358" s="78">
        <v>43818</v>
      </c>
      <c r="D1358">
        <v>17205.12</v>
      </c>
    </row>
    <row r="1359" spans="2:4" x14ac:dyDescent="0.25">
      <c r="B1359" s="78">
        <v>43817</v>
      </c>
      <c r="D1359">
        <v>17150.93</v>
      </c>
    </row>
    <row r="1360" spans="2:4" x14ac:dyDescent="0.25">
      <c r="B1360" s="78">
        <v>43816</v>
      </c>
      <c r="D1360">
        <v>17071.490000000002</v>
      </c>
    </row>
    <row r="1361" spans="2:4" x14ac:dyDescent="0.25">
      <c r="B1361" s="78">
        <v>43815</v>
      </c>
      <c r="D1361">
        <v>16915.650000000001</v>
      </c>
    </row>
    <row r="1362" spans="2:4" x14ac:dyDescent="0.25">
      <c r="B1362" s="78">
        <v>43812</v>
      </c>
      <c r="D1362">
        <v>16961.560000000001</v>
      </c>
    </row>
    <row r="1363" spans="2:4" x14ac:dyDescent="0.25">
      <c r="B1363" s="78">
        <v>43811</v>
      </c>
      <c r="D1363">
        <v>16800.36</v>
      </c>
    </row>
    <row r="1364" spans="2:4" x14ac:dyDescent="0.25">
      <c r="B1364" s="78">
        <v>43810</v>
      </c>
      <c r="D1364">
        <v>16713.79</v>
      </c>
    </row>
    <row r="1365" spans="2:4" x14ac:dyDescent="0.25">
      <c r="B1365" s="78">
        <v>43809</v>
      </c>
      <c r="D1365">
        <v>16638.939999999999</v>
      </c>
    </row>
    <row r="1366" spans="2:4" x14ac:dyDescent="0.25">
      <c r="B1366" s="78">
        <v>43808</v>
      </c>
      <c r="D1366">
        <v>16751.53</v>
      </c>
    </row>
    <row r="1367" spans="2:4" x14ac:dyDescent="0.25">
      <c r="B1367" s="78">
        <v>43805</v>
      </c>
      <c r="D1367">
        <v>16729.080000000002</v>
      </c>
    </row>
    <row r="1368" spans="2:4" x14ac:dyDescent="0.25">
      <c r="B1368" s="78">
        <v>43804</v>
      </c>
      <c r="D1368">
        <v>16865.04</v>
      </c>
    </row>
    <row r="1369" spans="2:4" x14ac:dyDescent="0.25">
      <c r="B1369" s="78">
        <v>43803</v>
      </c>
      <c r="D1369">
        <v>16899.88</v>
      </c>
    </row>
    <row r="1370" spans="2:4" x14ac:dyDescent="0.25">
      <c r="B1370" s="78">
        <v>43802</v>
      </c>
      <c r="D1370">
        <v>16831.11</v>
      </c>
    </row>
    <row r="1371" spans="2:4" x14ac:dyDescent="0.25">
      <c r="B1371" s="78">
        <v>43801</v>
      </c>
      <c r="D1371">
        <v>16906.88</v>
      </c>
    </row>
    <row r="1372" spans="2:4" x14ac:dyDescent="0.25">
      <c r="B1372" s="78">
        <v>43798</v>
      </c>
      <c r="D1372">
        <v>16917.89</v>
      </c>
    </row>
    <row r="1373" spans="2:4" x14ac:dyDescent="0.25">
      <c r="B1373" s="78">
        <v>43797</v>
      </c>
      <c r="D1373">
        <v>17051.310000000001</v>
      </c>
    </row>
    <row r="1374" spans="2:4" x14ac:dyDescent="0.25">
      <c r="B1374" s="78">
        <v>43796</v>
      </c>
      <c r="D1374">
        <v>16980.54</v>
      </c>
    </row>
    <row r="1375" spans="2:4" x14ac:dyDescent="0.25">
      <c r="B1375" s="78">
        <v>43795</v>
      </c>
      <c r="D1375">
        <v>16892.150000000001</v>
      </c>
    </row>
    <row r="1376" spans="2:4" x14ac:dyDescent="0.25">
      <c r="B1376" s="78">
        <v>43794</v>
      </c>
      <c r="D1376">
        <v>16942.7</v>
      </c>
    </row>
    <row r="1377" spans="2:4" x14ac:dyDescent="0.25">
      <c r="B1377" s="78">
        <v>43791</v>
      </c>
      <c r="D1377">
        <v>16719.11</v>
      </c>
    </row>
    <row r="1378" spans="2:4" x14ac:dyDescent="0.25">
      <c r="B1378" s="78">
        <v>43790</v>
      </c>
      <c r="D1378">
        <v>16794.86</v>
      </c>
    </row>
    <row r="1379" spans="2:4" x14ac:dyDescent="0.25">
      <c r="B1379" s="78">
        <v>43789</v>
      </c>
      <c r="D1379">
        <v>16837.96</v>
      </c>
    </row>
    <row r="1380" spans="2:4" x14ac:dyDescent="0.25">
      <c r="B1380" s="78">
        <v>43788</v>
      </c>
      <c r="D1380">
        <v>16755.150000000001</v>
      </c>
    </row>
    <row r="1381" spans="2:4" x14ac:dyDescent="0.25">
      <c r="B1381" s="78">
        <v>43787</v>
      </c>
      <c r="D1381">
        <v>16677.14</v>
      </c>
    </row>
    <row r="1382" spans="2:4" x14ac:dyDescent="0.25">
      <c r="B1382" s="78">
        <v>43784</v>
      </c>
      <c r="D1382">
        <v>16692.52</v>
      </c>
    </row>
    <row r="1383" spans="2:4" x14ac:dyDescent="0.25">
      <c r="B1383" s="78">
        <v>43783</v>
      </c>
      <c r="D1383">
        <v>16659.78</v>
      </c>
    </row>
    <row r="1384" spans="2:4" x14ac:dyDescent="0.25">
      <c r="B1384" s="78">
        <v>43782</v>
      </c>
      <c r="D1384">
        <v>16615.37</v>
      </c>
    </row>
    <row r="1385" spans="2:4" x14ac:dyDescent="0.25">
      <c r="B1385" s="78">
        <v>43780</v>
      </c>
      <c r="D1385">
        <v>16717.75</v>
      </c>
    </row>
    <row r="1386" spans="2:4" x14ac:dyDescent="0.25">
      <c r="B1386" s="78">
        <v>43777</v>
      </c>
      <c r="D1386">
        <v>16710.37</v>
      </c>
    </row>
    <row r="1387" spans="2:4" x14ac:dyDescent="0.25">
      <c r="B1387" s="78">
        <v>43776</v>
      </c>
      <c r="D1387">
        <v>16856.169999999998</v>
      </c>
    </row>
    <row r="1388" spans="2:4" x14ac:dyDescent="0.25">
      <c r="B1388" s="78">
        <v>43775</v>
      </c>
      <c r="D1388">
        <v>16791.61</v>
      </c>
    </row>
    <row r="1389" spans="2:4" x14ac:dyDescent="0.25">
      <c r="B1389" s="78">
        <v>43774</v>
      </c>
      <c r="D1389">
        <v>16723.060000000001</v>
      </c>
    </row>
    <row r="1390" spans="2:4" x14ac:dyDescent="0.25">
      <c r="B1390" s="78">
        <v>43773</v>
      </c>
      <c r="D1390">
        <v>16756.87</v>
      </c>
    </row>
    <row r="1391" spans="2:4" x14ac:dyDescent="0.25">
      <c r="B1391" s="78">
        <v>43770</v>
      </c>
      <c r="D1391">
        <v>16685.73</v>
      </c>
    </row>
    <row r="1392" spans="2:4" x14ac:dyDescent="0.25">
      <c r="B1392" s="78">
        <v>43769</v>
      </c>
      <c r="D1392">
        <v>16667.29</v>
      </c>
    </row>
    <row r="1393" spans="2:4" x14ac:dyDescent="0.25">
      <c r="B1393" s="78">
        <v>43768</v>
      </c>
      <c r="D1393">
        <v>16620.07</v>
      </c>
    </row>
    <row r="1394" spans="2:4" x14ac:dyDescent="0.25">
      <c r="B1394" s="78">
        <v>43767</v>
      </c>
      <c r="D1394">
        <v>16539.23</v>
      </c>
    </row>
    <row r="1395" spans="2:4" x14ac:dyDescent="0.25">
      <c r="B1395" s="78">
        <v>43765</v>
      </c>
      <c r="D1395">
        <v>16315.17</v>
      </c>
    </row>
    <row r="1396" spans="2:4" x14ac:dyDescent="0.25">
      <c r="B1396" s="78">
        <v>43763</v>
      </c>
      <c r="D1396">
        <v>16254.45</v>
      </c>
    </row>
    <row r="1397" spans="2:4" x14ac:dyDescent="0.25">
      <c r="B1397" s="78">
        <v>43762</v>
      </c>
      <c r="D1397">
        <v>16252.63</v>
      </c>
    </row>
    <row r="1398" spans="2:4" x14ac:dyDescent="0.25">
      <c r="B1398" s="78">
        <v>43761</v>
      </c>
      <c r="D1398">
        <v>16282.84</v>
      </c>
    </row>
    <row r="1399" spans="2:4" x14ac:dyDescent="0.25">
      <c r="B1399" s="78">
        <v>43760</v>
      </c>
      <c r="D1399">
        <v>16248.11</v>
      </c>
    </row>
    <row r="1400" spans="2:4" x14ac:dyDescent="0.25">
      <c r="B1400" s="78">
        <v>43756</v>
      </c>
      <c r="D1400">
        <v>16351.16</v>
      </c>
    </row>
    <row r="1401" spans="2:4" x14ac:dyDescent="0.25">
      <c r="B1401" s="78">
        <v>43755</v>
      </c>
      <c r="D1401">
        <v>16245.31</v>
      </c>
    </row>
    <row r="1402" spans="2:4" x14ac:dyDescent="0.25">
      <c r="B1402" s="78">
        <v>43754</v>
      </c>
      <c r="D1402">
        <v>16057.85</v>
      </c>
    </row>
    <row r="1403" spans="2:4" x14ac:dyDescent="0.25">
      <c r="B1403" s="78">
        <v>43753</v>
      </c>
      <c r="D1403">
        <v>16007.83</v>
      </c>
    </row>
    <row r="1404" spans="2:4" x14ac:dyDescent="0.25">
      <c r="B1404" s="78">
        <v>43752</v>
      </c>
      <c r="D1404">
        <v>15885.74</v>
      </c>
    </row>
    <row r="1405" spans="2:4" x14ac:dyDescent="0.25">
      <c r="B1405" s="78">
        <v>43749</v>
      </c>
      <c r="D1405">
        <v>15835.17</v>
      </c>
    </row>
    <row r="1406" spans="2:4" x14ac:dyDescent="0.25">
      <c r="B1406" s="78">
        <v>43748</v>
      </c>
      <c r="D1406">
        <v>15736.44</v>
      </c>
    </row>
    <row r="1407" spans="2:4" x14ac:dyDescent="0.25">
      <c r="B1407" s="78">
        <v>43747</v>
      </c>
      <c r="D1407">
        <v>15846.77</v>
      </c>
    </row>
    <row r="1408" spans="2:4" x14ac:dyDescent="0.25">
      <c r="B1408" s="78">
        <v>43745</v>
      </c>
      <c r="D1408">
        <v>15584.94</v>
      </c>
    </row>
    <row r="1409" spans="2:4" x14ac:dyDescent="0.25">
      <c r="B1409" s="78">
        <v>43742</v>
      </c>
      <c r="D1409">
        <v>15652.7</v>
      </c>
    </row>
    <row r="1410" spans="2:4" x14ac:dyDescent="0.25">
      <c r="B1410" s="78">
        <v>43741</v>
      </c>
      <c r="D1410">
        <v>15847.7</v>
      </c>
    </row>
    <row r="1411" spans="2:4" x14ac:dyDescent="0.25">
      <c r="B1411" s="78">
        <v>43739</v>
      </c>
      <c r="D1411">
        <v>15912.03</v>
      </c>
    </row>
    <row r="1412" spans="2:4" x14ac:dyDescent="0.25">
      <c r="B1412" s="78">
        <v>43738</v>
      </c>
      <c r="D1412">
        <v>16072.5</v>
      </c>
    </row>
    <row r="1413" spans="2:4" x14ac:dyDescent="0.25">
      <c r="B1413" s="78">
        <v>43735</v>
      </c>
      <c r="D1413">
        <v>16125.65</v>
      </c>
    </row>
    <row r="1414" spans="2:4" x14ac:dyDescent="0.25">
      <c r="B1414" s="78">
        <v>43734</v>
      </c>
      <c r="D1414">
        <v>16207.96</v>
      </c>
    </row>
    <row r="1415" spans="2:4" x14ac:dyDescent="0.25">
      <c r="B1415" s="78">
        <v>43733</v>
      </c>
      <c r="D1415">
        <v>16024.49</v>
      </c>
    </row>
    <row r="1416" spans="2:4" x14ac:dyDescent="0.25">
      <c r="B1416" s="78">
        <v>43732</v>
      </c>
      <c r="D1416">
        <v>16231.83</v>
      </c>
    </row>
    <row r="1417" spans="2:4" x14ac:dyDescent="0.25">
      <c r="B1417" s="78">
        <v>43731</v>
      </c>
      <c r="D1417">
        <v>16248.62</v>
      </c>
    </row>
    <row r="1418" spans="2:4" x14ac:dyDescent="0.25">
      <c r="B1418" s="78">
        <v>43728</v>
      </c>
      <c r="D1418">
        <v>15791.99</v>
      </c>
    </row>
    <row r="1419" spans="2:4" x14ac:dyDescent="0.25">
      <c r="B1419" s="78">
        <v>43727</v>
      </c>
      <c r="D1419">
        <v>14994.39</v>
      </c>
    </row>
    <row r="1420" spans="2:4" x14ac:dyDescent="0.25">
      <c r="B1420" s="78">
        <v>43726</v>
      </c>
      <c r="D1420">
        <v>15184.69</v>
      </c>
    </row>
    <row r="1421" spans="2:4" x14ac:dyDescent="0.25">
      <c r="B1421" s="78">
        <v>43725</v>
      </c>
      <c r="D1421">
        <v>15152.39</v>
      </c>
    </row>
    <row r="1422" spans="2:4" x14ac:dyDescent="0.25">
      <c r="B1422" s="78">
        <v>43724</v>
      </c>
      <c r="D1422">
        <v>15412.83</v>
      </c>
    </row>
    <row r="1423" spans="2:4" x14ac:dyDescent="0.25">
      <c r="B1423" s="78">
        <v>43721</v>
      </c>
      <c r="D1423">
        <v>15514.2</v>
      </c>
    </row>
    <row r="1424" spans="2:4" x14ac:dyDescent="0.25">
      <c r="B1424" s="78">
        <v>43720</v>
      </c>
      <c r="D1424">
        <v>15383.82</v>
      </c>
    </row>
    <row r="1425" spans="2:4" x14ac:dyDescent="0.25">
      <c r="B1425" s="78">
        <v>43719</v>
      </c>
      <c r="D1425">
        <v>15457.9</v>
      </c>
    </row>
    <row r="1426" spans="2:4" x14ac:dyDescent="0.25">
      <c r="B1426" s="78">
        <v>43717</v>
      </c>
      <c r="D1426">
        <v>15412.14</v>
      </c>
    </row>
    <row r="1427" spans="2:4" x14ac:dyDescent="0.25">
      <c r="B1427" s="78">
        <v>43714</v>
      </c>
      <c r="D1427">
        <v>15332.57</v>
      </c>
    </row>
    <row r="1428" spans="2:4" x14ac:dyDescent="0.25">
      <c r="B1428" s="78">
        <v>43713</v>
      </c>
      <c r="D1428">
        <v>15194.86</v>
      </c>
    </row>
    <row r="1429" spans="2:4" x14ac:dyDescent="0.25">
      <c r="B1429" s="78">
        <v>43712</v>
      </c>
      <c r="D1429">
        <v>15190.3</v>
      </c>
    </row>
    <row r="1430" spans="2:4" x14ac:dyDescent="0.25">
      <c r="B1430" s="78">
        <v>43711</v>
      </c>
      <c r="D1430">
        <v>15124.8</v>
      </c>
    </row>
    <row r="1431" spans="2:4" x14ac:dyDescent="0.25">
      <c r="B1431" s="78">
        <v>43707</v>
      </c>
      <c r="D1431">
        <v>15440.47</v>
      </c>
    </row>
    <row r="1432" spans="2:4" x14ac:dyDescent="0.25">
      <c r="B1432" s="78">
        <v>43706</v>
      </c>
      <c r="D1432">
        <v>15335.45</v>
      </c>
    </row>
    <row r="1433" spans="2:4" x14ac:dyDescent="0.25">
      <c r="B1433" s="78">
        <v>43705</v>
      </c>
      <c r="D1433">
        <v>15472.44</v>
      </c>
    </row>
    <row r="1434" spans="2:4" x14ac:dyDescent="0.25">
      <c r="B1434" s="78">
        <v>43704</v>
      </c>
      <c r="D1434">
        <v>15555.44</v>
      </c>
    </row>
    <row r="1435" spans="2:4" x14ac:dyDescent="0.25">
      <c r="B1435" s="78">
        <v>43703</v>
      </c>
      <c r="D1435">
        <v>15488.96</v>
      </c>
    </row>
    <row r="1436" spans="2:4" x14ac:dyDescent="0.25">
      <c r="B1436" s="78">
        <v>43700</v>
      </c>
      <c r="D1436">
        <v>15168.88</v>
      </c>
    </row>
    <row r="1437" spans="2:4" x14ac:dyDescent="0.25">
      <c r="B1437" s="78">
        <v>43699</v>
      </c>
      <c r="D1437">
        <v>15045.62</v>
      </c>
    </row>
    <row r="1438" spans="2:4" x14ac:dyDescent="0.25">
      <c r="B1438" s="78">
        <v>43698</v>
      </c>
      <c r="D1438">
        <v>15290.85</v>
      </c>
    </row>
    <row r="1439" spans="2:4" x14ac:dyDescent="0.25">
      <c r="B1439" s="78">
        <v>43697</v>
      </c>
      <c r="D1439">
        <v>15425.45</v>
      </c>
    </row>
    <row r="1440" spans="2:4" x14ac:dyDescent="0.25">
      <c r="B1440" s="78">
        <v>43696</v>
      </c>
      <c r="D1440">
        <v>15476.07</v>
      </c>
    </row>
    <row r="1441" spans="2:4" x14ac:dyDescent="0.25">
      <c r="B1441" s="78">
        <v>43693</v>
      </c>
      <c r="D1441">
        <v>15464.58</v>
      </c>
    </row>
    <row r="1442" spans="2:4" x14ac:dyDescent="0.25">
      <c r="B1442" s="78">
        <v>43691</v>
      </c>
      <c r="D1442">
        <v>15438.86</v>
      </c>
    </row>
    <row r="1443" spans="2:4" x14ac:dyDescent="0.25">
      <c r="B1443" s="78">
        <v>43690</v>
      </c>
      <c r="D1443">
        <v>15289.35</v>
      </c>
    </row>
    <row r="1444" spans="2:4" x14ac:dyDescent="0.25">
      <c r="B1444" s="78">
        <v>43686</v>
      </c>
      <c r="D1444">
        <v>15542.72</v>
      </c>
    </row>
    <row r="1445" spans="2:4" x14ac:dyDescent="0.25">
      <c r="B1445" s="78">
        <v>43685</v>
      </c>
      <c r="D1445">
        <v>15434.73</v>
      </c>
    </row>
    <row r="1446" spans="2:4" x14ac:dyDescent="0.25">
      <c r="B1446" s="78">
        <v>43684</v>
      </c>
      <c r="D1446">
        <v>15184.34</v>
      </c>
    </row>
    <row r="1447" spans="2:4" x14ac:dyDescent="0.25">
      <c r="B1447" s="78">
        <v>43683</v>
      </c>
      <c r="D1447">
        <v>15314.03</v>
      </c>
    </row>
    <row r="1448" spans="2:4" x14ac:dyDescent="0.25">
      <c r="B1448" s="78">
        <v>43682</v>
      </c>
      <c r="D1448">
        <v>15194.27</v>
      </c>
    </row>
    <row r="1449" spans="2:4" x14ac:dyDescent="0.25">
      <c r="B1449" s="78">
        <v>43679</v>
      </c>
      <c r="D1449">
        <v>15382.73</v>
      </c>
    </row>
    <row r="1450" spans="2:4" x14ac:dyDescent="0.25">
      <c r="B1450" s="78">
        <v>43678</v>
      </c>
      <c r="D1450">
        <v>15350.83</v>
      </c>
    </row>
    <row r="1451" spans="2:4" x14ac:dyDescent="0.25">
      <c r="B1451" s="78">
        <v>43677</v>
      </c>
      <c r="D1451">
        <v>15539.43</v>
      </c>
    </row>
    <row r="1452" spans="2:4" x14ac:dyDescent="0.25">
      <c r="B1452" s="78">
        <v>43676</v>
      </c>
      <c r="D1452">
        <v>15493.33</v>
      </c>
    </row>
    <row r="1453" spans="2:4" x14ac:dyDescent="0.25">
      <c r="B1453" s="78">
        <v>43675</v>
      </c>
      <c r="D1453">
        <v>15638.42</v>
      </c>
    </row>
    <row r="1454" spans="2:4" x14ac:dyDescent="0.25">
      <c r="B1454" s="78">
        <v>43672</v>
      </c>
      <c r="D1454">
        <v>15770.63</v>
      </c>
    </row>
    <row r="1455" spans="2:4" x14ac:dyDescent="0.25">
      <c r="B1455" s="78">
        <v>43671</v>
      </c>
      <c r="D1455">
        <v>15725.6</v>
      </c>
    </row>
    <row r="1456" spans="2:4" x14ac:dyDescent="0.25">
      <c r="B1456" s="78">
        <v>43670</v>
      </c>
      <c r="D1456">
        <v>15749.37</v>
      </c>
    </row>
    <row r="1457" spans="2:4" x14ac:dyDescent="0.25">
      <c r="B1457" s="78">
        <v>43669</v>
      </c>
      <c r="D1457">
        <v>15824.55</v>
      </c>
    </row>
    <row r="1458" spans="2:4" x14ac:dyDescent="0.25">
      <c r="B1458" s="78">
        <v>43668</v>
      </c>
      <c r="D1458">
        <v>15845.74</v>
      </c>
    </row>
    <row r="1459" spans="2:4" x14ac:dyDescent="0.25">
      <c r="B1459" s="78">
        <v>43665</v>
      </c>
      <c r="D1459">
        <v>15945.55</v>
      </c>
    </row>
    <row r="1460" spans="2:4" x14ac:dyDescent="0.25">
      <c r="B1460" s="78">
        <v>43664</v>
      </c>
      <c r="D1460">
        <v>16183.16</v>
      </c>
    </row>
    <row r="1461" spans="2:4" x14ac:dyDescent="0.25">
      <c r="B1461" s="78">
        <v>43663</v>
      </c>
      <c r="D1461">
        <v>16306.82</v>
      </c>
    </row>
    <row r="1462" spans="2:4" x14ac:dyDescent="0.25">
      <c r="B1462" s="78">
        <v>43662</v>
      </c>
      <c r="D1462">
        <v>16272.08</v>
      </c>
    </row>
    <row r="1463" spans="2:4" x14ac:dyDescent="0.25">
      <c r="B1463" s="78">
        <v>43661</v>
      </c>
      <c r="D1463">
        <v>16165.28</v>
      </c>
    </row>
    <row r="1464" spans="2:4" x14ac:dyDescent="0.25">
      <c r="B1464" s="78">
        <v>43658</v>
      </c>
      <c r="D1464">
        <v>16113.75</v>
      </c>
    </row>
    <row r="1465" spans="2:4" x14ac:dyDescent="0.25">
      <c r="B1465" s="78">
        <v>43657</v>
      </c>
      <c r="D1465">
        <v>16155.78</v>
      </c>
    </row>
    <row r="1466" spans="2:4" x14ac:dyDescent="0.25">
      <c r="B1466" s="78">
        <v>43656</v>
      </c>
      <c r="D1466">
        <v>16035.44</v>
      </c>
    </row>
    <row r="1467" spans="2:4" x14ac:dyDescent="0.25">
      <c r="B1467" s="78">
        <v>43655</v>
      </c>
      <c r="D1467">
        <v>16114.46</v>
      </c>
    </row>
    <row r="1468" spans="2:4" x14ac:dyDescent="0.25">
      <c r="B1468" s="78">
        <v>43654</v>
      </c>
      <c r="D1468">
        <v>16118.27</v>
      </c>
    </row>
    <row r="1469" spans="2:4" x14ac:dyDescent="0.25">
      <c r="B1469" s="78">
        <v>43651</v>
      </c>
      <c r="D1469">
        <v>16468.990000000002</v>
      </c>
    </row>
    <row r="1470" spans="2:4" x14ac:dyDescent="0.25">
      <c r="B1470" s="78">
        <v>43650</v>
      </c>
      <c r="D1470">
        <v>16658.04</v>
      </c>
    </row>
    <row r="1471" spans="2:4" x14ac:dyDescent="0.25">
      <c r="B1471" s="78">
        <v>43649</v>
      </c>
      <c r="D1471">
        <v>16612.16</v>
      </c>
    </row>
    <row r="1472" spans="2:4" x14ac:dyDescent="0.25">
      <c r="B1472" s="78">
        <v>43648</v>
      </c>
      <c r="D1472">
        <v>16603.169999999998</v>
      </c>
    </row>
    <row r="1473" spans="2:4" x14ac:dyDescent="0.25">
      <c r="B1473" s="78">
        <v>43647</v>
      </c>
      <c r="D1473">
        <v>16540.88</v>
      </c>
    </row>
    <row r="1474" spans="2:4" x14ac:dyDescent="0.25">
      <c r="B1474" s="78">
        <v>43644</v>
      </c>
      <c r="D1474">
        <v>16433.849999999999</v>
      </c>
    </row>
    <row r="1475" spans="2:4" x14ac:dyDescent="0.25">
      <c r="B1475" s="78">
        <v>43643</v>
      </c>
      <c r="D1475">
        <v>16507.34</v>
      </c>
    </row>
    <row r="1476" spans="2:4" x14ac:dyDescent="0.25">
      <c r="B1476" s="78">
        <v>43642</v>
      </c>
      <c r="D1476">
        <v>16515.68</v>
      </c>
    </row>
    <row r="1477" spans="2:4" x14ac:dyDescent="0.25">
      <c r="B1477" s="78">
        <v>43641</v>
      </c>
      <c r="D1477">
        <v>16444.46</v>
      </c>
    </row>
    <row r="1478" spans="2:4" x14ac:dyDescent="0.25">
      <c r="B1478" s="78">
        <v>43640</v>
      </c>
      <c r="D1478">
        <v>16309.52</v>
      </c>
    </row>
    <row r="1479" spans="2:4" x14ac:dyDescent="0.25">
      <c r="B1479" s="78">
        <v>43637</v>
      </c>
      <c r="D1479">
        <v>16343.59</v>
      </c>
    </row>
    <row r="1480" spans="2:4" x14ac:dyDescent="0.25">
      <c r="B1480" s="78">
        <v>43636</v>
      </c>
      <c r="D1480">
        <v>16493.650000000001</v>
      </c>
    </row>
    <row r="1481" spans="2:4" x14ac:dyDescent="0.25">
      <c r="B1481" s="78">
        <v>43635</v>
      </c>
      <c r="D1481">
        <v>16283.94</v>
      </c>
    </row>
    <row r="1482" spans="2:4" x14ac:dyDescent="0.25">
      <c r="B1482" s="78">
        <v>43634</v>
      </c>
      <c r="D1482">
        <v>16283.98</v>
      </c>
    </row>
    <row r="1483" spans="2:4" x14ac:dyDescent="0.25">
      <c r="B1483" s="78">
        <v>43633</v>
      </c>
      <c r="D1483">
        <v>16257.06</v>
      </c>
    </row>
    <row r="1484" spans="2:4" x14ac:dyDescent="0.25">
      <c r="B1484" s="78">
        <v>43630</v>
      </c>
      <c r="D1484">
        <v>16467.55</v>
      </c>
    </row>
    <row r="1485" spans="2:4" x14ac:dyDescent="0.25">
      <c r="B1485" s="78">
        <v>43629</v>
      </c>
      <c r="D1485">
        <v>16593.97</v>
      </c>
    </row>
    <row r="1486" spans="2:4" x14ac:dyDescent="0.25">
      <c r="B1486" s="78">
        <v>43628</v>
      </c>
      <c r="D1486">
        <v>16568.09</v>
      </c>
    </row>
    <row r="1487" spans="2:4" x14ac:dyDescent="0.25">
      <c r="B1487" s="78">
        <v>43627</v>
      </c>
      <c r="D1487">
        <v>16650.75</v>
      </c>
    </row>
    <row r="1488" spans="2:4" x14ac:dyDescent="0.25">
      <c r="B1488" s="78">
        <v>43626</v>
      </c>
      <c r="D1488">
        <v>16590.990000000002</v>
      </c>
    </row>
    <row r="1489" spans="2:4" x14ac:dyDescent="0.25">
      <c r="B1489" s="78">
        <v>43623</v>
      </c>
      <c r="D1489">
        <v>16518.62</v>
      </c>
    </row>
    <row r="1490" spans="2:4" x14ac:dyDescent="0.25">
      <c r="B1490" s="78">
        <v>43622</v>
      </c>
      <c r="D1490">
        <v>16481.14</v>
      </c>
    </row>
    <row r="1491" spans="2:4" x14ac:dyDescent="0.25">
      <c r="B1491" s="78">
        <v>43620</v>
      </c>
      <c r="D1491">
        <v>16728.740000000002</v>
      </c>
    </row>
    <row r="1492" spans="2:4" x14ac:dyDescent="0.25">
      <c r="B1492" s="78">
        <v>43619</v>
      </c>
      <c r="D1492">
        <v>16815.25</v>
      </c>
    </row>
    <row r="1493" spans="2:4" x14ac:dyDescent="0.25">
      <c r="B1493" s="78">
        <v>43616</v>
      </c>
      <c r="D1493">
        <v>16583.46</v>
      </c>
    </row>
    <row r="1494" spans="2:4" x14ac:dyDescent="0.25">
      <c r="B1494" s="78">
        <v>43615</v>
      </c>
      <c r="D1494">
        <v>16615.59</v>
      </c>
    </row>
    <row r="1495" spans="2:4" x14ac:dyDescent="0.25">
      <c r="B1495" s="78">
        <v>43614</v>
      </c>
      <c r="D1495">
        <v>16497.62</v>
      </c>
    </row>
    <row r="1496" spans="2:4" x14ac:dyDescent="0.25">
      <c r="B1496" s="78">
        <v>43613</v>
      </c>
      <c r="D1496">
        <v>16591.7</v>
      </c>
    </row>
    <row r="1497" spans="2:4" x14ac:dyDescent="0.25">
      <c r="B1497" s="78">
        <v>43612</v>
      </c>
      <c r="D1497">
        <v>16585.13</v>
      </c>
    </row>
    <row r="1498" spans="2:4" x14ac:dyDescent="0.25">
      <c r="B1498" s="78">
        <v>43609</v>
      </c>
      <c r="D1498">
        <v>16472.95</v>
      </c>
    </row>
    <row r="1499" spans="2:4" x14ac:dyDescent="0.25">
      <c r="B1499" s="78">
        <v>43608</v>
      </c>
      <c r="D1499">
        <v>16212.78</v>
      </c>
    </row>
    <row r="1500" spans="2:4" x14ac:dyDescent="0.25">
      <c r="B1500" s="78">
        <v>43607</v>
      </c>
      <c r="D1500">
        <v>16325.28</v>
      </c>
    </row>
    <row r="1501" spans="2:4" x14ac:dyDescent="0.25">
      <c r="B1501" s="78">
        <v>43606</v>
      </c>
      <c r="D1501">
        <v>16268.26</v>
      </c>
    </row>
    <row r="1502" spans="2:4" x14ac:dyDescent="0.25">
      <c r="B1502" s="78">
        <v>43605</v>
      </c>
      <c r="D1502">
        <v>16433.77</v>
      </c>
    </row>
    <row r="1503" spans="2:4" x14ac:dyDescent="0.25">
      <c r="B1503" s="78">
        <v>43602</v>
      </c>
      <c r="D1503">
        <v>15848.71</v>
      </c>
    </row>
    <row r="1504" spans="2:4" x14ac:dyDescent="0.25">
      <c r="B1504" s="78">
        <v>43601</v>
      </c>
      <c r="D1504">
        <v>15640.22</v>
      </c>
    </row>
    <row r="1505" spans="2:4" x14ac:dyDescent="0.25">
      <c r="B1505" s="78">
        <v>43600</v>
      </c>
      <c r="D1505">
        <v>15500.82</v>
      </c>
    </row>
    <row r="1506" spans="2:4" x14ac:dyDescent="0.25">
      <c r="B1506" s="78">
        <v>43599</v>
      </c>
      <c r="D1506">
        <v>15591.19</v>
      </c>
    </row>
    <row r="1507" spans="2:4" x14ac:dyDescent="0.25">
      <c r="B1507" s="78">
        <v>43598</v>
      </c>
      <c r="D1507">
        <v>15488.6</v>
      </c>
    </row>
    <row r="1508" spans="2:4" x14ac:dyDescent="0.25">
      <c r="B1508" s="78">
        <v>43595</v>
      </c>
      <c r="D1508">
        <v>15670.18</v>
      </c>
    </row>
    <row r="1509" spans="2:4" x14ac:dyDescent="0.25">
      <c r="B1509" s="78">
        <v>43594</v>
      </c>
      <c r="D1509">
        <v>15701.95</v>
      </c>
    </row>
    <row r="1510" spans="2:4" x14ac:dyDescent="0.25">
      <c r="B1510" s="78">
        <v>43593</v>
      </c>
      <c r="D1510">
        <v>15782.09</v>
      </c>
    </row>
    <row r="1511" spans="2:4" x14ac:dyDescent="0.25">
      <c r="B1511" s="78">
        <v>43592</v>
      </c>
      <c r="D1511">
        <v>15974.41</v>
      </c>
    </row>
    <row r="1512" spans="2:4" x14ac:dyDescent="0.25">
      <c r="B1512" s="78">
        <v>43591</v>
      </c>
      <c r="D1512">
        <v>16110.44</v>
      </c>
    </row>
    <row r="1513" spans="2:4" x14ac:dyDescent="0.25">
      <c r="B1513" s="78">
        <v>43588</v>
      </c>
      <c r="D1513">
        <v>16268.79</v>
      </c>
    </row>
    <row r="1514" spans="2:4" x14ac:dyDescent="0.25">
      <c r="B1514" s="78">
        <v>43587</v>
      </c>
      <c r="D1514">
        <v>16286.18</v>
      </c>
    </row>
    <row r="1515" spans="2:4" x14ac:dyDescent="0.25">
      <c r="B1515" s="78">
        <v>43585</v>
      </c>
      <c r="D1515">
        <v>16318.66</v>
      </c>
    </row>
    <row r="1516" spans="2:4" x14ac:dyDescent="0.25">
      <c r="B1516" s="78">
        <v>43581</v>
      </c>
      <c r="D1516">
        <v>16327.7</v>
      </c>
    </row>
    <row r="1517" spans="2:4" x14ac:dyDescent="0.25">
      <c r="B1517" s="78">
        <v>43580</v>
      </c>
      <c r="D1517">
        <v>16170.98</v>
      </c>
    </row>
    <row r="1518" spans="2:4" x14ac:dyDescent="0.25">
      <c r="B1518" s="78">
        <v>43579</v>
      </c>
      <c r="D1518">
        <v>16288.16</v>
      </c>
    </row>
    <row r="1519" spans="2:4" x14ac:dyDescent="0.25">
      <c r="B1519" s="78">
        <v>43578</v>
      </c>
      <c r="D1519">
        <v>16079.51</v>
      </c>
    </row>
    <row r="1520" spans="2:4" x14ac:dyDescent="0.25">
      <c r="B1520" s="78">
        <v>43577</v>
      </c>
      <c r="D1520">
        <v>16105.19</v>
      </c>
    </row>
    <row r="1521" spans="2:4" x14ac:dyDescent="0.25">
      <c r="B1521" s="78">
        <v>43573</v>
      </c>
      <c r="D1521">
        <v>16325.13</v>
      </c>
    </row>
    <row r="1522" spans="2:4" x14ac:dyDescent="0.25">
      <c r="B1522" s="78">
        <v>43571</v>
      </c>
      <c r="D1522">
        <v>16372.86</v>
      </c>
    </row>
    <row r="1523" spans="2:4" x14ac:dyDescent="0.25">
      <c r="B1523" s="78">
        <v>43570</v>
      </c>
      <c r="D1523">
        <v>16238.41</v>
      </c>
    </row>
    <row r="1524" spans="2:4" x14ac:dyDescent="0.25">
      <c r="B1524" s="78">
        <v>43567</v>
      </c>
      <c r="D1524">
        <v>16173.27</v>
      </c>
    </row>
    <row r="1525" spans="2:4" x14ac:dyDescent="0.25">
      <c r="B1525" s="78">
        <v>43566</v>
      </c>
      <c r="D1525">
        <v>16108.32</v>
      </c>
    </row>
    <row r="1526" spans="2:4" x14ac:dyDescent="0.25">
      <c r="B1526" s="78">
        <v>43565</v>
      </c>
      <c r="D1526">
        <v>16091.08</v>
      </c>
    </row>
    <row r="1527" spans="2:4" x14ac:dyDescent="0.25">
      <c r="B1527" s="78">
        <v>43564</v>
      </c>
      <c r="D1527">
        <v>16212.81</v>
      </c>
    </row>
    <row r="1528" spans="2:4" x14ac:dyDescent="0.25">
      <c r="B1528" s="78">
        <v>43563</v>
      </c>
      <c r="D1528">
        <v>16119.14</v>
      </c>
    </row>
    <row r="1529" spans="2:4" x14ac:dyDescent="0.25">
      <c r="B1529" s="78">
        <v>43560</v>
      </c>
      <c r="D1529">
        <v>16204.48</v>
      </c>
    </row>
    <row r="1530" spans="2:4" x14ac:dyDescent="0.25">
      <c r="B1530" s="78">
        <v>43559</v>
      </c>
      <c r="D1530">
        <v>16110.09</v>
      </c>
    </row>
    <row r="1531" spans="2:4" x14ac:dyDescent="0.25">
      <c r="B1531" s="78">
        <v>43558</v>
      </c>
      <c r="D1531">
        <v>16173.92</v>
      </c>
    </row>
    <row r="1532" spans="2:4" x14ac:dyDescent="0.25">
      <c r="B1532" s="78">
        <v>43557</v>
      </c>
      <c r="D1532">
        <v>16270.13</v>
      </c>
    </row>
    <row r="1533" spans="2:4" x14ac:dyDescent="0.25">
      <c r="B1533" s="78">
        <v>43556</v>
      </c>
      <c r="D1533">
        <v>16208.94</v>
      </c>
    </row>
    <row r="1534" spans="2:4" x14ac:dyDescent="0.25">
      <c r="B1534" s="78">
        <v>43553</v>
      </c>
      <c r="D1534">
        <v>16146.11</v>
      </c>
    </row>
    <row r="1535" spans="2:4" x14ac:dyDescent="0.25">
      <c r="B1535" s="78">
        <v>43552</v>
      </c>
      <c r="D1535">
        <v>16071.26</v>
      </c>
    </row>
    <row r="1536" spans="2:4" x14ac:dyDescent="0.25">
      <c r="B1536" s="78">
        <v>43551</v>
      </c>
      <c r="D1536">
        <v>15897.65</v>
      </c>
    </row>
    <row r="1537" spans="2:4" x14ac:dyDescent="0.25">
      <c r="B1537" s="78">
        <v>43550</v>
      </c>
      <c r="D1537">
        <v>15949.46</v>
      </c>
    </row>
    <row r="1538" spans="2:4" x14ac:dyDescent="0.25">
      <c r="B1538" s="78">
        <v>43549</v>
      </c>
      <c r="D1538">
        <v>15770.26</v>
      </c>
    </row>
    <row r="1539" spans="2:4" x14ac:dyDescent="0.25">
      <c r="B1539" s="78">
        <v>43546</v>
      </c>
      <c r="D1539">
        <v>15912.88</v>
      </c>
    </row>
    <row r="1540" spans="2:4" x14ac:dyDescent="0.25">
      <c r="B1540" s="78">
        <v>43544</v>
      </c>
      <c r="D1540">
        <v>15998.51</v>
      </c>
    </row>
    <row r="1541" spans="2:4" x14ac:dyDescent="0.25">
      <c r="B1541" s="78">
        <v>43543</v>
      </c>
      <c r="D1541">
        <v>16014.33</v>
      </c>
    </row>
    <row r="1542" spans="2:4" x14ac:dyDescent="0.25">
      <c r="B1542" s="78">
        <v>43542</v>
      </c>
      <c r="D1542">
        <v>15916.8</v>
      </c>
    </row>
    <row r="1543" spans="2:4" x14ac:dyDescent="0.25">
      <c r="B1543" s="78">
        <v>43539</v>
      </c>
      <c r="D1543">
        <v>15867.74</v>
      </c>
    </row>
    <row r="1544" spans="2:4" x14ac:dyDescent="0.25">
      <c r="B1544" s="78">
        <v>43538</v>
      </c>
      <c r="D1544">
        <v>15749.67</v>
      </c>
    </row>
    <row r="1545" spans="2:4" x14ac:dyDescent="0.25">
      <c r="B1545" s="78">
        <v>43537</v>
      </c>
      <c r="D1545">
        <v>15742.86</v>
      </c>
    </row>
    <row r="1546" spans="2:4" x14ac:dyDescent="0.25">
      <c r="B1546" s="78">
        <v>43536</v>
      </c>
      <c r="D1546">
        <v>15685.41</v>
      </c>
    </row>
    <row r="1547" spans="2:4" x14ac:dyDescent="0.25">
      <c r="B1547" s="78">
        <v>43535</v>
      </c>
      <c r="D1547">
        <v>15500.61</v>
      </c>
    </row>
    <row r="1548" spans="2:4" x14ac:dyDescent="0.25">
      <c r="B1548" s="78">
        <v>43532</v>
      </c>
      <c r="D1548">
        <v>15316.51</v>
      </c>
    </row>
    <row r="1549" spans="2:4" x14ac:dyDescent="0.25">
      <c r="B1549" s="78">
        <v>43531</v>
      </c>
      <c r="D1549">
        <v>15348.14</v>
      </c>
    </row>
    <row r="1550" spans="2:4" x14ac:dyDescent="0.25">
      <c r="B1550" s="78">
        <v>43530</v>
      </c>
      <c r="D1550">
        <v>15340.93</v>
      </c>
    </row>
    <row r="1551" spans="2:4" x14ac:dyDescent="0.25">
      <c r="B1551" s="78">
        <v>43529</v>
      </c>
      <c r="D1551">
        <v>15249.97</v>
      </c>
    </row>
    <row r="1552" spans="2:4" x14ac:dyDescent="0.25">
      <c r="B1552" s="78">
        <v>43525</v>
      </c>
      <c r="D1552">
        <v>15077.91</v>
      </c>
    </row>
    <row r="1553" spans="2:4" x14ac:dyDescent="0.25">
      <c r="B1553" s="78">
        <v>43524</v>
      </c>
      <c r="D1553">
        <v>14979.39</v>
      </c>
    </row>
    <row r="1554" spans="2:4" x14ac:dyDescent="0.25">
      <c r="B1554" s="78">
        <v>43523</v>
      </c>
      <c r="D1554">
        <v>14993.45</v>
      </c>
    </row>
    <row r="1555" spans="2:4" x14ac:dyDescent="0.25">
      <c r="B1555" s="78">
        <v>43522</v>
      </c>
      <c r="D1555">
        <v>15033.15</v>
      </c>
    </row>
    <row r="1556" spans="2:4" x14ac:dyDescent="0.25">
      <c r="B1556" s="78">
        <v>43521</v>
      </c>
      <c r="D1556">
        <v>15095.33</v>
      </c>
    </row>
    <row r="1557" spans="2:4" x14ac:dyDescent="0.25">
      <c r="B1557" s="78">
        <v>43518</v>
      </c>
      <c r="D1557">
        <v>14972.58</v>
      </c>
    </row>
    <row r="1558" spans="2:4" x14ac:dyDescent="0.25">
      <c r="B1558" s="78">
        <v>43517</v>
      </c>
      <c r="D1558">
        <v>14970.12</v>
      </c>
    </row>
    <row r="1559" spans="2:4" x14ac:dyDescent="0.25">
      <c r="B1559" s="78">
        <v>43516</v>
      </c>
      <c r="D1559">
        <v>14891.6</v>
      </c>
    </row>
    <row r="1560" spans="2:4" x14ac:dyDescent="0.25">
      <c r="B1560" s="78">
        <v>43515</v>
      </c>
      <c r="D1560">
        <v>14709.75</v>
      </c>
    </row>
    <row r="1561" spans="2:4" x14ac:dyDescent="0.25">
      <c r="B1561" s="78">
        <v>43514</v>
      </c>
      <c r="D1561">
        <v>14760.48</v>
      </c>
    </row>
    <row r="1562" spans="2:4" x14ac:dyDescent="0.25">
      <c r="B1562" s="78">
        <v>43511</v>
      </c>
      <c r="D1562">
        <v>14876.27</v>
      </c>
    </row>
    <row r="1563" spans="2:4" x14ac:dyDescent="0.25">
      <c r="B1563" s="78">
        <v>43510</v>
      </c>
      <c r="D1563">
        <v>14906.26</v>
      </c>
    </row>
    <row r="1564" spans="2:4" x14ac:dyDescent="0.25">
      <c r="B1564" s="78">
        <v>43509</v>
      </c>
      <c r="D1564">
        <v>14970.62</v>
      </c>
    </row>
    <row r="1565" spans="2:4" x14ac:dyDescent="0.25">
      <c r="B1565" s="78">
        <v>43508</v>
      </c>
      <c r="D1565">
        <v>15023.02</v>
      </c>
    </row>
    <row r="1566" spans="2:4" x14ac:dyDescent="0.25">
      <c r="B1566" s="78">
        <v>43507</v>
      </c>
      <c r="D1566">
        <v>15100.61</v>
      </c>
    </row>
    <row r="1567" spans="2:4" x14ac:dyDescent="0.25">
      <c r="B1567" s="78">
        <v>43504</v>
      </c>
      <c r="D1567">
        <v>15173.02</v>
      </c>
    </row>
    <row r="1568" spans="2:4" x14ac:dyDescent="0.25">
      <c r="B1568" s="78">
        <v>43503</v>
      </c>
      <c r="D1568">
        <v>15347.41</v>
      </c>
    </row>
    <row r="1569" spans="2:4" x14ac:dyDescent="0.25">
      <c r="B1569" s="78">
        <v>43502</v>
      </c>
      <c r="D1569">
        <v>15337.8</v>
      </c>
    </row>
    <row r="1570" spans="2:4" x14ac:dyDescent="0.25">
      <c r="B1570" s="78">
        <v>43501</v>
      </c>
      <c r="D1570">
        <v>15155.99</v>
      </c>
    </row>
    <row r="1571" spans="2:4" x14ac:dyDescent="0.25">
      <c r="B1571" s="78">
        <v>43500</v>
      </c>
      <c r="D1571">
        <v>15125.02</v>
      </c>
    </row>
    <row r="1572" spans="2:4" x14ac:dyDescent="0.25">
      <c r="B1572" s="78">
        <v>43497</v>
      </c>
      <c r="D1572">
        <v>15099.21</v>
      </c>
    </row>
    <row r="1573" spans="2:4" x14ac:dyDescent="0.25">
      <c r="B1573" s="78">
        <v>43496</v>
      </c>
      <c r="D1573">
        <v>15012.34</v>
      </c>
    </row>
    <row r="1574" spans="2:4" x14ac:dyDescent="0.25">
      <c r="B1574" s="78">
        <v>43495</v>
      </c>
      <c r="D1574">
        <v>14764.02</v>
      </c>
    </row>
    <row r="1575" spans="2:4" x14ac:dyDescent="0.25">
      <c r="B1575" s="78">
        <v>43494</v>
      </c>
      <c r="D1575">
        <v>14764.59</v>
      </c>
    </row>
    <row r="1576" spans="2:4" x14ac:dyDescent="0.25">
      <c r="B1576" s="78">
        <v>43493</v>
      </c>
      <c r="D1576">
        <v>14777.11</v>
      </c>
    </row>
    <row r="1577" spans="2:4" x14ac:dyDescent="0.25">
      <c r="B1577" s="78">
        <v>43490</v>
      </c>
      <c r="D1577">
        <v>14942.09</v>
      </c>
    </row>
    <row r="1578" spans="2:4" x14ac:dyDescent="0.25">
      <c r="B1578" s="78">
        <v>43489</v>
      </c>
      <c r="D1578">
        <v>15038.07</v>
      </c>
    </row>
    <row r="1579" spans="2:4" x14ac:dyDescent="0.25">
      <c r="B1579" s="78">
        <v>43488</v>
      </c>
      <c r="D1579">
        <v>15007.4</v>
      </c>
    </row>
    <row r="1580" spans="2:4" x14ac:dyDescent="0.25">
      <c r="B1580" s="78">
        <v>43487</v>
      </c>
      <c r="D1580">
        <v>15133.83</v>
      </c>
    </row>
    <row r="1581" spans="2:4" x14ac:dyDescent="0.25">
      <c r="B1581" s="78">
        <v>43486</v>
      </c>
      <c r="D1581">
        <v>15188</v>
      </c>
    </row>
    <row r="1582" spans="2:4" x14ac:dyDescent="0.25">
      <c r="B1582" s="78">
        <v>43483</v>
      </c>
      <c r="D1582">
        <v>15111.95</v>
      </c>
    </row>
    <row r="1583" spans="2:4" x14ac:dyDescent="0.25">
      <c r="B1583" s="78">
        <v>43482</v>
      </c>
      <c r="D1583">
        <v>15109.54</v>
      </c>
    </row>
    <row r="1584" spans="2:4" x14ac:dyDescent="0.25">
      <c r="B1584" s="78">
        <v>43481</v>
      </c>
      <c r="D1584">
        <v>15087.41</v>
      </c>
    </row>
    <row r="1585" spans="2:4" x14ac:dyDescent="0.25">
      <c r="B1585" s="78">
        <v>43480</v>
      </c>
      <c r="D1585">
        <v>15082.59</v>
      </c>
    </row>
    <row r="1586" spans="2:4" x14ac:dyDescent="0.25">
      <c r="B1586" s="78">
        <v>43479</v>
      </c>
      <c r="D1586">
        <v>14875.92</v>
      </c>
    </row>
    <row r="1587" spans="2:4" x14ac:dyDescent="0.25">
      <c r="B1587" s="78">
        <v>43476</v>
      </c>
      <c r="D1587">
        <v>14955.33</v>
      </c>
    </row>
    <row r="1588" spans="2:4" x14ac:dyDescent="0.25">
      <c r="B1588" s="78">
        <v>43475</v>
      </c>
      <c r="D1588">
        <v>14992.23</v>
      </c>
    </row>
    <row r="1589" spans="2:4" x14ac:dyDescent="0.25">
      <c r="B1589" s="78">
        <v>43474</v>
      </c>
      <c r="D1589">
        <v>15038.74</v>
      </c>
    </row>
    <row r="1590" spans="2:4" x14ac:dyDescent="0.25">
      <c r="B1590" s="78">
        <v>43473</v>
      </c>
      <c r="D1590">
        <v>14965.34</v>
      </c>
    </row>
    <row r="1591" spans="2:4" x14ac:dyDescent="0.25">
      <c r="B1591" s="78">
        <v>43472</v>
      </c>
      <c r="D1591">
        <v>14923.27</v>
      </c>
    </row>
    <row r="1592" spans="2:4" x14ac:dyDescent="0.25">
      <c r="B1592" s="78">
        <v>43469</v>
      </c>
      <c r="D1592">
        <v>14861.69</v>
      </c>
    </row>
    <row r="1593" spans="2:4" x14ac:dyDescent="0.25">
      <c r="B1593" s="78">
        <v>43468</v>
      </c>
      <c r="D1593">
        <v>14785.38</v>
      </c>
    </row>
    <row r="1594" spans="2:4" x14ac:dyDescent="0.25">
      <c r="B1594" s="78">
        <v>43467</v>
      </c>
      <c r="D1594">
        <v>14951.96</v>
      </c>
    </row>
    <row r="1595" spans="2:4" x14ac:dyDescent="0.25">
      <c r="B1595" s="78">
        <v>43466</v>
      </c>
      <c r="D1595">
        <v>15114.9</v>
      </c>
    </row>
    <row r="1596" spans="2:4" x14ac:dyDescent="0.25">
      <c r="B1596" s="78">
        <v>43465</v>
      </c>
      <c r="D1596">
        <v>15048.98</v>
      </c>
    </row>
    <row r="1597" spans="2:4" x14ac:dyDescent="0.25">
      <c r="B1597" s="78">
        <v>43462</v>
      </c>
      <c r="D1597">
        <v>15045.34</v>
      </c>
    </row>
    <row r="1598" spans="2:4" x14ac:dyDescent="0.25">
      <c r="B1598" s="78">
        <v>43461</v>
      </c>
      <c r="D1598">
        <v>14930.18</v>
      </c>
    </row>
    <row r="1599" spans="2:4" x14ac:dyDescent="0.25">
      <c r="B1599" s="78">
        <v>43460</v>
      </c>
      <c r="D1599">
        <v>14860.97</v>
      </c>
    </row>
    <row r="1600" spans="2:4" x14ac:dyDescent="0.25">
      <c r="B1600" s="78">
        <v>43458</v>
      </c>
      <c r="D1600">
        <v>14769.13</v>
      </c>
    </row>
    <row r="1601" spans="2:4" x14ac:dyDescent="0.25">
      <c r="B1601" s="78">
        <v>43455</v>
      </c>
      <c r="D1601">
        <v>14894.42</v>
      </c>
    </row>
    <row r="1602" spans="2:4" x14ac:dyDescent="0.25">
      <c r="B1602" s="78">
        <v>43454</v>
      </c>
      <c r="D1602">
        <v>15163.14</v>
      </c>
    </row>
    <row r="1603" spans="2:4" x14ac:dyDescent="0.25">
      <c r="B1603" s="78">
        <v>43453</v>
      </c>
      <c r="D1603">
        <v>15184.78</v>
      </c>
    </row>
    <row r="1604" spans="2:4" x14ac:dyDescent="0.25">
      <c r="B1604" s="78">
        <v>43452</v>
      </c>
      <c r="D1604">
        <v>15103.63</v>
      </c>
    </row>
    <row r="1605" spans="2:4" x14ac:dyDescent="0.25">
      <c r="B1605" s="78">
        <v>43451</v>
      </c>
      <c r="D1605">
        <v>15075.46</v>
      </c>
    </row>
    <row r="1606" spans="2:4" x14ac:dyDescent="0.25">
      <c r="B1606" s="78">
        <v>43448</v>
      </c>
      <c r="D1606">
        <v>14960.64</v>
      </c>
    </row>
    <row r="1607" spans="2:4" x14ac:dyDescent="0.25">
      <c r="B1607" s="78">
        <v>43447</v>
      </c>
      <c r="D1607">
        <v>14941.4</v>
      </c>
    </row>
    <row r="1608" spans="2:4" x14ac:dyDescent="0.25">
      <c r="B1608" s="78">
        <v>43446</v>
      </c>
      <c r="D1608">
        <v>14866.71</v>
      </c>
    </row>
    <row r="1609" spans="2:4" x14ac:dyDescent="0.25">
      <c r="B1609" s="78">
        <v>43445</v>
      </c>
      <c r="D1609">
        <v>14605.79</v>
      </c>
    </row>
    <row r="1610" spans="2:4" x14ac:dyDescent="0.25">
      <c r="B1610" s="78">
        <v>43444</v>
      </c>
      <c r="D1610">
        <v>14521.73</v>
      </c>
    </row>
    <row r="1611" spans="2:4" x14ac:dyDescent="0.25">
      <c r="B1611" s="78">
        <v>43441</v>
      </c>
      <c r="D1611">
        <v>14805.93</v>
      </c>
    </row>
    <row r="1612" spans="2:4" x14ac:dyDescent="0.25">
      <c r="B1612" s="78">
        <v>43440</v>
      </c>
      <c r="D1612">
        <v>14677.79</v>
      </c>
    </row>
    <row r="1613" spans="2:4" x14ac:dyDescent="0.25">
      <c r="B1613" s="78">
        <v>43439</v>
      </c>
      <c r="D1613">
        <v>14929.43</v>
      </c>
    </row>
    <row r="1614" spans="2:4" x14ac:dyDescent="0.25">
      <c r="B1614" s="78">
        <v>43438</v>
      </c>
      <c r="D1614">
        <v>15049.32</v>
      </c>
    </row>
    <row r="1615" spans="2:4" x14ac:dyDescent="0.25">
      <c r="B1615" s="78">
        <v>43437</v>
      </c>
      <c r="D1615">
        <v>15069.07</v>
      </c>
    </row>
    <row r="1616" spans="2:4" x14ac:dyDescent="0.25">
      <c r="B1616" s="78">
        <v>43434</v>
      </c>
      <c r="D1616">
        <v>15059.37</v>
      </c>
    </row>
    <row r="1617" spans="2:4" x14ac:dyDescent="0.25">
      <c r="B1617" s="78">
        <v>43433</v>
      </c>
      <c r="D1617">
        <v>15034.36</v>
      </c>
    </row>
    <row r="1618" spans="2:4" x14ac:dyDescent="0.25">
      <c r="B1618" s="78">
        <v>43432</v>
      </c>
      <c r="D1618">
        <v>14854.61</v>
      </c>
    </row>
    <row r="1619" spans="2:4" x14ac:dyDescent="0.25">
      <c r="B1619" s="78">
        <v>43431</v>
      </c>
      <c r="D1619">
        <v>14794.7</v>
      </c>
    </row>
    <row r="1620" spans="2:4" x14ac:dyDescent="0.25">
      <c r="B1620" s="78">
        <v>43430</v>
      </c>
      <c r="D1620">
        <v>14715.81</v>
      </c>
    </row>
    <row r="1621" spans="2:4" x14ac:dyDescent="0.25">
      <c r="B1621" s="78">
        <v>43426</v>
      </c>
      <c r="D1621">
        <v>14574.82</v>
      </c>
    </row>
    <row r="1622" spans="2:4" x14ac:dyDescent="0.25">
      <c r="B1622" s="78">
        <v>43425</v>
      </c>
      <c r="D1622">
        <v>14676.29</v>
      </c>
    </row>
    <row r="1623" spans="2:4" x14ac:dyDescent="0.25">
      <c r="B1623" s="78">
        <v>43424</v>
      </c>
      <c r="D1623">
        <v>14754.03</v>
      </c>
    </row>
    <row r="1624" spans="2:4" x14ac:dyDescent="0.25">
      <c r="B1624" s="78">
        <v>43423</v>
      </c>
      <c r="D1624">
        <v>14902.44</v>
      </c>
    </row>
    <row r="1625" spans="2:4" x14ac:dyDescent="0.25">
      <c r="B1625" s="78">
        <v>43420</v>
      </c>
      <c r="D1625">
        <v>14790.05</v>
      </c>
    </row>
    <row r="1626" spans="2:4" x14ac:dyDescent="0.25">
      <c r="B1626" s="78">
        <v>43419</v>
      </c>
      <c r="D1626">
        <v>14699.33</v>
      </c>
    </row>
    <row r="1627" spans="2:4" x14ac:dyDescent="0.25">
      <c r="B1627" s="78">
        <v>43418</v>
      </c>
      <c r="D1627">
        <v>14643.42</v>
      </c>
    </row>
    <row r="1628" spans="2:4" x14ac:dyDescent="0.25">
      <c r="B1628" s="78">
        <v>43417</v>
      </c>
      <c r="D1628">
        <v>14651.98</v>
      </c>
    </row>
    <row r="1629" spans="2:4" x14ac:dyDescent="0.25">
      <c r="B1629" s="78">
        <v>43416</v>
      </c>
      <c r="D1629">
        <v>14513.12</v>
      </c>
    </row>
    <row r="1630" spans="2:4" x14ac:dyDescent="0.25">
      <c r="B1630" s="78">
        <v>43413</v>
      </c>
      <c r="D1630">
        <v>14655.69</v>
      </c>
    </row>
    <row r="1631" spans="2:4" x14ac:dyDescent="0.25">
      <c r="B1631" s="78">
        <v>43411</v>
      </c>
      <c r="D1631">
        <v>14673.98</v>
      </c>
    </row>
    <row r="1632" spans="2:4" x14ac:dyDescent="0.25">
      <c r="B1632" s="78">
        <v>43410</v>
      </c>
      <c r="D1632">
        <v>14579.28</v>
      </c>
    </row>
    <row r="1633" spans="2:4" x14ac:dyDescent="0.25">
      <c r="B1633" s="78">
        <v>43409</v>
      </c>
      <c r="D1633">
        <v>14570.98</v>
      </c>
    </row>
    <row r="1634" spans="2:4" x14ac:dyDescent="0.25">
      <c r="B1634" s="78">
        <v>43406</v>
      </c>
      <c r="D1634">
        <v>14609.96</v>
      </c>
    </row>
    <row r="1635" spans="2:4" x14ac:dyDescent="0.25">
      <c r="B1635" s="78">
        <v>43405</v>
      </c>
      <c r="D1635">
        <v>14371.1</v>
      </c>
    </row>
    <row r="1636" spans="2:4" x14ac:dyDescent="0.25">
      <c r="B1636" s="78">
        <v>43404</v>
      </c>
      <c r="D1636">
        <v>14377.38</v>
      </c>
    </row>
    <row r="1637" spans="2:4" x14ac:dyDescent="0.25">
      <c r="B1637" s="78">
        <v>43403</v>
      </c>
      <c r="D1637">
        <v>14116.91</v>
      </c>
    </row>
    <row r="1638" spans="2:4" x14ac:dyDescent="0.25">
      <c r="B1638" s="78">
        <v>43402</v>
      </c>
      <c r="D1638">
        <v>14189.11</v>
      </c>
    </row>
    <row r="1639" spans="2:4" x14ac:dyDescent="0.25">
      <c r="B1639" s="78">
        <v>43399</v>
      </c>
      <c r="D1639">
        <v>13882.95</v>
      </c>
    </row>
    <row r="1640" spans="2:4" x14ac:dyDescent="0.25">
      <c r="B1640" s="78">
        <v>43398</v>
      </c>
      <c r="D1640">
        <v>14014.33</v>
      </c>
    </row>
    <row r="1641" spans="2:4" x14ac:dyDescent="0.25">
      <c r="B1641" s="78">
        <v>43397</v>
      </c>
      <c r="D1641">
        <v>14139.75</v>
      </c>
    </row>
    <row r="1642" spans="2:4" x14ac:dyDescent="0.25">
      <c r="B1642" s="78">
        <v>43396</v>
      </c>
      <c r="D1642">
        <v>14031.96</v>
      </c>
    </row>
    <row r="1643" spans="2:4" x14ac:dyDescent="0.25">
      <c r="B1643" s="78">
        <v>43395</v>
      </c>
      <c r="D1643">
        <v>14166.64</v>
      </c>
    </row>
    <row r="1644" spans="2:4" x14ac:dyDescent="0.25">
      <c r="B1644" s="78">
        <v>43392</v>
      </c>
      <c r="D1644">
        <v>14247.22</v>
      </c>
    </row>
    <row r="1645" spans="2:4" x14ac:dyDescent="0.25">
      <c r="B1645" s="78">
        <v>43390</v>
      </c>
      <c r="D1645">
        <v>14453.94</v>
      </c>
    </row>
    <row r="1646" spans="2:4" x14ac:dyDescent="0.25">
      <c r="B1646" s="78">
        <v>43389</v>
      </c>
      <c r="D1646">
        <v>14636.1</v>
      </c>
    </row>
    <row r="1647" spans="2:4" x14ac:dyDescent="0.25">
      <c r="B1647" s="78">
        <v>43388</v>
      </c>
      <c r="D1647">
        <v>14536.17</v>
      </c>
    </row>
    <row r="1648" spans="2:4" x14ac:dyDescent="0.25">
      <c r="B1648" s="78">
        <v>43385</v>
      </c>
      <c r="D1648">
        <v>14480.86</v>
      </c>
    </row>
    <row r="1649" spans="2:4" x14ac:dyDescent="0.25">
      <c r="B1649" s="78">
        <v>43384</v>
      </c>
      <c r="D1649">
        <v>14152</v>
      </c>
    </row>
    <row r="1650" spans="2:4" x14ac:dyDescent="0.25">
      <c r="B1650" s="78">
        <v>43383</v>
      </c>
      <c r="D1650">
        <v>14463.71</v>
      </c>
    </row>
    <row r="1651" spans="2:4" x14ac:dyDescent="0.25">
      <c r="B1651" s="78">
        <v>43382</v>
      </c>
      <c r="D1651">
        <v>14243.79</v>
      </c>
    </row>
    <row r="1652" spans="2:4" x14ac:dyDescent="0.25">
      <c r="B1652" s="78">
        <v>43381</v>
      </c>
      <c r="D1652">
        <v>14308.79</v>
      </c>
    </row>
    <row r="1653" spans="2:4" x14ac:dyDescent="0.25">
      <c r="B1653" s="78">
        <v>43378</v>
      </c>
      <c r="D1653">
        <v>14265.08</v>
      </c>
    </row>
    <row r="1654" spans="2:4" x14ac:dyDescent="0.25">
      <c r="B1654" s="78">
        <v>43377</v>
      </c>
      <c r="D1654">
        <v>14656.09</v>
      </c>
    </row>
    <row r="1655" spans="2:4" x14ac:dyDescent="0.25">
      <c r="B1655" s="78">
        <v>43376</v>
      </c>
      <c r="D1655">
        <v>15014.23</v>
      </c>
    </row>
    <row r="1656" spans="2:4" x14ac:dyDescent="0.25">
      <c r="B1656" s="78">
        <v>43374</v>
      </c>
      <c r="D1656">
        <v>15221.75</v>
      </c>
    </row>
    <row r="1657" spans="2:4" x14ac:dyDescent="0.25">
      <c r="B1657" s="78">
        <v>43371</v>
      </c>
      <c r="D1657">
        <v>15114.08</v>
      </c>
    </row>
    <row r="1658" spans="2:4" x14ac:dyDescent="0.25">
      <c r="B1658" s="78">
        <v>43370</v>
      </c>
      <c r="D1658">
        <v>15179.24</v>
      </c>
    </row>
    <row r="1659" spans="2:4" x14ac:dyDescent="0.25">
      <c r="B1659" s="78">
        <v>43369</v>
      </c>
      <c r="D1659">
        <v>15284.67</v>
      </c>
    </row>
    <row r="1660" spans="2:4" x14ac:dyDescent="0.25">
      <c r="B1660" s="78">
        <v>43368</v>
      </c>
      <c r="D1660">
        <v>15303.55</v>
      </c>
    </row>
    <row r="1661" spans="2:4" x14ac:dyDescent="0.25">
      <c r="B1661" s="78">
        <v>43367</v>
      </c>
      <c r="D1661">
        <v>15165.18</v>
      </c>
    </row>
    <row r="1662" spans="2:4" x14ac:dyDescent="0.25">
      <c r="B1662" s="78">
        <v>43364</v>
      </c>
      <c r="D1662">
        <v>15408.16</v>
      </c>
    </row>
    <row r="1663" spans="2:4" x14ac:dyDescent="0.25">
      <c r="B1663" s="78">
        <v>43362</v>
      </c>
      <c r="D1663">
        <v>15534.28</v>
      </c>
    </row>
    <row r="1664" spans="2:4" x14ac:dyDescent="0.25">
      <c r="B1664" s="78">
        <v>43361</v>
      </c>
      <c r="D1664">
        <v>15594.57</v>
      </c>
    </row>
    <row r="1665" spans="2:4" x14ac:dyDescent="0.25">
      <c r="B1665" s="78">
        <v>43360</v>
      </c>
      <c r="D1665">
        <v>15731.26</v>
      </c>
    </row>
    <row r="1666" spans="2:4" x14ac:dyDescent="0.25">
      <c r="B1666" s="78">
        <v>43357</v>
      </c>
      <c r="D1666">
        <v>15920.48</v>
      </c>
    </row>
    <row r="1667" spans="2:4" x14ac:dyDescent="0.25">
      <c r="B1667" s="78">
        <v>43355</v>
      </c>
      <c r="D1667">
        <v>15719.62</v>
      </c>
    </row>
    <row r="1668" spans="2:4" x14ac:dyDescent="0.25">
      <c r="B1668" s="78">
        <v>43354</v>
      </c>
      <c r="D1668">
        <v>15605.11</v>
      </c>
    </row>
    <row r="1669" spans="2:4" x14ac:dyDescent="0.25">
      <c r="B1669" s="78">
        <v>43353</v>
      </c>
      <c r="D1669">
        <v>15813.26</v>
      </c>
    </row>
    <row r="1670" spans="2:4" x14ac:dyDescent="0.25">
      <c r="B1670" s="78">
        <v>43350</v>
      </c>
      <c r="D1670">
        <v>16019.84</v>
      </c>
    </row>
    <row r="1671" spans="2:4" x14ac:dyDescent="0.25">
      <c r="B1671" s="78">
        <v>43349</v>
      </c>
      <c r="D1671">
        <v>15947.67</v>
      </c>
    </row>
    <row r="1672" spans="2:4" x14ac:dyDescent="0.25">
      <c r="B1672" s="78">
        <v>43348</v>
      </c>
      <c r="D1672">
        <v>15862.15</v>
      </c>
    </row>
    <row r="1673" spans="2:4" x14ac:dyDescent="0.25">
      <c r="B1673" s="78">
        <v>43347</v>
      </c>
      <c r="D1673">
        <v>15922.09</v>
      </c>
    </row>
    <row r="1674" spans="2:4" x14ac:dyDescent="0.25">
      <c r="B1674" s="78">
        <v>43346</v>
      </c>
      <c r="D1674">
        <v>16007.84</v>
      </c>
    </row>
    <row r="1675" spans="2:4" x14ac:dyDescent="0.25">
      <c r="B1675" s="78">
        <v>43343</v>
      </c>
      <c r="D1675">
        <v>16143.51</v>
      </c>
    </row>
    <row r="1676" spans="2:4" x14ac:dyDescent="0.25">
      <c r="B1676" s="78">
        <v>43342</v>
      </c>
      <c r="D1676">
        <v>16135.61</v>
      </c>
    </row>
    <row r="1677" spans="2:4" x14ac:dyDescent="0.25">
      <c r="B1677" s="78">
        <v>43341</v>
      </c>
      <c r="D1677">
        <v>16156.02</v>
      </c>
    </row>
    <row r="1678" spans="2:4" x14ac:dyDescent="0.25">
      <c r="B1678" s="78">
        <v>43340</v>
      </c>
      <c r="D1678">
        <v>16220.45</v>
      </c>
    </row>
    <row r="1679" spans="2:4" x14ac:dyDescent="0.25">
      <c r="B1679" s="78">
        <v>43339</v>
      </c>
      <c r="D1679">
        <v>16156.09</v>
      </c>
    </row>
    <row r="1680" spans="2:4" x14ac:dyDescent="0.25">
      <c r="B1680" s="78">
        <v>43336</v>
      </c>
      <c r="D1680">
        <v>15969.8</v>
      </c>
    </row>
    <row r="1681" spans="2:4" x14ac:dyDescent="0.25">
      <c r="B1681" s="78">
        <v>43335</v>
      </c>
      <c r="D1681">
        <v>16001.85</v>
      </c>
    </row>
    <row r="1682" spans="2:4" x14ac:dyDescent="0.25">
      <c r="B1682" s="78">
        <v>43333</v>
      </c>
      <c r="D1682">
        <v>15985.48</v>
      </c>
    </row>
    <row r="1683" spans="2:4" x14ac:dyDescent="0.25">
      <c r="B1683" s="78">
        <v>43332</v>
      </c>
      <c r="D1683">
        <v>15959.04</v>
      </c>
    </row>
    <row r="1684" spans="2:4" x14ac:dyDescent="0.25">
      <c r="B1684" s="78">
        <v>43329</v>
      </c>
      <c r="D1684">
        <v>15845.64</v>
      </c>
    </row>
    <row r="1685" spans="2:4" x14ac:dyDescent="0.25">
      <c r="B1685" s="78">
        <v>43328</v>
      </c>
      <c r="D1685">
        <v>15727.25</v>
      </c>
    </row>
    <row r="1686" spans="2:4" x14ac:dyDescent="0.25">
      <c r="B1686" s="78">
        <v>43326</v>
      </c>
      <c r="D1686">
        <v>15796.36</v>
      </c>
    </row>
    <row r="1687" spans="2:4" x14ac:dyDescent="0.25">
      <c r="B1687" s="78">
        <v>43325</v>
      </c>
      <c r="D1687">
        <v>15676.23</v>
      </c>
    </row>
    <row r="1688" spans="2:4" x14ac:dyDescent="0.25">
      <c r="B1688" s="78">
        <v>43322</v>
      </c>
      <c r="D1688">
        <v>15776.32</v>
      </c>
    </row>
    <row r="1689" spans="2:4" x14ac:dyDescent="0.25">
      <c r="B1689" s="78">
        <v>43321</v>
      </c>
      <c r="D1689">
        <v>15833.23</v>
      </c>
    </row>
    <row r="1690" spans="2:4" x14ac:dyDescent="0.25">
      <c r="B1690" s="78">
        <v>43320</v>
      </c>
      <c r="D1690">
        <v>15803.64</v>
      </c>
    </row>
    <row r="1691" spans="2:4" x14ac:dyDescent="0.25">
      <c r="B1691" s="78">
        <v>43319</v>
      </c>
      <c r="D1691">
        <v>15720.05</v>
      </c>
    </row>
    <row r="1692" spans="2:4" x14ac:dyDescent="0.25">
      <c r="B1692" s="78">
        <v>43318</v>
      </c>
      <c r="D1692">
        <v>15716.78</v>
      </c>
    </row>
    <row r="1693" spans="2:4" x14ac:dyDescent="0.25">
      <c r="B1693" s="78">
        <v>43315</v>
      </c>
      <c r="D1693">
        <v>15680.51</v>
      </c>
    </row>
    <row r="1694" spans="2:4" x14ac:dyDescent="0.25">
      <c r="B1694" s="78">
        <v>43314</v>
      </c>
      <c r="D1694">
        <v>15520.25</v>
      </c>
    </row>
    <row r="1695" spans="2:4" x14ac:dyDescent="0.25">
      <c r="B1695" s="78">
        <v>43313</v>
      </c>
      <c r="D1695">
        <v>15658.27</v>
      </c>
    </row>
    <row r="1696" spans="2:4" x14ac:dyDescent="0.25">
      <c r="B1696" s="78">
        <v>43312</v>
      </c>
      <c r="D1696">
        <v>15672.47</v>
      </c>
    </row>
    <row r="1697" spans="2:4" x14ac:dyDescent="0.25">
      <c r="B1697" s="78">
        <v>43311</v>
      </c>
      <c r="D1697">
        <v>15621.47</v>
      </c>
    </row>
    <row r="1698" spans="2:4" x14ac:dyDescent="0.25">
      <c r="B1698" s="78">
        <v>43308</v>
      </c>
      <c r="D1698">
        <v>15564.19</v>
      </c>
    </row>
    <row r="1699" spans="2:4" x14ac:dyDescent="0.25">
      <c r="B1699" s="78">
        <v>43307</v>
      </c>
      <c r="D1699">
        <v>15410.93</v>
      </c>
    </row>
    <row r="1700" spans="2:4" x14ac:dyDescent="0.25">
      <c r="B1700" s="78">
        <v>43306</v>
      </c>
      <c r="D1700">
        <v>15358.72</v>
      </c>
    </row>
    <row r="1701" spans="2:4" x14ac:dyDescent="0.25">
      <c r="B1701" s="78">
        <v>43305</v>
      </c>
      <c r="D1701">
        <v>15361.88</v>
      </c>
    </row>
    <row r="1702" spans="2:4" x14ac:dyDescent="0.25">
      <c r="B1702" s="78">
        <v>43304</v>
      </c>
      <c r="D1702">
        <v>15293.5</v>
      </c>
    </row>
    <row r="1703" spans="2:4" x14ac:dyDescent="0.25">
      <c r="B1703" s="78">
        <v>43301</v>
      </c>
      <c r="D1703">
        <v>15190.13</v>
      </c>
    </row>
    <row r="1704" spans="2:4" x14ac:dyDescent="0.25">
      <c r="B1704" s="78">
        <v>43300</v>
      </c>
      <c r="D1704">
        <v>15116.83</v>
      </c>
    </row>
    <row r="1705" spans="2:4" x14ac:dyDescent="0.25">
      <c r="B1705" s="78">
        <v>43299</v>
      </c>
      <c r="D1705">
        <v>15135.57</v>
      </c>
    </row>
    <row r="1706" spans="2:4" x14ac:dyDescent="0.25">
      <c r="B1706" s="78">
        <v>43298</v>
      </c>
      <c r="D1706">
        <v>15172.31</v>
      </c>
    </row>
    <row r="1707" spans="2:4" x14ac:dyDescent="0.25">
      <c r="B1707" s="78">
        <v>43297</v>
      </c>
      <c r="D1707">
        <v>15072.66</v>
      </c>
    </row>
    <row r="1708" spans="2:4" x14ac:dyDescent="0.25">
      <c r="B1708" s="78">
        <v>43294</v>
      </c>
      <c r="D1708">
        <v>15184.88</v>
      </c>
    </row>
    <row r="1709" spans="2:4" x14ac:dyDescent="0.25">
      <c r="B1709" s="78">
        <v>43293</v>
      </c>
      <c r="D1709">
        <v>15190.82</v>
      </c>
    </row>
    <row r="1710" spans="2:4" x14ac:dyDescent="0.25">
      <c r="B1710" s="78">
        <v>43292</v>
      </c>
      <c r="D1710">
        <v>15085.15</v>
      </c>
    </row>
    <row r="1711" spans="2:4" x14ac:dyDescent="0.25">
      <c r="B1711" s="78">
        <v>43291</v>
      </c>
      <c r="D1711">
        <v>15081.6</v>
      </c>
    </row>
    <row r="1712" spans="2:4" x14ac:dyDescent="0.25">
      <c r="B1712" s="78">
        <v>43290</v>
      </c>
      <c r="D1712">
        <v>14951.2</v>
      </c>
    </row>
    <row r="1713" spans="2:4" x14ac:dyDescent="0.25">
      <c r="B1713" s="78">
        <v>43287</v>
      </c>
      <c r="D1713">
        <v>14840.13</v>
      </c>
    </row>
    <row r="1714" spans="2:4" x14ac:dyDescent="0.25">
      <c r="B1714" s="78">
        <v>43286</v>
      </c>
      <c r="D1714">
        <v>14808.54</v>
      </c>
    </row>
    <row r="1715" spans="2:4" x14ac:dyDescent="0.25">
      <c r="B1715" s="78">
        <v>43285</v>
      </c>
      <c r="D1715">
        <v>14830.5</v>
      </c>
    </row>
    <row r="1716" spans="2:4" x14ac:dyDescent="0.25">
      <c r="B1716" s="78">
        <v>43284</v>
      </c>
      <c r="D1716">
        <v>14734.11</v>
      </c>
    </row>
    <row r="1717" spans="2:4" x14ac:dyDescent="0.25">
      <c r="B1717" s="78">
        <v>43283</v>
      </c>
      <c r="D1717">
        <v>14675.42</v>
      </c>
    </row>
    <row r="1718" spans="2:4" x14ac:dyDescent="0.25">
      <c r="B1718" s="78">
        <v>43280</v>
      </c>
      <c r="D1718">
        <v>14753.91</v>
      </c>
    </row>
    <row r="1719" spans="2:4" x14ac:dyDescent="0.25">
      <c r="B1719" s="78">
        <v>43279</v>
      </c>
      <c r="D1719">
        <v>14581.53</v>
      </c>
    </row>
    <row r="1720" spans="2:4" x14ac:dyDescent="0.25">
      <c r="B1720" s="78">
        <v>43278</v>
      </c>
      <c r="D1720">
        <v>14694.16</v>
      </c>
    </row>
    <row r="1721" spans="2:4" x14ac:dyDescent="0.25">
      <c r="B1721" s="78">
        <v>43277</v>
      </c>
      <c r="D1721">
        <v>14821.45</v>
      </c>
    </row>
    <row r="1722" spans="2:4" x14ac:dyDescent="0.25">
      <c r="B1722" s="78">
        <v>43276</v>
      </c>
      <c r="D1722">
        <v>14812.28</v>
      </c>
    </row>
    <row r="1723" spans="2:4" x14ac:dyDescent="0.25">
      <c r="B1723" s="78">
        <v>43273</v>
      </c>
      <c r="D1723">
        <v>14894.02</v>
      </c>
    </row>
    <row r="1724" spans="2:4" x14ac:dyDescent="0.25">
      <c r="B1724" s="78">
        <v>43272</v>
      </c>
      <c r="D1724">
        <v>14782.87</v>
      </c>
    </row>
    <row r="1725" spans="2:4" x14ac:dyDescent="0.25">
      <c r="B1725" s="78">
        <v>43271</v>
      </c>
      <c r="D1725">
        <v>14822.46</v>
      </c>
    </row>
    <row r="1726" spans="2:4" x14ac:dyDescent="0.25">
      <c r="B1726" s="78">
        <v>43270</v>
      </c>
      <c r="D1726">
        <v>14737.7</v>
      </c>
    </row>
    <row r="1727" spans="2:4" x14ac:dyDescent="0.25">
      <c r="B1727" s="78">
        <v>43269</v>
      </c>
      <c r="D1727">
        <v>14860.73</v>
      </c>
    </row>
    <row r="1728" spans="2:4" x14ac:dyDescent="0.25">
      <c r="B1728" s="78">
        <v>43266</v>
      </c>
      <c r="D1728">
        <v>14885.3</v>
      </c>
    </row>
    <row r="1729" spans="2:4" x14ac:dyDescent="0.25">
      <c r="B1729" s="78">
        <v>43265</v>
      </c>
      <c r="D1729">
        <v>14871.97</v>
      </c>
    </row>
    <row r="1730" spans="2:4" x14ac:dyDescent="0.25">
      <c r="B1730" s="78">
        <v>43264</v>
      </c>
      <c r="D1730">
        <v>14917.68</v>
      </c>
    </row>
    <row r="1731" spans="2:4" x14ac:dyDescent="0.25">
      <c r="B1731" s="78">
        <v>43263</v>
      </c>
      <c r="D1731">
        <v>14898.66</v>
      </c>
    </row>
    <row r="1732" spans="2:4" x14ac:dyDescent="0.25">
      <c r="B1732" s="78">
        <v>43262</v>
      </c>
      <c r="D1732">
        <v>14821.8</v>
      </c>
    </row>
    <row r="1733" spans="2:4" x14ac:dyDescent="0.25">
      <c r="B1733" s="78">
        <v>43259</v>
      </c>
      <c r="D1733">
        <v>14795.31</v>
      </c>
    </row>
    <row r="1734" spans="2:4" x14ac:dyDescent="0.25">
      <c r="B1734" s="78">
        <v>43258</v>
      </c>
      <c r="D1734">
        <v>14796.24</v>
      </c>
    </row>
    <row r="1735" spans="2:4" x14ac:dyDescent="0.25">
      <c r="B1735" s="78">
        <v>43257</v>
      </c>
      <c r="D1735">
        <v>14681.25</v>
      </c>
    </row>
    <row r="1736" spans="2:4" x14ac:dyDescent="0.25">
      <c r="B1736" s="78">
        <v>43256</v>
      </c>
      <c r="D1736">
        <v>14555.52</v>
      </c>
    </row>
    <row r="1737" spans="2:4" x14ac:dyDescent="0.25">
      <c r="B1737" s="78">
        <v>43255</v>
      </c>
      <c r="D1737">
        <v>14604.11</v>
      </c>
    </row>
    <row r="1738" spans="2:4" x14ac:dyDescent="0.25">
      <c r="B1738" s="78">
        <v>43252</v>
      </c>
      <c r="D1738">
        <v>14695.4</v>
      </c>
    </row>
    <row r="1739" spans="2:4" x14ac:dyDescent="0.25">
      <c r="B1739" s="78">
        <v>43251</v>
      </c>
      <c r="D1739">
        <v>14750.26</v>
      </c>
    </row>
    <row r="1740" spans="2:4" x14ac:dyDescent="0.25">
      <c r="B1740" s="78">
        <v>43250</v>
      </c>
      <c r="D1740">
        <v>14568.75</v>
      </c>
    </row>
    <row r="1741" spans="2:4" x14ac:dyDescent="0.25">
      <c r="B1741" s="78">
        <v>43249</v>
      </c>
      <c r="D1741">
        <v>14594.78</v>
      </c>
    </row>
    <row r="1742" spans="2:4" x14ac:dyDescent="0.25">
      <c r="B1742" s="78">
        <v>43248</v>
      </c>
      <c r="D1742">
        <v>14670.76</v>
      </c>
    </row>
    <row r="1743" spans="2:4" x14ac:dyDescent="0.25">
      <c r="B1743" s="78">
        <v>43245</v>
      </c>
      <c r="D1743">
        <v>14556.18</v>
      </c>
    </row>
    <row r="1744" spans="2:4" x14ac:dyDescent="0.25">
      <c r="B1744" s="78">
        <v>43244</v>
      </c>
      <c r="D1744">
        <v>14415.65</v>
      </c>
    </row>
    <row r="1745" spans="2:4" x14ac:dyDescent="0.25">
      <c r="B1745" s="78">
        <v>43243</v>
      </c>
      <c r="D1745">
        <v>14301.15</v>
      </c>
    </row>
    <row r="1746" spans="2:4" x14ac:dyDescent="0.25">
      <c r="B1746" s="78">
        <v>43242</v>
      </c>
      <c r="D1746">
        <v>14446.97</v>
      </c>
    </row>
    <row r="1747" spans="2:4" x14ac:dyDescent="0.25">
      <c r="B1747" s="78">
        <v>43241</v>
      </c>
      <c r="D1747">
        <v>14419.57</v>
      </c>
    </row>
    <row r="1748" spans="2:4" x14ac:dyDescent="0.25">
      <c r="B1748" s="78">
        <v>43238</v>
      </c>
      <c r="D1748">
        <v>14528.82</v>
      </c>
    </row>
    <row r="1749" spans="2:4" x14ac:dyDescent="0.25">
      <c r="B1749" s="78">
        <v>43237</v>
      </c>
      <c r="D1749">
        <v>14647.15</v>
      </c>
    </row>
    <row r="1750" spans="2:4" x14ac:dyDescent="0.25">
      <c r="B1750" s="78">
        <v>43236</v>
      </c>
      <c r="D1750">
        <v>14727.26</v>
      </c>
    </row>
    <row r="1751" spans="2:4" x14ac:dyDescent="0.25">
      <c r="B1751" s="78">
        <v>43235</v>
      </c>
      <c r="D1751">
        <v>14810.54</v>
      </c>
    </row>
    <row r="1752" spans="2:4" x14ac:dyDescent="0.25">
      <c r="B1752" s="78">
        <v>43234</v>
      </c>
      <c r="D1752">
        <v>14817.01</v>
      </c>
    </row>
    <row r="1753" spans="2:4" x14ac:dyDescent="0.25">
      <c r="B1753" s="78">
        <v>43231</v>
      </c>
      <c r="D1753">
        <v>14816.93</v>
      </c>
    </row>
    <row r="1754" spans="2:4" x14ac:dyDescent="0.25">
      <c r="B1754" s="78">
        <v>43230</v>
      </c>
      <c r="D1754">
        <v>14693.55</v>
      </c>
    </row>
    <row r="1755" spans="2:4" x14ac:dyDescent="0.25">
      <c r="B1755" s="78">
        <v>43229</v>
      </c>
      <c r="D1755">
        <v>14728.03</v>
      </c>
    </row>
    <row r="1756" spans="2:4" x14ac:dyDescent="0.25">
      <c r="B1756" s="78">
        <v>43228</v>
      </c>
      <c r="D1756">
        <v>14694.93</v>
      </c>
    </row>
    <row r="1757" spans="2:4" x14ac:dyDescent="0.25">
      <c r="B1757" s="78">
        <v>43227</v>
      </c>
      <c r="D1757">
        <v>14691.72</v>
      </c>
    </row>
    <row r="1758" spans="2:4" x14ac:dyDescent="0.25">
      <c r="B1758" s="78">
        <v>43224</v>
      </c>
      <c r="D1758">
        <v>14558.42</v>
      </c>
    </row>
    <row r="1759" spans="2:4" x14ac:dyDescent="0.25">
      <c r="B1759" s="78">
        <v>43223</v>
      </c>
      <c r="D1759">
        <v>14642.62</v>
      </c>
    </row>
    <row r="1760" spans="2:4" x14ac:dyDescent="0.25">
      <c r="B1760" s="78">
        <v>43222</v>
      </c>
      <c r="D1760">
        <v>14695.26</v>
      </c>
    </row>
    <row r="1761" spans="2:4" x14ac:dyDescent="0.25">
      <c r="B1761" s="78">
        <v>43220</v>
      </c>
      <c r="D1761">
        <v>14723.32</v>
      </c>
    </row>
    <row r="1762" spans="2:4" x14ac:dyDescent="0.25">
      <c r="B1762" s="78">
        <v>43217</v>
      </c>
      <c r="D1762">
        <v>14658.83</v>
      </c>
    </row>
    <row r="1763" spans="2:4" x14ac:dyDescent="0.25">
      <c r="B1763" s="78">
        <v>43216</v>
      </c>
      <c r="D1763">
        <v>14556.65</v>
      </c>
    </row>
    <row r="1764" spans="2:4" x14ac:dyDescent="0.25">
      <c r="B1764" s="78">
        <v>43215</v>
      </c>
      <c r="D1764">
        <v>14491.88</v>
      </c>
    </row>
    <row r="1765" spans="2:4" x14ac:dyDescent="0.25">
      <c r="B1765" s="78">
        <v>43214</v>
      </c>
      <c r="D1765">
        <v>14551.96</v>
      </c>
    </row>
    <row r="1766" spans="2:4" x14ac:dyDescent="0.25">
      <c r="B1766" s="78">
        <v>43213</v>
      </c>
      <c r="D1766">
        <v>14511.28</v>
      </c>
    </row>
    <row r="1767" spans="2:4" x14ac:dyDescent="0.25">
      <c r="B1767" s="78">
        <v>43210</v>
      </c>
      <c r="D1767">
        <v>14482.97</v>
      </c>
    </row>
    <row r="1768" spans="2:4" x14ac:dyDescent="0.25">
      <c r="B1768" s="78">
        <v>43209</v>
      </c>
      <c r="D1768">
        <v>14484.7</v>
      </c>
    </row>
    <row r="1769" spans="2:4" x14ac:dyDescent="0.25">
      <c r="B1769" s="78">
        <v>43208</v>
      </c>
      <c r="D1769">
        <v>14431.07</v>
      </c>
    </row>
    <row r="1770" spans="2:4" x14ac:dyDescent="0.25">
      <c r="B1770" s="78">
        <v>43207</v>
      </c>
      <c r="D1770">
        <v>14461.97</v>
      </c>
    </row>
    <row r="1771" spans="2:4" x14ac:dyDescent="0.25">
      <c r="B1771" s="78">
        <v>43206</v>
      </c>
      <c r="D1771">
        <v>14434.05</v>
      </c>
    </row>
    <row r="1772" spans="2:4" x14ac:dyDescent="0.25">
      <c r="B1772" s="78">
        <v>43203</v>
      </c>
      <c r="D1772">
        <v>14368.56</v>
      </c>
    </row>
    <row r="1773" spans="2:4" x14ac:dyDescent="0.25">
      <c r="B1773" s="78">
        <v>43202</v>
      </c>
      <c r="D1773">
        <v>14338.46</v>
      </c>
    </row>
    <row r="1774" spans="2:4" x14ac:dyDescent="0.25">
      <c r="B1774" s="78">
        <v>43201</v>
      </c>
      <c r="D1774">
        <v>14281.6</v>
      </c>
    </row>
    <row r="1775" spans="2:4" x14ac:dyDescent="0.25">
      <c r="B1775" s="78">
        <v>43200</v>
      </c>
      <c r="D1775">
        <v>14261.15</v>
      </c>
    </row>
    <row r="1776" spans="2:4" x14ac:dyDescent="0.25">
      <c r="B1776" s="78">
        <v>43199</v>
      </c>
      <c r="D1776">
        <v>14229.77</v>
      </c>
    </row>
    <row r="1777" spans="2:4" x14ac:dyDescent="0.25">
      <c r="B1777" s="78">
        <v>43196</v>
      </c>
      <c r="D1777">
        <v>14164.28</v>
      </c>
    </row>
    <row r="1778" spans="2:4" x14ac:dyDescent="0.25">
      <c r="B1778" s="78">
        <v>43195</v>
      </c>
      <c r="D1778">
        <v>14155.47</v>
      </c>
    </row>
    <row r="1779" spans="2:4" x14ac:dyDescent="0.25">
      <c r="B1779" s="78">
        <v>43194</v>
      </c>
      <c r="D1779">
        <v>13885.72</v>
      </c>
    </row>
    <row r="1780" spans="2:4" x14ac:dyDescent="0.25">
      <c r="B1780" s="78">
        <v>43193</v>
      </c>
      <c r="D1780">
        <v>14045.55</v>
      </c>
    </row>
    <row r="1781" spans="2:4" x14ac:dyDescent="0.25">
      <c r="B1781" s="78">
        <v>43192</v>
      </c>
      <c r="D1781">
        <v>14000.07</v>
      </c>
    </row>
    <row r="1782" spans="2:4" x14ac:dyDescent="0.25">
      <c r="B1782" s="78">
        <v>43187</v>
      </c>
      <c r="D1782">
        <v>13865.57</v>
      </c>
    </row>
    <row r="1783" spans="2:4" x14ac:dyDescent="0.25">
      <c r="B1783" s="78">
        <v>43186</v>
      </c>
      <c r="D1783">
        <v>13962.15</v>
      </c>
    </row>
    <row r="1784" spans="2:4" x14ac:dyDescent="0.25">
      <c r="B1784" s="78">
        <v>43185</v>
      </c>
      <c r="D1784">
        <v>13888.82</v>
      </c>
    </row>
    <row r="1785" spans="2:4" x14ac:dyDescent="0.25">
      <c r="B1785" s="78">
        <v>43182</v>
      </c>
      <c r="D1785">
        <v>13706.99</v>
      </c>
    </row>
    <row r="1786" spans="2:4" x14ac:dyDescent="0.25">
      <c r="B1786" s="78">
        <v>43181</v>
      </c>
      <c r="D1786">
        <v>13867.01</v>
      </c>
    </row>
    <row r="1787" spans="2:4" x14ac:dyDescent="0.25">
      <c r="B1787" s="78">
        <v>43180</v>
      </c>
      <c r="D1787">
        <v>13920.51</v>
      </c>
    </row>
    <row r="1788" spans="2:4" x14ac:dyDescent="0.25">
      <c r="B1788" s="78">
        <v>43179</v>
      </c>
      <c r="D1788">
        <v>13878.17</v>
      </c>
    </row>
    <row r="1789" spans="2:4" x14ac:dyDescent="0.25">
      <c r="B1789" s="78">
        <v>43178</v>
      </c>
      <c r="D1789">
        <v>13822.99</v>
      </c>
    </row>
    <row r="1790" spans="2:4" x14ac:dyDescent="0.25">
      <c r="B1790" s="78">
        <v>43175</v>
      </c>
      <c r="D1790">
        <v>13961.14</v>
      </c>
    </row>
    <row r="1791" spans="2:4" x14ac:dyDescent="0.25">
      <c r="B1791" s="78">
        <v>43174</v>
      </c>
      <c r="D1791">
        <v>14179.36</v>
      </c>
    </row>
    <row r="1792" spans="2:4" x14ac:dyDescent="0.25">
      <c r="B1792" s="78">
        <v>43173</v>
      </c>
      <c r="D1792">
        <v>14248.81</v>
      </c>
    </row>
    <row r="1793" spans="2:4" x14ac:dyDescent="0.25">
      <c r="B1793" s="78">
        <v>43172</v>
      </c>
      <c r="D1793">
        <v>14270.64</v>
      </c>
    </row>
    <row r="1794" spans="2:4" x14ac:dyDescent="0.25">
      <c r="B1794" s="78">
        <v>43171</v>
      </c>
      <c r="D1794">
        <v>14260.92</v>
      </c>
    </row>
    <row r="1795" spans="2:4" x14ac:dyDescent="0.25">
      <c r="B1795" s="78">
        <v>43168</v>
      </c>
      <c r="D1795">
        <v>13994.68</v>
      </c>
    </row>
    <row r="1796" spans="2:4" x14ac:dyDescent="0.25">
      <c r="B1796" s="78">
        <v>43167</v>
      </c>
      <c r="D1796">
        <v>14016.3</v>
      </c>
    </row>
    <row r="1797" spans="2:4" x14ac:dyDescent="0.25">
      <c r="B1797" s="78">
        <v>43166</v>
      </c>
      <c r="D1797">
        <v>13895.27</v>
      </c>
    </row>
    <row r="1798" spans="2:4" x14ac:dyDescent="0.25">
      <c r="B1798" s="78">
        <v>43165</v>
      </c>
      <c r="D1798">
        <v>14025.34</v>
      </c>
    </row>
    <row r="1799" spans="2:4" x14ac:dyDescent="0.25">
      <c r="B1799" s="78">
        <v>43164</v>
      </c>
      <c r="D1799">
        <v>14175.32</v>
      </c>
    </row>
    <row r="1800" spans="2:4" x14ac:dyDescent="0.25">
      <c r="B1800" s="78">
        <v>43160</v>
      </c>
      <c r="D1800">
        <v>14311.52</v>
      </c>
    </row>
    <row r="1801" spans="2:4" x14ac:dyDescent="0.25">
      <c r="B1801" s="78">
        <v>43159</v>
      </c>
      <c r="D1801">
        <v>14358.71</v>
      </c>
    </row>
    <row r="1802" spans="2:4" x14ac:dyDescent="0.25">
      <c r="B1802" s="78">
        <v>43158</v>
      </c>
      <c r="D1802">
        <v>14438.9</v>
      </c>
    </row>
    <row r="1803" spans="2:4" x14ac:dyDescent="0.25">
      <c r="B1803" s="78">
        <v>43157</v>
      </c>
      <c r="D1803">
        <v>14477.62</v>
      </c>
    </row>
    <row r="1804" spans="2:4" x14ac:dyDescent="0.25">
      <c r="B1804" s="78">
        <v>43154</v>
      </c>
      <c r="D1804">
        <v>14352.4</v>
      </c>
    </row>
    <row r="1805" spans="2:4" x14ac:dyDescent="0.25">
      <c r="B1805" s="78">
        <v>43153</v>
      </c>
      <c r="D1805">
        <v>14204.17</v>
      </c>
    </row>
    <row r="1806" spans="2:4" x14ac:dyDescent="0.25">
      <c r="B1806" s="78">
        <v>43152</v>
      </c>
      <c r="D1806">
        <v>14220.48</v>
      </c>
    </row>
    <row r="1807" spans="2:4" x14ac:dyDescent="0.25">
      <c r="B1807" s="78">
        <v>43151</v>
      </c>
      <c r="D1807">
        <v>14169.77</v>
      </c>
    </row>
    <row r="1808" spans="2:4" x14ac:dyDescent="0.25">
      <c r="B1808" s="78">
        <v>43150</v>
      </c>
      <c r="D1808">
        <v>14194.28</v>
      </c>
    </row>
    <row r="1809" spans="2:4" x14ac:dyDescent="0.25">
      <c r="B1809" s="78">
        <v>43147</v>
      </c>
      <c r="D1809">
        <v>14295.41</v>
      </c>
    </row>
    <row r="1810" spans="2:4" x14ac:dyDescent="0.25">
      <c r="B1810" s="78">
        <v>43146</v>
      </c>
      <c r="D1810">
        <v>14422.85</v>
      </c>
    </row>
    <row r="1811" spans="2:4" x14ac:dyDescent="0.25">
      <c r="B1811" s="78">
        <v>43145</v>
      </c>
      <c r="D1811">
        <v>14359.35</v>
      </c>
    </row>
    <row r="1812" spans="2:4" x14ac:dyDescent="0.25">
      <c r="B1812" s="78">
        <v>43143</v>
      </c>
      <c r="D1812">
        <v>14412.46</v>
      </c>
    </row>
    <row r="1813" spans="2:4" x14ac:dyDescent="0.25">
      <c r="B1813" s="78">
        <v>43140</v>
      </c>
      <c r="D1813">
        <v>14296.5</v>
      </c>
    </row>
    <row r="1814" spans="2:4" x14ac:dyDescent="0.25">
      <c r="B1814" s="78">
        <v>43139</v>
      </c>
      <c r="D1814">
        <v>14463.16</v>
      </c>
    </row>
    <row r="1815" spans="2:4" x14ac:dyDescent="0.25">
      <c r="B1815" s="78">
        <v>43138</v>
      </c>
      <c r="D1815">
        <v>14317.57</v>
      </c>
    </row>
    <row r="1816" spans="2:4" x14ac:dyDescent="0.25">
      <c r="B1816" s="78">
        <v>43137</v>
      </c>
      <c r="D1816">
        <v>14344.02</v>
      </c>
    </row>
    <row r="1817" spans="2:4" x14ac:dyDescent="0.25">
      <c r="B1817" s="78">
        <v>43136</v>
      </c>
      <c r="D1817">
        <v>14574</v>
      </c>
    </row>
    <row r="1818" spans="2:4" x14ac:dyDescent="0.25">
      <c r="B1818" s="78">
        <v>43133</v>
      </c>
      <c r="D1818">
        <v>14702.49</v>
      </c>
    </row>
    <row r="1819" spans="2:4" x14ac:dyDescent="0.25">
      <c r="B1819" s="78">
        <v>43132</v>
      </c>
      <c r="D1819">
        <v>15052.72</v>
      </c>
    </row>
    <row r="1820" spans="2:4" x14ac:dyDescent="0.25">
      <c r="B1820" s="78">
        <v>43131</v>
      </c>
      <c r="D1820">
        <v>15065.82</v>
      </c>
    </row>
    <row r="1821" spans="2:4" x14ac:dyDescent="0.25">
      <c r="B1821" s="78">
        <v>43130</v>
      </c>
      <c r="D1821">
        <v>15095.42</v>
      </c>
    </row>
    <row r="1822" spans="2:4" x14ac:dyDescent="0.25">
      <c r="B1822" s="78">
        <v>43129</v>
      </c>
      <c r="D1822">
        <v>15204.42</v>
      </c>
    </row>
    <row r="1823" spans="2:4" x14ac:dyDescent="0.25">
      <c r="B1823" s="78">
        <v>43125</v>
      </c>
      <c r="D1823">
        <v>15121</v>
      </c>
    </row>
    <row r="1824" spans="2:4" x14ac:dyDescent="0.25">
      <c r="B1824" s="78">
        <v>43124</v>
      </c>
      <c r="D1824">
        <v>15143.35</v>
      </c>
    </row>
    <row r="1825" spans="2:4" x14ac:dyDescent="0.25">
      <c r="B1825" s="78">
        <v>43123</v>
      </c>
      <c r="D1825">
        <v>15140.24</v>
      </c>
    </row>
    <row r="1826" spans="2:4" x14ac:dyDescent="0.25">
      <c r="B1826" s="78">
        <v>43122</v>
      </c>
      <c r="D1826">
        <v>14979.72</v>
      </c>
    </row>
    <row r="1827" spans="2:4" x14ac:dyDescent="0.25">
      <c r="B1827" s="78">
        <v>43119</v>
      </c>
      <c r="D1827">
        <v>14880.8</v>
      </c>
    </row>
    <row r="1828" spans="2:4" x14ac:dyDescent="0.25">
      <c r="B1828" s="78">
        <v>43118</v>
      </c>
      <c r="D1828">
        <v>14774.67</v>
      </c>
    </row>
    <row r="1829" spans="2:4" x14ac:dyDescent="0.25">
      <c r="B1829" s="78">
        <v>43117</v>
      </c>
      <c r="D1829">
        <v>14734.07</v>
      </c>
    </row>
    <row r="1830" spans="2:4" x14ac:dyDescent="0.25">
      <c r="B1830" s="78">
        <v>43116</v>
      </c>
      <c r="D1830">
        <v>14613.79</v>
      </c>
    </row>
    <row r="1831" spans="2:4" x14ac:dyDescent="0.25">
      <c r="B1831" s="78">
        <v>43115</v>
      </c>
      <c r="D1831">
        <v>14669.9</v>
      </c>
    </row>
    <row r="1832" spans="2:4" x14ac:dyDescent="0.25">
      <c r="B1832" s="78">
        <v>43112</v>
      </c>
      <c r="D1832">
        <v>14587.54</v>
      </c>
    </row>
    <row r="1833" spans="2:4" x14ac:dyDescent="0.25">
      <c r="B1833" s="78">
        <v>43111</v>
      </c>
      <c r="D1833">
        <v>14546.49</v>
      </c>
    </row>
    <row r="1834" spans="2:4" x14ac:dyDescent="0.25">
      <c r="B1834" s="78">
        <v>43110</v>
      </c>
      <c r="D1834">
        <v>14520.56</v>
      </c>
    </row>
    <row r="1835" spans="2:4" x14ac:dyDescent="0.25">
      <c r="B1835" s="78">
        <v>43109</v>
      </c>
      <c r="D1835">
        <v>14527.15</v>
      </c>
    </row>
    <row r="1836" spans="2:4" x14ac:dyDescent="0.25">
      <c r="B1836" s="78">
        <v>43108</v>
      </c>
      <c r="D1836">
        <v>14508.81</v>
      </c>
    </row>
    <row r="1837" spans="2:4" x14ac:dyDescent="0.25">
      <c r="B1837" s="78">
        <v>43105</v>
      </c>
      <c r="D1837">
        <v>14420.42</v>
      </c>
    </row>
    <row r="1838" spans="2:4" x14ac:dyDescent="0.25">
      <c r="B1838" s="78">
        <v>43104</v>
      </c>
      <c r="D1838">
        <v>14346.59</v>
      </c>
    </row>
    <row r="1839" spans="2:4" x14ac:dyDescent="0.25">
      <c r="B1839" s="78">
        <v>43103</v>
      </c>
      <c r="D1839">
        <v>14262.48</v>
      </c>
    </row>
    <row r="1840" spans="2:4" x14ac:dyDescent="0.25">
      <c r="B1840" s="78">
        <v>43102</v>
      </c>
      <c r="D1840">
        <v>14261.1</v>
      </c>
    </row>
    <row r="1841" spans="2:4" x14ac:dyDescent="0.25">
      <c r="B1841" s="78">
        <v>43101</v>
      </c>
      <c r="D1841">
        <v>14252.02</v>
      </c>
    </row>
    <row r="1842" spans="2:4" x14ac:dyDescent="0.25">
      <c r="B1842" s="78">
        <v>43098</v>
      </c>
      <c r="D1842">
        <v>14381.92</v>
      </c>
    </row>
    <row r="1843" spans="2:4" x14ac:dyDescent="0.25">
      <c r="B1843" s="78">
        <v>43097</v>
      </c>
      <c r="D1843">
        <v>14309.85</v>
      </c>
    </row>
    <row r="1844" spans="2:4" x14ac:dyDescent="0.25">
      <c r="B1844" s="78">
        <v>43096</v>
      </c>
      <c r="D1844">
        <v>14327.42</v>
      </c>
    </row>
    <row r="1845" spans="2:4" x14ac:dyDescent="0.25">
      <c r="B1845" s="78">
        <v>43095</v>
      </c>
      <c r="D1845">
        <v>14383.04</v>
      </c>
    </row>
    <row r="1846" spans="2:4" x14ac:dyDescent="0.25">
      <c r="B1846" s="78">
        <v>43091</v>
      </c>
      <c r="D1846">
        <v>14330.49</v>
      </c>
    </row>
    <row r="1847" spans="2:4" x14ac:dyDescent="0.25">
      <c r="B1847" s="78">
        <v>43090</v>
      </c>
      <c r="D1847">
        <v>14258.49</v>
      </c>
    </row>
    <row r="1848" spans="2:4" x14ac:dyDescent="0.25">
      <c r="B1848" s="78">
        <v>43089</v>
      </c>
      <c r="D1848">
        <v>14263.81</v>
      </c>
    </row>
    <row r="1849" spans="2:4" x14ac:dyDescent="0.25">
      <c r="B1849" s="78">
        <v>43088</v>
      </c>
      <c r="D1849">
        <v>14289.76</v>
      </c>
    </row>
    <row r="1850" spans="2:4" x14ac:dyDescent="0.25">
      <c r="B1850" s="78">
        <v>43087</v>
      </c>
      <c r="D1850">
        <v>14188.11</v>
      </c>
    </row>
    <row r="1851" spans="2:4" x14ac:dyDescent="0.25">
      <c r="B1851" s="78">
        <v>43084</v>
      </c>
      <c r="D1851">
        <v>14112.3</v>
      </c>
    </row>
    <row r="1852" spans="2:4" x14ac:dyDescent="0.25">
      <c r="B1852" s="78">
        <v>43083</v>
      </c>
      <c r="D1852">
        <v>14001.49</v>
      </c>
    </row>
    <row r="1853" spans="2:4" x14ac:dyDescent="0.25">
      <c r="B1853" s="78">
        <v>43082</v>
      </c>
      <c r="D1853">
        <v>13920.69</v>
      </c>
    </row>
    <row r="1854" spans="2:4" x14ac:dyDescent="0.25">
      <c r="B1854" s="78">
        <v>43081</v>
      </c>
      <c r="D1854">
        <v>13985.11</v>
      </c>
    </row>
    <row r="1855" spans="2:4" x14ac:dyDescent="0.25">
      <c r="B1855" s="78">
        <v>43080</v>
      </c>
      <c r="D1855">
        <v>14097.29</v>
      </c>
    </row>
    <row r="1856" spans="2:4" x14ac:dyDescent="0.25">
      <c r="B1856" s="78">
        <v>43077</v>
      </c>
      <c r="D1856">
        <v>14019.95</v>
      </c>
    </row>
    <row r="1857" spans="2:4" x14ac:dyDescent="0.25">
      <c r="B1857" s="78">
        <v>43076</v>
      </c>
      <c r="D1857">
        <v>13884.82</v>
      </c>
    </row>
    <row r="1858" spans="2:4" x14ac:dyDescent="0.25">
      <c r="B1858" s="78">
        <v>43075</v>
      </c>
      <c r="D1858">
        <v>13717.36</v>
      </c>
    </row>
    <row r="1859" spans="2:4" x14ac:dyDescent="0.25">
      <c r="B1859" s="78">
        <v>43074</v>
      </c>
      <c r="D1859">
        <v>13818.67</v>
      </c>
    </row>
    <row r="1860" spans="2:4" x14ac:dyDescent="0.25">
      <c r="B1860" s="78">
        <v>43073</v>
      </c>
      <c r="D1860">
        <v>13831.66</v>
      </c>
    </row>
    <row r="1861" spans="2:4" x14ac:dyDescent="0.25">
      <c r="B1861" s="78">
        <v>43070</v>
      </c>
      <c r="D1861">
        <v>13823.52</v>
      </c>
    </row>
    <row r="1862" spans="2:4" x14ac:dyDescent="0.25">
      <c r="B1862" s="78">
        <v>43069</v>
      </c>
      <c r="D1862">
        <v>13966.58</v>
      </c>
    </row>
    <row r="1863" spans="2:4" x14ac:dyDescent="0.25">
      <c r="B1863" s="78">
        <v>43068</v>
      </c>
      <c r="D1863">
        <v>14150.6</v>
      </c>
    </row>
    <row r="1864" spans="2:4" x14ac:dyDescent="0.25">
      <c r="B1864" s="78">
        <v>43067</v>
      </c>
      <c r="D1864">
        <v>14162.79</v>
      </c>
    </row>
    <row r="1865" spans="2:4" x14ac:dyDescent="0.25">
      <c r="B1865" s="78">
        <v>43066</v>
      </c>
      <c r="D1865">
        <v>14202.82</v>
      </c>
    </row>
    <row r="1866" spans="2:4" x14ac:dyDescent="0.25">
      <c r="B1866" s="78">
        <v>43063</v>
      </c>
      <c r="D1866">
        <v>14189.41</v>
      </c>
    </row>
    <row r="1867" spans="2:4" x14ac:dyDescent="0.25">
      <c r="B1867" s="78">
        <v>43062</v>
      </c>
      <c r="D1867">
        <v>14133.47</v>
      </c>
    </row>
    <row r="1868" spans="2:4" x14ac:dyDescent="0.25">
      <c r="B1868" s="78">
        <v>43061</v>
      </c>
      <c r="D1868">
        <v>14124.68</v>
      </c>
    </row>
    <row r="1869" spans="2:4" x14ac:dyDescent="0.25">
      <c r="B1869" s="78">
        <v>43060</v>
      </c>
      <c r="D1869">
        <v>14103.64</v>
      </c>
    </row>
    <row r="1870" spans="2:4" x14ac:dyDescent="0.25">
      <c r="B1870" s="78">
        <v>43059</v>
      </c>
      <c r="D1870">
        <v>14065.05</v>
      </c>
    </row>
    <row r="1871" spans="2:4" x14ac:dyDescent="0.25">
      <c r="B1871" s="78">
        <v>43056</v>
      </c>
      <c r="D1871">
        <v>14044.32</v>
      </c>
    </row>
    <row r="1872" spans="2:4" x14ac:dyDescent="0.25">
      <c r="B1872" s="78">
        <v>43055</v>
      </c>
      <c r="D1872">
        <v>13950.33</v>
      </c>
    </row>
    <row r="1873" spans="2:4" x14ac:dyDescent="0.25">
      <c r="B1873" s="78">
        <v>43054</v>
      </c>
      <c r="D1873">
        <v>13818.25</v>
      </c>
    </row>
    <row r="1874" spans="2:4" x14ac:dyDescent="0.25">
      <c r="B1874" s="78">
        <v>43053</v>
      </c>
      <c r="D1874">
        <v>13911.87</v>
      </c>
    </row>
    <row r="1875" spans="2:4" x14ac:dyDescent="0.25">
      <c r="B1875" s="78">
        <v>43052</v>
      </c>
      <c r="D1875">
        <v>13964.26</v>
      </c>
    </row>
    <row r="1876" spans="2:4" x14ac:dyDescent="0.25">
      <c r="B1876" s="78">
        <v>43049</v>
      </c>
      <c r="D1876">
        <v>14096.45</v>
      </c>
    </row>
    <row r="1877" spans="2:4" x14ac:dyDescent="0.25">
      <c r="B1877" s="78">
        <v>43048</v>
      </c>
      <c r="D1877">
        <v>14078.98</v>
      </c>
    </row>
    <row r="1878" spans="2:4" x14ac:dyDescent="0.25">
      <c r="B1878" s="78">
        <v>43047</v>
      </c>
      <c r="D1878">
        <v>14071.02</v>
      </c>
    </row>
    <row r="1879" spans="2:4" x14ac:dyDescent="0.25">
      <c r="B1879" s="78">
        <v>43046</v>
      </c>
      <c r="D1879">
        <v>14135.23</v>
      </c>
    </row>
    <row r="1880" spans="2:4" x14ac:dyDescent="0.25">
      <c r="B1880" s="78">
        <v>43045</v>
      </c>
      <c r="D1880">
        <v>14274.03</v>
      </c>
    </row>
    <row r="1881" spans="2:4" x14ac:dyDescent="0.25">
      <c r="B1881" s="78">
        <v>43042</v>
      </c>
      <c r="D1881">
        <v>14274.97</v>
      </c>
    </row>
    <row r="1882" spans="2:4" x14ac:dyDescent="0.25">
      <c r="B1882" s="78">
        <v>43041</v>
      </c>
      <c r="D1882">
        <v>14232.79</v>
      </c>
    </row>
    <row r="1883" spans="2:4" x14ac:dyDescent="0.25">
      <c r="B1883" s="78">
        <v>43040</v>
      </c>
      <c r="D1883">
        <v>14255.58</v>
      </c>
    </row>
    <row r="1884" spans="2:4" x14ac:dyDescent="0.25">
      <c r="B1884" s="78">
        <v>43039</v>
      </c>
      <c r="D1884">
        <v>14108.55</v>
      </c>
    </row>
    <row r="1885" spans="2:4" x14ac:dyDescent="0.25">
      <c r="B1885" s="78">
        <v>43038</v>
      </c>
      <c r="D1885">
        <v>14137.62</v>
      </c>
    </row>
    <row r="1886" spans="2:4" x14ac:dyDescent="0.25">
      <c r="B1886" s="78">
        <v>43035</v>
      </c>
      <c r="D1886">
        <v>14082.21</v>
      </c>
    </row>
    <row r="1887" spans="2:4" x14ac:dyDescent="0.25">
      <c r="B1887" s="78">
        <v>43034</v>
      </c>
      <c r="D1887">
        <v>14110.5</v>
      </c>
    </row>
    <row r="1888" spans="2:4" x14ac:dyDescent="0.25">
      <c r="B1888" s="78">
        <v>43033</v>
      </c>
      <c r="D1888">
        <v>14044.44</v>
      </c>
    </row>
    <row r="1889" spans="2:4" x14ac:dyDescent="0.25">
      <c r="B1889" s="78">
        <v>43032</v>
      </c>
      <c r="D1889">
        <v>13923.61</v>
      </c>
    </row>
    <row r="1890" spans="2:4" x14ac:dyDescent="0.25">
      <c r="B1890" s="78">
        <v>43031</v>
      </c>
      <c r="D1890">
        <v>13892.48</v>
      </c>
    </row>
    <row r="1891" spans="2:4" x14ac:dyDescent="0.25">
      <c r="B1891" s="78">
        <v>43027</v>
      </c>
      <c r="D1891">
        <v>13840.24</v>
      </c>
    </row>
    <row r="1892" spans="2:4" x14ac:dyDescent="0.25">
      <c r="B1892" s="78">
        <v>43026</v>
      </c>
      <c r="D1892">
        <v>13927.92</v>
      </c>
    </row>
    <row r="1893" spans="2:4" x14ac:dyDescent="0.25">
      <c r="B1893" s="78">
        <v>43025</v>
      </c>
      <c r="D1893">
        <v>13960.09</v>
      </c>
    </row>
    <row r="1894" spans="2:4" x14ac:dyDescent="0.25">
      <c r="B1894" s="78">
        <v>43024</v>
      </c>
      <c r="D1894">
        <v>13955.22</v>
      </c>
    </row>
    <row r="1895" spans="2:4" x14ac:dyDescent="0.25">
      <c r="B1895" s="78">
        <v>43021</v>
      </c>
      <c r="D1895">
        <v>13868.7</v>
      </c>
    </row>
    <row r="1896" spans="2:4" x14ac:dyDescent="0.25">
      <c r="B1896" s="78">
        <v>43020</v>
      </c>
      <c r="D1896">
        <v>13771.84</v>
      </c>
    </row>
    <row r="1897" spans="2:4" x14ac:dyDescent="0.25">
      <c r="B1897" s="78">
        <v>43019</v>
      </c>
      <c r="D1897">
        <v>13619.62</v>
      </c>
    </row>
    <row r="1898" spans="2:4" x14ac:dyDescent="0.25">
      <c r="B1898" s="78">
        <v>43018</v>
      </c>
      <c r="D1898">
        <v>13663.44</v>
      </c>
    </row>
    <row r="1899" spans="2:4" x14ac:dyDescent="0.25">
      <c r="B1899" s="78">
        <v>43017</v>
      </c>
      <c r="D1899">
        <v>13625</v>
      </c>
    </row>
    <row r="1900" spans="2:4" x14ac:dyDescent="0.25">
      <c r="B1900" s="78">
        <v>43014</v>
      </c>
      <c r="D1900">
        <v>13612.63</v>
      </c>
    </row>
    <row r="1901" spans="2:4" x14ac:dyDescent="0.25">
      <c r="B1901" s="78">
        <v>43013</v>
      </c>
      <c r="D1901">
        <v>13488.48</v>
      </c>
    </row>
    <row r="1902" spans="2:4" x14ac:dyDescent="0.25">
      <c r="B1902" s="78">
        <v>43012</v>
      </c>
      <c r="D1902">
        <v>13524.27</v>
      </c>
    </row>
    <row r="1903" spans="2:4" x14ac:dyDescent="0.25">
      <c r="B1903" s="78">
        <v>43011</v>
      </c>
      <c r="D1903">
        <v>13448.66</v>
      </c>
    </row>
    <row r="1904" spans="2:4" x14ac:dyDescent="0.25">
      <c r="B1904" s="78">
        <v>43007</v>
      </c>
      <c r="D1904">
        <v>13351.99</v>
      </c>
    </row>
    <row r="1905" spans="2:4" x14ac:dyDescent="0.25">
      <c r="B1905" s="78">
        <v>43006</v>
      </c>
      <c r="D1905">
        <v>13325.16</v>
      </c>
    </row>
    <row r="1906" spans="2:4" x14ac:dyDescent="0.25">
      <c r="B1906" s="78">
        <v>43005</v>
      </c>
      <c r="D1906">
        <v>13279.85</v>
      </c>
    </row>
    <row r="1907" spans="2:4" x14ac:dyDescent="0.25">
      <c r="B1907" s="78">
        <v>43004</v>
      </c>
      <c r="D1907">
        <v>13465.07</v>
      </c>
    </row>
    <row r="1908" spans="2:4" x14ac:dyDescent="0.25">
      <c r="B1908" s="78">
        <v>43003</v>
      </c>
      <c r="D1908">
        <v>13466.53</v>
      </c>
    </row>
    <row r="1909" spans="2:4" x14ac:dyDescent="0.25">
      <c r="B1909" s="78">
        <v>43000</v>
      </c>
      <c r="D1909">
        <v>13591.79</v>
      </c>
    </row>
    <row r="1910" spans="2:4" x14ac:dyDescent="0.25">
      <c r="B1910" s="78">
        <v>42999</v>
      </c>
      <c r="D1910">
        <v>13806.6</v>
      </c>
    </row>
    <row r="1911" spans="2:4" x14ac:dyDescent="0.25">
      <c r="B1911" s="78">
        <v>42998</v>
      </c>
      <c r="D1911">
        <v>13832.04</v>
      </c>
    </row>
    <row r="1912" spans="2:4" x14ac:dyDescent="0.25">
      <c r="B1912" s="78">
        <v>42997</v>
      </c>
      <c r="D1912">
        <v>13840.78</v>
      </c>
    </row>
    <row r="1913" spans="2:4" x14ac:dyDescent="0.25">
      <c r="B1913" s="78">
        <v>42996</v>
      </c>
      <c r="D1913">
        <v>13848.34</v>
      </c>
    </row>
    <row r="1914" spans="2:4" x14ac:dyDescent="0.25">
      <c r="B1914" s="78">
        <v>42993</v>
      </c>
      <c r="D1914">
        <v>13754.62</v>
      </c>
    </row>
    <row r="1915" spans="2:4" x14ac:dyDescent="0.25">
      <c r="B1915" s="78">
        <v>42992</v>
      </c>
      <c r="D1915">
        <v>13756.28</v>
      </c>
    </row>
    <row r="1916" spans="2:4" x14ac:dyDescent="0.25">
      <c r="B1916" s="78">
        <v>42991</v>
      </c>
      <c r="D1916">
        <v>13746.3</v>
      </c>
    </row>
    <row r="1917" spans="2:4" x14ac:dyDescent="0.25">
      <c r="B1917" s="78">
        <v>42990</v>
      </c>
      <c r="D1917">
        <v>13765.03</v>
      </c>
    </row>
    <row r="1918" spans="2:4" x14ac:dyDescent="0.25">
      <c r="B1918" s="78">
        <v>42989</v>
      </c>
      <c r="D1918">
        <v>13646.37</v>
      </c>
    </row>
    <row r="1919" spans="2:4" x14ac:dyDescent="0.25">
      <c r="B1919" s="78">
        <v>42986</v>
      </c>
      <c r="D1919">
        <v>13546.57</v>
      </c>
    </row>
    <row r="1920" spans="2:4" x14ac:dyDescent="0.25">
      <c r="B1920" s="78">
        <v>42985</v>
      </c>
      <c r="D1920">
        <v>13539.91</v>
      </c>
    </row>
    <row r="1921" spans="2:4" x14ac:dyDescent="0.25">
      <c r="B1921" s="78">
        <v>42984</v>
      </c>
      <c r="D1921">
        <v>13519.3</v>
      </c>
    </row>
    <row r="1922" spans="2:4" x14ac:dyDescent="0.25">
      <c r="B1922" s="78">
        <v>42983</v>
      </c>
      <c r="D1922">
        <v>13568.38</v>
      </c>
    </row>
    <row r="1923" spans="2:4" x14ac:dyDescent="0.25">
      <c r="B1923" s="78">
        <v>42982</v>
      </c>
      <c r="D1923">
        <v>13514.16</v>
      </c>
    </row>
    <row r="1924" spans="2:4" x14ac:dyDescent="0.25">
      <c r="B1924" s="78">
        <v>42979</v>
      </c>
      <c r="D1924">
        <v>13598.09</v>
      </c>
    </row>
    <row r="1925" spans="2:4" x14ac:dyDescent="0.25">
      <c r="B1925" s="78">
        <v>42978</v>
      </c>
      <c r="D1925">
        <v>13521.03</v>
      </c>
    </row>
    <row r="1926" spans="2:4" x14ac:dyDescent="0.25">
      <c r="B1926" s="78">
        <v>42977</v>
      </c>
      <c r="D1926">
        <v>13474.73</v>
      </c>
    </row>
    <row r="1927" spans="2:4" x14ac:dyDescent="0.25">
      <c r="B1927" s="78">
        <v>42976</v>
      </c>
      <c r="D1927">
        <v>13354.29</v>
      </c>
    </row>
    <row r="1928" spans="2:4" x14ac:dyDescent="0.25">
      <c r="B1928" s="78">
        <v>42975</v>
      </c>
      <c r="D1928">
        <v>13513.48</v>
      </c>
    </row>
    <row r="1929" spans="2:4" x14ac:dyDescent="0.25">
      <c r="B1929" s="78">
        <v>42971</v>
      </c>
      <c r="D1929">
        <v>13437.45</v>
      </c>
    </row>
    <row r="1930" spans="2:4" x14ac:dyDescent="0.25">
      <c r="B1930" s="78">
        <v>42970</v>
      </c>
      <c r="D1930">
        <v>13427.67</v>
      </c>
    </row>
    <row r="1931" spans="2:4" x14ac:dyDescent="0.25">
      <c r="B1931" s="78">
        <v>42969</v>
      </c>
      <c r="D1931">
        <v>13309.14</v>
      </c>
    </row>
    <row r="1932" spans="2:4" x14ac:dyDescent="0.25">
      <c r="B1932" s="78">
        <v>42968</v>
      </c>
      <c r="D1932">
        <v>13293.88</v>
      </c>
    </row>
    <row r="1933" spans="2:4" x14ac:dyDescent="0.25">
      <c r="B1933" s="78">
        <v>42965</v>
      </c>
      <c r="D1933">
        <v>13407.07</v>
      </c>
    </row>
    <row r="1934" spans="2:4" x14ac:dyDescent="0.25">
      <c r="B1934" s="78">
        <v>42964</v>
      </c>
      <c r="D1934">
        <v>13497.69</v>
      </c>
    </row>
    <row r="1935" spans="2:4" x14ac:dyDescent="0.25">
      <c r="B1935" s="78">
        <v>42963</v>
      </c>
      <c r="D1935">
        <v>13488.33</v>
      </c>
    </row>
    <row r="1936" spans="2:4" x14ac:dyDescent="0.25">
      <c r="B1936" s="78">
        <v>42961</v>
      </c>
      <c r="D1936">
        <v>13347.75</v>
      </c>
    </row>
    <row r="1937" spans="2:4" x14ac:dyDescent="0.25">
      <c r="B1937" s="78">
        <v>42958</v>
      </c>
      <c r="D1937">
        <v>13234.2</v>
      </c>
    </row>
    <row r="1938" spans="2:4" x14ac:dyDescent="0.25">
      <c r="B1938" s="78">
        <v>42957</v>
      </c>
      <c r="D1938">
        <v>13377.05</v>
      </c>
    </row>
    <row r="1939" spans="2:4" x14ac:dyDescent="0.25">
      <c r="B1939" s="78">
        <v>42956</v>
      </c>
      <c r="D1939">
        <v>13495.81</v>
      </c>
    </row>
    <row r="1940" spans="2:4" x14ac:dyDescent="0.25">
      <c r="B1940" s="78">
        <v>42955</v>
      </c>
      <c r="D1940">
        <v>13591.81</v>
      </c>
    </row>
    <row r="1941" spans="2:4" x14ac:dyDescent="0.25">
      <c r="B1941" s="78">
        <v>42954</v>
      </c>
      <c r="D1941">
        <v>13699.21</v>
      </c>
    </row>
    <row r="1942" spans="2:4" x14ac:dyDescent="0.25">
      <c r="B1942" s="78">
        <v>42951</v>
      </c>
      <c r="D1942">
        <v>13711.47</v>
      </c>
    </row>
    <row r="1943" spans="2:4" x14ac:dyDescent="0.25">
      <c r="B1943" s="78">
        <v>42950</v>
      </c>
      <c r="D1943">
        <v>13639.66</v>
      </c>
    </row>
    <row r="1944" spans="2:4" x14ac:dyDescent="0.25">
      <c r="B1944" s="78">
        <v>42949</v>
      </c>
      <c r="D1944">
        <v>13731.63</v>
      </c>
    </row>
    <row r="1945" spans="2:4" x14ac:dyDescent="0.25">
      <c r="B1945" s="78">
        <v>42948</v>
      </c>
      <c r="D1945">
        <v>13775.33</v>
      </c>
    </row>
    <row r="1946" spans="2:4" x14ac:dyDescent="0.25">
      <c r="B1946" s="78">
        <v>42947</v>
      </c>
      <c r="D1946">
        <v>13724.19</v>
      </c>
    </row>
    <row r="1947" spans="2:4" x14ac:dyDescent="0.25">
      <c r="B1947" s="78">
        <v>42944</v>
      </c>
      <c r="D1947">
        <v>13638.1</v>
      </c>
    </row>
    <row r="1948" spans="2:4" x14ac:dyDescent="0.25">
      <c r="B1948" s="78">
        <v>42943</v>
      </c>
      <c r="D1948">
        <v>13646.34</v>
      </c>
    </row>
    <row r="1949" spans="2:4" x14ac:dyDescent="0.25">
      <c r="B1949" s="78">
        <v>42942</v>
      </c>
      <c r="D1949">
        <v>13644.46</v>
      </c>
    </row>
    <row r="1950" spans="2:4" x14ac:dyDescent="0.25">
      <c r="B1950" s="78">
        <v>42941</v>
      </c>
      <c r="D1950">
        <v>13567.66</v>
      </c>
    </row>
    <row r="1951" spans="2:4" x14ac:dyDescent="0.25">
      <c r="B1951" s="78">
        <v>42940</v>
      </c>
      <c r="D1951">
        <v>13569.88</v>
      </c>
    </row>
    <row r="1952" spans="2:4" x14ac:dyDescent="0.25">
      <c r="B1952" s="78">
        <v>42937</v>
      </c>
      <c r="D1952">
        <v>13498.25</v>
      </c>
    </row>
    <row r="1953" spans="2:4" x14ac:dyDescent="0.25">
      <c r="B1953" s="78">
        <v>42936</v>
      </c>
      <c r="D1953">
        <v>13441.11</v>
      </c>
    </row>
    <row r="1954" spans="2:4" x14ac:dyDescent="0.25">
      <c r="B1954" s="78">
        <v>42935</v>
      </c>
      <c r="D1954">
        <v>13473.52</v>
      </c>
    </row>
    <row r="1955" spans="2:4" x14ac:dyDescent="0.25">
      <c r="B1955" s="78">
        <v>42934</v>
      </c>
      <c r="D1955">
        <v>13374.92</v>
      </c>
    </row>
    <row r="1956" spans="2:4" x14ac:dyDescent="0.25">
      <c r="B1956" s="78">
        <v>42933</v>
      </c>
      <c r="D1956">
        <v>13494.64</v>
      </c>
    </row>
    <row r="1957" spans="2:4" x14ac:dyDescent="0.25">
      <c r="B1957" s="78">
        <v>42930</v>
      </c>
      <c r="D1957">
        <v>13453.49</v>
      </c>
    </row>
    <row r="1958" spans="2:4" x14ac:dyDescent="0.25">
      <c r="B1958" s="78">
        <v>42929</v>
      </c>
      <c r="D1958">
        <v>13452.22</v>
      </c>
    </row>
    <row r="1959" spans="2:4" x14ac:dyDescent="0.25">
      <c r="B1959" s="78">
        <v>42928</v>
      </c>
      <c r="D1959">
        <v>13340.24</v>
      </c>
    </row>
    <row r="1960" spans="2:4" x14ac:dyDescent="0.25">
      <c r="B1960" s="78">
        <v>42927</v>
      </c>
      <c r="D1960">
        <v>13299.17</v>
      </c>
    </row>
    <row r="1961" spans="2:4" x14ac:dyDescent="0.25">
      <c r="B1961" s="78">
        <v>42926</v>
      </c>
      <c r="D1961">
        <v>13278.81</v>
      </c>
    </row>
    <row r="1962" spans="2:4" x14ac:dyDescent="0.25">
      <c r="B1962" s="78">
        <v>42923</v>
      </c>
      <c r="D1962">
        <v>13135.35</v>
      </c>
    </row>
    <row r="1963" spans="2:4" x14ac:dyDescent="0.25">
      <c r="B1963" s="78">
        <v>42922</v>
      </c>
      <c r="D1963">
        <v>13147.27</v>
      </c>
    </row>
    <row r="1964" spans="2:4" x14ac:dyDescent="0.25">
      <c r="B1964" s="78">
        <v>42921</v>
      </c>
      <c r="D1964">
        <v>13091.36</v>
      </c>
    </row>
    <row r="1965" spans="2:4" x14ac:dyDescent="0.25">
      <c r="B1965" s="78">
        <v>42920</v>
      </c>
      <c r="D1965">
        <v>13057.86</v>
      </c>
    </row>
    <row r="1966" spans="2:4" x14ac:dyDescent="0.25">
      <c r="B1966" s="78">
        <v>42919</v>
      </c>
      <c r="D1966">
        <v>13060.15</v>
      </c>
    </row>
    <row r="1967" spans="2:4" x14ac:dyDescent="0.25">
      <c r="B1967" s="78">
        <v>42916</v>
      </c>
      <c r="D1967">
        <v>12932.33</v>
      </c>
    </row>
    <row r="1968" spans="2:4" x14ac:dyDescent="0.25">
      <c r="B1968" s="78">
        <v>42915</v>
      </c>
      <c r="D1968">
        <v>12908.13</v>
      </c>
    </row>
    <row r="1969" spans="2:4" x14ac:dyDescent="0.25">
      <c r="B1969" s="78">
        <v>42914</v>
      </c>
      <c r="D1969">
        <v>12882.7</v>
      </c>
    </row>
    <row r="1970" spans="2:4" x14ac:dyDescent="0.25">
      <c r="B1970" s="78">
        <v>42913</v>
      </c>
      <c r="D1970">
        <v>12910.01</v>
      </c>
    </row>
    <row r="1971" spans="2:4" x14ac:dyDescent="0.25">
      <c r="B1971" s="78">
        <v>42909</v>
      </c>
      <c r="D1971">
        <v>12996.3</v>
      </c>
    </row>
    <row r="1972" spans="2:4" x14ac:dyDescent="0.25">
      <c r="B1972" s="78">
        <v>42908</v>
      </c>
      <c r="D1972">
        <v>13070.98</v>
      </c>
    </row>
    <row r="1973" spans="2:4" x14ac:dyDescent="0.25">
      <c r="B1973" s="78">
        <v>42907</v>
      </c>
      <c r="D1973">
        <v>13072.91</v>
      </c>
    </row>
    <row r="1974" spans="2:4" x14ac:dyDescent="0.25">
      <c r="B1974" s="78">
        <v>42906</v>
      </c>
      <c r="D1974">
        <v>13099.92</v>
      </c>
    </row>
    <row r="1975" spans="2:4" x14ac:dyDescent="0.25">
      <c r="B1975" s="78">
        <v>42905</v>
      </c>
      <c r="D1975">
        <v>13100.15</v>
      </c>
    </row>
    <row r="1976" spans="2:4" x14ac:dyDescent="0.25">
      <c r="B1976" s="78">
        <v>42902</v>
      </c>
      <c r="D1976">
        <v>13005.86</v>
      </c>
    </row>
    <row r="1977" spans="2:4" x14ac:dyDescent="0.25">
      <c r="B1977" s="78">
        <v>42901</v>
      </c>
      <c r="D1977">
        <v>12992.34</v>
      </c>
    </row>
    <row r="1978" spans="2:4" x14ac:dyDescent="0.25">
      <c r="B1978" s="78">
        <v>42900</v>
      </c>
      <c r="D1978">
        <v>13045.44</v>
      </c>
    </row>
    <row r="1979" spans="2:4" x14ac:dyDescent="0.25">
      <c r="B1979" s="78">
        <v>42899</v>
      </c>
      <c r="D1979">
        <v>13030.22</v>
      </c>
    </row>
    <row r="1980" spans="2:4" x14ac:dyDescent="0.25">
      <c r="B1980" s="78">
        <v>42898</v>
      </c>
      <c r="D1980">
        <v>13037.83</v>
      </c>
    </row>
    <row r="1981" spans="2:4" x14ac:dyDescent="0.25">
      <c r="B1981" s="78">
        <v>42895</v>
      </c>
      <c r="D1981">
        <v>13108.12</v>
      </c>
    </row>
    <row r="1982" spans="2:4" x14ac:dyDescent="0.25">
      <c r="B1982" s="78">
        <v>42894</v>
      </c>
      <c r="D1982">
        <v>13079.63</v>
      </c>
    </row>
    <row r="1983" spans="2:4" x14ac:dyDescent="0.25">
      <c r="B1983" s="78">
        <v>42893</v>
      </c>
      <c r="D1983">
        <v>13101.62</v>
      </c>
    </row>
    <row r="1984" spans="2:4" x14ac:dyDescent="0.25">
      <c r="B1984" s="78">
        <v>42892</v>
      </c>
      <c r="D1984">
        <v>13065.33</v>
      </c>
    </row>
    <row r="1985" spans="2:4" x14ac:dyDescent="0.25">
      <c r="B1985" s="78">
        <v>42891</v>
      </c>
      <c r="D1985">
        <v>13116.78</v>
      </c>
    </row>
    <row r="1986" spans="2:4" x14ac:dyDescent="0.25">
      <c r="B1986" s="78">
        <v>42888</v>
      </c>
      <c r="D1986">
        <v>13072.98</v>
      </c>
    </row>
    <row r="1987" spans="2:4" x14ac:dyDescent="0.25">
      <c r="B1987" s="78">
        <v>42887</v>
      </c>
      <c r="D1987">
        <v>13022.35</v>
      </c>
    </row>
    <row r="1988" spans="2:4" x14ac:dyDescent="0.25">
      <c r="B1988" s="78">
        <v>42886</v>
      </c>
      <c r="D1988">
        <v>13018.69</v>
      </c>
    </row>
    <row r="1989" spans="2:4" x14ac:dyDescent="0.25">
      <c r="B1989" s="78">
        <v>42885</v>
      </c>
      <c r="D1989">
        <v>13023.19</v>
      </c>
    </row>
    <row r="1990" spans="2:4" x14ac:dyDescent="0.25">
      <c r="B1990" s="78">
        <v>42884</v>
      </c>
      <c r="D1990">
        <v>12996.61</v>
      </c>
    </row>
    <row r="1991" spans="2:4" x14ac:dyDescent="0.25">
      <c r="B1991" s="78">
        <v>42881</v>
      </c>
      <c r="D1991">
        <v>12981.79</v>
      </c>
    </row>
    <row r="1992" spans="2:4" x14ac:dyDescent="0.25">
      <c r="B1992" s="78">
        <v>42880</v>
      </c>
      <c r="D1992">
        <v>12863.38</v>
      </c>
    </row>
    <row r="1993" spans="2:4" x14ac:dyDescent="0.25">
      <c r="B1993" s="78">
        <v>42879</v>
      </c>
      <c r="D1993">
        <v>12661.62</v>
      </c>
    </row>
    <row r="1994" spans="2:4" x14ac:dyDescent="0.25">
      <c r="B1994" s="78">
        <v>42878</v>
      </c>
      <c r="D1994">
        <v>12695.02</v>
      </c>
    </row>
    <row r="1995" spans="2:4" x14ac:dyDescent="0.25">
      <c r="B1995" s="78">
        <v>42877</v>
      </c>
      <c r="D1995">
        <v>12765.48</v>
      </c>
    </row>
    <row r="1996" spans="2:4" x14ac:dyDescent="0.25">
      <c r="B1996" s="78">
        <v>42874</v>
      </c>
      <c r="D1996">
        <v>12751.43</v>
      </c>
    </row>
    <row r="1997" spans="2:4" x14ac:dyDescent="0.25">
      <c r="B1997" s="78">
        <v>42873</v>
      </c>
      <c r="D1997">
        <v>12753.55</v>
      </c>
    </row>
    <row r="1998" spans="2:4" x14ac:dyDescent="0.25">
      <c r="B1998" s="78">
        <v>42872</v>
      </c>
      <c r="D1998">
        <v>12883.83</v>
      </c>
    </row>
    <row r="1999" spans="2:4" x14ac:dyDescent="0.25">
      <c r="B1999" s="78">
        <v>42871</v>
      </c>
      <c r="D1999">
        <v>12865.56</v>
      </c>
    </row>
    <row r="2000" spans="2:4" x14ac:dyDescent="0.25">
      <c r="B2000" s="78">
        <v>42870</v>
      </c>
      <c r="D2000">
        <v>12775.11</v>
      </c>
    </row>
    <row r="2001" spans="2:4" x14ac:dyDescent="0.25">
      <c r="B2001" s="78">
        <v>42867</v>
      </c>
      <c r="D2001">
        <v>12714.97</v>
      </c>
    </row>
    <row r="2002" spans="2:4" x14ac:dyDescent="0.25">
      <c r="B2002" s="78">
        <v>42866</v>
      </c>
      <c r="D2002">
        <v>12743.99</v>
      </c>
    </row>
    <row r="2003" spans="2:4" x14ac:dyDescent="0.25">
      <c r="B2003" s="78">
        <v>42865</v>
      </c>
      <c r="D2003">
        <v>12723.6</v>
      </c>
    </row>
    <row r="2004" spans="2:4" x14ac:dyDescent="0.25">
      <c r="B2004" s="78">
        <v>42864</v>
      </c>
      <c r="D2004">
        <v>12601.23</v>
      </c>
    </row>
    <row r="2005" spans="2:4" x14ac:dyDescent="0.25">
      <c r="B2005" s="78">
        <v>42863</v>
      </c>
      <c r="D2005">
        <v>12597.5</v>
      </c>
    </row>
    <row r="2006" spans="2:4" x14ac:dyDescent="0.25">
      <c r="B2006" s="78">
        <v>42860</v>
      </c>
      <c r="D2006">
        <v>12558.6</v>
      </c>
    </row>
    <row r="2007" spans="2:4" x14ac:dyDescent="0.25">
      <c r="B2007" s="78">
        <v>42859</v>
      </c>
      <c r="D2007">
        <v>12659.51</v>
      </c>
    </row>
    <row r="2008" spans="2:4" x14ac:dyDescent="0.25">
      <c r="B2008" s="78">
        <v>42858</v>
      </c>
      <c r="D2008">
        <v>12593.58</v>
      </c>
    </row>
    <row r="2009" spans="2:4" x14ac:dyDescent="0.25">
      <c r="B2009" s="78">
        <v>42857</v>
      </c>
      <c r="D2009">
        <v>12596.08</v>
      </c>
    </row>
    <row r="2010" spans="2:4" x14ac:dyDescent="0.25">
      <c r="B2010" s="78">
        <v>42853</v>
      </c>
      <c r="D2010">
        <v>12582.88</v>
      </c>
    </row>
    <row r="2011" spans="2:4" x14ac:dyDescent="0.25">
      <c r="B2011" s="78">
        <v>42852</v>
      </c>
      <c r="D2011">
        <v>12634.41</v>
      </c>
    </row>
    <row r="2012" spans="2:4" x14ac:dyDescent="0.25">
      <c r="B2012" s="78">
        <v>42851</v>
      </c>
      <c r="D2012">
        <v>12647.53</v>
      </c>
    </row>
    <row r="2013" spans="2:4" x14ac:dyDescent="0.25">
      <c r="B2013" s="78">
        <v>42850</v>
      </c>
      <c r="D2013">
        <v>12586.34</v>
      </c>
    </row>
    <row r="2014" spans="2:4" x14ac:dyDescent="0.25">
      <c r="B2014" s="78">
        <v>42849</v>
      </c>
      <c r="D2014">
        <v>12466.46</v>
      </c>
    </row>
    <row r="2015" spans="2:4" x14ac:dyDescent="0.25">
      <c r="B2015" s="78">
        <v>42846</v>
      </c>
      <c r="D2015">
        <v>12333.17</v>
      </c>
    </row>
    <row r="2016" spans="2:4" x14ac:dyDescent="0.25">
      <c r="B2016" s="78">
        <v>42845</v>
      </c>
      <c r="D2016">
        <v>12356.2</v>
      </c>
    </row>
    <row r="2017" spans="2:4" x14ac:dyDescent="0.25">
      <c r="B2017" s="78">
        <v>42844</v>
      </c>
      <c r="D2017">
        <v>12311.67</v>
      </c>
    </row>
    <row r="2018" spans="2:4" x14ac:dyDescent="0.25">
      <c r="B2018" s="78">
        <v>42843</v>
      </c>
      <c r="D2018">
        <v>12313.9</v>
      </c>
    </row>
    <row r="2019" spans="2:4" x14ac:dyDescent="0.25">
      <c r="B2019" s="78">
        <v>42842</v>
      </c>
      <c r="D2019">
        <v>12360.11</v>
      </c>
    </row>
    <row r="2020" spans="2:4" x14ac:dyDescent="0.25">
      <c r="B2020" s="78">
        <v>42838</v>
      </c>
      <c r="D2020">
        <v>12375.68</v>
      </c>
    </row>
    <row r="2021" spans="2:4" x14ac:dyDescent="0.25">
      <c r="B2021" s="78">
        <v>42837</v>
      </c>
      <c r="D2021">
        <v>12446.84</v>
      </c>
    </row>
    <row r="2022" spans="2:4" x14ac:dyDescent="0.25">
      <c r="B2022" s="78">
        <v>42836</v>
      </c>
      <c r="D2022">
        <v>12492.24</v>
      </c>
    </row>
    <row r="2023" spans="2:4" x14ac:dyDescent="0.25">
      <c r="B2023" s="78">
        <v>42835</v>
      </c>
      <c r="D2023">
        <v>12417.07</v>
      </c>
    </row>
    <row r="2024" spans="2:4" x14ac:dyDescent="0.25">
      <c r="B2024" s="78">
        <v>42832</v>
      </c>
      <c r="D2024">
        <v>12439.9</v>
      </c>
    </row>
    <row r="2025" spans="2:4" x14ac:dyDescent="0.25">
      <c r="B2025" s="78">
        <v>42831</v>
      </c>
      <c r="D2025">
        <v>12525.97</v>
      </c>
    </row>
    <row r="2026" spans="2:4" x14ac:dyDescent="0.25">
      <c r="B2026" s="78">
        <v>42830</v>
      </c>
      <c r="D2026">
        <v>12530.31</v>
      </c>
    </row>
    <row r="2027" spans="2:4" x14ac:dyDescent="0.25">
      <c r="B2027" s="78">
        <v>42828</v>
      </c>
      <c r="D2027">
        <v>12493.39</v>
      </c>
    </row>
    <row r="2028" spans="2:4" x14ac:dyDescent="0.25">
      <c r="B2028" s="78">
        <v>42825</v>
      </c>
      <c r="D2028">
        <v>12406.69</v>
      </c>
    </row>
    <row r="2029" spans="2:4" x14ac:dyDescent="0.25">
      <c r="B2029" s="78">
        <v>42824</v>
      </c>
      <c r="D2029">
        <v>12404.41</v>
      </c>
    </row>
    <row r="2030" spans="2:4" x14ac:dyDescent="0.25">
      <c r="B2030" s="78">
        <v>42823</v>
      </c>
      <c r="D2030">
        <v>12363.95</v>
      </c>
    </row>
    <row r="2031" spans="2:4" x14ac:dyDescent="0.25">
      <c r="B2031" s="78">
        <v>42822</v>
      </c>
      <c r="D2031">
        <v>12305.77</v>
      </c>
    </row>
    <row r="2032" spans="2:4" x14ac:dyDescent="0.25">
      <c r="B2032" s="78">
        <v>42821</v>
      </c>
      <c r="D2032">
        <v>12230.63</v>
      </c>
    </row>
    <row r="2033" spans="2:4" x14ac:dyDescent="0.25">
      <c r="B2033" s="78">
        <v>42818</v>
      </c>
      <c r="D2033">
        <v>12314.98</v>
      </c>
    </row>
    <row r="2034" spans="2:4" x14ac:dyDescent="0.25">
      <c r="B2034" s="78">
        <v>42817</v>
      </c>
      <c r="D2034">
        <v>12283.35</v>
      </c>
    </row>
    <row r="2035" spans="2:4" x14ac:dyDescent="0.25">
      <c r="B2035" s="78">
        <v>42816</v>
      </c>
      <c r="D2035">
        <v>12207.85</v>
      </c>
    </row>
    <row r="2036" spans="2:4" x14ac:dyDescent="0.25">
      <c r="B2036" s="78">
        <v>42815</v>
      </c>
      <c r="D2036">
        <v>12330.92</v>
      </c>
    </row>
    <row r="2037" spans="2:4" x14ac:dyDescent="0.25">
      <c r="B2037" s="78">
        <v>42814</v>
      </c>
      <c r="D2037">
        <v>12338.14</v>
      </c>
    </row>
    <row r="2038" spans="2:4" x14ac:dyDescent="0.25">
      <c r="B2038" s="78">
        <v>42811</v>
      </c>
      <c r="D2038">
        <v>12383.04</v>
      </c>
    </row>
    <row r="2039" spans="2:4" x14ac:dyDescent="0.25">
      <c r="B2039" s="78">
        <v>42810</v>
      </c>
      <c r="D2039">
        <v>12374.48</v>
      </c>
    </row>
    <row r="2040" spans="2:4" x14ac:dyDescent="0.25">
      <c r="B2040" s="78">
        <v>42809</v>
      </c>
      <c r="D2040">
        <v>12278.23</v>
      </c>
    </row>
    <row r="2041" spans="2:4" x14ac:dyDescent="0.25">
      <c r="B2041" s="78">
        <v>42808</v>
      </c>
      <c r="D2041">
        <v>12281.22</v>
      </c>
    </row>
    <row r="2042" spans="2:4" x14ac:dyDescent="0.25">
      <c r="B2042" s="78">
        <v>42804</v>
      </c>
      <c r="D2042">
        <v>12066.4</v>
      </c>
    </row>
    <row r="2043" spans="2:4" x14ac:dyDescent="0.25">
      <c r="B2043" s="78">
        <v>42803</v>
      </c>
      <c r="D2043">
        <v>12056.17</v>
      </c>
    </row>
    <row r="2044" spans="2:4" x14ac:dyDescent="0.25">
      <c r="B2044" s="78">
        <v>42802</v>
      </c>
      <c r="D2044">
        <v>12050.77</v>
      </c>
    </row>
    <row r="2045" spans="2:4" x14ac:dyDescent="0.25">
      <c r="B2045" s="78">
        <v>42801</v>
      </c>
      <c r="D2045">
        <v>12081.34</v>
      </c>
    </row>
    <row r="2046" spans="2:4" x14ac:dyDescent="0.25">
      <c r="B2046" s="78">
        <v>42800</v>
      </c>
      <c r="D2046">
        <v>12103.68</v>
      </c>
    </row>
    <row r="2047" spans="2:4" x14ac:dyDescent="0.25">
      <c r="B2047" s="78">
        <v>42797</v>
      </c>
      <c r="D2047">
        <v>12014.7</v>
      </c>
    </row>
    <row r="2048" spans="2:4" x14ac:dyDescent="0.25">
      <c r="B2048" s="78">
        <v>42796</v>
      </c>
      <c r="D2048">
        <v>12017.63</v>
      </c>
    </row>
    <row r="2049" spans="2:4" x14ac:dyDescent="0.25">
      <c r="B2049" s="78">
        <v>42795</v>
      </c>
      <c r="D2049">
        <v>12079.8</v>
      </c>
    </row>
    <row r="2050" spans="2:4" x14ac:dyDescent="0.25">
      <c r="B2050" s="78">
        <v>42794</v>
      </c>
      <c r="D2050">
        <v>11990.44</v>
      </c>
    </row>
    <row r="2051" spans="2:4" x14ac:dyDescent="0.25">
      <c r="B2051" s="78">
        <v>42793</v>
      </c>
      <c r="D2051">
        <v>12009.8</v>
      </c>
    </row>
    <row r="2052" spans="2:4" x14ac:dyDescent="0.25">
      <c r="B2052" s="78">
        <v>42789</v>
      </c>
      <c r="D2052">
        <v>12067.61</v>
      </c>
    </row>
    <row r="2053" spans="2:4" x14ac:dyDescent="0.25">
      <c r="B2053" s="78">
        <v>42788</v>
      </c>
      <c r="D2053">
        <v>12050.54</v>
      </c>
    </row>
    <row r="2054" spans="2:4" x14ac:dyDescent="0.25">
      <c r="B2054" s="78">
        <v>42787</v>
      </c>
      <c r="D2054">
        <v>12024.88</v>
      </c>
    </row>
    <row r="2055" spans="2:4" x14ac:dyDescent="0.25">
      <c r="B2055" s="78">
        <v>42786</v>
      </c>
      <c r="D2055">
        <v>11986.21</v>
      </c>
    </row>
    <row r="2056" spans="2:4" x14ac:dyDescent="0.25">
      <c r="B2056" s="78">
        <v>42783</v>
      </c>
      <c r="D2056">
        <v>11908.56</v>
      </c>
    </row>
    <row r="2057" spans="2:4" x14ac:dyDescent="0.25">
      <c r="B2057" s="78">
        <v>42782</v>
      </c>
      <c r="D2057">
        <v>11849.55</v>
      </c>
    </row>
    <row r="2058" spans="2:4" x14ac:dyDescent="0.25">
      <c r="B2058" s="78">
        <v>42781</v>
      </c>
      <c r="D2058">
        <v>11776.57</v>
      </c>
    </row>
    <row r="2059" spans="2:4" x14ac:dyDescent="0.25">
      <c r="B2059" s="78">
        <v>42780</v>
      </c>
      <c r="D2059">
        <v>11865.43</v>
      </c>
    </row>
    <row r="2060" spans="2:4" x14ac:dyDescent="0.25">
      <c r="B2060" s="78">
        <v>42779</v>
      </c>
      <c r="D2060">
        <v>11882.38</v>
      </c>
    </row>
    <row r="2061" spans="2:4" x14ac:dyDescent="0.25">
      <c r="B2061" s="78">
        <v>42776</v>
      </c>
      <c r="D2061">
        <v>11866.82</v>
      </c>
    </row>
    <row r="2062" spans="2:4" x14ac:dyDescent="0.25">
      <c r="B2062" s="78">
        <v>42775</v>
      </c>
      <c r="D2062">
        <v>11846.42</v>
      </c>
    </row>
    <row r="2063" spans="2:4" x14ac:dyDescent="0.25">
      <c r="B2063" s="78">
        <v>42774</v>
      </c>
      <c r="D2063">
        <v>11833.8</v>
      </c>
    </row>
    <row r="2064" spans="2:4" x14ac:dyDescent="0.25">
      <c r="B2064" s="78">
        <v>42773</v>
      </c>
      <c r="D2064">
        <v>11832.78</v>
      </c>
    </row>
    <row r="2065" spans="2:4" x14ac:dyDescent="0.25">
      <c r="B2065" s="78">
        <v>42772</v>
      </c>
      <c r="D2065">
        <v>11874.73</v>
      </c>
    </row>
    <row r="2066" spans="2:4" x14ac:dyDescent="0.25">
      <c r="B2066" s="78">
        <v>42769</v>
      </c>
      <c r="D2066">
        <v>11793.62</v>
      </c>
    </row>
    <row r="2067" spans="2:4" x14ac:dyDescent="0.25">
      <c r="B2067" s="78">
        <v>42768</v>
      </c>
      <c r="D2067">
        <v>11784.61</v>
      </c>
    </row>
    <row r="2068" spans="2:4" x14ac:dyDescent="0.25">
      <c r="B2068" s="78">
        <v>42767</v>
      </c>
      <c r="D2068">
        <v>11758.63</v>
      </c>
    </row>
    <row r="2069" spans="2:4" x14ac:dyDescent="0.25">
      <c r="B2069" s="78">
        <v>42766</v>
      </c>
      <c r="D2069">
        <v>11548.15</v>
      </c>
    </row>
    <row r="2070" spans="2:4" x14ac:dyDescent="0.25">
      <c r="B2070" s="78">
        <v>42765</v>
      </c>
      <c r="D2070">
        <v>11644.53</v>
      </c>
    </row>
    <row r="2071" spans="2:4" x14ac:dyDescent="0.25">
      <c r="B2071" s="78">
        <v>42762</v>
      </c>
      <c r="D2071">
        <v>11656</v>
      </c>
    </row>
    <row r="2072" spans="2:4" x14ac:dyDescent="0.25">
      <c r="B2072" s="78">
        <v>42760</v>
      </c>
      <c r="D2072">
        <v>11604.09</v>
      </c>
    </row>
    <row r="2073" spans="2:4" x14ac:dyDescent="0.25">
      <c r="B2073" s="78">
        <v>42759</v>
      </c>
      <c r="D2073">
        <v>11432.83</v>
      </c>
    </row>
    <row r="2074" spans="2:4" x14ac:dyDescent="0.25">
      <c r="B2074" s="78">
        <v>42758</v>
      </c>
      <c r="D2074">
        <v>11319.09</v>
      </c>
    </row>
    <row r="2075" spans="2:4" x14ac:dyDescent="0.25">
      <c r="B2075" s="78">
        <v>42755</v>
      </c>
      <c r="D2075">
        <v>11260.99</v>
      </c>
    </row>
    <row r="2076" spans="2:4" x14ac:dyDescent="0.25">
      <c r="B2076" s="78">
        <v>42754</v>
      </c>
      <c r="D2076">
        <v>11376.62</v>
      </c>
    </row>
    <row r="2077" spans="2:4" x14ac:dyDescent="0.25">
      <c r="B2077" s="78">
        <v>42753</v>
      </c>
      <c r="D2077">
        <v>11352.22</v>
      </c>
    </row>
    <row r="2078" spans="2:4" x14ac:dyDescent="0.25">
      <c r="B2078" s="78">
        <v>42752</v>
      </c>
      <c r="D2078">
        <v>11326.62</v>
      </c>
    </row>
    <row r="2079" spans="2:4" x14ac:dyDescent="0.25">
      <c r="B2079" s="78">
        <v>42751</v>
      </c>
      <c r="D2079">
        <v>11346.57</v>
      </c>
    </row>
    <row r="2080" spans="2:4" x14ac:dyDescent="0.25">
      <c r="B2080" s="78">
        <v>42748</v>
      </c>
      <c r="D2080">
        <v>11329.78</v>
      </c>
    </row>
    <row r="2081" spans="2:4" x14ac:dyDescent="0.25">
      <c r="B2081" s="78">
        <v>42747</v>
      </c>
      <c r="D2081">
        <v>11339.04</v>
      </c>
    </row>
    <row r="2082" spans="2:4" x14ac:dyDescent="0.25">
      <c r="B2082" s="78">
        <v>42746</v>
      </c>
      <c r="D2082">
        <v>11303.19</v>
      </c>
    </row>
    <row r="2083" spans="2:4" x14ac:dyDescent="0.25">
      <c r="B2083" s="78">
        <v>42745</v>
      </c>
      <c r="D2083">
        <v>11179.04</v>
      </c>
    </row>
    <row r="2084" spans="2:4" x14ac:dyDescent="0.25">
      <c r="B2084" s="78">
        <v>42744</v>
      </c>
      <c r="D2084">
        <v>11108.2</v>
      </c>
    </row>
    <row r="2085" spans="2:4" x14ac:dyDescent="0.25">
      <c r="B2085" s="78">
        <v>42741</v>
      </c>
      <c r="D2085">
        <v>11118.62</v>
      </c>
    </row>
    <row r="2086" spans="2:4" x14ac:dyDescent="0.25">
      <c r="B2086" s="78">
        <v>42740</v>
      </c>
      <c r="D2086">
        <v>11159.12</v>
      </c>
    </row>
    <row r="2087" spans="2:4" x14ac:dyDescent="0.25">
      <c r="B2087" s="78">
        <v>42739</v>
      </c>
      <c r="D2087">
        <v>11046.76</v>
      </c>
    </row>
    <row r="2088" spans="2:4" x14ac:dyDescent="0.25">
      <c r="B2088" s="78">
        <v>42738</v>
      </c>
      <c r="D2088">
        <v>11049.08</v>
      </c>
    </row>
    <row r="2089" spans="2:4" x14ac:dyDescent="0.25">
      <c r="B2089" s="78">
        <v>42737</v>
      </c>
      <c r="D2089">
        <v>11031.91</v>
      </c>
    </row>
    <row r="2090" spans="2:4" x14ac:dyDescent="0.25">
      <c r="B2090" s="78">
        <v>42734</v>
      </c>
      <c r="D2090">
        <v>11040.41</v>
      </c>
    </row>
    <row r="2091" spans="2:4" x14ac:dyDescent="0.25">
      <c r="B2091" s="78">
        <v>42733</v>
      </c>
      <c r="D2091">
        <v>10929.53</v>
      </c>
    </row>
    <row r="2092" spans="2:4" x14ac:dyDescent="0.25">
      <c r="B2092" s="78">
        <v>42732</v>
      </c>
      <c r="D2092">
        <v>10836.85</v>
      </c>
    </row>
    <row r="2093" spans="2:4" x14ac:dyDescent="0.25">
      <c r="B2093" s="78">
        <v>42731</v>
      </c>
      <c r="D2093">
        <v>10834.12</v>
      </c>
    </row>
    <row r="2094" spans="2:4" x14ac:dyDescent="0.25">
      <c r="B2094" s="78">
        <v>42730</v>
      </c>
      <c r="D2094">
        <v>10666.06</v>
      </c>
    </row>
    <row r="2095" spans="2:4" x14ac:dyDescent="0.25">
      <c r="B2095" s="78">
        <v>42727</v>
      </c>
      <c r="D2095">
        <v>10770.6</v>
      </c>
    </row>
    <row r="2096" spans="2:4" x14ac:dyDescent="0.25">
      <c r="B2096" s="78">
        <v>42726</v>
      </c>
      <c r="D2096">
        <v>10761.65</v>
      </c>
    </row>
    <row r="2097" spans="2:4" x14ac:dyDescent="0.25">
      <c r="B2097" s="78">
        <v>42725</v>
      </c>
      <c r="D2097">
        <v>10872.49</v>
      </c>
    </row>
    <row r="2098" spans="2:4" x14ac:dyDescent="0.25">
      <c r="B2098" s="78">
        <v>42724</v>
      </c>
      <c r="D2098">
        <v>10900.96</v>
      </c>
    </row>
    <row r="2099" spans="2:4" x14ac:dyDescent="0.25">
      <c r="B2099" s="78">
        <v>42723</v>
      </c>
      <c r="D2099">
        <v>10930.55</v>
      </c>
    </row>
    <row r="2100" spans="2:4" x14ac:dyDescent="0.25">
      <c r="B2100" s="78">
        <v>42720</v>
      </c>
      <c r="D2100">
        <v>10977.91</v>
      </c>
    </row>
    <row r="2101" spans="2:4" x14ac:dyDescent="0.25">
      <c r="B2101" s="78">
        <v>42719</v>
      </c>
      <c r="D2101">
        <v>10997.01</v>
      </c>
    </row>
    <row r="2102" spans="2:4" x14ac:dyDescent="0.25">
      <c r="B2102" s="78">
        <v>42718</v>
      </c>
      <c r="D2102">
        <v>11035.88</v>
      </c>
    </row>
    <row r="2103" spans="2:4" x14ac:dyDescent="0.25">
      <c r="B2103" s="78">
        <v>42717</v>
      </c>
      <c r="D2103">
        <v>11088.99</v>
      </c>
    </row>
    <row r="2104" spans="2:4" x14ac:dyDescent="0.25">
      <c r="B2104" s="78">
        <v>42716</v>
      </c>
      <c r="D2104">
        <v>11020.15</v>
      </c>
    </row>
    <row r="2105" spans="2:4" x14ac:dyDescent="0.25">
      <c r="B2105" s="78">
        <v>42713</v>
      </c>
      <c r="D2105">
        <v>11142.82</v>
      </c>
    </row>
    <row r="2106" spans="2:4" x14ac:dyDescent="0.25">
      <c r="B2106" s="78">
        <v>42712</v>
      </c>
      <c r="D2106">
        <v>11122.75</v>
      </c>
    </row>
    <row r="2107" spans="2:4" x14ac:dyDescent="0.25">
      <c r="B2107" s="78">
        <v>42711</v>
      </c>
      <c r="D2107">
        <v>10927.43</v>
      </c>
    </row>
    <row r="2108" spans="2:4" x14ac:dyDescent="0.25">
      <c r="B2108" s="78">
        <v>42710</v>
      </c>
      <c r="D2108">
        <v>10982.89</v>
      </c>
    </row>
    <row r="2109" spans="2:4" x14ac:dyDescent="0.25">
      <c r="B2109" s="78">
        <v>42709</v>
      </c>
      <c r="D2109">
        <v>10963.49</v>
      </c>
    </row>
    <row r="2110" spans="2:4" x14ac:dyDescent="0.25">
      <c r="B2110" s="78">
        <v>42706</v>
      </c>
      <c r="D2110">
        <v>10906.86</v>
      </c>
    </row>
    <row r="2111" spans="2:4" x14ac:dyDescent="0.25">
      <c r="B2111" s="78">
        <v>42705</v>
      </c>
      <c r="D2111">
        <v>11050</v>
      </c>
    </row>
    <row r="2112" spans="2:4" x14ac:dyDescent="0.25">
      <c r="B2112" s="78">
        <v>42704</v>
      </c>
      <c r="D2112">
        <v>11092.59</v>
      </c>
    </row>
    <row r="2113" spans="2:4" x14ac:dyDescent="0.25">
      <c r="B2113" s="78">
        <v>42703</v>
      </c>
      <c r="D2113">
        <v>10981.54</v>
      </c>
    </row>
    <row r="2114" spans="2:4" x14ac:dyDescent="0.25">
      <c r="B2114" s="78">
        <v>42702</v>
      </c>
      <c r="D2114">
        <v>10960.97</v>
      </c>
    </row>
    <row r="2115" spans="2:4" x14ac:dyDescent="0.25">
      <c r="B2115" s="78">
        <v>42699</v>
      </c>
      <c r="D2115">
        <v>10943.99</v>
      </c>
    </row>
    <row r="2116" spans="2:4" x14ac:dyDescent="0.25">
      <c r="B2116" s="78">
        <v>42698</v>
      </c>
      <c r="D2116">
        <v>10743.28</v>
      </c>
    </row>
    <row r="2117" spans="2:4" x14ac:dyDescent="0.25">
      <c r="B2117" s="78">
        <v>42697</v>
      </c>
      <c r="D2117">
        <v>10834.59</v>
      </c>
    </row>
    <row r="2118" spans="2:4" x14ac:dyDescent="0.25">
      <c r="B2118" s="78">
        <v>42696</v>
      </c>
      <c r="D2118">
        <v>10792.82</v>
      </c>
    </row>
    <row r="2119" spans="2:4" x14ac:dyDescent="0.25">
      <c r="B2119" s="78">
        <v>42695</v>
      </c>
      <c r="D2119">
        <v>10694.09</v>
      </c>
    </row>
    <row r="2120" spans="2:4" x14ac:dyDescent="0.25">
      <c r="B2120" s="78">
        <v>42692</v>
      </c>
      <c r="D2120">
        <v>10889.64</v>
      </c>
    </row>
    <row r="2121" spans="2:4" x14ac:dyDescent="0.25">
      <c r="B2121" s="78">
        <v>42691</v>
      </c>
      <c r="D2121">
        <v>10897.55</v>
      </c>
    </row>
    <row r="2122" spans="2:4" x14ac:dyDescent="0.25">
      <c r="B2122" s="78">
        <v>42690</v>
      </c>
      <c r="D2122">
        <v>10940.23</v>
      </c>
    </row>
    <row r="2123" spans="2:4" x14ac:dyDescent="0.25">
      <c r="B2123" s="78">
        <v>42689</v>
      </c>
      <c r="D2123">
        <v>10935.99</v>
      </c>
    </row>
    <row r="2124" spans="2:4" x14ac:dyDescent="0.25">
      <c r="B2124" s="78">
        <v>42685</v>
      </c>
      <c r="D2124">
        <v>11189.3</v>
      </c>
    </row>
    <row r="2125" spans="2:4" x14ac:dyDescent="0.25">
      <c r="B2125" s="78">
        <v>42684</v>
      </c>
      <c r="D2125">
        <v>11498.79</v>
      </c>
    </row>
    <row r="2126" spans="2:4" x14ac:dyDescent="0.25">
      <c r="B2126" s="78">
        <v>42683</v>
      </c>
      <c r="D2126">
        <v>11372.35</v>
      </c>
    </row>
    <row r="2127" spans="2:4" x14ac:dyDescent="0.25">
      <c r="B2127" s="78">
        <v>42682</v>
      </c>
      <c r="D2127">
        <v>11522.76</v>
      </c>
    </row>
    <row r="2128" spans="2:4" x14ac:dyDescent="0.25">
      <c r="B2128" s="78">
        <v>42681</v>
      </c>
      <c r="D2128">
        <v>11460.08</v>
      </c>
    </row>
    <row r="2129" spans="2:4" x14ac:dyDescent="0.25">
      <c r="B2129" s="78">
        <v>42678</v>
      </c>
      <c r="D2129">
        <v>11374.71</v>
      </c>
    </row>
    <row r="2130" spans="2:4" x14ac:dyDescent="0.25">
      <c r="B2130" s="78">
        <v>42677</v>
      </c>
      <c r="D2130">
        <v>11443.72</v>
      </c>
    </row>
    <row r="2131" spans="2:4" x14ac:dyDescent="0.25">
      <c r="B2131" s="78">
        <v>42676</v>
      </c>
      <c r="D2131">
        <v>11479.94</v>
      </c>
    </row>
    <row r="2132" spans="2:4" x14ac:dyDescent="0.25">
      <c r="B2132" s="78">
        <v>42675</v>
      </c>
      <c r="D2132">
        <v>11631.33</v>
      </c>
    </row>
    <row r="2133" spans="2:4" x14ac:dyDescent="0.25">
      <c r="B2133" s="78">
        <v>42673</v>
      </c>
      <c r="D2133">
        <v>11628.32</v>
      </c>
    </row>
    <row r="2134" spans="2:4" x14ac:dyDescent="0.25">
      <c r="B2134" s="78">
        <v>42671</v>
      </c>
      <c r="D2134">
        <v>11644.89</v>
      </c>
    </row>
    <row r="2135" spans="2:4" x14ac:dyDescent="0.25">
      <c r="B2135" s="78">
        <v>42670</v>
      </c>
      <c r="D2135">
        <v>11614.18</v>
      </c>
    </row>
    <row r="2136" spans="2:4" x14ac:dyDescent="0.25">
      <c r="B2136" s="78">
        <v>42669</v>
      </c>
      <c r="D2136">
        <v>11612.99</v>
      </c>
    </row>
    <row r="2137" spans="2:4" x14ac:dyDescent="0.25">
      <c r="B2137" s="78">
        <v>42668</v>
      </c>
      <c r="D2137">
        <v>11715.45</v>
      </c>
    </row>
    <row r="2138" spans="2:4" x14ac:dyDescent="0.25">
      <c r="B2138" s="78">
        <v>42667</v>
      </c>
      <c r="D2138">
        <v>11739.24</v>
      </c>
    </row>
    <row r="2139" spans="2:4" x14ac:dyDescent="0.25">
      <c r="B2139" s="78">
        <v>42664</v>
      </c>
      <c r="D2139">
        <v>11716.57</v>
      </c>
    </row>
    <row r="2140" spans="2:4" x14ac:dyDescent="0.25">
      <c r="B2140" s="78">
        <v>42663</v>
      </c>
      <c r="D2140">
        <v>11717.04</v>
      </c>
    </row>
    <row r="2141" spans="2:4" x14ac:dyDescent="0.25">
      <c r="B2141" s="78">
        <v>42662</v>
      </c>
      <c r="D2141">
        <v>11662.81</v>
      </c>
    </row>
    <row r="2142" spans="2:4" x14ac:dyDescent="0.25">
      <c r="B2142" s="78">
        <v>42661</v>
      </c>
      <c r="D2142">
        <v>11688.13</v>
      </c>
    </row>
    <row r="2143" spans="2:4" x14ac:dyDescent="0.25">
      <c r="B2143" s="78">
        <v>42660</v>
      </c>
      <c r="D2143">
        <v>11475.97</v>
      </c>
    </row>
    <row r="2144" spans="2:4" x14ac:dyDescent="0.25">
      <c r="B2144" s="78">
        <v>42657</v>
      </c>
      <c r="D2144">
        <v>11560.81</v>
      </c>
    </row>
    <row r="2145" spans="2:4" x14ac:dyDescent="0.25">
      <c r="B2145" s="78">
        <v>42656</v>
      </c>
      <c r="D2145">
        <v>11547.3</v>
      </c>
    </row>
    <row r="2146" spans="2:4" x14ac:dyDescent="0.25">
      <c r="B2146" s="78">
        <v>42653</v>
      </c>
      <c r="D2146">
        <v>11729.75</v>
      </c>
    </row>
    <row r="2147" spans="2:4" x14ac:dyDescent="0.25">
      <c r="B2147" s="78">
        <v>42650</v>
      </c>
      <c r="D2147">
        <v>11714.65</v>
      </c>
    </row>
    <row r="2148" spans="2:4" x14ac:dyDescent="0.25">
      <c r="B2148" s="78">
        <v>42649</v>
      </c>
      <c r="D2148">
        <v>11730.75</v>
      </c>
    </row>
    <row r="2149" spans="2:4" x14ac:dyDescent="0.25">
      <c r="B2149" s="78">
        <v>42648</v>
      </c>
      <c r="D2149">
        <v>11777.1</v>
      </c>
    </row>
    <row r="2150" spans="2:4" x14ac:dyDescent="0.25">
      <c r="B2150" s="78">
        <v>42647</v>
      </c>
      <c r="D2150">
        <v>11811.04</v>
      </c>
    </row>
    <row r="2151" spans="2:4" x14ac:dyDescent="0.25">
      <c r="B2151" s="78">
        <v>42646</v>
      </c>
      <c r="D2151">
        <v>11769.16</v>
      </c>
    </row>
    <row r="2152" spans="2:4" x14ac:dyDescent="0.25">
      <c r="B2152" s="78">
        <v>42643</v>
      </c>
      <c r="D2152">
        <v>11598.22</v>
      </c>
    </row>
    <row r="2153" spans="2:4" x14ac:dyDescent="0.25">
      <c r="B2153" s="78">
        <v>42642</v>
      </c>
      <c r="D2153">
        <v>11571.4</v>
      </c>
    </row>
    <row r="2154" spans="2:4" x14ac:dyDescent="0.25">
      <c r="B2154" s="78">
        <v>42641</v>
      </c>
      <c r="D2154">
        <v>11778.71</v>
      </c>
    </row>
    <row r="2155" spans="2:4" x14ac:dyDescent="0.25">
      <c r="B2155" s="78">
        <v>42640</v>
      </c>
      <c r="D2155">
        <v>11726.49</v>
      </c>
    </row>
    <row r="2156" spans="2:4" x14ac:dyDescent="0.25">
      <c r="B2156" s="78">
        <v>42639</v>
      </c>
      <c r="D2156">
        <v>11748.91</v>
      </c>
    </row>
    <row r="2157" spans="2:4" x14ac:dyDescent="0.25">
      <c r="B2157" s="78">
        <v>42636</v>
      </c>
      <c r="D2157">
        <v>11895.07</v>
      </c>
    </row>
    <row r="2158" spans="2:4" x14ac:dyDescent="0.25">
      <c r="B2158" s="78">
        <v>42635</v>
      </c>
      <c r="D2158">
        <v>11943.44</v>
      </c>
    </row>
    <row r="2159" spans="2:4" x14ac:dyDescent="0.25">
      <c r="B2159" s="78">
        <v>42634</v>
      </c>
      <c r="D2159">
        <v>11821.52</v>
      </c>
    </row>
    <row r="2160" spans="2:4" x14ac:dyDescent="0.25">
      <c r="B2160" s="78">
        <v>42633</v>
      </c>
      <c r="D2160">
        <v>11819.83</v>
      </c>
    </row>
    <row r="2161" spans="2:4" x14ac:dyDescent="0.25">
      <c r="B2161" s="78">
        <v>42632</v>
      </c>
      <c r="D2161">
        <v>11863.61</v>
      </c>
    </row>
    <row r="2162" spans="2:4" x14ac:dyDescent="0.25">
      <c r="B2162" s="78">
        <v>42629</v>
      </c>
      <c r="D2162">
        <v>11825.12</v>
      </c>
    </row>
    <row r="2163" spans="2:4" x14ac:dyDescent="0.25">
      <c r="B2163" s="78">
        <v>42628</v>
      </c>
      <c r="D2163">
        <v>11774.9</v>
      </c>
    </row>
    <row r="2164" spans="2:4" x14ac:dyDescent="0.25">
      <c r="B2164" s="78">
        <v>42627</v>
      </c>
      <c r="D2164">
        <v>11751.93</v>
      </c>
    </row>
    <row r="2165" spans="2:4" x14ac:dyDescent="0.25">
      <c r="B2165" s="78">
        <v>42625</v>
      </c>
      <c r="D2165">
        <v>11737</v>
      </c>
    </row>
    <row r="2166" spans="2:4" x14ac:dyDescent="0.25">
      <c r="B2166" s="78">
        <v>42622</v>
      </c>
      <c r="D2166">
        <v>11940.12</v>
      </c>
    </row>
    <row r="2167" spans="2:4" x14ac:dyDescent="0.25">
      <c r="B2167" s="78">
        <v>42621</v>
      </c>
      <c r="D2167">
        <v>12055.6</v>
      </c>
    </row>
    <row r="2168" spans="2:4" x14ac:dyDescent="0.25">
      <c r="B2168" s="78">
        <v>42620</v>
      </c>
      <c r="D2168">
        <v>12005.43</v>
      </c>
    </row>
    <row r="2169" spans="2:4" x14ac:dyDescent="0.25">
      <c r="B2169" s="78">
        <v>42619</v>
      </c>
      <c r="D2169">
        <v>12037.72</v>
      </c>
    </row>
    <row r="2170" spans="2:4" x14ac:dyDescent="0.25">
      <c r="B2170" s="78">
        <v>42615</v>
      </c>
      <c r="D2170">
        <v>11857.76</v>
      </c>
    </row>
    <row r="2171" spans="2:4" x14ac:dyDescent="0.25">
      <c r="B2171" s="78">
        <v>42614</v>
      </c>
      <c r="D2171">
        <v>11810.69</v>
      </c>
    </row>
    <row r="2172" spans="2:4" x14ac:dyDescent="0.25">
      <c r="B2172" s="78">
        <v>42613</v>
      </c>
      <c r="D2172">
        <v>11826.19</v>
      </c>
    </row>
    <row r="2173" spans="2:4" x14ac:dyDescent="0.25">
      <c r="B2173" s="78">
        <v>42612</v>
      </c>
      <c r="D2173">
        <v>11766.04</v>
      </c>
    </row>
    <row r="2174" spans="2:4" x14ac:dyDescent="0.25">
      <c r="B2174" s="78">
        <v>42611</v>
      </c>
      <c r="D2174">
        <v>11581.83</v>
      </c>
    </row>
    <row r="2175" spans="2:4" x14ac:dyDescent="0.25">
      <c r="B2175" s="78">
        <v>42608</v>
      </c>
      <c r="D2175">
        <v>11534.92</v>
      </c>
    </row>
    <row r="2176" spans="2:4" x14ac:dyDescent="0.25">
      <c r="B2176" s="78">
        <v>42607</v>
      </c>
      <c r="D2176">
        <v>11561.34</v>
      </c>
    </row>
    <row r="2177" spans="2:4" x14ac:dyDescent="0.25">
      <c r="B2177" s="78">
        <v>42606</v>
      </c>
      <c r="D2177">
        <v>11639.48</v>
      </c>
    </row>
    <row r="2178" spans="2:4" x14ac:dyDescent="0.25">
      <c r="B2178" s="78">
        <v>42605</v>
      </c>
      <c r="D2178">
        <v>11615.7</v>
      </c>
    </row>
    <row r="2179" spans="2:4" x14ac:dyDescent="0.25">
      <c r="B2179" s="78">
        <v>42604</v>
      </c>
      <c r="D2179">
        <v>11611.02</v>
      </c>
    </row>
    <row r="2180" spans="2:4" x14ac:dyDescent="0.25">
      <c r="B2180" s="78">
        <v>42601</v>
      </c>
      <c r="D2180">
        <v>11661.82</v>
      </c>
    </row>
    <row r="2181" spans="2:4" x14ac:dyDescent="0.25">
      <c r="B2181" s="78">
        <v>42600</v>
      </c>
      <c r="D2181">
        <v>11670.37</v>
      </c>
    </row>
    <row r="2182" spans="2:4" x14ac:dyDescent="0.25">
      <c r="B2182" s="78">
        <v>42599</v>
      </c>
      <c r="D2182">
        <v>11598.72</v>
      </c>
    </row>
    <row r="2183" spans="2:4" x14ac:dyDescent="0.25">
      <c r="B2183" s="78">
        <v>42598</v>
      </c>
      <c r="D2183">
        <v>11623.61</v>
      </c>
    </row>
    <row r="2184" spans="2:4" x14ac:dyDescent="0.25">
      <c r="B2184" s="78">
        <v>42594</v>
      </c>
      <c r="D2184">
        <v>11663.43</v>
      </c>
    </row>
    <row r="2185" spans="2:4" x14ac:dyDescent="0.25">
      <c r="B2185" s="78">
        <v>42593</v>
      </c>
      <c r="D2185">
        <v>11555.84</v>
      </c>
    </row>
    <row r="2186" spans="2:4" x14ac:dyDescent="0.25">
      <c r="B2186" s="78">
        <v>42592</v>
      </c>
      <c r="D2186">
        <v>11532.49</v>
      </c>
    </row>
    <row r="2187" spans="2:4" x14ac:dyDescent="0.25">
      <c r="B2187" s="78">
        <v>42591</v>
      </c>
      <c r="D2187">
        <v>11669.7</v>
      </c>
    </row>
    <row r="2188" spans="2:4" x14ac:dyDescent="0.25">
      <c r="B2188" s="78">
        <v>42590</v>
      </c>
      <c r="D2188">
        <v>11713.58</v>
      </c>
    </row>
    <row r="2189" spans="2:4" x14ac:dyDescent="0.25">
      <c r="B2189" s="78">
        <v>42587</v>
      </c>
      <c r="D2189">
        <v>11675.68</v>
      </c>
    </row>
    <row r="2190" spans="2:4" x14ac:dyDescent="0.25">
      <c r="B2190" s="78">
        <v>42586</v>
      </c>
      <c r="D2190">
        <v>11498.13</v>
      </c>
    </row>
    <row r="2191" spans="2:4" x14ac:dyDescent="0.25">
      <c r="B2191" s="78">
        <v>42585</v>
      </c>
      <c r="D2191">
        <v>11489.74</v>
      </c>
    </row>
    <row r="2192" spans="2:4" x14ac:dyDescent="0.25">
      <c r="B2192" s="78">
        <v>42584</v>
      </c>
      <c r="D2192">
        <v>11594.65</v>
      </c>
    </row>
    <row r="2193" spans="2:4" x14ac:dyDescent="0.25">
      <c r="B2193" s="78">
        <v>42583</v>
      </c>
      <c r="D2193">
        <v>11612.19</v>
      </c>
    </row>
    <row r="2194" spans="2:4" x14ac:dyDescent="0.25">
      <c r="B2194" s="78">
        <v>42580</v>
      </c>
      <c r="D2194">
        <v>11614.8</v>
      </c>
    </row>
    <row r="2195" spans="2:4" x14ac:dyDescent="0.25">
      <c r="B2195" s="78">
        <v>42579</v>
      </c>
      <c r="D2195">
        <v>11652.18</v>
      </c>
    </row>
    <row r="2196" spans="2:4" x14ac:dyDescent="0.25">
      <c r="B2196" s="78">
        <v>42578</v>
      </c>
      <c r="D2196">
        <v>11579.64</v>
      </c>
    </row>
    <row r="2197" spans="2:4" x14ac:dyDescent="0.25">
      <c r="B2197" s="78">
        <v>42577</v>
      </c>
      <c r="D2197">
        <v>11545.78</v>
      </c>
    </row>
    <row r="2198" spans="2:4" x14ac:dyDescent="0.25">
      <c r="B2198" s="78">
        <v>42576</v>
      </c>
      <c r="D2198">
        <v>11606.29</v>
      </c>
    </row>
    <row r="2199" spans="2:4" x14ac:dyDescent="0.25">
      <c r="B2199" s="78">
        <v>42573</v>
      </c>
      <c r="D2199">
        <v>11477.47</v>
      </c>
    </row>
    <row r="2200" spans="2:4" x14ac:dyDescent="0.25">
      <c r="B2200" s="78">
        <v>42572</v>
      </c>
      <c r="D2200">
        <v>11435.64</v>
      </c>
    </row>
    <row r="2201" spans="2:4" x14ac:dyDescent="0.25">
      <c r="B2201" s="78">
        <v>42571</v>
      </c>
      <c r="D2201">
        <v>11508.07</v>
      </c>
    </row>
    <row r="2202" spans="2:4" x14ac:dyDescent="0.25">
      <c r="B2202" s="78">
        <v>42570</v>
      </c>
      <c r="D2202">
        <v>11457.95</v>
      </c>
    </row>
    <row r="2203" spans="2:4" x14ac:dyDescent="0.25">
      <c r="B2203" s="78">
        <v>42569</v>
      </c>
      <c r="D2203">
        <v>11431.25</v>
      </c>
    </row>
    <row r="2204" spans="2:4" x14ac:dyDescent="0.25">
      <c r="B2204" s="78">
        <v>42566</v>
      </c>
      <c r="D2204">
        <v>11474.04</v>
      </c>
    </row>
    <row r="2205" spans="2:4" x14ac:dyDescent="0.25">
      <c r="B2205" s="78">
        <v>42565</v>
      </c>
      <c r="D2205">
        <v>11497.65</v>
      </c>
    </row>
    <row r="2206" spans="2:4" x14ac:dyDescent="0.25">
      <c r="B2206" s="78">
        <v>42564</v>
      </c>
      <c r="D2206">
        <v>11436.09</v>
      </c>
    </row>
    <row r="2207" spans="2:4" x14ac:dyDescent="0.25">
      <c r="B2207" s="78">
        <v>42563</v>
      </c>
      <c r="D2207">
        <v>11438.19</v>
      </c>
    </row>
    <row r="2208" spans="2:4" x14ac:dyDescent="0.25">
      <c r="B2208" s="78">
        <v>42562</v>
      </c>
      <c r="D2208">
        <v>11366.82</v>
      </c>
    </row>
    <row r="2209" spans="2:4" x14ac:dyDescent="0.25">
      <c r="B2209" s="78">
        <v>42559</v>
      </c>
      <c r="D2209">
        <v>11172.39</v>
      </c>
    </row>
    <row r="2210" spans="2:4" x14ac:dyDescent="0.25">
      <c r="B2210" s="78">
        <v>42558</v>
      </c>
      <c r="D2210">
        <v>11192.11</v>
      </c>
    </row>
    <row r="2211" spans="2:4" x14ac:dyDescent="0.25">
      <c r="B2211" s="78">
        <v>42556</v>
      </c>
      <c r="D2211">
        <v>11186.41</v>
      </c>
    </row>
    <row r="2212" spans="2:4" x14ac:dyDescent="0.25">
      <c r="B2212" s="78">
        <v>42555</v>
      </c>
      <c r="D2212">
        <v>11233.09</v>
      </c>
    </row>
    <row r="2213" spans="2:4" x14ac:dyDescent="0.25">
      <c r="B2213" s="78">
        <v>42552</v>
      </c>
      <c r="D2213">
        <v>11175.85</v>
      </c>
    </row>
    <row r="2214" spans="2:4" x14ac:dyDescent="0.25">
      <c r="B2214" s="78">
        <v>42551</v>
      </c>
      <c r="D2214">
        <v>11121.39</v>
      </c>
    </row>
    <row r="2215" spans="2:4" x14ac:dyDescent="0.25">
      <c r="B2215" s="78">
        <v>42550</v>
      </c>
      <c r="D2215">
        <v>11009.02</v>
      </c>
    </row>
    <row r="2216" spans="2:4" x14ac:dyDescent="0.25">
      <c r="B2216" s="78">
        <v>42549</v>
      </c>
      <c r="D2216">
        <v>10899.91</v>
      </c>
    </row>
    <row r="2217" spans="2:4" x14ac:dyDescent="0.25">
      <c r="B2217" s="78">
        <v>42548</v>
      </c>
      <c r="D2217">
        <v>10855.5</v>
      </c>
    </row>
    <row r="2218" spans="2:4" x14ac:dyDescent="0.25">
      <c r="B2218" s="78">
        <v>42545</v>
      </c>
      <c r="D2218">
        <v>10847.29</v>
      </c>
    </row>
    <row r="2219" spans="2:4" x14ac:dyDescent="0.25">
      <c r="B2219" s="78">
        <v>42544</v>
      </c>
      <c r="D2219">
        <v>11091.16</v>
      </c>
    </row>
    <row r="2220" spans="2:4" x14ac:dyDescent="0.25">
      <c r="B2220" s="78">
        <v>42543</v>
      </c>
      <c r="D2220">
        <v>11000.82</v>
      </c>
    </row>
    <row r="2221" spans="2:4" x14ac:dyDescent="0.25">
      <c r="B2221" s="78">
        <v>42542</v>
      </c>
      <c r="D2221">
        <v>11020.11</v>
      </c>
    </row>
    <row r="2222" spans="2:4" x14ac:dyDescent="0.25">
      <c r="B2222" s="78">
        <v>42541</v>
      </c>
      <c r="D2222">
        <v>11045.03</v>
      </c>
    </row>
    <row r="2223" spans="2:4" x14ac:dyDescent="0.25">
      <c r="B2223" s="78">
        <v>42538</v>
      </c>
      <c r="D2223">
        <v>10953.44</v>
      </c>
    </row>
    <row r="2224" spans="2:4" x14ac:dyDescent="0.25">
      <c r="B2224" s="78">
        <v>42537</v>
      </c>
      <c r="D2224">
        <v>10913.97</v>
      </c>
    </row>
    <row r="2225" spans="2:4" x14ac:dyDescent="0.25">
      <c r="B2225" s="78">
        <v>42536</v>
      </c>
      <c r="D2225">
        <v>10990.64</v>
      </c>
    </row>
    <row r="2226" spans="2:4" x14ac:dyDescent="0.25">
      <c r="B2226" s="78">
        <v>42535</v>
      </c>
      <c r="D2226">
        <v>10859.76</v>
      </c>
    </row>
    <row r="2227" spans="2:4" x14ac:dyDescent="0.25">
      <c r="B2227" s="78">
        <v>42534</v>
      </c>
      <c r="D2227">
        <v>10862.06</v>
      </c>
    </row>
    <row r="2228" spans="2:4" x14ac:dyDescent="0.25">
      <c r="B2228" s="78">
        <v>42531</v>
      </c>
      <c r="D2228">
        <v>10941.7</v>
      </c>
    </row>
    <row r="2229" spans="2:4" x14ac:dyDescent="0.25">
      <c r="B2229" s="78">
        <v>42530</v>
      </c>
      <c r="D2229">
        <v>10986.64</v>
      </c>
    </row>
    <row r="2230" spans="2:4" x14ac:dyDescent="0.25">
      <c r="B2230" s="78">
        <v>42529</v>
      </c>
      <c r="D2230">
        <v>11068.75</v>
      </c>
    </row>
    <row r="2231" spans="2:4" x14ac:dyDescent="0.25">
      <c r="B2231" s="78">
        <v>42528</v>
      </c>
      <c r="D2231">
        <v>11059.93</v>
      </c>
    </row>
    <row r="2232" spans="2:4" x14ac:dyDescent="0.25">
      <c r="B2232" s="78">
        <v>42527</v>
      </c>
      <c r="D2232">
        <v>10972.45</v>
      </c>
    </row>
    <row r="2233" spans="2:4" x14ac:dyDescent="0.25">
      <c r="B2233" s="78">
        <v>42524</v>
      </c>
      <c r="D2233">
        <v>10992.21</v>
      </c>
    </row>
    <row r="2234" spans="2:4" x14ac:dyDescent="0.25">
      <c r="B2234" s="78">
        <v>42523</v>
      </c>
      <c r="D2234">
        <v>10986.77</v>
      </c>
    </row>
    <row r="2235" spans="2:4" x14ac:dyDescent="0.25">
      <c r="B2235" s="78">
        <v>42522</v>
      </c>
      <c r="D2235">
        <v>10934.62</v>
      </c>
    </row>
    <row r="2236" spans="2:4" x14ac:dyDescent="0.25">
      <c r="B2236" s="78">
        <v>42521</v>
      </c>
      <c r="D2236">
        <v>10908.07</v>
      </c>
    </row>
    <row r="2237" spans="2:4" x14ac:dyDescent="0.25">
      <c r="B2237" s="78">
        <v>42520</v>
      </c>
      <c r="D2237">
        <v>10932.7</v>
      </c>
    </row>
    <row r="2238" spans="2:4" x14ac:dyDescent="0.25">
      <c r="B2238" s="78">
        <v>42517</v>
      </c>
      <c r="D2238">
        <v>10884.88</v>
      </c>
    </row>
    <row r="2239" spans="2:4" x14ac:dyDescent="0.25">
      <c r="B2239" s="78">
        <v>42516</v>
      </c>
      <c r="D2239">
        <v>10768.78</v>
      </c>
    </row>
    <row r="2240" spans="2:4" x14ac:dyDescent="0.25">
      <c r="B2240" s="78">
        <v>42515</v>
      </c>
      <c r="D2240">
        <v>10588.92</v>
      </c>
    </row>
    <row r="2241" spans="2:4" x14ac:dyDescent="0.25">
      <c r="B2241" s="78">
        <v>42514</v>
      </c>
      <c r="D2241">
        <v>10340.65</v>
      </c>
    </row>
    <row r="2242" spans="2:4" x14ac:dyDescent="0.25">
      <c r="B2242" s="78">
        <v>42513</v>
      </c>
      <c r="D2242">
        <v>10316.91</v>
      </c>
    </row>
    <row r="2243" spans="2:4" x14ac:dyDescent="0.25">
      <c r="B2243" s="78">
        <v>42510</v>
      </c>
      <c r="D2243">
        <v>10341.790000000001</v>
      </c>
    </row>
    <row r="2244" spans="2:4" x14ac:dyDescent="0.25">
      <c r="B2244" s="78">
        <v>42509</v>
      </c>
      <c r="D2244">
        <v>10386.75</v>
      </c>
    </row>
    <row r="2245" spans="2:4" x14ac:dyDescent="0.25">
      <c r="B2245" s="78">
        <v>42508</v>
      </c>
      <c r="D2245">
        <v>10502.51</v>
      </c>
    </row>
    <row r="2246" spans="2:4" x14ac:dyDescent="0.25">
      <c r="B2246" s="78">
        <v>42507</v>
      </c>
      <c r="D2246">
        <v>10530.03</v>
      </c>
    </row>
    <row r="2247" spans="2:4" x14ac:dyDescent="0.25">
      <c r="B2247" s="78">
        <v>42506</v>
      </c>
      <c r="D2247">
        <v>10489.97</v>
      </c>
    </row>
    <row r="2248" spans="2:4" x14ac:dyDescent="0.25">
      <c r="B2248" s="78">
        <v>42503</v>
      </c>
      <c r="D2248">
        <v>10428.780000000001</v>
      </c>
    </row>
    <row r="2249" spans="2:4" x14ac:dyDescent="0.25">
      <c r="B2249" s="78">
        <v>42502</v>
      </c>
      <c r="D2249">
        <v>10542.93</v>
      </c>
    </row>
    <row r="2250" spans="2:4" x14ac:dyDescent="0.25">
      <c r="B2250" s="78">
        <v>42501</v>
      </c>
      <c r="D2250">
        <v>10474.1</v>
      </c>
    </row>
    <row r="2251" spans="2:4" x14ac:dyDescent="0.25">
      <c r="B2251" s="78">
        <v>42500</v>
      </c>
      <c r="D2251">
        <v>10526.11</v>
      </c>
    </row>
    <row r="2252" spans="2:4" x14ac:dyDescent="0.25">
      <c r="B2252" s="78">
        <v>42499</v>
      </c>
      <c r="D2252">
        <v>10497.09</v>
      </c>
    </row>
    <row r="2253" spans="2:4" x14ac:dyDescent="0.25">
      <c r="B2253" s="78">
        <v>42496</v>
      </c>
      <c r="D2253">
        <v>10320.120000000001</v>
      </c>
    </row>
    <row r="2254" spans="2:4" x14ac:dyDescent="0.25">
      <c r="B2254" s="78">
        <v>42495</v>
      </c>
      <c r="D2254">
        <v>10322.82</v>
      </c>
    </row>
    <row r="2255" spans="2:4" x14ac:dyDescent="0.25">
      <c r="B2255" s="78">
        <v>42494</v>
      </c>
      <c r="D2255">
        <v>10283.01</v>
      </c>
    </row>
    <row r="2256" spans="2:4" x14ac:dyDescent="0.25">
      <c r="B2256" s="78">
        <v>42493</v>
      </c>
      <c r="D2256">
        <v>10336.969999999999</v>
      </c>
    </row>
    <row r="2257" spans="2:4" x14ac:dyDescent="0.25">
      <c r="B2257" s="78">
        <v>42492</v>
      </c>
      <c r="D2257">
        <v>10415.52</v>
      </c>
    </row>
    <row r="2258" spans="2:4" x14ac:dyDescent="0.25">
      <c r="B2258" s="78">
        <v>42489</v>
      </c>
      <c r="D2258">
        <v>10474.15</v>
      </c>
    </row>
    <row r="2259" spans="2:4" x14ac:dyDescent="0.25">
      <c r="B2259" s="78">
        <v>42488</v>
      </c>
      <c r="D2259">
        <v>10470.709999999999</v>
      </c>
    </row>
    <row r="2260" spans="2:4" x14ac:dyDescent="0.25">
      <c r="B2260" s="78">
        <v>42487</v>
      </c>
      <c r="D2260">
        <v>10647.74</v>
      </c>
    </row>
    <row r="2261" spans="2:4" x14ac:dyDescent="0.25">
      <c r="B2261" s="78">
        <v>42486</v>
      </c>
      <c r="D2261">
        <v>10624.72</v>
      </c>
    </row>
    <row r="2262" spans="2:4" x14ac:dyDescent="0.25">
      <c r="B2262" s="78">
        <v>42485</v>
      </c>
      <c r="D2262">
        <v>10481.120000000001</v>
      </c>
    </row>
    <row r="2263" spans="2:4" x14ac:dyDescent="0.25">
      <c r="B2263" s="78">
        <v>42482</v>
      </c>
      <c r="D2263">
        <v>10540.19</v>
      </c>
    </row>
    <row r="2264" spans="2:4" x14ac:dyDescent="0.25">
      <c r="B2264" s="78">
        <v>42481</v>
      </c>
      <c r="D2264">
        <v>10557.22</v>
      </c>
    </row>
    <row r="2265" spans="2:4" x14ac:dyDescent="0.25">
      <c r="B2265" s="78">
        <v>42480</v>
      </c>
      <c r="D2265">
        <v>10560.79</v>
      </c>
    </row>
    <row r="2266" spans="2:4" x14ac:dyDescent="0.25">
      <c r="B2266" s="78">
        <v>42478</v>
      </c>
      <c r="D2266">
        <v>10560.74</v>
      </c>
    </row>
    <row r="2267" spans="2:4" x14ac:dyDescent="0.25">
      <c r="B2267" s="78">
        <v>42473</v>
      </c>
      <c r="D2267">
        <v>10475.02</v>
      </c>
    </row>
    <row r="2268" spans="2:4" x14ac:dyDescent="0.25">
      <c r="B2268" s="78">
        <v>42472</v>
      </c>
      <c r="D2268">
        <v>10286.18</v>
      </c>
    </row>
    <row r="2269" spans="2:4" x14ac:dyDescent="0.25">
      <c r="B2269" s="78">
        <v>42471</v>
      </c>
      <c r="D2269">
        <v>10236.11</v>
      </c>
    </row>
    <row r="2270" spans="2:4" x14ac:dyDescent="0.25">
      <c r="B2270" s="78">
        <v>42468</v>
      </c>
      <c r="D2270">
        <v>10081.01</v>
      </c>
    </row>
    <row r="2271" spans="2:4" x14ac:dyDescent="0.25">
      <c r="B2271" s="78">
        <v>42467</v>
      </c>
      <c r="D2271">
        <v>10069.36</v>
      </c>
    </row>
    <row r="2272" spans="2:4" x14ac:dyDescent="0.25">
      <c r="B2272" s="78">
        <v>42466</v>
      </c>
      <c r="D2272">
        <v>10159.98</v>
      </c>
    </row>
    <row r="2273" spans="2:4" x14ac:dyDescent="0.25">
      <c r="B2273" s="78">
        <v>42465</v>
      </c>
      <c r="D2273">
        <v>10145.1</v>
      </c>
    </row>
    <row r="2274" spans="2:4" x14ac:dyDescent="0.25">
      <c r="B2274" s="78">
        <v>42464</v>
      </c>
      <c r="D2274">
        <v>10352.69</v>
      </c>
    </row>
    <row r="2275" spans="2:4" x14ac:dyDescent="0.25">
      <c r="B2275" s="78">
        <v>42461</v>
      </c>
      <c r="D2275">
        <v>10291.69</v>
      </c>
    </row>
    <row r="2276" spans="2:4" x14ac:dyDescent="0.25">
      <c r="B2276" s="78">
        <v>42460</v>
      </c>
      <c r="D2276">
        <v>10325.5</v>
      </c>
    </row>
    <row r="2277" spans="2:4" x14ac:dyDescent="0.25">
      <c r="B2277" s="78">
        <v>42459</v>
      </c>
      <c r="D2277">
        <v>10321.200000000001</v>
      </c>
    </row>
    <row r="2278" spans="2:4" x14ac:dyDescent="0.25">
      <c r="B2278" s="78">
        <v>42458</v>
      </c>
      <c r="D2278">
        <v>10135.49</v>
      </c>
    </row>
    <row r="2279" spans="2:4" x14ac:dyDescent="0.25">
      <c r="B2279" s="78">
        <v>42457</v>
      </c>
      <c r="D2279">
        <v>10159.66</v>
      </c>
    </row>
    <row r="2280" spans="2:4" x14ac:dyDescent="0.25">
      <c r="B2280" s="78">
        <v>42452</v>
      </c>
      <c r="D2280">
        <v>10294.93</v>
      </c>
    </row>
    <row r="2281" spans="2:4" x14ac:dyDescent="0.25">
      <c r="B2281" s="78">
        <v>42451</v>
      </c>
      <c r="D2281">
        <v>10292.77</v>
      </c>
    </row>
    <row r="2282" spans="2:4" x14ac:dyDescent="0.25">
      <c r="B2282" s="78">
        <v>42450</v>
      </c>
      <c r="D2282">
        <v>10278.299999999999</v>
      </c>
    </row>
    <row r="2283" spans="2:4" x14ac:dyDescent="0.25">
      <c r="B2283" s="78">
        <v>42447</v>
      </c>
      <c r="D2283">
        <v>10143.6</v>
      </c>
    </row>
    <row r="2284" spans="2:4" x14ac:dyDescent="0.25">
      <c r="B2284" s="78">
        <v>42446</v>
      </c>
      <c r="D2284">
        <v>10021.129999999999</v>
      </c>
    </row>
    <row r="2285" spans="2:4" x14ac:dyDescent="0.25">
      <c r="B2285" s="78">
        <v>42445</v>
      </c>
      <c r="D2285">
        <v>9997.9</v>
      </c>
    </row>
    <row r="2286" spans="2:4" x14ac:dyDescent="0.25">
      <c r="B2286" s="78">
        <v>42444</v>
      </c>
      <c r="D2286">
        <v>9944.76</v>
      </c>
    </row>
    <row r="2287" spans="2:4" x14ac:dyDescent="0.25">
      <c r="B2287" s="78">
        <v>42443</v>
      </c>
      <c r="D2287">
        <v>10048.89</v>
      </c>
    </row>
    <row r="2288" spans="2:4" x14ac:dyDescent="0.25">
      <c r="B2288" s="78">
        <v>42440</v>
      </c>
      <c r="D2288">
        <v>10001.18</v>
      </c>
    </row>
    <row r="2289" spans="2:4" x14ac:dyDescent="0.25">
      <c r="B2289" s="78">
        <v>42439</v>
      </c>
      <c r="D2289">
        <v>9969.15</v>
      </c>
    </row>
    <row r="2290" spans="2:4" x14ac:dyDescent="0.25">
      <c r="B2290" s="78">
        <v>42438</v>
      </c>
      <c r="D2290">
        <v>10029.959999999999</v>
      </c>
    </row>
    <row r="2291" spans="2:4" x14ac:dyDescent="0.25">
      <c r="B2291" s="78">
        <v>42437</v>
      </c>
      <c r="D2291">
        <v>9967.99</v>
      </c>
    </row>
    <row r="2292" spans="2:4" x14ac:dyDescent="0.25">
      <c r="B2292" s="78">
        <v>42433</v>
      </c>
      <c r="D2292">
        <v>9968.09</v>
      </c>
    </row>
    <row r="2293" spans="2:4" x14ac:dyDescent="0.25">
      <c r="B2293" s="78">
        <v>42432</v>
      </c>
      <c r="D2293">
        <v>9955.1</v>
      </c>
    </row>
    <row r="2294" spans="2:4" x14ac:dyDescent="0.25">
      <c r="B2294" s="78">
        <v>42431</v>
      </c>
      <c r="D2294">
        <v>9812.68</v>
      </c>
    </row>
    <row r="2295" spans="2:4" x14ac:dyDescent="0.25">
      <c r="B2295" s="78">
        <v>42430</v>
      </c>
      <c r="D2295">
        <v>9617.51</v>
      </c>
    </row>
    <row r="2296" spans="2:4" x14ac:dyDescent="0.25">
      <c r="B2296" s="78">
        <v>42429</v>
      </c>
      <c r="D2296">
        <v>9304.26</v>
      </c>
    </row>
    <row r="2297" spans="2:4" x14ac:dyDescent="0.25">
      <c r="B2297" s="78">
        <v>42426</v>
      </c>
      <c r="D2297">
        <v>9361.1</v>
      </c>
    </row>
    <row r="2298" spans="2:4" x14ac:dyDescent="0.25">
      <c r="B2298" s="78">
        <v>42425</v>
      </c>
      <c r="D2298">
        <v>9282.3799999999992</v>
      </c>
    </row>
    <row r="2299" spans="2:4" x14ac:dyDescent="0.25">
      <c r="B2299" s="78">
        <v>42424</v>
      </c>
      <c r="D2299">
        <v>9346.39</v>
      </c>
    </row>
    <row r="2300" spans="2:4" x14ac:dyDescent="0.25">
      <c r="B2300" s="78">
        <v>42423</v>
      </c>
      <c r="D2300">
        <v>9467.41</v>
      </c>
    </row>
    <row r="2301" spans="2:4" x14ac:dyDescent="0.25">
      <c r="B2301" s="78">
        <v>42422</v>
      </c>
      <c r="D2301">
        <v>9633.83</v>
      </c>
    </row>
    <row r="2302" spans="2:4" x14ac:dyDescent="0.25">
      <c r="B2302" s="78">
        <v>42419</v>
      </c>
      <c r="D2302">
        <v>9601.77</v>
      </c>
    </row>
    <row r="2303" spans="2:4" x14ac:dyDescent="0.25">
      <c r="B2303" s="78">
        <v>42418</v>
      </c>
      <c r="D2303">
        <v>9576.4599999999991</v>
      </c>
    </row>
    <row r="2304" spans="2:4" x14ac:dyDescent="0.25">
      <c r="B2304" s="78">
        <v>42417</v>
      </c>
      <c r="D2304">
        <v>9465.52</v>
      </c>
    </row>
    <row r="2305" spans="2:4" x14ac:dyDescent="0.25">
      <c r="B2305" s="78">
        <v>42416</v>
      </c>
      <c r="D2305">
        <v>9385.36</v>
      </c>
    </row>
    <row r="2306" spans="2:4" x14ac:dyDescent="0.25">
      <c r="B2306" s="78">
        <v>42415</v>
      </c>
      <c r="D2306">
        <v>9537.74</v>
      </c>
    </row>
    <row r="2307" spans="2:4" x14ac:dyDescent="0.25">
      <c r="B2307" s="78">
        <v>42412</v>
      </c>
      <c r="D2307">
        <v>9295.41</v>
      </c>
    </row>
    <row r="2308" spans="2:4" x14ac:dyDescent="0.25">
      <c r="B2308" s="78">
        <v>42411</v>
      </c>
      <c r="D2308">
        <v>9289.2900000000009</v>
      </c>
    </row>
    <row r="2309" spans="2:4" x14ac:dyDescent="0.25">
      <c r="B2309" s="78">
        <v>42410</v>
      </c>
      <c r="D2309">
        <v>9607.98</v>
      </c>
    </row>
    <row r="2310" spans="2:4" x14ac:dyDescent="0.25">
      <c r="B2310" s="78">
        <v>42409</v>
      </c>
      <c r="D2310">
        <v>9717.8700000000008</v>
      </c>
    </row>
    <row r="2311" spans="2:4" x14ac:dyDescent="0.25">
      <c r="B2311" s="78">
        <v>42408</v>
      </c>
      <c r="D2311">
        <v>9836.41</v>
      </c>
    </row>
    <row r="2312" spans="2:4" x14ac:dyDescent="0.25">
      <c r="B2312" s="78">
        <v>42405</v>
      </c>
      <c r="D2312">
        <v>9972.0499999999993</v>
      </c>
    </row>
    <row r="2313" spans="2:4" x14ac:dyDescent="0.25">
      <c r="B2313" s="78">
        <v>42404</v>
      </c>
      <c r="D2313">
        <v>9857.82</v>
      </c>
    </row>
    <row r="2314" spans="2:4" x14ac:dyDescent="0.25">
      <c r="B2314" s="78">
        <v>42403</v>
      </c>
      <c r="D2314">
        <v>9801.6200000000008</v>
      </c>
    </row>
    <row r="2315" spans="2:4" x14ac:dyDescent="0.25">
      <c r="B2315" s="78">
        <v>42402</v>
      </c>
      <c r="D2315">
        <v>9925.98</v>
      </c>
    </row>
    <row r="2316" spans="2:4" x14ac:dyDescent="0.25">
      <c r="B2316" s="78">
        <v>42401</v>
      </c>
      <c r="D2316">
        <v>10058.69</v>
      </c>
    </row>
    <row r="2317" spans="2:4" x14ac:dyDescent="0.25">
      <c r="B2317" s="78">
        <v>42398</v>
      </c>
      <c r="D2317">
        <v>10068.86</v>
      </c>
    </row>
    <row r="2318" spans="2:4" x14ac:dyDescent="0.25">
      <c r="B2318" s="78">
        <v>42397</v>
      </c>
      <c r="D2318">
        <v>9883.94</v>
      </c>
    </row>
    <row r="2319" spans="2:4" x14ac:dyDescent="0.25">
      <c r="B2319" s="78">
        <v>42396</v>
      </c>
      <c r="D2319">
        <v>9901.35</v>
      </c>
    </row>
    <row r="2320" spans="2:4" x14ac:dyDescent="0.25">
      <c r="B2320" s="78">
        <v>42394</v>
      </c>
      <c r="D2320">
        <v>9898.2800000000007</v>
      </c>
    </row>
    <row r="2321" spans="2:4" x14ac:dyDescent="0.25">
      <c r="B2321" s="78">
        <v>42391</v>
      </c>
      <c r="D2321">
        <v>9879.1299999999992</v>
      </c>
    </row>
    <row r="2322" spans="2:4" x14ac:dyDescent="0.25">
      <c r="B2322" s="78">
        <v>42390</v>
      </c>
      <c r="D2322">
        <v>9685.2900000000009</v>
      </c>
    </row>
    <row r="2323" spans="2:4" x14ac:dyDescent="0.25">
      <c r="B2323" s="78">
        <v>42389</v>
      </c>
      <c r="D2323">
        <v>9727.77</v>
      </c>
    </row>
    <row r="2324" spans="2:4" x14ac:dyDescent="0.25">
      <c r="B2324" s="78">
        <v>42388</v>
      </c>
      <c r="D2324">
        <v>9895.18</v>
      </c>
    </row>
    <row r="2325" spans="2:4" x14ac:dyDescent="0.25">
      <c r="B2325" s="78">
        <v>42387</v>
      </c>
      <c r="D2325">
        <v>9783.26</v>
      </c>
    </row>
    <row r="2326" spans="2:4" x14ac:dyDescent="0.25">
      <c r="B2326" s="78">
        <v>42384</v>
      </c>
      <c r="D2326">
        <v>9898.7999999999993</v>
      </c>
    </row>
    <row r="2327" spans="2:4" x14ac:dyDescent="0.25">
      <c r="B2327" s="78">
        <v>42383</v>
      </c>
      <c r="D2327">
        <v>10030.530000000001</v>
      </c>
    </row>
    <row r="2328" spans="2:4" x14ac:dyDescent="0.25">
      <c r="B2328" s="78">
        <v>42382</v>
      </c>
      <c r="D2328">
        <v>10064.620000000001</v>
      </c>
    </row>
    <row r="2329" spans="2:4" x14ac:dyDescent="0.25">
      <c r="B2329" s="78">
        <v>42381</v>
      </c>
      <c r="D2329">
        <v>9995.25</v>
      </c>
    </row>
    <row r="2330" spans="2:4" x14ac:dyDescent="0.25">
      <c r="B2330" s="78">
        <v>42380</v>
      </c>
      <c r="D2330">
        <v>10066.57</v>
      </c>
    </row>
    <row r="2331" spans="2:4" x14ac:dyDescent="0.25">
      <c r="B2331" s="78">
        <v>42377</v>
      </c>
      <c r="D2331">
        <v>10116.450000000001</v>
      </c>
    </row>
    <row r="2332" spans="2:4" x14ac:dyDescent="0.25">
      <c r="B2332" s="78">
        <v>42376</v>
      </c>
      <c r="D2332">
        <v>10072.450000000001</v>
      </c>
    </row>
    <row r="2333" spans="2:4" x14ac:dyDescent="0.25">
      <c r="B2333" s="78">
        <v>42375</v>
      </c>
      <c r="D2333">
        <v>10302.32</v>
      </c>
    </row>
    <row r="2334" spans="2:4" x14ac:dyDescent="0.25">
      <c r="B2334" s="78">
        <v>42374</v>
      </c>
      <c r="D2334">
        <v>10360.42</v>
      </c>
    </row>
    <row r="2335" spans="2:4" x14ac:dyDescent="0.25">
      <c r="B2335" s="78">
        <v>42373</v>
      </c>
      <c r="D2335">
        <v>10369.24</v>
      </c>
    </row>
    <row r="2336" spans="2:4" x14ac:dyDescent="0.25">
      <c r="B2336" s="78">
        <v>42370</v>
      </c>
      <c r="D2336">
        <v>10598</v>
      </c>
    </row>
    <row r="2337" spans="2:4" x14ac:dyDescent="0.25">
      <c r="B2337" s="78">
        <v>42369</v>
      </c>
      <c r="D2337">
        <v>10575.63</v>
      </c>
    </row>
    <row r="2338" spans="2:4" x14ac:dyDescent="0.25">
      <c r="B2338" s="78">
        <v>42368</v>
      </c>
      <c r="D2338">
        <v>10508.91</v>
      </c>
    </row>
    <row r="2339" spans="2:4" x14ac:dyDescent="0.25">
      <c r="B2339" s="78">
        <v>42367</v>
      </c>
      <c r="D2339">
        <v>10552.46</v>
      </c>
    </row>
    <row r="2340" spans="2:4" x14ac:dyDescent="0.25">
      <c r="B2340" s="78">
        <v>42366</v>
      </c>
      <c r="D2340">
        <v>10547.37</v>
      </c>
    </row>
    <row r="2341" spans="2:4" x14ac:dyDescent="0.25">
      <c r="B2341" s="78">
        <v>42362</v>
      </c>
      <c r="D2341">
        <v>10462.08</v>
      </c>
    </row>
    <row r="2342" spans="2:4" x14ac:dyDescent="0.25">
      <c r="B2342" s="78">
        <v>42361</v>
      </c>
      <c r="D2342">
        <v>10468.61</v>
      </c>
    </row>
    <row r="2343" spans="2:4" x14ac:dyDescent="0.25">
      <c r="B2343" s="78">
        <v>42360</v>
      </c>
      <c r="D2343">
        <v>10362.35</v>
      </c>
    </row>
    <row r="2344" spans="2:4" x14ac:dyDescent="0.25">
      <c r="B2344" s="78">
        <v>42359</v>
      </c>
      <c r="D2344">
        <v>10426.69</v>
      </c>
    </row>
    <row r="2345" spans="2:4" x14ac:dyDescent="0.25">
      <c r="B2345" s="78">
        <v>42356</v>
      </c>
      <c r="D2345">
        <v>10330.16</v>
      </c>
    </row>
    <row r="2346" spans="2:4" x14ac:dyDescent="0.25">
      <c r="B2346" s="78">
        <v>42355</v>
      </c>
      <c r="D2346">
        <v>10439.83</v>
      </c>
    </row>
    <row r="2347" spans="2:4" x14ac:dyDescent="0.25">
      <c r="B2347" s="78">
        <v>42354</v>
      </c>
      <c r="D2347">
        <v>10315.450000000001</v>
      </c>
    </row>
    <row r="2348" spans="2:4" x14ac:dyDescent="0.25">
      <c r="B2348" s="78">
        <v>42353</v>
      </c>
      <c r="D2348">
        <v>10248.91</v>
      </c>
    </row>
    <row r="2349" spans="2:4" x14ac:dyDescent="0.25">
      <c r="B2349" s="78">
        <v>42352</v>
      </c>
      <c r="D2349">
        <v>10181.25</v>
      </c>
    </row>
    <row r="2350" spans="2:4" x14ac:dyDescent="0.25">
      <c r="B2350" s="78">
        <v>42349</v>
      </c>
      <c r="D2350">
        <v>10128.57</v>
      </c>
    </row>
    <row r="2351" spans="2:4" x14ac:dyDescent="0.25">
      <c r="B2351" s="78">
        <v>42348</v>
      </c>
      <c r="D2351">
        <v>10225.540000000001</v>
      </c>
    </row>
    <row r="2352" spans="2:4" x14ac:dyDescent="0.25">
      <c r="B2352" s="78">
        <v>42347</v>
      </c>
      <c r="D2352">
        <v>10131.26</v>
      </c>
    </row>
    <row r="2353" spans="2:4" x14ac:dyDescent="0.25">
      <c r="B2353" s="78">
        <v>42346</v>
      </c>
      <c r="D2353">
        <v>10250.030000000001</v>
      </c>
    </row>
    <row r="2354" spans="2:4" x14ac:dyDescent="0.25">
      <c r="B2354" s="78">
        <v>42345</v>
      </c>
      <c r="D2354">
        <v>10334.77</v>
      </c>
    </row>
    <row r="2355" spans="2:4" x14ac:dyDescent="0.25">
      <c r="B2355" s="78">
        <v>42342</v>
      </c>
      <c r="D2355">
        <v>10356.709999999999</v>
      </c>
    </row>
    <row r="2356" spans="2:4" x14ac:dyDescent="0.25">
      <c r="B2356" s="78">
        <v>42341</v>
      </c>
      <c r="D2356">
        <v>10466.19</v>
      </c>
    </row>
    <row r="2357" spans="2:4" x14ac:dyDescent="0.25">
      <c r="B2357" s="78">
        <v>42340</v>
      </c>
      <c r="D2357">
        <v>10555.62</v>
      </c>
    </row>
    <row r="2358" spans="2:4" x14ac:dyDescent="0.25">
      <c r="B2358" s="78">
        <v>42339</v>
      </c>
      <c r="D2358">
        <v>10586.99</v>
      </c>
    </row>
    <row r="2359" spans="2:4" x14ac:dyDescent="0.25">
      <c r="B2359" s="78">
        <v>42338</v>
      </c>
      <c r="D2359">
        <v>10560.84</v>
      </c>
    </row>
    <row r="2360" spans="2:4" x14ac:dyDescent="0.25">
      <c r="B2360" s="78">
        <v>42335</v>
      </c>
      <c r="D2360">
        <v>10570.76</v>
      </c>
    </row>
    <row r="2361" spans="2:4" x14ac:dyDescent="0.25">
      <c r="B2361" s="78">
        <v>42334</v>
      </c>
      <c r="D2361">
        <v>10492.35</v>
      </c>
    </row>
    <row r="2362" spans="2:4" x14ac:dyDescent="0.25">
      <c r="B2362" s="78">
        <v>42332</v>
      </c>
      <c r="D2362">
        <v>10422.86</v>
      </c>
    </row>
    <row r="2363" spans="2:4" x14ac:dyDescent="0.25">
      <c r="B2363" s="78">
        <v>42331</v>
      </c>
      <c r="D2363">
        <v>10446.4</v>
      </c>
    </row>
    <row r="2364" spans="2:4" x14ac:dyDescent="0.25">
      <c r="B2364" s="78">
        <v>42328</v>
      </c>
      <c r="D2364">
        <v>10456.11</v>
      </c>
    </row>
    <row r="2365" spans="2:4" x14ac:dyDescent="0.25">
      <c r="B2365" s="78">
        <v>42327</v>
      </c>
      <c r="D2365">
        <v>10437.709999999999</v>
      </c>
    </row>
    <row r="2366" spans="2:4" x14ac:dyDescent="0.25">
      <c r="B2366" s="78">
        <v>42326</v>
      </c>
      <c r="D2366">
        <v>10290.030000000001</v>
      </c>
    </row>
    <row r="2367" spans="2:4" x14ac:dyDescent="0.25">
      <c r="B2367" s="78">
        <v>42325</v>
      </c>
      <c r="D2367">
        <v>10430.780000000001</v>
      </c>
    </row>
    <row r="2368" spans="2:4" x14ac:dyDescent="0.25">
      <c r="B2368" s="78">
        <v>42324</v>
      </c>
      <c r="D2368">
        <v>10389.64</v>
      </c>
    </row>
    <row r="2369" spans="2:4" x14ac:dyDescent="0.25">
      <c r="B2369" s="78">
        <v>42321</v>
      </c>
      <c r="D2369">
        <v>10330.6</v>
      </c>
    </row>
    <row r="2370" spans="2:4" x14ac:dyDescent="0.25">
      <c r="B2370" s="78">
        <v>42319</v>
      </c>
      <c r="D2370">
        <v>10414.07</v>
      </c>
    </row>
    <row r="2371" spans="2:4" x14ac:dyDescent="0.25">
      <c r="B2371" s="78">
        <v>42318</v>
      </c>
      <c r="D2371">
        <v>10358.65</v>
      </c>
    </row>
    <row r="2372" spans="2:4" x14ac:dyDescent="0.25">
      <c r="B2372" s="78">
        <v>42317</v>
      </c>
      <c r="D2372">
        <v>10531.91</v>
      </c>
    </row>
    <row r="2373" spans="2:4" x14ac:dyDescent="0.25">
      <c r="B2373" s="78">
        <v>42314</v>
      </c>
      <c r="D2373">
        <v>10583.88</v>
      </c>
    </row>
    <row r="2374" spans="2:4" x14ac:dyDescent="0.25">
      <c r="B2374" s="78">
        <v>42313</v>
      </c>
      <c r="D2374">
        <v>10585.41</v>
      </c>
    </row>
    <row r="2375" spans="2:4" x14ac:dyDescent="0.25">
      <c r="B2375" s="78">
        <v>42312</v>
      </c>
      <c r="D2375">
        <v>10698.19</v>
      </c>
    </row>
    <row r="2376" spans="2:4" x14ac:dyDescent="0.25">
      <c r="B2376" s="78">
        <v>42311</v>
      </c>
      <c r="D2376">
        <v>10725.48</v>
      </c>
    </row>
    <row r="2377" spans="2:4" x14ac:dyDescent="0.25">
      <c r="B2377" s="78">
        <v>42310</v>
      </c>
      <c r="D2377">
        <v>10712.32</v>
      </c>
    </row>
    <row r="2378" spans="2:4" x14ac:dyDescent="0.25">
      <c r="B2378" s="78">
        <v>42307</v>
      </c>
      <c r="D2378">
        <v>10732.25</v>
      </c>
    </row>
    <row r="2379" spans="2:4" x14ac:dyDescent="0.25">
      <c r="B2379" s="78">
        <v>42306</v>
      </c>
      <c r="D2379">
        <v>10792.35</v>
      </c>
    </row>
    <row r="2380" spans="2:4" x14ac:dyDescent="0.25">
      <c r="B2380" s="78">
        <v>42305</v>
      </c>
      <c r="D2380">
        <v>10871.42</v>
      </c>
    </row>
    <row r="2381" spans="2:4" x14ac:dyDescent="0.25">
      <c r="B2381" s="78">
        <v>42304</v>
      </c>
      <c r="D2381">
        <v>10953.26</v>
      </c>
    </row>
    <row r="2382" spans="2:4" x14ac:dyDescent="0.25">
      <c r="B2382" s="78">
        <v>42303</v>
      </c>
      <c r="D2382">
        <v>10990.02</v>
      </c>
    </row>
    <row r="2383" spans="2:4" x14ac:dyDescent="0.25">
      <c r="B2383" s="78">
        <v>42300</v>
      </c>
      <c r="D2383">
        <v>11036.44</v>
      </c>
    </row>
    <row r="2384" spans="2:4" x14ac:dyDescent="0.25">
      <c r="B2384" s="78">
        <v>42298</v>
      </c>
      <c r="D2384">
        <v>10976.65</v>
      </c>
    </row>
    <row r="2385" spans="2:4" x14ac:dyDescent="0.25">
      <c r="B2385" s="78">
        <v>42297</v>
      </c>
      <c r="D2385">
        <v>10989</v>
      </c>
    </row>
    <row r="2386" spans="2:4" x14ac:dyDescent="0.25">
      <c r="B2386" s="78">
        <v>42296</v>
      </c>
      <c r="D2386">
        <v>11006.79</v>
      </c>
    </row>
    <row r="2387" spans="2:4" x14ac:dyDescent="0.25">
      <c r="B2387" s="78">
        <v>42293</v>
      </c>
      <c r="D2387">
        <v>10956.47</v>
      </c>
    </row>
    <row r="2388" spans="2:4" x14ac:dyDescent="0.25">
      <c r="B2388" s="78">
        <v>42292</v>
      </c>
      <c r="D2388">
        <v>10872.82</v>
      </c>
    </row>
    <row r="2389" spans="2:4" x14ac:dyDescent="0.25">
      <c r="B2389" s="78">
        <v>42291</v>
      </c>
      <c r="D2389">
        <v>10777.67</v>
      </c>
    </row>
    <row r="2390" spans="2:4" x14ac:dyDescent="0.25">
      <c r="B2390" s="78">
        <v>42290</v>
      </c>
      <c r="D2390">
        <v>10809.32</v>
      </c>
    </row>
    <row r="2391" spans="2:4" x14ac:dyDescent="0.25">
      <c r="B2391" s="78">
        <v>42289</v>
      </c>
      <c r="D2391">
        <v>10825.14</v>
      </c>
    </row>
    <row r="2392" spans="2:4" x14ac:dyDescent="0.25">
      <c r="B2392" s="78">
        <v>42286</v>
      </c>
      <c r="D2392">
        <v>10886.38</v>
      </c>
    </row>
    <row r="2393" spans="2:4" x14ac:dyDescent="0.25">
      <c r="B2393" s="78">
        <v>42285</v>
      </c>
      <c r="D2393">
        <v>10806.18</v>
      </c>
    </row>
    <row r="2394" spans="2:4" x14ac:dyDescent="0.25">
      <c r="B2394" s="78">
        <v>42284</v>
      </c>
      <c r="D2394">
        <v>10870.04</v>
      </c>
    </row>
    <row r="2395" spans="2:4" x14ac:dyDescent="0.25">
      <c r="B2395" s="78">
        <v>42283</v>
      </c>
      <c r="D2395">
        <v>10837.5</v>
      </c>
    </row>
    <row r="2396" spans="2:4" x14ac:dyDescent="0.25">
      <c r="B2396" s="78">
        <v>42282</v>
      </c>
      <c r="D2396">
        <v>10792.79</v>
      </c>
    </row>
    <row r="2397" spans="2:4" x14ac:dyDescent="0.25">
      <c r="B2397" s="78">
        <v>42278</v>
      </c>
      <c r="D2397">
        <v>10568.94</v>
      </c>
    </row>
    <row r="2398" spans="2:4" x14ac:dyDescent="0.25">
      <c r="B2398" s="78">
        <v>42277</v>
      </c>
      <c r="D2398">
        <v>10566.29</v>
      </c>
    </row>
    <row r="2399" spans="2:4" x14ac:dyDescent="0.25">
      <c r="B2399" s="78">
        <v>42276</v>
      </c>
      <c r="D2399">
        <v>10425.93</v>
      </c>
    </row>
    <row r="2400" spans="2:4" x14ac:dyDescent="0.25">
      <c r="B2400" s="78">
        <v>42275</v>
      </c>
      <c r="D2400">
        <v>10362.68</v>
      </c>
    </row>
    <row r="2401" spans="2:4" x14ac:dyDescent="0.25">
      <c r="B2401" s="78">
        <v>42271</v>
      </c>
      <c r="D2401">
        <v>10459.44</v>
      </c>
    </row>
    <row r="2402" spans="2:4" x14ac:dyDescent="0.25">
      <c r="B2402" s="78">
        <v>42270</v>
      </c>
      <c r="D2402">
        <v>10429.44</v>
      </c>
    </row>
    <row r="2403" spans="2:4" x14ac:dyDescent="0.25">
      <c r="B2403" s="78">
        <v>42269</v>
      </c>
      <c r="D2403">
        <v>10384.35</v>
      </c>
    </row>
    <row r="2404" spans="2:4" x14ac:dyDescent="0.25">
      <c r="B2404" s="78">
        <v>42268</v>
      </c>
      <c r="D2404">
        <v>10603.8</v>
      </c>
    </row>
    <row r="2405" spans="2:4" x14ac:dyDescent="0.25">
      <c r="B2405" s="78">
        <v>42265</v>
      </c>
      <c r="D2405">
        <v>10609.87</v>
      </c>
    </row>
    <row r="2406" spans="2:4" x14ac:dyDescent="0.25">
      <c r="B2406" s="78">
        <v>42263</v>
      </c>
      <c r="D2406">
        <v>10499.73</v>
      </c>
    </row>
    <row r="2407" spans="2:4" x14ac:dyDescent="0.25">
      <c r="B2407" s="78">
        <v>42262</v>
      </c>
      <c r="D2407">
        <v>10406.56</v>
      </c>
    </row>
    <row r="2408" spans="2:4" x14ac:dyDescent="0.25">
      <c r="B2408" s="78">
        <v>42261</v>
      </c>
      <c r="D2408">
        <v>10463.93</v>
      </c>
    </row>
    <row r="2409" spans="2:4" x14ac:dyDescent="0.25">
      <c r="B2409" s="78">
        <v>42258</v>
      </c>
      <c r="D2409">
        <v>10353.540000000001</v>
      </c>
    </row>
    <row r="2410" spans="2:4" x14ac:dyDescent="0.25">
      <c r="B2410" s="78">
        <v>42257</v>
      </c>
      <c r="D2410">
        <v>10351.93</v>
      </c>
    </row>
    <row r="2411" spans="2:4" x14ac:dyDescent="0.25">
      <c r="B2411" s="78">
        <v>42256</v>
      </c>
      <c r="D2411">
        <v>10392.450000000001</v>
      </c>
    </row>
    <row r="2412" spans="2:4" x14ac:dyDescent="0.25">
      <c r="B2412" s="78">
        <v>42255</v>
      </c>
      <c r="D2412">
        <v>10219.209999999999</v>
      </c>
    </row>
    <row r="2413" spans="2:4" x14ac:dyDescent="0.25">
      <c r="B2413" s="78">
        <v>42254</v>
      </c>
      <c r="D2413">
        <v>10047.15</v>
      </c>
    </row>
    <row r="2414" spans="2:4" x14ac:dyDescent="0.25">
      <c r="B2414" s="78">
        <v>42251</v>
      </c>
      <c r="D2414">
        <v>10173.65</v>
      </c>
    </row>
    <row r="2415" spans="2:4" x14ac:dyDescent="0.25">
      <c r="B2415" s="78">
        <v>42250</v>
      </c>
      <c r="D2415">
        <v>10396.83</v>
      </c>
    </row>
    <row r="2416" spans="2:4" x14ac:dyDescent="0.25">
      <c r="B2416" s="78">
        <v>42249</v>
      </c>
      <c r="D2416">
        <v>10254.61</v>
      </c>
    </row>
    <row r="2417" spans="2:4" x14ac:dyDescent="0.25">
      <c r="B2417" s="78">
        <v>42248</v>
      </c>
      <c r="D2417">
        <v>10346.16</v>
      </c>
    </row>
    <row r="2418" spans="2:4" x14ac:dyDescent="0.25">
      <c r="B2418" s="78">
        <v>42247</v>
      </c>
      <c r="D2418">
        <v>10588.8</v>
      </c>
    </row>
    <row r="2419" spans="2:4" x14ac:dyDescent="0.25">
      <c r="B2419" s="78">
        <v>42244</v>
      </c>
      <c r="D2419">
        <v>10629.49</v>
      </c>
    </row>
    <row r="2420" spans="2:4" x14ac:dyDescent="0.25">
      <c r="B2420" s="78">
        <v>42243</v>
      </c>
      <c r="D2420">
        <v>10557.5</v>
      </c>
    </row>
    <row r="2421" spans="2:4" x14ac:dyDescent="0.25">
      <c r="B2421" s="78">
        <v>42242</v>
      </c>
      <c r="D2421">
        <v>10348.4</v>
      </c>
    </row>
    <row r="2422" spans="2:4" x14ac:dyDescent="0.25">
      <c r="B2422" s="78">
        <v>42241</v>
      </c>
      <c r="D2422">
        <v>10465.459999999999</v>
      </c>
    </row>
    <row r="2423" spans="2:4" x14ac:dyDescent="0.25">
      <c r="B2423" s="78">
        <v>42240</v>
      </c>
      <c r="D2423">
        <v>10370.27</v>
      </c>
    </row>
    <row r="2424" spans="2:4" x14ac:dyDescent="0.25">
      <c r="B2424" s="78">
        <v>42237</v>
      </c>
      <c r="D2424">
        <v>11022.22</v>
      </c>
    </row>
    <row r="2425" spans="2:4" x14ac:dyDescent="0.25">
      <c r="B2425" s="78">
        <v>42236</v>
      </c>
      <c r="D2425">
        <v>11118.95</v>
      </c>
    </row>
    <row r="2426" spans="2:4" x14ac:dyDescent="0.25">
      <c r="B2426" s="78">
        <v>42235</v>
      </c>
      <c r="D2426">
        <v>11281.26</v>
      </c>
    </row>
    <row r="2427" spans="2:4" x14ac:dyDescent="0.25">
      <c r="B2427" s="78">
        <v>42234</v>
      </c>
      <c r="D2427">
        <v>11243.28</v>
      </c>
    </row>
    <row r="2428" spans="2:4" x14ac:dyDescent="0.25">
      <c r="B2428" s="78">
        <v>42233</v>
      </c>
      <c r="D2428">
        <v>11257.56</v>
      </c>
    </row>
    <row r="2429" spans="2:4" x14ac:dyDescent="0.25">
      <c r="B2429" s="78">
        <v>42230</v>
      </c>
      <c r="D2429">
        <v>11312.32</v>
      </c>
    </row>
    <row r="2430" spans="2:4" x14ac:dyDescent="0.25">
      <c r="B2430" s="78">
        <v>42229</v>
      </c>
      <c r="D2430">
        <v>11095.98</v>
      </c>
    </row>
    <row r="2431" spans="2:4" x14ac:dyDescent="0.25">
      <c r="B2431" s="78">
        <v>42228</v>
      </c>
      <c r="D2431">
        <v>11086.67</v>
      </c>
    </row>
    <row r="2432" spans="2:4" x14ac:dyDescent="0.25">
      <c r="B2432" s="78">
        <v>42227</v>
      </c>
      <c r="D2432">
        <v>11236.57</v>
      </c>
    </row>
    <row r="2433" spans="2:4" x14ac:dyDescent="0.25">
      <c r="B2433" s="78">
        <v>42226</v>
      </c>
      <c r="D2433">
        <v>11320.25</v>
      </c>
    </row>
    <row r="2434" spans="2:4" x14ac:dyDescent="0.25">
      <c r="B2434" s="78">
        <v>42223</v>
      </c>
      <c r="D2434">
        <v>11372.02</v>
      </c>
    </row>
    <row r="2435" spans="2:4" x14ac:dyDescent="0.25">
      <c r="B2435" s="78">
        <v>42222</v>
      </c>
      <c r="D2435">
        <v>11402.67</v>
      </c>
    </row>
    <row r="2436" spans="2:4" x14ac:dyDescent="0.25">
      <c r="B2436" s="78">
        <v>42221</v>
      </c>
      <c r="D2436">
        <v>11375.18</v>
      </c>
    </row>
    <row r="2437" spans="2:4" x14ac:dyDescent="0.25">
      <c r="B2437" s="78">
        <v>42220</v>
      </c>
      <c r="D2437">
        <v>11307.41</v>
      </c>
    </row>
    <row r="2438" spans="2:4" x14ac:dyDescent="0.25">
      <c r="B2438" s="78">
        <v>42219</v>
      </c>
      <c r="D2438">
        <v>11342.11</v>
      </c>
    </row>
    <row r="2439" spans="2:4" x14ac:dyDescent="0.25">
      <c r="B2439" s="78">
        <v>42216</v>
      </c>
      <c r="D2439">
        <v>11328.56</v>
      </c>
    </row>
    <row r="2440" spans="2:4" x14ac:dyDescent="0.25">
      <c r="B2440" s="78">
        <v>42215</v>
      </c>
      <c r="D2440">
        <v>11180.79</v>
      </c>
    </row>
    <row r="2441" spans="2:4" x14ac:dyDescent="0.25">
      <c r="B2441" s="78">
        <v>42214</v>
      </c>
      <c r="D2441">
        <v>11118.71</v>
      </c>
    </row>
    <row r="2442" spans="2:4" x14ac:dyDescent="0.25">
      <c r="B2442" s="78">
        <v>42213</v>
      </c>
      <c r="D2442">
        <v>11068.18</v>
      </c>
    </row>
    <row r="2443" spans="2:4" x14ac:dyDescent="0.25">
      <c r="B2443" s="78">
        <v>42212</v>
      </c>
      <c r="D2443">
        <v>11100.03</v>
      </c>
    </row>
    <row r="2444" spans="2:4" x14ac:dyDescent="0.25">
      <c r="B2444" s="78">
        <v>42209</v>
      </c>
      <c r="D2444">
        <v>11313.22</v>
      </c>
    </row>
    <row r="2445" spans="2:4" x14ac:dyDescent="0.25">
      <c r="B2445" s="78">
        <v>42208</v>
      </c>
      <c r="D2445">
        <v>11403.83</v>
      </c>
    </row>
    <row r="2446" spans="2:4" x14ac:dyDescent="0.25">
      <c r="B2446" s="78">
        <v>42207</v>
      </c>
      <c r="D2446">
        <v>11459.27</v>
      </c>
    </row>
    <row r="2447" spans="2:4" x14ac:dyDescent="0.25">
      <c r="B2447" s="78">
        <v>42206</v>
      </c>
      <c r="D2447">
        <v>11320.88</v>
      </c>
    </row>
    <row r="2448" spans="2:4" x14ac:dyDescent="0.25">
      <c r="B2448" s="78">
        <v>42205</v>
      </c>
      <c r="D2448">
        <v>11419.13</v>
      </c>
    </row>
    <row r="2449" spans="2:4" x14ac:dyDescent="0.25">
      <c r="B2449" s="78">
        <v>42202</v>
      </c>
      <c r="D2449">
        <v>11424.87</v>
      </c>
    </row>
    <row r="2450" spans="2:4" x14ac:dyDescent="0.25">
      <c r="B2450" s="78">
        <v>42201</v>
      </c>
      <c r="D2450">
        <v>11422.48</v>
      </c>
    </row>
    <row r="2451" spans="2:4" x14ac:dyDescent="0.25">
      <c r="B2451" s="78">
        <v>42200</v>
      </c>
      <c r="D2451">
        <v>11309.1</v>
      </c>
    </row>
    <row r="2452" spans="2:4" x14ac:dyDescent="0.25">
      <c r="B2452" s="78">
        <v>42199</v>
      </c>
      <c r="D2452">
        <v>11210.85</v>
      </c>
    </row>
    <row r="2453" spans="2:4" x14ac:dyDescent="0.25">
      <c r="B2453" s="78">
        <v>42198</v>
      </c>
      <c r="D2453">
        <v>11217.67</v>
      </c>
    </row>
    <row r="2454" spans="2:4" x14ac:dyDescent="0.25">
      <c r="B2454" s="78">
        <v>42195</v>
      </c>
      <c r="D2454">
        <v>11086.29</v>
      </c>
    </row>
    <row r="2455" spans="2:4" x14ac:dyDescent="0.25">
      <c r="B2455" s="78">
        <v>42194</v>
      </c>
      <c r="D2455">
        <v>11043.14</v>
      </c>
    </row>
    <row r="2456" spans="2:4" x14ac:dyDescent="0.25">
      <c r="B2456" s="78">
        <v>42193</v>
      </c>
      <c r="D2456">
        <v>11084.34</v>
      </c>
    </row>
    <row r="2457" spans="2:4" x14ac:dyDescent="0.25">
      <c r="B2457" s="78">
        <v>42192</v>
      </c>
      <c r="D2457">
        <v>11279.56</v>
      </c>
    </row>
    <row r="2458" spans="2:4" x14ac:dyDescent="0.25">
      <c r="B2458" s="78">
        <v>42191</v>
      </c>
      <c r="D2458">
        <v>11294.6</v>
      </c>
    </row>
    <row r="2459" spans="2:4" x14ac:dyDescent="0.25">
      <c r="B2459" s="78">
        <v>42188</v>
      </c>
      <c r="D2459">
        <v>11244.49</v>
      </c>
    </row>
    <row r="2460" spans="2:4" x14ac:dyDescent="0.25">
      <c r="B2460" s="78">
        <v>42187</v>
      </c>
      <c r="D2460">
        <v>11191.5</v>
      </c>
    </row>
    <row r="2461" spans="2:4" x14ac:dyDescent="0.25">
      <c r="B2461" s="78">
        <v>42186</v>
      </c>
      <c r="D2461">
        <v>11197.83</v>
      </c>
    </row>
    <row r="2462" spans="2:4" x14ac:dyDescent="0.25">
      <c r="B2462" s="78">
        <v>42185</v>
      </c>
      <c r="D2462">
        <v>11085.87</v>
      </c>
    </row>
    <row r="2463" spans="2:4" x14ac:dyDescent="0.25">
      <c r="B2463" s="78">
        <v>42184</v>
      </c>
      <c r="D2463">
        <v>11019.47</v>
      </c>
    </row>
    <row r="2464" spans="2:4" x14ac:dyDescent="0.25">
      <c r="B2464" s="78">
        <v>42181</v>
      </c>
      <c r="D2464">
        <v>11102.52</v>
      </c>
    </row>
    <row r="2465" spans="2:4" x14ac:dyDescent="0.25">
      <c r="B2465" s="78">
        <v>42180</v>
      </c>
      <c r="D2465">
        <v>11124.95</v>
      </c>
    </row>
    <row r="2466" spans="2:4" x14ac:dyDescent="0.25">
      <c r="B2466" s="78">
        <v>42179</v>
      </c>
      <c r="D2466">
        <v>11075.71</v>
      </c>
    </row>
    <row r="2467" spans="2:4" x14ac:dyDescent="0.25">
      <c r="B2467" s="78">
        <v>42178</v>
      </c>
      <c r="D2467">
        <v>11102.6</v>
      </c>
    </row>
    <row r="2468" spans="2:4" x14ac:dyDescent="0.25">
      <c r="B2468" s="78">
        <v>42177</v>
      </c>
      <c r="D2468">
        <v>11064.89</v>
      </c>
    </row>
    <row r="2469" spans="2:4" x14ac:dyDescent="0.25">
      <c r="B2469" s="78">
        <v>42174</v>
      </c>
      <c r="D2469">
        <v>10894.44</v>
      </c>
    </row>
    <row r="2470" spans="2:4" x14ac:dyDescent="0.25">
      <c r="B2470" s="78">
        <v>42173</v>
      </c>
      <c r="D2470">
        <v>10825.96</v>
      </c>
    </row>
    <row r="2471" spans="2:4" x14ac:dyDescent="0.25">
      <c r="B2471" s="78">
        <v>42172</v>
      </c>
      <c r="D2471">
        <v>10715.85</v>
      </c>
    </row>
    <row r="2472" spans="2:4" x14ac:dyDescent="0.25">
      <c r="B2472" s="78">
        <v>42171</v>
      </c>
      <c r="D2472">
        <v>10657.23</v>
      </c>
    </row>
    <row r="2473" spans="2:4" x14ac:dyDescent="0.25">
      <c r="B2473" s="78">
        <v>42170</v>
      </c>
      <c r="D2473">
        <v>10612.12</v>
      </c>
    </row>
    <row r="2474" spans="2:4" x14ac:dyDescent="0.25">
      <c r="B2474" s="78">
        <v>42167</v>
      </c>
      <c r="D2474">
        <v>10562.76</v>
      </c>
    </row>
    <row r="2475" spans="2:4" x14ac:dyDescent="0.25">
      <c r="B2475" s="78">
        <v>42166</v>
      </c>
      <c r="D2475">
        <v>10539.53</v>
      </c>
    </row>
    <row r="2476" spans="2:4" x14ac:dyDescent="0.25">
      <c r="B2476" s="78">
        <v>42165</v>
      </c>
      <c r="D2476">
        <v>10750.07</v>
      </c>
    </row>
    <row r="2477" spans="2:4" x14ac:dyDescent="0.25">
      <c r="B2477" s="78">
        <v>42164</v>
      </c>
      <c r="D2477">
        <v>10615.01</v>
      </c>
    </row>
    <row r="2478" spans="2:4" x14ac:dyDescent="0.25">
      <c r="B2478" s="78">
        <v>42163</v>
      </c>
      <c r="D2478">
        <v>10643.82</v>
      </c>
    </row>
    <row r="2479" spans="2:4" x14ac:dyDescent="0.25">
      <c r="B2479" s="78">
        <v>42160</v>
      </c>
      <c r="D2479">
        <v>10737.17</v>
      </c>
    </row>
    <row r="2480" spans="2:4" x14ac:dyDescent="0.25">
      <c r="B2480" s="78">
        <v>42159</v>
      </c>
      <c r="D2480">
        <v>10754.83</v>
      </c>
    </row>
    <row r="2481" spans="2:4" x14ac:dyDescent="0.25">
      <c r="B2481" s="78">
        <v>42158</v>
      </c>
      <c r="D2481">
        <v>10752.52</v>
      </c>
    </row>
    <row r="2482" spans="2:4" x14ac:dyDescent="0.25">
      <c r="B2482" s="78">
        <v>42157</v>
      </c>
      <c r="D2482">
        <v>10876.52</v>
      </c>
    </row>
    <row r="2483" spans="2:4" x14ac:dyDescent="0.25">
      <c r="B2483" s="78">
        <v>42156</v>
      </c>
      <c r="D2483">
        <v>11136.64</v>
      </c>
    </row>
    <row r="2484" spans="2:4" x14ac:dyDescent="0.25">
      <c r="B2484" s="78">
        <v>42153</v>
      </c>
      <c r="D2484">
        <v>11135.85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P68"/>
  <sheetViews>
    <sheetView showGridLines="0" topLeftCell="A6" workbookViewId="0">
      <selection activeCell="H6" sqref="H6"/>
    </sheetView>
  </sheetViews>
  <sheetFormatPr defaultRowHeight="15" x14ac:dyDescent="0.25"/>
  <cols>
    <col min="2" max="2" width="10.42578125" bestFit="1" customWidth="1"/>
  </cols>
  <sheetData>
    <row r="7" spans="2:9" ht="45.75" thickBot="1" x14ac:dyDescent="0.3">
      <c r="B7" s="81" t="s">
        <v>345</v>
      </c>
      <c r="C7" s="81" t="s">
        <v>349</v>
      </c>
      <c r="D7" s="81" t="s">
        <v>350</v>
      </c>
      <c r="E7" s="81" t="s">
        <v>351</v>
      </c>
      <c r="F7" s="81" t="s">
        <v>350</v>
      </c>
    </row>
    <row r="8" spans="2:9" x14ac:dyDescent="0.25">
      <c r="B8" s="82">
        <v>43952</v>
      </c>
      <c r="C8" s="83">
        <v>32424.1</v>
      </c>
      <c r="D8" s="84"/>
      <c r="E8" s="84">
        <v>647.6</v>
      </c>
      <c r="F8" s="84"/>
      <c r="H8" t="s">
        <v>352</v>
      </c>
      <c r="I8" s="62">
        <f>SLOPE(F9:F68,D9:D68)</f>
        <v>0.39713578210038514</v>
      </c>
    </row>
    <row r="9" spans="2:9" x14ac:dyDescent="0.25">
      <c r="B9" s="82">
        <v>43983</v>
      </c>
      <c r="C9" s="83">
        <v>34915.800000000003</v>
      </c>
      <c r="D9" s="90">
        <f>C9/C8-1</f>
        <v>7.6847159982852409E-2</v>
      </c>
      <c r="E9" s="85">
        <v>640.04999999999995</v>
      </c>
      <c r="F9" s="90">
        <f>E9/E8-1</f>
        <v>-1.1658431130327496E-2</v>
      </c>
      <c r="H9" t="s">
        <v>353</v>
      </c>
      <c r="I9" s="62">
        <f>_xlfn.COVARIANCE.S(F9:F68,D9:D68)/_xlfn.VAR.S(D9:D68)</f>
        <v>0.39713578210038519</v>
      </c>
    </row>
    <row r="10" spans="2:9" x14ac:dyDescent="0.25">
      <c r="B10" s="82">
        <v>44013</v>
      </c>
      <c r="C10" s="83">
        <v>37606.89</v>
      </c>
      <c r="D10" s="90">
        <f t="shared" ref="D10:D68" si="0">C10/C9-1</f>
        <v>7.7073703022700224E-2</v>
      </c>
      <c r="E10" s="85">
        <v>720.3</v>
      </c>
      <c r="F10" s="90">
        <f t="shared" ref="F10:F68" si="1">E10/E9-1</f>
        <v>0.12538082962268571</v>
      </c>
      <c r="H10" t="s">
        <v>354</v>
      </c>
      <c r="I10" s="62">
        <f>I29</f>
        <v>0.39713578210038508</v>
      </c>
    </row>
    <row r="11" spans="2:9" x14ac:dyDescent="0.25">
      <c r="B11" s="82">
        <v>44044</v>
      </c>
      <c r="C11" s="83">
        <v>38628.29</v>
      </c>
      <c r="D11" s="90">
        <f t="shared" si="0"/>
        <v>2.7159916706752441E-2</v>
      </c>
      <c r="E11" s="85">
        <v>712.1</v>
      </c>
      <c r="F11" s="90">
        <f t="shared" si="1"/>
        <v>-1.1384145494932607E-2</v>
      </c>
    </row>
    <row r="12" spans="2:9" x14ac:dyDescent="0.25">
      <c r="B12" s="82">
        <v>44075</v>
      </c>
      <c r="C12" s="83">
        <v>38067.93</v>
      </c>
      <c r="D12" s="90">
        <f t="shared" si="0"/>
        <v>-1.4506466633651183E-2</v>
      </c>
      <c r="E12" s="85">
        <v>774.75</v>
      </c>
      <c r="F12" s="90">
        <f t="shared" si="1"/>
        <v>8.7979216402190641E-2</v>
      </c>
      <c r="H12" t="s">
        <v>355</v>
      </c>
    </row>
    <row r="13" spans="2:9" ht="15.75" thickBot="1" x14ac:dyDescent="0.3">
      <c r="B13" s="82">
        <v>44105</v>
      </c>
      <c r="C13" s="83">
        <v>39614.07</v>
      </c>
      <c r="D13" s="90">
        <f t="shared" si="0"/>
        <v>4.061528956263194E-2</v>
      </c>
      <c r="E13" s="85">
        <v>754.1</v>
      </c>
      <c r="F13" s="90">
        <f t="shared" si="1"/>
        <v>-2.6653759277186162E-2</v>
      </c>
    </row>
    <row r="14" spans="2:9" x14ac:dyDescent="0.25">
      <c r="B14" s="82">
        <v>44136</v>
      </c>
      <c r="C14" s="83">
        <v>44149.72</v>
      </c>
      <c r="D14" s="90">
        <f t="shared" si="0"/>
        <v>0.11449593540880798</v>
      </c>
      <c r="E14" s="85">
        <v>744.65</v>
      </c>
      <c r="F14" s="90">
        <f t="shared" si="1"/>
        <v>-1.2531494496751172E-2</v>
      </c>
      <c r="H14" s="89" t="s">
        <v>356</v>
      </c>
      <c r="I14" s="89"/>
    </row>
    <row r="15" spans="2:9" x14ac:dyDescent="0.25">
      <c r="B15" s="82">
        <v>44166</v>
      </c>
      <c r="C15" s="83">
        <v>47751.33</v>
      </c>
      <c r="D15" s="90">
        <f t="shared" si="0"/>
        <v>8.15771878054945E-2</v>
      </c>
      <c r="E15" s="85">
        <v>819.85</v>
      </c>
      <c r="F15" s="90">
        <f t="shared" si="1"/>
        <v>0.10098704089169419</v>
      </c>
      <c r="H15" s="86" t="s">
        <v>357</v>
      </c>
      <c r="I15" s="86">
        <v>0.27564332072742881</v>
      </c>
    </row>
    <row r="16" spans="2:9" x14ac:dyDescent="0.25">
      <c r="B16" s="82">
        <v>44197</v>
      </c>
      <c r="C16" s="83">
        <v>46285.77</v>
      </c>
      <c r="D16" s="90">
        <f t="shared" si="0"/>
        <v>-3.0691501158187751E-2</v>
      </c>
      <c r="E16" s="85">
        <v>825.6</v>
      </c>
      <c r="F16" s="90">
        <f t="shared" si="1"/>
        <v>7.0134780752577619E-3</v>
      </c>
      <c r="H16" s="86" t="s">
        <v>358</v>
      </c>
      <c r="I16" s="86">
        <v>7.5979240261644182E-2</v>
      </c>
    </row>
    <row r="17" spans="2:16" x14ac:dyDescent="0.25">
      <c r="B17" s="82">
        <v>44228</v>
      </c>
      <c r="C17" s="83">
        <v>49099.99</v>
      </c>
      <c r="D17" s="90">
        <f t="shared" si="0"/>
        <v>6.0800976196355938E-2</v>
      </c>
      <c r="E17" s="85">
        <v>786.55</v>
      </c>
      <c r="F17" s="90">
        <f t="shared" si="1"/>
        <v>-4.7298934108527257E-2</v>
      </c>
      <c r="H17" s="86" t="s">
        <v>359</v>
      </c>
      <c r="I17" s="86">
        <v>6.0047847852362182E-2</v>
      </c>
    </row>
    <row r="18" spans="2:16" x14ac:dyDescent="0.25">
      <c r="B18" s="82">
        <v>44256</v>
      </c>
      <c r="C18" s="83">
        <v>49509.15</v>
      </c>
      <c r="D18" s="90">
        <f t="shared" si="0"/>
        <v>8.3331992531974208E-3</v>
      </c>
      <c r="E18" s="85">
        <v>815.25</v>
      </c>
      <c r="F18" s="90">
        <f t="shared" si="1"/>
        <v>3.6488462271947242E-2</v>
      </c>
      <c r="H18" s="86" t="s">
        <v>360</v>
      </c>
      <c r="I18" s="86">
        <v>5.5975360647641234E-2</v>
      </c>
    </row>
    <row r="19" spans="2:16" ht="15.75" thickBot="1" x14ac:dyDescent="0.3">
      <c r="B19" s="82">
        <v>44287</v>
      </c>
      <c r="C19" s="83">
        <v>48782.36</v>
      </c>
      <c r="D19" s="90">
        <f t="shared" si="0"/>
        <v>-1.4679912703005393E-2</v>
      </c>
      <c r="E19" s="85">
        <v>911.3</v>
      </c>
      <c r="F19" s="90">
        <f t="shared" si="1"/>
        <v>0.11781662066850651</v>
      </c>
      <c r="H19" s="87" t="s">
        <v>361</v>
      </c>
      <c r="I19" s="87">
        <v>60</v>
      </c>
    </row>
    <row r="20" spans="2:16" x14ac:dyDescent="0.25">
      <c r="B20" s="82">
        <v>44317</v>
      </c>
      <c r="C20" s="83">
        <v>51937.440000000002</v>
      </c>
      <c r="D20" s="90">
        <f t="shared" si="0"/>
        <v>6.4676657709877183E-2</v>
      </c>
      <c r="E20" s="85">
        <v>949.15</v>
      </c>
      <c r="F20" s="90">
        <f t="shared" si="1"/>
        <v>4.1534072204542971E-2</v>
      </c>
    </row>
    <row r="21" spans="2:16" ht="15.75" thickBot="1" x14ac:dyDescent="0.3">
      <c r="B21" s="82">
        <v>44348</v>
      </c>
      <c r="C21" s="83">
        <v>52482.71</v>
      </c>
      <c r="D21" s="90">
        <f t="shared" si="0"/>
        <v>1.0498592152404784E-2</v>
      </c>
      <c r="E21" s="85">
        <v>971.95</v>
      </c>
      <c r="F21" s="90">
        <f t="shared" si="1"/>
        <v>2.4021492914713338E-2</v>
      </c>
      <c r="H21" t="s">
        <v>362</v>
      </c>
    </row>
    <row r="22" spans="2:16" x14ac:dyDescent="0.25">
      <c r="B22" s="82">
        <v>44378</v>
      </c>
      <c r="C22" s="83">
        <v>52586.84</v>
      </c>
      <c r="D22" s="90">
        <f t="shared" si="0"/>
        <v>1.9840819957657185E-3</v>
      </c>
      <c r="E22" s="85">
        <v>920.3</v>
      </c>
      <c r="F22" s="90">
        <f t="shared" si="1"/>
        <v>-5.3140593651936907E-2</v>
      </c>
      <c r="H22" s="88"/>
      <c r="I22" s="88" t="s">
        <v>366</v>
      </c>
      <c r="J22" s="88" t="s">
        <v>367</v>
      </c>
      <c r="K22" s="88" t="s">
        <v>368</v>
      </c>
      <c r="L22" s="88" t="s">
        <v>369</v>
      </c>
      <c r="M22" s="88" t="s">
        <v>370</v>
      </c>
    </row>
    <row r="23" spans="2:16" x14ac:dyDescent="0.25">
      <c r="B23" s="82">
        <v>44409</v>
      </c>
      <c r="C23" s="83">
        <v>57552.39</v>
      </c>
      <c r="D23" s="90">
        <f t="shared" si="0"/>
        <v>9.4425715635318763E-2</v>
      </c>
      <c r="E23" s="85">
        <v>947.2</v>
      </c>
      <c r="F23" s="90">
        <f t="shared" si="1"/>
        <v>2.9229599043790078E-2</v>
      </c>
      <c r="H23" s="86" t="s">
        <v>363</v>
      </c>
      <c r="I23" s="86">
        <v>1</v>
      </c>
      <c r="J23" s="86">
        <v>1.4942904210311719E-2</v>
      </c>
      <c r="K23" s="86">
        <v>1.4942904210311719E-2</v>
      </c>
      <c r="L23" s="86">
        <v>4.7691525203645684</v>
      </c>
      <c r="M23" s="86">
        <v>3.3031911517375119E-2</v>
      </c>
    </row>
    <row r="24" spans="2:16" x14ac:dyDescent="0.25">
      <c r="B24" s="82">
        <v>44440</v>
      </c>
      <c r="C24" s="83">
        <v>59126.36</v>
      </c>
      <c r="D24" s="90">
        <f t="shared" si="0"/>
        <v>2.7348473277999386E-2</v>
      </c>
      <c r="E24" s="85">
        <v>984.1</v>
      </c>
      <c r="F24" s="90">
        <f t="shared" si="1"/>
        <v>3.8956925675675658E-2</v>
      </c>
      <c r="H24" s="86" t="s">
        <v>364</v>
      </c>
      <c r="I24" s="86">
        <v>58</v>
      </c>
      <c r="J24" s="86">
        <v>0.18172797797874318</v>
      </c>
      <c r="K24" s="86">
        <v>3.133240999633503E-3</v>
      </c>
      <c r="L24" s="86"/>
      <c r="M24" s="86"/>
    </row>
    <row r="25" spans="2:16" ht="15.75" thickBot="1" x14ac:dyDescent="0.3">
      <c r="B25" s="82">
        <v>44470</v>
      </c>
      <c r="C25" s="83">
        <v>59306.93</v>
      </c>
      <c r="D25" s="90">
        <f t="shared" si="0"/>
        <v>3.0539678072520893E-3</v>
      </c>
      <c r="E25" s="85">
        <v>906.5</v>
      </c>
      <c r="F25" s="90">
        <f t="shared" si="1"/>
        <v>-7.8853775022863504E-2</v>
      </c>
      <c r="H25" s="87" t="s">
        <v>175</v>
      </c>
      <c r="I25" s="87">
        <v>59</v>
      </c>
      <c r="J25" s="87">
        <v>0.1966708821890549</v>
      </c>
      <c r="K25" s="87"/>
      <c r="L25" s="87"/>
      <c r="M25" s="87"/>
    </row>
    <row r="26" spans="2:16" ht="15.75" thickBot="1" x14ac:dyDescent="0.3">
      <c r="B26" s="82">
        <v>44501</v>
      </c>
      <c r="C26" s="83">
        <v>57064.87</v>
      </c>
      <c r="D26" s="90">
        <f t="shared" si="0"/>
        <v>-3.7804351026094252E-2</v>
      </c>
      <c r="E26" s="85">
        <v>971.3</v>
      </c>
      <c r="F26" s="90">
        <f t="shared" si="1"/>
        <v>7.1483728626585696E-2</v>
      </c>
    </row>
    <row r="27" spans="2:16" x14ac:dyDescent="0.25">
      <c r="B27" s="82">
        <v>44531</v>
      </c>
      <c r="C27" s="83">
        <v>58253.82</v>
      </c>
      <c r="D27" s="90">
        <f t="shared" si="0"/>
        <v>2.0835060169242414E-2</v>
      </c>
      <c r="E27" s="85">
        <v>944.3</v>
      </c>
      <c r="F27" s="90">
        <f t="shared" si="1"/>
        <v>-2.7797796767219163E-2</v>
      </c>
      <c r="H27" s="88"/>
      <c r="I27" s="88" t="s">
        <v>371</v>
      </c>
      <c r="J27" s="88" t="s">
        <v>360</v>
      </c>
      <c r="K27" s="88" t="s">
        <v>372</v>
      </c>
      <c r="L27" s="88" t="s">
        <v>373</v>
      </c>
      <c r="M27" s="88" t="s">
        <v>374</v>
      </c>
      <c r="N27" s="88" t="s">
        <v>375</v>
      </c>
      <c r="O27" s="88" t="s">
        <v>376</v>
      </c>
      <c r="P27" s="88" t="s">
        <v>377</v>
      </c>
    </row>
    <row r="28" spans="2:16" x14ac:dyDescent="0.25">
      <c r="B28" s="82">
        <v>44562</v>
      </c>
      <c r="C28" s="83">
        <v>58014.17</v>
      </c>
      <c r="D28" s="90">
        <f t="shared" si="0"/>
        <v>-4.113893303477778E-3</v>
      </c>
      <c r="E28" s="85">
        <v>944.75</v>
      </c>
      <c r="F28" s="90">
        <f t="shared" si="1"/>
        <v>4.7654347135450692E-4</v>
      </c>
      <c r="H28" s="86" t="s">
        <v>365</v>
      </c>
      <c r="I28" s="86">
        <v>8.8404186419415651E-3</v>
      </c>
      <c r="J28" s="86">
        <v>7.8093252596421027E-3</v>
      </c>
      <c r="K28" s="86">
        <v>1.1320336070041879</v>
      </c>
      <c r="L28" s="86">
        <v>0.26227889662554082</v>
      </c>
      <c r="M28" s="86">
        <v>-6.7916442696610603E-3</v>
      </c>
      <c r="N28" s="86">
        <v>2.447248155354419E-2</v>
      </c>
      <c r="O28" s="86">
        <v>-6.7916442696610603E-3</v>
      </c>
      <c r="P28" s="86">
        <v>2.447248155354419E-2</v>
      </c>
    </row>
    <row r="29" spans="2:16" ht="15.75" thickBot="1" x14ac:dyDescent="0.3">
      <c r="B29" s="82">
        <v>44593</v>
      </c>
      <c r="C29" s="83">
        <v>56247.28</v>
      </c>
      <c r="D29" s="90">
        <f t="shared" si="0"/>
        <v>-3.0456179929834404E-2</v>
      </c>
      <c r="E29" s="85">
        <v>925.05</v>
      </c>
      <c r="F29" s="90">
        <f t="shared" si="1"/>
        <v>-2.0852077269118863E-2</v>
      </c>
      <c r="H29" s="87" t="s">
        <v>378</v>
      </c>
      <c r="I29" s="87">
        <v>0.39713578210038508</v>
      </c>
      <c r="J29" s="87">
        <v>0.18185213874464862</v>
      </c>
      <c r="K29" s="87">
        <v>2.1838389410312704</v>
      </c>
      <c r="L29" s="87">
        <v>3.3031911517374855E-2</v>
      </c>
      <c r="M29" s="87">
        <v>3.3119176446016807E-2</v>
      </c>
      <c r="N29" s="87">
        <v>0.76115238775475336</v>
      </c>
      <c r="O29" s="87">
        <v>3.3119176446016807E-2</v>
      </c>
      <c r="P29" s="87">
        <v>0.76115238775475336</v>
      </c>
    </row>
    <row r="30" spans="2:16" x14ac:dyDescent="0.25">
      <c r="B30" s="82">
        <v>44621</v>
      </c>
      <c r="C30" s="83">
        <v>58568.51</v>
      </c>
      <c r="D30" s="90">
        <f t="shared" si="0"/>
        <v>4.1268306663006626E-2</v>
      </c>
      <c r="E30" s="85">
        <v>1018.5</v>
      </c>
      <c r="F30" s="90">
        <f t="shared" si="1"/>
        <v>0.10102156640181614</v>
      </c>
    </row>
    <row r="31" spans="2:16" x14ac:dyDescent="0.25">
      <c r="B31" s="82">
        <v>44652</v>
      </c>
      <c r="C31" s="83">
        <v>57060.87</v>
      </c>
      <c r="D31" s="90">
        <f t="shared" si="0"/>
        <v>-2.5741477800954815E-2</v>
      </c>
      <c r="E31" s="85">
        <v>981.85</v>
      </c>
      <c r="F31" s="90">
        <f t="shared" si="1"/>
        <v>-3.5984290623465864E-2</v>
      </c>
    </row>
    <row r="32" spans="2:16" x14ac:dyDescent="0.25">
      <c r="B32" s="82">
        <v>44682</v>
      </c>
      <c r="C32" s="83">
        <v>55566.41</v>
      </c>
      <c r="D32" s="90">
        <f t="shared" si="0"/>
        <v>-2.6190627657797672E-2</v>
      </c>
      <c r="E32" s="85">
        <v>993.85</v>
      </c>
      <c r="F32" s="90">
        <f t="shared" si="1"/>
        <v>1.2221826144523051E-2</v>
      </c>
    </row>
    <row r="33" spans="2:6" x14ac:dyDescent="0.25">
      <c r="B33" s="82">
        <v>44713</v>
      </c>
      <c r="C33" s="83">
        <v>53018.94</v>
      </c>
      <c r="D33" s="90">
        <f t="shared" si="0"/>
        <v>-4.5845502705681329E-2</v>
      </c>
      <c r="E33" s="85">
        <v>915.2</v>
      </c>
      <c r="F33" s="90">
        <f t="shared" si="1"/>
        <v>-7.9136690647481966E-2</v>
      </c>
    </row>
    <row r="34" spans="2:6" x14ac:dyDescent="0.25">
      <c r="B34" s="82">
        <v>44743</v>
      </c>
      <c r="C34" s="83">
        <v>57570.25</v>
      </c>
      <c r="D34" s="90">
        <f t="shared" si="0"/>
        <v>8.5843096825398479E-2</v>
      </c>
      <c r="E34" s="85">
        <v>978.15</v>
      </c>
      <c r="F34" s="90">
        <f t="shared" si="1"/>
        <v>6.8782779720279574E-2</v>
      </c>
    </row>
    <row r="35" spans="2:6" x14ac:dyDescent="0.25">
      <c r="B35" s="82">
        <v>44774</v>
      </c>
      <c r="C35" s="83">
        <v>59537.07</v>
      </c>
      <c r="D35" s="90">
        <f t="shared" si="0"/>
        <v>3.4163825934401926E-2</v>
      </c>
      <c r="E35" s="85">
        <v>1038.95</v>
      </c>
      <c r="F35" s="90">
        <f t="shared" si="1"/>
        <v>6.2158155702090712E-2</v>
      </c>
    </row>
    <row r="36" spans="2:6" x14ac:dyDescent="0.25">
      <c r="B36" s="82">
        <v>44805</v>
      </c>
      <c r="C36" s="83">
        <v>57426.92</v>
      </c>
      <c r="D36" s="90">
        <f t="shared" si="0"/>
        <v>-3.5442624233943731E-2</v>
      </c>
      <c r="E36" s="85">
        <v>1115.2</v>
      </c>
      <c r="F36" s="90">
        <f t="shared" si="1"/>
        <v>7.3391404783675895E-2</v>
      </c>
    </row>
    <row r="37" spans="2:6" x14ac:dyDescent="0.25">
      <c r="B37" s="82">
        <v>44835</v>
      </c>
      <c r="C37" s="83">
        <v>60746.59</v>
      </c>
      <c r="D37" s="90">
        <f t="shared" si="0"/>
        <v>5.7806861311733293E-2</v>
      </c>
      <c r="E37" s="85">
        <v>1166.2</v>
      </c>
      <c r="F37" s="90">
        <f t="shared" si="1"/>
        <v>4.57317073170731E-2</v>
      </c>
    </row>
    <row r="38" spans="2:6" x14ac:dyDescent="0.25">
      <c r="B38" s="82">
        <v>44866</v>
      </c>
      <c r="C38" s="83">
        <v>63099.65</v>
      </c>
      <c r="D38" s="90">
        <f t="shared" si="0"/>
        <v>3.8735672241026364E-2</v>
      </c>
      <c r="E38" s="85">
        <v>1140.3</v>
      </c>
      <c r="F38" s="90">
        <f t="shared" si="1"/>
        <v>-2.2208883553421432E-2</v>
      </c>
    </row>
    <row r="39" spans="2:6" x14ac:dyDescent="0.25">
      <c r="B39" s="82">
        <v>44896</v>
      </c>
      <c r="C39" s="83">
        <v>60840.74</v>
      </c>
      <c r="D39" s="90">
        <f t="shared" si="0"/>
        <v>-3.5799089218403024E-2</v>
      </c>
      <c r="E39" s="85">
        <v>1075.05</v>
      </c>
      <c r="F39" s="90">
        <f t="shared" si="1"/>
        <v>-5.7221783741120746E-2</v>
      </c>
    </row>
    <row r="40" spans="2:6" x14ac:dyDescent="0.25">
      <c r="B40" s="82">
        <v>44927</v>
      </c>
      <c r="C40" s="83">
        <v>59549.9</v>
      </c>
      <c r="D40" s="90">
        <f t="shared" si="0"/>
        <v>-2.1216704464804281E-2</v>
      </c>
      <c r="E40" s="85">
        <v>1017</v>
      </c>
      <c r="F40" s="90">
        <f t="shared" si="1"/>
        <v>-5.3997488488907508E-2</v>
      </c>
    </row>
    <row r="41" spans="2:6" x14ac:dyDescent="0.25">
      <c r="B41" s="82">
        <v>44958</v>
      </c>
      <c r="C41" s="83">
        <v>58962.12</v>
      </c>
      <c r="D41" s="90">
        <f t="shared" si="0"/>
        <v>-9.8703776160833367E-3</v>
      </c>
      <c r="E41" s="85">
        <v>906.05</v>
      </c>
      <c r="F41" s="90">
        <f t="shared" si="1"/>
        <v>-0.10909537856440521</v>
      </c>
    </row>
    <row r="42" spans="2:6" x14ac:dyDescent="0.25">
      <c r="B42" s="82">
        <v>44986</v>
      </c>
      <c r="C42" s="83">
        <v>58991.519999999997</v>
      </c>
      <c r="D42" s="90">
        <f t="shared" si="0"/>
        <v>4.9862521903887291E-4</v>
      </c>
      <c r="E42" s="85">
        <v>900.65</v>
      </c>
      <c r="F42" s="90">
        <f t="shared" si="1"/>
        <v>-5.9599359858727441E-3</v>
      </c>
    </row>
    <row r="43" spans="2:6" x14ac:dyDescent="0.25">
      <c r="B43" s="82">
        <v>45017</v>
      </c>
      <c r="C43" s="83">
        <v>61112.44</v>
      </c>
      <c r="D43" s="90">
        <f t="shared" si="0"/>
        <v>3.5952964087041739E-2</v>
      </c>
      <c r="E43" s="85">
        <v>907.7</v>
      </c>
      <c r="F43" s="90">
        <f t="shared" si="1"/>
        <v>7.8276800088825649E-3</v>
      </c>
    </row>
    <row r="44" spans="2:6" x14ac:dyDescent="0.25">
      <c r="B44" s="82">
        <v>45047</v>
      </c>
      <c r="C44" s="83">
        <v>62622.239999999998</v>
      </c>
      <c r="D44" s="90">
        <f t="shared" si="0"/>
        <v>2.4705280954254061E-2</v>
      </c>
      <c r="E44" s="85">
        <v>954.2</v>
      </c>
      <c r="F44" s="90">
        <f t="shared" si="1"/>
        <v>5.1228379420513281E-2</v>
      </c>
    </row>
    <row r="45" spans="2:6" x14ac:dyDescent="0.25">
      <c r="B45" s="82">
        <v>45078</v>
      </c>
      <c r="C45" s="83">
        <v>64718.559999999998</v>
      </c>
      <c r="D45" s="90">
        <f t="shared" si="0"/>
        <v>3.3475646990589913E-2</v>
      </c>
      <c r="E45" s="85">
        <v>1015.45</v>
      </c>
      <c r="F45" s="90">
        <f t="shared" si="1"/>
        <v>6.4189897296164311E-2</v>
      </c>
    </row>
    <row r="46" spans="2:6" x14ac:dyDescent="0.25">
      <c r="B46" s="82">
        <v>45108</v>
      </c>
      <c r="C46" s="83">
        <v>66527.67</v>
      </c>
      <c r="D46" s="90">
        <f t="shared" si="0"/>
        <v>2.7953495875062684E-2</v>
      </c>
      <c r="E46" s="85">
        <v>1175.8499999999999</v>
      </c>
      <c r="F46" s="90">
        <f t="shared" si="1"/>
        <v>0.1579595253335957</v>
      </c>
    </row>
    <row r="47" spans="2:6" x14ac:dyDescent="0.25">
      <c r="B47" s="82">
        <v>45139</v>
      </c>
      <c r="C47" s="83">
        <v>64831.41</v>
      </c>
      <c r="D47" s="90">
        <f t="shared" si="0"/>
        <v>-2.5497060095445945E-2</v>
      </c>
      <c r="E47" s="85">
        <v>1257.2</v>
      </c>
      <c r="F47" s="90">
        <f t="shared" si="1"/>
        <v>6.9183994557129092E-2</v>
      </c>
    </row>
    <row r="48" spans="2:6" x14ac:dyDescent="0.25">
      <c r="B48" s="82">
        <v>45170</v>
      </c>
      <c r="C48" s="83">
        <v>65828.41</v>
      </c>
      <c r="D48" s="90">
        <f t="shared" si="0"/>
        <v>1.5378348242001794E-2</v>
      </c>
      <c r="E48" s="85">
        <v>1186.8</v>
      </c>
      <c r="F48" s="90">
        <f t="shared" si="1"/>
        <v>-5.5997454661151802E-2</v>
      </c>
    </row>
    <row r="49" spans="2:6" x14ac:dyDescent="0.25">
      <c r="B49" s="82">
        <v>45200</v>
      </c>
      <c r="C49" s="83">
        <v>63874.93</v>
      </c>
      <c r="D49" s="90">
        <f t="shared" si="0"/>
        <v>-2.9675333188208586E-2</v>
      </c>
      <c r="E49" s="85">
        <v>1199.4000000000001</v>
      </c>
      <c r="F49" s="90">
        <f t="shared" si="1"/>
        <v>1.0616784630940401E-2</v>
      </c>
    </row>
    <row r="50" spans="2:6" x14ac:dyDescent="0.25">
      <c r="B50" s="82">
        <v>45231</v>
      </c>
      <c r="C50" s="83">
        <v>66988.44</v>
      </c>
      <c r="D50" s="90">
        <f t="shared" si="0"/>
        <v>4.8743849895412916E-2</v>
      </c>
      <c r="E50" s="85">
        <v>1211.5</v>
      </c>
      <c r="F50" s="90">
        <f t="shared" si="1"/>
        <v>1.0088377522094349E-2</v>
      </c>
    </row>
    <row r="51" spans="2:6" x14ac:dyDescent="0.25">
      <c r="B51" s="82">
        <v>45261</v>
      </c>
      <c r="C51" s="83">
        <v>72240.259999999995</v>
      </c>
      <c r="D51" s="90">
        <f t="shared" si="0"/>
        <v>7.8398899869887906E-2</v>
      </c>
      <c r="E51" s="85">
        <v>1246.75</v>
      </c>
      <c r="F51" s="90">
        <f t="shared" si="1"/>
        <v>2.9096161782913743E-2</v>
      </c>
    </row>
    <row r="52" spans="2:6" x14ac:dyDescent="0.25">
      <c r="B52" s="82">
        <v>45292</v>
      </c>
      <c r="C52" s="83">
        <v>71752.11</v>
      </c>
      <c r="D52" s="90">
        <f t="shared" si="0"/>
        <v>-6.7573123352545617E-3</v>
      </c>
      <c r="E52" s="85">
        <v>1351.3</v>
      </c>
      <c r="F52" s="90">
        <f t="shared" si="1"/>
        <v>8.3858030880288759E-2</v>
      </c>
    </row>
    <row r="53" spans="2:6" x14ac:dyDescent="0.25">
      <c r="B53" s="82">
        <v>45323</v>
      </c>
      <c r="C53" s="83">
        <v>72500.3</v>
      </c>
      <c r="D53" s="90">
        <f t="shared" si="0"/>
        <v>1.0427428545306983E-2</v>
      </c>
      <c r="E53" s="85">
        <v>1480.6</v>
      </c>
      <c r="F53" s="90">
        <f t="shared" si="1"/>
        <v>9.568563605417002E-2</v>
      </c>
    </row>
    <row r="54" spans="2:6" x14ac:dyDescent="0.25">
      <c r="B54" s="82">
        <v>45352</v>
      </c>
      <c r="C54" s="83">
        <v>73651.350000000006</v>
      </c>
      <c r="D54" s="90">
        <f t="shared" si="0"/>
        <v>1.5876486028333803E-2</v>
      </c>
      <c r="E54" s="85">
        <v>1494.65</v>
      </c>
      <c r="F54" s="90">
        <f t="shared" si="1"/>
        <v>9.4893961907336344E-3</v>
      </c>
    </row>
    <row r="55" spans="2:6" x14ac:dyDescent="0.25">
      <c r="B55" s="82">
        <v>45383</v>
      </c>
      <c r="C55" s="83">
        <v>74482.78</v>
      </c>
      <c r="D55" s="90">
        <f t="shared" si="0"/>
        <v>1.1288727226316908E-2</v>
      </c>
      <c r="E55" s="85">
        <v>1401.2</v>
      </c>
      <c r="F55" s="90">
        <f t="shared" si="1"/>
        <v>-6.2522998695346721E-2</v>
      </c>
    </row>
    <row r="56" spans="2:6" x14ac:dyDescent="0.25">
      <c r="B56" s="82">
        <v>45413</v>
      </c>
      <c r="C56" s="83">
        <v>73961.31</v>
      </c>
      <c r="D56" s="90">
        <f t="shared" si="0"/>
        <v>-7.0012155829843881E-3</v>
      </c>
      <c r="E56" s="85">
        <v>1448.15</v>
      </c>
      <c r="F56" s="90">
        <f t="shared" si="1"/>
        <v>3.3506994005138457E-2</v>
      </c>
    </row>
    <row r="57" spans="2:6" x14ac:dyDescent="0.25">
      <c r="B57" s="82">
        <v>45444</v>
      </c>
      <c r="C57" s="83">
        <v>79032.73</v>
      </c>
      <c r="D57" s="90">
        <f t="shared" si="0"/>
        <v>6.8568552936663751E-2</v>
      </c>
      <c r="E57" s="85">
        <v>1480.4</v>
      </c>
      <c r="F57" s="90">
        <f t="shared" si="1"/>
        <v>2.226979249387151E-2</v>
      </c>
    </row>
    <row r="58" spans="2:6" x14ac:dyDescent="0.25">
      <c r="B58" s="82">
        <v>45474</v>
      </c>
      <c r="C58" s="83">
        <v>81741.34</v>
      </c>
      <c r="D58" s="90">
        <f t="shared" si="0"/>
        <v>3.427200351044446E-2</v>
      </c>
      <c r="E58" s="85">
        <v>1543.85</v>
      </c>
      <c r="F58" s="90">
        <f t="shared" si="1"/>
        <v>4.286003782761405E-2</v>
      </c>
    </row>
    <row r="59" spans="2:6" x14ac:dyDescent="0.25">
      <c r="B59" s="82">
        <v>45505</v>
      </c>
      <c r="C59" s="83">
        <v>82365.77</v>
      </c>
      <c r="D59" s="90">
        <f t="shared" si="0"/>
        <v>7.6390966920778514E-3</v>
      </c>
      <c r="E59" s="85">
        <v>1655.75</v>
      </c>
      <c r="F59" s="90">
        <f t="shared" si="1"/>
        <v>7.2481134825274518E-2</v>
      </c>
    </row>
    <row r="60" spans="2:6" x14ac:dyDescent="0.25">
      <c r="B60" s="82">
        <v>45536</v>
      </c>
      <c r="C60" s="83">
        <v>84299.78</v>
      </c>
      <c r="D60" s="90">
        <f t="shared" si="0"/>
        <v>2.3480749345268004E-2</v>
      </c>
      <c r="E60" s="85">
        <v>1654</v>
      </c>
      <c r="F60" s="90">
        <f t="shared" si="1"/>
        <v>-1.0569228446323242E-3</v>
      </c>
    </row>
    <row r="61" spans="2:6" x14ac:dyDescent="0.25">
      <c r="B61" s="82">
        <v>45566</v>
      </c>
      <c r="C61" s="83">
        <v>79389.06</v>
      </c>
      <c r="D61" s="90">
        <f t="shared" si="0"/>
        <v>-5.8253058311658723E-2</v>
      </c>
      <c r="E61" s="85">
        <v>1553.2</v>
      </c>
      <c r="F61" s="90">
        <f t="shared" si="1"/>
        <v>-6.0943168077388088E-2</v>
      </c>
    </row>
    <row r="62" spans="2:6" x14ac:dyDescent="0.25">
      <c r="B62" s="82">
        <v>45597</v>
      </c>
      <c r="C62" s="83">
        <v>79802.789999999994</v>
      </c>
      <c r="D62" s="90">
        <f t="shared" si="0"/>
        <v>5.2114233371700625E-3</v>
      </c>
      <c r="E62" s="85">
        <v>1534.4</v>
      </c>
      <c r="F62" s="90">
        <f t="shared" si="1"/>
        <v>-1.2104043265516284E-2</v>
      </c>
    </row>
    <row r="63" spans="2:6" x14ac:dyDescent="0.25">
      <c r="B63" s="82">
        <v>45627</v>
      </c>
      <c r="C63" s="83">
        <v>78139.009999999995</v>
      </c>
      <c r="D63" s="90">
        <f t="shared" si="0"/>
        <v>-2.0848644514809611E-2</v>
      </c>
      <c r="E63" s="85">
        <v>1529.5</v>
      </c>
      <c r="F63" s="90">
        <f t="shared" si="1"/>
        <v>-3.1934306569343374E-3</v>
      </c>
    </row>
    <row r="64" spans="2:6" x14ac:dyDescent="0.25">
      <c r="B64" s="82">
        <v>45658</v>
      </c>
      <c r="C64" s="83">
        <v>77500.570000000007</v>
      </c>
      <c r="D64" s="90">
        <f t="shared" si="0"/>
        <v>-8.1705667885987321E-3</v>
      </c>
      <c r="E64" s="85">
        <v>1479.35</v>
      </c>
      <c r="F64" s="90">
        <f t="shared" si="1"/>
        <v>-3.2788492971559391E-2</v>
      </c>
    </row>
    <row r="65" spans="2:6" x14ac:dyDescent="0.25">
      <c r="B65" s="82">
        <v>45689</v>
      </c>
      <c r="C65" s="83">
        <v>73198.100000000006</v>
      </c>
      <c r="D65" s="90">
        <f t="shared" si="0"/>
        <v>-5.5515333629159169E-2</v>
      </c>
      <c r="E65" s="85">
        <v>1410.95</v>
      </c>
      <c r="F65" s="90">
        <f t="shared" si="1"/>
        <v>-4.6236522797174384E-2</v>
      </c>
    </row>
    <row r="66" spans="2:6" x14ac:dyDescent="0.25">
      <c r="B66" s="82">
        <v>45717</v>
      </c>
      <c r="C66" s="83">
        <v>77414.92</v>
      </c>
      <c r="D66" s="90">
        <f t="shared" si="0"/>
        <v>5.760832589916931E-2</v>
      </c>
      <c r="E66" s="85">
        <v>1441.7</v>
      </c>
      <c r="F66" s="90">
        <f t="shared" si="1"/>
        <v>2.1793826854247245E-2</v>
      </c>
    </row>
    <row r="67" spans="2:6" x14ac:dyDescent="0.25">
      <c r="B67" s="82">
        <v>45748</v>
      </c>
      <c r="C67" s="83">
        <v>80242.240000000005</v>
      </c>
      <c r="D67" s="90">
        <f t="shared" si="0"/>
        <v>3.652164208139741E-2</v>
      </c>
      <c r="E67" s="85">
        <v>1549.65</v>
      </c>
      <c r="F67" s="90">
        <f t="shared" si="1"/>
        <v>7.4876881459388311E-2</v>
      </c>
    </row>
    <row r="68" spans="2:6" x14ac:dyDescent="0.25">
      <c r="B68" s="82">
        <v>45778</v>
      </c>
      <c r="C68" s="83">
        <v>81633.02</v>
      </c>
      <c r="D68" s="90">
        <f t="shared" si="0"/>
        <v>1.7332267892820497E-2</v>
      </c>
      <c r="E68" s="85">
        <v>1464.85</v>
      </c>
      <c r="F68" s="90">
        <f t="shared" si="1"/>
        <v>-5.4722034007679277E-2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48"/>
  <sheetViews>
    <sheetView showGridLines="0" topLeftCell="A26" workbookViewId="0">
      <selection activeCell="H47" sqref="H47"/>
    </sheetView>
  </sheetViews>
  <sheetFormatPr defaultRowHeight="15" x14ac:dyDescent="0.25"/>
  <cols>
    <col min="1" max="1" width="3.28515625" customWidth="1"/>
    <col min="2" max="2" width="24.140625" bestFit="1" customWidth="1"/>
    <col min="3" max="3" width="9" bestFit="1" customWidth="1"/>
    <col min="4" max="4" width="13.7109375" bestFit="1" customWidth="1"/>
    <col min="5" max="5" width="11" bestFit="1" customWidth="1"/>
    <col min="6" max="7" width="12.7109375" bestFit="1" customWidth="1"/>
    <col min="8" max="8" width="8.85546875" bestFit="1" customWidth="1"/>
    <col min="9" max="9" width="14.140625" bestFit="1" customWidth="1"/>
    <col min="10" max="10" width="16" bestFit="1" customWidth="1"/>
  </cols>
  <sheetData>
    <row r="7" spans="2:10" x14ac:dyDescent="0.25">
      <c r="B7" s="122" t="s">
        <v>289</v>
      </c>
      <c r="C7" s="123"/>
      <c r="D7" s="124" t="s">
        <v>380</v>
      </c>
      <c r="E7" s="124" t="s">
        <v>381</v>
      </c>
      <c r="F7" s="125" t="s">
        <v>382</v>
      </c>
      <c r="G7" s="126" t="s">
        <v>383</v>
      </c>
      <c r="H7" s="126" t="s">
        <v>384</v>
      </c>
      <c r="I7" s="126" t="s">
        <v>385</v>
      </c>
      <c r="J7" s="126" t="s">
        <v>386</v>
      </c>
    </row>
    <row r="8" spans="2:10" x14ac:dyDescent="0.25">
      <c r="B8" t="str">
        <f>'Comps Valaution'!B9</f>
        <v>Sun Pharma.Inds.</v>
      </c>
      <c r="D8" s="45">
        <f>'Comps Valaution'!G9</f>
        <v>402506.56799999997</v>
      </c>
      <c r="E8" s="45">
        <f>'Comps Valaution'!H9</f>
        <v>2362.19</v>
      </c>
      <c r="F8" s="39">
        <f>E8/D8</f>
        <v>5.8686992655483826E-3</v>
      </c>
      <c r="G8" s="39">
        <f>E8/(E8+D8)</f>
        <v>5.8344585827489314E-3</v>
      </c>
      <c r="H8" s="13">
        <f>'Comps Data'!N19</f>
        <v>0.20200000000000001</v>
      </c>
      <c r="I8" s="127">
        <v>0.39</v>
      </c>
      <c r="J8" s="41">
        <f>I8/(1+F8*(1-H8))</f>
        <v>0.38818205724411042</v>
      </c>
    </row>
    <row r="9" spans="2:10" x14ac:dyDescent="0.25">
      <c r="B9" t="str">
        <f>'Comps Valaution'!B10</f>
        <v>Divi's Lab.</v>
      </c>
      <c r="D9" s="45">
        <f>'Comps Valaution'!G10</f>
        <v>175548.6</v>
      </c>
      <c r="E9" s="45">
        <f>'Comps Valaution'!H10</f>
        <v>4</v>
      </c>
      <c r="F9" s="39">
        <f t="shared" ref="F9:F15" si="0">E9/D9</f>
        <v>2.2785712902296003E-5</v>
      </c>
      <c r="G9" s="39">
        <f t="shared" ref="G9:G15" si="1">E9/(E9+D9)</f>
        <v>2.2785193725413352E-5</v>
      </c>
      <c r="H9" s="13">
        <f>'Comps Data'!N20</f>
        <v>0.25</v>
      </c>
      <c r="I9">
        <v>0.28000000000000003</v>
      </c>
      <c r="J9" s="41">
        <f t="shared" ref="J9:J17" si="2">I9/(1+F9*(1-H9))</f>
        <v>0.27999521508206138</v>
      </c>
    </row>
    <row r="10" spans="2:10" x14ac:dyDescent="0.25">
      <c r="B10" t="str">
        <f>'Comps Valaution'!B11</f>
        <v>Torrent Pharma.</v>
      </c>
      <c r="D10" s="45">
        <f>'Comps Valaution'!G11</f>
        <v>107431.848</v>
      </c>
      <c r="E10" s="45">
        <f>'Comps Valaution'!H11</f>
        <v>3202</v>
      </c>
      <c r="F10" s="39">
        <f t="shared" si="0"/>
        <v>2.9804942013098388E-2</v>
      </c>
      <c r="G10" s="39">
        <f t="shared" si="1"/>
        <v>2.8942317906180032E-2</v>
      </c>
      <c r="H10" s="13">
        <f>'Comps Data'!N21</f>
        <v>0.28499999999999998</v>
      </c>
      <c r="I10">
        <v>0.17</v>
      </c>
      <c r="J10" s="41">
        <f t="shared" si="2"/>
        <v>0.16645280198066961</v>
      </c>
    </row>
    <row r="11" spans="2:10" x14ac:dyDescent="0.25">
      <c r="B11" t="str">
        <f>'Comps Valaution'!B12</f>
        <v>Dr Reddy's Labs</v>
      </c>
      <c r="D11" s="45">
        <f>'Comps Valaution'!G12</f>
        <v>104412.64000000001</v>
      </c>
      <c r="E11" s="45">
        <f>'Comps Valaution'!H12</f>
        <v>4676.6000000000004</v>
      </c>
      <c r="F11" s="39">
        <f t="shared" si="0"/>
        <v>4.4789596355383793E-2</v>
      </c>
      <c r="G11" s="39">
        <f t="shared" si="1"/>
        <v>4.2869489236518649E-2</v>
      </c>
      <c r="H11" s="13">
        <f>'Comps Data'!N22</f>
        <v>0.254</v>
      </c>
      <c r="I11">
        <v>0.34</v>
      </c>
      <c r="J11" s="41">
        <f t="shared" si="2"/>
        <v>0.32900688031585174</v>
      </c>
    </row>
    <row r="12" spans="2:10" x14ac:dyDescent="0.25">
      <c r="B12" t="str">
        <f>'Comps Valaution'!B13</f>
        <v>Mankind Pharma</v>
      </c>
      <c r="D12" s="45">
        <f>'Comps Valaution'!G13</f>
        <v>101817.30199999998</v>
      </c>
      <c r="E12" s="45">
        <f>'Comps Valaution'!H13</f>
        <v>8511.4500000000007</v>
      </c>
      <c r="F12" s="39">
        <f t="shared" si="0"/>
        <v>8.359532056742186E-2</v>
      </c>
      <c r="G12" s="39">
        <f t="shared" si="1"/>
        <v>7.7146254677112655E-2</v>
      </c>
      <c r="H12" s="13">
        <f>'Comps Data'!N23</f>
        <v>0.20300000000000001</v>
      </c>
      <c r="I12">
        <v>0.53</v>
      </c>
      <c r="J12" s="41">
        <f t="shared" si="2"/>
        <v>0.49689419075602165</v>
      </c>
    </row>
    <row r="13" spans="2:10" x14ac:dyDescent="0.25">
      <c r="B13" t="str">
        <f>'Comps Valaution'!B14</f>
        <v>Zydus Lifesci.</v>
      </c>
      <c r="D13" s="45">
        <f>'Comps Valaution'!G14</f>
        <v>93576.6</v>
      </c>
      <c r="E13" s="45">
        <f>'Comps Valaution'!H14</f>
        <v>3213.2</v>
      </c>
      <c r="F13" s="39">
        <f t="shared" si="0"/>
        <v>3.4337644240119855E-2</v>
      </c>
      <c r="G13" s="39">
        <f t="shared" si="1"/>
        <v>3.3197712982153078E-2</v>
      </c>
      <c r="H13" s="13">
        <f>'Comps Data'!N24</f>
        <v>0.23200000000000001</v>
      </c>
      <c r="I13">
        <v>0.47</v>
      </c>
      <c r="J13" s="41">
        <f t="shared" si="2"/>
        <v>0.45792394532585123</v>
      </c>
    </row>
    <row r="14" spans="2:10" x14ac:dyDescent="0.25">
      <c r="B14" t="str">
        <f>'Comps Valaution'!B15</f>
        <v>Lupin</v>
      </c>
      <c r="D14" s="45">
        <f>'Comps Valaution'!G15</f>
        <v>89388.581999999995</v>
      </c>
      <c r="E14" s="45">
        <f>'Comps Valaution'!H15</f>
        <v>5447.77</v>
      </c>
      <c r="F14" s="39">
        <f t="shared" si="0"/>
        <v>6.0944808364898337E-2</v>
      </c>
      <c r="G14" s="39">
        <f t="shared" si="1"/>
        <v>5.7443900836674958E-2</v>
      </c>
      <c r="H14" s="13">
        <f>'Comps Data'!N25</f>
        <v>0.17699999999999999</v>
      </c>
      <c r="I14">
        <v>0.34</v>
      </c>
      <c r="J14" s="41">
        <f t="shared" si="2"/>
        <v>0.32376093583901377</v>
      </c>
    </row>
    <row r="15" spans="2:10" x14ac:dyDescent="0.25">
      <c r="B15" t="str">
        <f>'Comps Valaution'!B16</f>
        <v>Aurobindo Pharma</v>
      </c>
      <c r="D15" s="45">
        <f>'Comps Valaution'!G16</f>
        <v>67249.601999999999</v>
      </c>
      <c r="E15" s="45">
        <f>'Comps Valaution'!H16</f>
        <v>8262.8700000000008</v>
      </c>
      <c r="F15" s="39">
        <f t="shared" si="0"/>
        <v>0.12286868255369007</v>
      </c>
      <c r="G15" s="39">
        <f t="shared" si="1"/>
        <v>0.10942391079449765</v>
      </c>
      <c r="H15" s="13">
        <f>'Comps Data'!N26</f>
        <v>0.312</v>
      </c>
      <c r="I15">
        <v>0.25</v>
      </c>
      <c r="J15" s="41">
        <f t="shared" si="2"/>
        <v>0.23051382423298336</v>
      </c>
    </row>
    <row r="16" spans="2:10" x14ac:dyDescent="0.25">
      <c r="B16" t="str">
        <f>'Comps Valaution'!B17</f>
        <v>Abbott India</v>
      </c>
      <c r="D16" s="45">
        <f>'Comps Valaution'!G17</f>
        <v>64564.600000000006</v>
      </c>
      <c r="E16" s="45">
        <f>'Comps Valaution'!H17</f>
        <v>196.67</v>
      </c>
      <c r="F16" s="39">
        <f t="shared" ref="F16:F17" si="3">E16/D16</f>
        <v>3.0460964677237988E-3</v>
      </c>
      <c r="G16" s="39">
        <f t="shared" ref="G16:G17" si="4">E16/(E16+D16)</f>
        <v>3.0368459420267698E-3</v>
      </c>
      <c r="H16" s="13">
        <f>'Comps Data'!N27</f>
        <v>0.25</v>
      </c>
      <c r="I16">
        <v>-0.03</v>
      </c>
      <c r="J16" s="41">
        <f t="shared" si="2"/>
        <v>-2.9931619050702296E-2</v>
      </c>
    </row>
    <row r="17" spans="2:10" x14ac:dyDescent="0.25">
      <c r="B17" t="str">
        <f>'Comps Valaution'!B18</f>
        <v>Alkem Lab</v>
      </c>
      <c r="D17" s="45">
        <f>'Comps Valaution'!G18</f>
        <v>60978.060000000005</v>
      </c>
      <c r="E17" s="45">
        <f>'Comps Valaution'!H18</f>
        <v>1380.9</v>
      </c>
      <c r="F17" s="39">
        <f t="shared" si="3"/>
        <v>2.2645849999163633E-2</v>
      </c>
      <c r="G17" s="39">
        <f t="shared" si="4"/>
        <v>2.2144371875348786E-2</v>
      </c>
      <c r="H17" s="13">
        <f>'Comps Data'!N28</f>
        <v>0.123</v>
      </c>
      <c r="I17">
        <v>0.43</v>
      </c>
      <c r="J17" s="41">
        <f t="shared" si="2"/>
        <v>0.42162632806834555</v>
      </c>
    </row>
    <row r="18" spans="2:10" x14ac:dyDescent="0.25">
      <c r="D18" s="45"/>
      <c r="E18" s="45"/>
      <c r="H18" s="13"/>
    </row>
    <row r="19" spans="2:10" x14ac:dyDescent="0.25">
      <c r="B19" s="128" t="s">
        <v>331</v>
      </c>
      <c r="C19" s="128"/>
      <c r="D19" s="128"/>
      <c r="E19" s="128"/>
      <c r="F19" s="129">
        <f>AVERAGE(F8:F17)</f>
        <v>4.0792442553995042E-2</v>
      </c>
      <c r="G19" s="129">
        <f t="shared" ref="G19:J19" si="5">AVERAGE(G8:G17)</f>
        <v>3.8006204802698687E-2</v>
      </c>
      <c r="H19" s="129">
        <f t="shared" si="5"/>
        <v>0.22880000000000003</v>
      </c>
      <c r="I19" s="130">
        <f t="shared" si="5"/>
        <v>0.31700000000000006</v>
      </c>
      <c r="J19" s="130">
        <f t="shared" si="5"/>
        <v>0.30644245597942066</v>
      </c>
    </row>
    <row r="20" spans="2:10" x14ac:dyDescent="0.25">
      <c r="B20" s="128" t="s">
        <v>332</v>
      </c>
      <c r="C20" s="128"/>
      <c r="D20" s="128"/>
      <c r="E20" s="128"/>
      <c r="F20" s="129">
        <f>MEDIAN(F8:F17)</f>
        <v>3.207129312660912E-2</v>
      </c>
      <c r="G20" s="129">
        <f t="shared" ref="G20:J20" si="6">MEDIAN(G8:G17)</f>
        <v>3.1070015444166557E-2</v>
      </c>
      <c r="H20" s="129">
        <f t="shared" si="6"/>
        <v>0.24099999999999999</v>
      </c>
      <c r="I20" s="131">
        <f t="shared" si="6"/>
        <v>0.34</v>
      </c>
      <c r="J20" s="131">
        <f t="shared" si="6"/>
        <v>0.32638390807743278</v>
      </c>
    </row>
    <row r="22" spans="2:10" x14ac:dyDescent="0.25">
      <c r="B22" t="s">
        <v>404</v>
      </c>
      <c r="D22" s="45">
        <f>'Comps Valaution'!G29</f>
        <v>118369.93200000002</v>
      </c>
      <c r="E22">
        <f>'Comps Valaution'!H29</f>
        <v>438.19</v>
      </c>
    </row>
    <row r="25" spans="2:10" x14ac:dyDescent="0.25">
      <c r="B25" s="132" t="s">
        <v>387</v>
      </c>
      <c r="C25" s="133"/>
      <c r="D25" s="134"/>
      <c r="E25" s="135"/>
      <c r="F25" s="136"/>
    </row>
    <row r="26" spans="2:10" x14ac:dyDescent="0.25">
      <c r="B26" s="10"/>
      <c r="C26" s="10"/>
      <c r="D26" s="76"/>
      <c r="E26" s="74"/>
      <c r="F26" s="75"/>
    </row>
    <row r="27" spans="2:10" x14ac:dyDescent="0.25">
      <c r="B27" s="137" t="s">
        <v>388</v>
      </c>
      <c r="C27" s="124"/>
      <c r="D27" s="76"/>
    </row>
    <row r="28" spans="2:10" x14ac:dyDescent="0.25">
      <c r="B28" s="74"/>
      <c r="C28" s="75"/>
      <c r="D28" s="76"/>
    </row>
    <row r="29" spans="2:10" x14ac:dyDescent="0.25">
      <c r="B29" s="74" t="s">
        <v>389</v>
      </c>
      <c r="C29" s="154">
        <f>G19</f>
        <v>3.8006204802698687E-2</v>
      </c>
      <c r="D29" s="76"/>
    </row>
    <row r="30" spans="2:10" x14ac:dyDescent="0.25">
      <c r="B30" s="76" t="s">
        <v>390</v>
      </c>
      <c r="C30" s="155">
        <f>1-C29</f>
        <v>0.96199379519730133</v>
      </c>
      <c r="D30" s="76"/>
    </row>
    <row r="31" spans="2:10" x14ac:dyDescent="0.25">
      <c r="B31" s="139" t="s">
        <v>391</v>
      </c>
      <c r="C31" s="140"/>
      <c r="D31" s="76"/>
    </row>
    <row r="32" spans="2:10" ht="15.75" x14ac:dyDescent="0.25">
      <c r="B32" s="157" t="s">
        <v>392</v>
      </c>
      <c r="C32" s="158">
        <f>D22</f>
        <v>118369.93200000002</v>
      </c>
      <c r="D32" s="141"/>
    </row>
    <row r="33" spans="2:4" x14ac:dyDescent="0.25">
      <c r="B33" s="76" t="s">
        <v>381</v>
      </c>
      <c r="C33" s="146">
        <f>E22</f>
        <v>438.19</v>
      </c>
      <c r="D33" s="76"/>
    </row>
    <row r="34" spans="2:4" x14ac:dyDescent="0.25">
      <c r="B34" s="156" t="s">
        <v>393</v>
      </c>
      <c r="C34" s="159">
        <f>C33/C32</f>
        <v>3.7018691537306953E-3</v>
      </c>
      <c r="D34" s="76"/>
    </row>
    <row r="35" spans="2:4" x14ac:dyDescent="0.25">
      <c r="B35" s="138"/>
      <c r="C35" s="76"/>
      <c r="D35" s="76"/>
    </row>
    <row r="36" spans="2:4" x14ac:dyDescent="0.25">
      <c r="B36" s="139" t="s">
        <v>394</v>
      </c>
      <c r="C36" s="142"/>
      <c r="D36" s="76"/>
    </row>
    <row r="37" spans="2:4" x14ac:dyDescent="0.25">
      <c r="B37" s="76" t="s">
        <v>395</v>
      </c>
      <c r="C37" s="143">
        <f>Model!L12</f>
        <v>8.3502005607000357E-2</v>
      </c>
      <c r="D37" s="76"/>
    </row>
    <row r="38" spans="2:4" x14ac:dyDescent="0.25">
      <c r="B38" s="144" t="s">
        <v>396</v>
      </c>
      <c r="C38" s="143">
        <f>Model!L14</f>
        <v>0.279266510149349</v>
      </c>
      <c r="D38" s="76"/>
    </row>
    <row r="39" spans="2:4" x14ac:dyDescent="0.25">
      <c r="B39" s="11" t="s">
        <v>397</v>
      </c>
      <c r="C39" s="145">
        <f>C37*(1-C38)</f>
        <v>6.0182691910661994E-2</v>
      </c>
      <c r="D39" s="76"/>
    </row>
    <row r="40" spans="2:4" x14ac:dyDescent="0.25">
      <c r="B40" s="76"/>
      <c r="C40" s="146"/>
      <c r="D40" s="76"/>
    </row>
    <row r="41" spans="2:4" x14ac:dyDescent="0.25">
      <c r="B41" s="139" t="s">
        <v>398</v>
      </c>
      <c r="C41" s="147"/>
      <c r="D41" s="76"/>
    </row>
    <row r="42" spans="2:4" x14ac:dyDescent="0.25">
      <c r="B42" s="148" t="s">
        <v>399</v>
      </c>
      <c r="C42" s="152">
        <v>6.2100000000000002E-2</v>
      </c>
      <c r="D42" s="76"/>
    </row>
    <row r="43" spans="2:4" x14ac:dyDescent="0.25">
      <c r="B43" s="138" t="s">
        <v>400</v>
      </c>
      <c r="C43" s="143">
        <f>'Market Return'!G10</f>
        <v>0.12778323228484867</v>
      </c>
      <c r="D43" s="76"/>
    </row>
    <row r="44" spans="2:4" x14ac:dyDescent="0.25">
      <c r="B44" s="148" t="s">
        <v>401</v>
      </c>
      <c r="C44" s="143">
        <f>C43-C42</f>
        <v>6.5683232284848667E-2</v>
      </c>
      <c r="D44" s="76"/>
    </row>
    <row r="45" spans="2:4" x14ac:dyDescent="0.25">
      <c r="B45" s="148" t="s">
        <v>402</v>
      </c>
      <c r="C45" s="149">
        <f>J20*(1+C34*(1-C38))</f>
        <v>0.32725472027779945</v>
      </c>
      <c r="D45" s="76"/>
    </row>
    <row r="46" spans="2:4" x14ac:dyDescent="0.25">
      <c r="B46" s="150" t="s">
        <v>398</v>
      </c>
      <c r="C46" s="145">
        <f>C42+(C45*C44)</f>
        <v>8.3595147808319878E-2</v>
      </c>
      <c r="D46" s="76"/>
    </row>
    <row r="47" spans="2:4" x14ac:dyDescent="0.25">
      <c r="B47" s="76"/>
      <c r="C47" s="146"/>
      <c r="D47" s="76"/>
    </row>
    <row r="48" spans="2:4" x14ac:dyDescent="0.25">
      <c r="B48" s="151" t="s">
        <v>403</v>
      </c>
      <c r="C48" s="153">
        <f>(C39*C29)+(C46*C30)</f>
        <v>8.2705329214539339E-2</v>
      </c>
      <c r="D48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Historical</vt:lpstr>
      <vt:lpstr>Model</vt:lpstr>
      <vt:lpstr>scenario</vt:lpstr>
      <vt:lpstr>Comps Data</vt:lpstr>
      <vt:lpstr>Comps Valaution</vt:lpstr>
      <vt:lpstr>Market Return</vt:lpstr>
      <vt:lpstr>Beta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Kumar</dc:creator>
  <cp:lastModifiedBy>Dhiraj Kumar</cp:lastModifiedBy>
  <dcterms:created xsi:type="dcterms:W3CDTF">2025-04-24T15:39:35Z</dcterms:created>
  <dcterms:modified xsi:type="dcterms:W3CDTF">2025-07-01T12:45:12Z</dcterms:modified>
</cp:coreProperties>
</file>