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la\Downloads\"/>
    </mc:Choice>
  </mc:AlternateContent>
  <xr:revisionPtr revIDLastSave="0" documentId="13_ncr:1_{37313B63-73E3-45FF-9240-998951B22177}" xr6:coauthVersionLast="45" xr6:coauthVersionMax="45" xr10:uidLastSave="{00000000-0000-0000-0000-000000000000}"/>
  <bookViews>
    <workbookView xWindow="-120" yWindow="-120" windowWidth="29040" windowHeight="15840" activeTab="1" xr2:uid="{2030EEBB-B5BC-4506-92F6-BD1070403C11}"/>
  </bookViews>
  <sheets>
    <sheet name="big version" sheetId="1" r:id="rId1"/>
    <sheet name="Little Version (2)" sheetId="3" r:id="rId2"/>
    <sheet name="Little Vers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3" l="1"/>
  <c r="B2" i="3" l="1"/>
  <c r="B8" i="3" s="1"/>
  <c r="B9" i="3" s="1"/>
  <c r="B29" i="3"/>
  <c r="B32" i="3"/>
  <c r="B35" i="3"/>
  <c r="B34" i="3"/>
  <c r="C30" i="3"/>
  <c r="C34" i="3" s="1"/>
  <c r="C29" i="3"/>
  <c r="C33" i="3" s="1"/>
  <c r="B33" i="3"/>
  <c r="G11" i="3"/>
  <c r="B11" i="3"/>
  <c r="B10" i="3"/>
  <c r="B44" i="3" l="1"/>
  <c r="B43" i="3"/>
  <c r="B46" i="3"/>
  <c r="B49" i="3" s="1"/>
  <c r="B50" i="3" s="1"/>
  <c r="B48" i="3"/>
  <c r="C32" i="3"/>
  <c r="B42" i="2"/>
  <c r="C31" i="2"/>
  <c r="B43" i="2"/>
  <c r="B45" i="3" l="1"/>
  <c r="C43" i="2"/>
  <c r="C42" i="2"/>
  <c r="B47" i="3" l="1"/>
  <c r="G11" i="2"/>
  <c r="B28" i="2"/>
  <c r="B32" i="2" s="1"/>
  <c r="B31" i="2"/>
  <c r="B33" i="2"/>
  <c r="B34" i="2"/>
  <c r="B8" i="2"/>
  <c r="B9" i="2"/>
  <c r="C29" i="2"/>
  <c r="C33" i="2" s="1"/>
  <c r="C28" i="2"/>
  <c r="C32" i="2" s="1"/>
  <c r="B2" i="2"/>
  <c r="B11" i="2"/>
  <c r="B10" i="2"/>
  <c r="B9" i="1"/>
  <c r="B45" i="2" l="1"/>
  <c r="B46" i="2"/>
  <c r="B27" i="1"/>
  <c r="B10" i="1"/>
  <c r="B26" i="1" s="1"/>
  <c r="B23" i="1"/>
  <c r="J5" i="1"/>
  <c r="J9" i="1"/>
  <c r="J12" i="1" s="1"/>
  <c r="J10" i="1"/>
  <c r="B24" i="1" s="1"/>
  <c r="J11" i="1"/>
  <c r="B11" i="1"/>
  <c r="B25" i="1" s="1"/>
  <c r="B8" i="1"/>
  <c r="B44" i="2" l="1"/>
  <c r="B47" i="2"/>
</calcChain>
</file>

<file path=xl/sharedStrings.xml><?xml version="1.0" encoding="utf-8"?>
<sst xmlns="http://schemas.openxmlformats.org/spreadsheetml/2006/main" count="152" uniqueCount="63">
  <si>
    <t>price</t>
  </si>
  <si>
    <t>number</t>
  </si>
  <si>
    <t>Main Power Unit</t>
  </si>
  <si>
    <t>part</t>
  </si>
  <si>
    <t>total mass</t>
  </si>
  <si>
    <t>total power consumption</t>
  </si>
  <si>
    <t>70 mm EDF</t>
  </si>
  <si>
    <t>weight (g)</t>
  </si>
  <si>
    <t>thrust output (g)</t>
  </si>
  <si>
    <t>total cost</t>
  </si>
  <si>
    <t>power consumption (W)</t>
  </si>
  <si>
    <t>Amperes</t>
  </si>
  <si>
    <t>Voltage</t>
  </si>
  <si>
    <t>total thrust remaining (kg)</t>
  </si>
  <si>
    <t>Secondary power unit</t>
  </si>
  <si>
    <t>Main Battery</t>
  </si>
  <si>
    <t>Power capacity (mAh)</t>
  </si>
  <si>
    <t>C discharge rate</t>
  </si>
  <si>
    <t>instant current</t>
  </si>
  <si>
    <t>total instant power delivery</t>
  </si>
  <si>
    <t>total price</t>
  </si>
  <si>
    <t>total weight (kg)</t>
  </si>
  <si>
    <t>PAYLOAD REM. (kg)</t>
  </si>
  <si>
    <t>TOTAL LIFT MASS (kg)</t>
  </si>
  <si>
    <t>POWER REQ. (W)</t>
  </si>
  <si>
    <t>Main Computer</t>
  </si>
  <si>
    <t>Price</t>
  </si>
  <si>
    <t>TOTAL PRICE ($)</t>
  </si>
  <si>
    <t>Power Consumption (W max)</t>
  </si>
  <si>
    <t>Weight (kg)</t>
  </si>
  <si>
    <t>FLIGHT TIME (sec.)</t>
  </si>
  <si>
    <t>Power capacity (Wh)</t>
  </si>
  <si>
    <t>Amp Hours</t>
  </si>
  <si>
    <t>total thrust output (kg)</t>
  </si>
  <si>
    <t>880 kv outrunner edf</t>
  </si>
  <si>
    <t>30 A esc</t>
  </si>
  <si>
    <t>TOTAL MASS (kg)</t>
  </si>
  <si>
    <t>total instant power delivery (W)</t>
  </si>
  <si>
    <t>Item List:</t>
  </si>
  <si>
    <t>name:</t>
  </si>
  <si>
    <t>price:</t>
  </si>
  <si>
    <t>link:</t>
  </si>
  <si>
    <t>3s LiPo battery</t>
  </si>
  <si>
    <t>ESC (30A) x4</t>
  </si>
  <si>
    <t>brushless motors x4</t>
  </si>
  <si>
    <t>Jetson Xavier nx</t>
  </si>
  <si>
    <t xml:space="preserve">BNO055 IMU (9 axis absolute) </t>
  </si>
  <si>
    <t>https://www.amazon.com/400x500x3-0MM-Carbon-Fiber-Sheet-Twill/dp/B085H7NX4N/ref=asc_df_B085H7NX4N/?tag=hyprod-20&amp;linkCode=df0&amp;hvadid=459474431166&amp;hvpos=&amp;hvnetw=g&amp;hvrand=1344633805761958252&amp;hvpone=&amp;hvptwo=&amp;hvqmt=&amp;hvdev=c&amp;hvdvcmdl=&amp;hvlocint=&amp;hvlocphy=9029979&amp;hvtargid=pla-949896176769&amp;psc=1</t>
  </si>
  <si>
    <t>Carbon Fiber Sheet (3mm)</t>
  </si>
  <si>
    <t>https://www.amazon.com/Adafruit-Absolute-Orientation-Fusion-Breakout/dp/B017PEIGIG/ref=sxts_sxwds-bia-wc-p13n1_0?cv_ct_cx=bno055&amp;dchild=1&amp;keywords=bno055&amp;pd_rd_i=B017PEIGIG&amp;pd_rd_r=dcc6d547-849c-4251-a5c0-a670cab29b85&amp;pd_rd_w=IQ5GE&amp;pd_rd_wg=uvpg3&amp;pf_rd_p=e7ea7987-56a0-4822-adda-f67db5e22b16&amp;pf_rd_r=0V7EMSPRH1AKKZQB1RJD&amp;psc=1&amp;qid=1599874763&amp;sr=1-1-791c2399-d602-4248-afbb-8a79de2d236f</t>
  </si>
  <si>
    <t>Onyx (3d printing material) 1kg</t>
  </si>
  <si>
    <t>CCF for 3d printing (50cc)</t>
  </si>
  <si>
    <t>https://markforged.com/resources/blog/introducing-our-new-markforged-material-onyx#:~:text=Onyx%20is%20a%20fusion%20of,and%20true%20to%20their%20dimensions.</t>
  </si>
  <si>
    <t>https://markforged.com/materials/continuous-fibers/continuous-carbon-fiber</t>
  </si>
  <si>
    <t>Total Price:</t>
  </si>
  <si>
    <t>https://www.amazon.com/gp/product/B08821611Y/ref=ox_sc_act_title_1?smid=ATVPDKIKX0DER&amp;th=1</t>
  </si>
  <si>
    <t>New MacBook for Me</t>
  </si>
  <si>
    <t>1 kidney</t>
  </si>
  <si>
    <t>FLIGHT TIME (min.)</t>
  </si>
  <si>
    <t>TOTAL LIFT MASS (lb.)</t>
  </si>
  <si>
    <t>TOTAL MASS (lb.)</t>
  </si>
  <si>
    <t>brushless motor</t>
  </si>
  <si>
    <t>Teensy 4.1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</si>
</sst>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"/>
    <numFmt numFmtId="165" formatCode="&quot;$&quot;#,##0.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6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Protection="1">
      <protection hidden="1"/>
    </xf>
    <xf numFmtId="0" fontId="1" fillId="2" borderId="1" xfId="0" applyFont="1" applyFill="1" applyBorder="1"/>
    <xf numFmtId="0" fontId="0" fillId="2" borderId="1" xfId="0" applyFill="1" applyBorder="1"/>
    <xf numFmtId="6" fontId="0" fillId="2" borderId="1" xfId="0" applyNumberFormat="1" applyFill="1" applyBorder="1"/>
    <xf numFmtId="165" fontId="0" fillId="2" borderId="1" xfId="0" applyNumberFormat="1" applyFill="1" applyBorder="1"/>
    <xf numFmtId="164" fontId="0" fillId="2" borderId="1" xfId="0" applyNumberFormat="1" applyFill="1" applyBorder="1"/>
    <xf numFmtId="0" fontId="2" fillId="2" borderId="1" xfId="0" applyFont="1" applyFill="1" applyBorder="1"/>
    <xf numFmtId="0" fontId="1" fillId="2" borderId="1" xfId="0" applyFon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3" fillId="2" borderId="1" xfId="1" applyFill="1" applyBorder="1" applyAlignment="1" applyProtection="1">
      <alignment horizontal="fill"/>
      <protection hidden="1"/>
    </xf>
    <xf numFmtId="0" fontId="0" fillId="2" borderId="1" xfId="0" applyFill="1" applyBorder="1" applyAlignment="1" applyProtection="1">
      <alignment horizontal="fill"/>
      <protection hidden="1"/>
    </xf>
    <xf numFmtId="0" fontId="0" fillId="3" borderId="1" xfId="0" applyFill="1" applyBorder="1"/>
    <xf numFmtId="6" fontId="0" fillId="3" borderId="1" xfId="0" applyNumberFormat="1" applyFill="1" applyBorder="1"/>
    <xf numFmtId="1" fontId="0" fillId="3" borderId="1" xfId="0" applyNumberFormat="1" applyFill="1" applyBorder="1"/>
    <xf numFmtId="165" fontId="0" fillId="3" borderId="1" xfId="0" applyNumberFormat="1" applyFill="1" applyBorder="1"/>
    <xf numFmtId="166" fontId="0" fillId="3" borderId="1" xfId="0" applyNumberFormat="1" applyFill="1" applyBorder="1"/>
    <xf numFmtId="164" fontId="0" fillId="0" borderId="1" xfId="0" applyNumberFormat="1" applyBorder="1"/>
  </cellXfs>
  <cellStyles count="2">
    <cellStyle name="Hyperlink" xfId="1" builtinId="8"/>
    <cellStyle name="Normal" xfId="0" builtinId="0"/>
  </cellStyles>
  <dxfs count="4"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400x500x3-0MM-Carbon-Fiber-Sheet-Twill/dp/B085H7NX4N/ref=asc_df_B085H7NX4N/?tag=hyprod-20&amp;linkCode=df0&amp;hvadid=459474431166&amp;hvpos=&amp;hvnetw=g&amp;hvrand=1344633805761958252&amp;hvpone=&amp;hvptwo=&amp;hvqmt=&amp;hvdev=c&amp;hvdvcmdl=&amp;hvlocint=&amp;hvlocphy=9029979&amp;hvtargid=pla-949896176769&amp;psc=1" TargetMode="External"/><Relationship Id="rId1" Type="http://schemas.openxmlformats.org/officeDocument/2006/relationships/hyperlink" Target="https://www.amazon.com/Adafruit-Absolute-Orientation-Fusion-Breakout/dp/B017PEIGIG/ref=sxts_sxwds-bia-wc-p13n1_0?cv_ct_cx=bno055&amp;dchild=1&amp;keywords=bno055&amp;pd_rd_i=B017PEIGIG&amp;pd_rd_r=dcc6d547-849c-4251-a5c0-a670cab29b85&amp;pd_rd_w=IQ5GE&amp;pd_rd_wg=uvpg3&amp;pf_rd_p=e7ea7987-56a0-4822-adda-f67db5e22b16&amp;pf_rd_r=0V7EMSPRH1AKKZQB1RJD&amp;psc=1&amp;qid=1599874763&amp;sr=1-1-791c2399-d602-4248-afbb-8a79de2d236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amazon.com/400x500x3-0MM-Carbon-Fiber-Sheet-Twill/dp/B085H7NX4N/ref=asc_df_B085H7NX4N/?tag=hyprod-20&amp;linkCode=df0&amp;hvadid=459474431166&amp;hvpos=&amp;hvnetw=g&amp;hvrand=1344633805761958252&amp;hvpone=&amp;hvptwo=&amp;hvqmt=&amp;hvdev=c&amp;hvdvcmdl=&amp;hvlocint=&amp;hvlocphy=9029979&amp;hvtargid=pla-949896176769&amp;psc=1" TargetMode="External"/><Relationship Id="rId1" Type="http://schemas.openxmlformats.org/officeDocument/2006/relationships/hyperlink" Target="https://www.amazon.com/Adafruit-Absolute-Orientation-Fusion-Breakout/dp/B017PEIGIG/ref=sxts_sxwds-bia-wc-p13n1_0?cv_ct_cx=bno055&amp;dchild=1&amp;keywords=bno055&amp;pd_rd_i=B017PEIGIG&amp;pd_rd_r=dcc6d547-849c-4251-a5c0-a670cab29b85&amp;pd_rd_w=IQ5GE&amp;pd_rd_wg=uvpg3&amp;pf_rd_p=e7ea7987-56a0-4822-adda-f67db5e22b16&amp;pf_rd_r=0V7EMSPRH1AKKZQB1RJD&amp;psc=1&amp;qid=1599874763&amp;sr=1-1-791c2399-d602-4248-afbb-8a79de2d236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E227-0299-42A7-818D-36BFE5695D6D}">
  <dimension ref="A1:K27"/>
  <sheetViews>
    <sheetView topLeftCell="G1" workbookViewId="0">
      <selection sqref="A1:K28"/>
    </sheetView>
  </sheetViews>
  <sheetFormatPr defaultRowHeight="15" x14ac:dyDescent="0.25"/>
  <cols>
    <col min="1" max="1" width="26.42578125" customWidth="1"/>
    <col min="2" max="2" width="15" customWidth="1"/>
    <col min="3" max="3" width="10.5703125" bestFit="1" customWidth="1"/>
    <col min="4" max="4" width="8.42578125" bestFit="1" customWidth="1"/>
    <col min="5" max="5" width="27.42578125" bestFit="1" customWidth="1"/>
    <col min="6" max="6" width="15.5703125" bestFit="1" customWidth="1"/>
    <col min="9" max="9" width="24.5703125" bestFit="1" customWidth="1"/>
    <col min="10" max="10" width="16.140625" bestFit="1" customWidth="1"/>
    <col min="11" max="11" width="20.5703125" bestFit="1" customWidth="1"/>
  </cols>
  <sheetData>
    <row r="1" spans="1:11" x14ac:dyDescent="0.25">
      <c r="B1" s="1" t="s">
        <v>15</v>
      </c>
      <c r="F1" s="1" t="s">
        <v>25</v>
      </c>
      <c r="J1" s="1" t="s">
        <v>2</v>
      </c>
      <c r="K1" t="s">
        <v>14</v>
      </c>
    </row>
    <row r="2" spans="1:11" x14ac:dyDescent="0.25">
      <c r="A2" t="s">
        <v>16</v>
      </c>
      <c r="B2">
        <v>10000</v>
      </c>
      <c r="E2" t="s">
        <v>26</v>
      </c>
      <c r="F2" s="2">
        <v>400</v>
      </c>
      <c r="I2" t="s">
        <v>3</v>
      </c>
      <c r="J2" t="s">
        <v>6</v>
      </c>
    </row>
    <row r="3" spans="1:11" x14ac:dyDescent="0.25">
      <c r="A3" t="s">
        <v>12</v>
      </c>
      <c r="B3">
        <v>22.2</v>
      </c>
      <c r="E3" t="s">
        <v>28</v>
      </c>
      <c r="F3">
        <v>50</v>
      </c>
      <c r="I3" t="s">
        <v>0</v>
      </c>
      <c r="J3" s="2">
        <v>65</v>
      </c>
    </row>
    <row r="4" spans="1:11" x14ac:dyDescent="0.25">
      <c r="A4" t="s">
        <v>17</v>
      </c>
      <c r="B4">
        <v>20</v>
      </c>
      <c r="E4" t="s">
        <v>29</v>
      </c>
      <c r="F4">
        <v>0.75</v>
      </c>
      <c r="I4" t="s">
        <v>7</v>
      </c>
      <c r="J4">
        <v>256</v>
      </c>
    </row>
    <row r="5" spans="1:11" x14ac:dyDescent="0.25">
      <c r="A5" t="s">
        <v>0</v>
      </c>
      <c r="B5">
        <v>100</v>
      </c>
      <c r="I5" t="s">
        <v>11</v>
      </c>
      <c r="J5" s="3">
        <f>J6/J13</f>
        <v>69.819819819819827</v>
      </c>
    </row>
    <row r="6" spans="1:11" x14ac:dyDescent="0.25">
      <c r="A6" t="s">
        <v>1</v>
      </c>
      <c r="B6">
        <v>2</v>
      </c>
      <c r="I6" t="s">
        <v>10</v>
      </c>
      <c r="J6">
        <v>1550</v>
      </c>
    </row>
    <row r="7" spans="1:11" x14ac:dyDescent="0.25">
      <c r="A7" t="s">
        <v>7</v>
      </c>
      <c r="B7">
        <v>1320</v>
      </c>
      <c r="I7" t="s">
        <v>1</v>
      </c>
      <c r="J7">
        <v>4</v>
      </c>
    </row>
    <row r="8" spans="1:11" x14ac:dyDescent="0.25">
      <c r="A8" t="s">
        <v>18</v>
      </c>
      <c r="B8" s="4">
        <f>B2/B4</f>
        <v>500</v>
      </c>
      <c r="I8" t="s">
        <v>8</v>
      </c>
      <c r="J8">
        <v>2500</v>
      </c>
    </row>
    <row r="9" spans="1:11" x14ac:dyDescent="0.25">
      <c r="A9" t="s">
        <v>19</v>
      </c>
      <c r="B9">
        <f>B8*B3*B6</f>
        <v>22200</v>
      </c>
      <c r="I9" t="s">
        <v>4</v>
      </c>
      <c r="J9">
        <f>J4*J7</f>
        <v>1024</v>
      </c>
    </row>
    <row r="10" spans="1:11" x14ac:dyDescent="0.25">
      <c r="A10" t="s">
        <v>20</v>
      </c>
      <c r="B10">
        <f>B5*B6</f>
        <v>200</v>
      </c>
      <c r="I10" t="s">
        <v>5</v>
      </c>
      <c r="J10">
        <f>J6*J7</f>
        <v>6200</v>
      </c>
    </row>
    <row r="11" spans="1:11" x14ac:dyDescent="0.25">
      <c r="A11" t="s">
        <v>21</v>
      </c>
      <c r="B11">
        <f>B7*B6*0.001</f>
        <v>2.64</v>
      </c>
      <c r="I11" t="s">
        <v>9</v>
      </c>
      <c r="J11" s="2">
        <f>J3*J7</f>
        <v>260</v>
      </c>
    </row>
    <row r="12" spans="1:11" x14ac:dyDescent="0.25">
      <c r="I12" t="s">
        <v>13</v>
      </c>
      <c r="J12">
        <f>((J8*J7)-J9)*0.001</f>
        <v>8.9760000000000009</v>
      </c>
    </row>
    <row r="13" spans="1:11" x14ac:dyDescent="0.25">
      <c r="I13" t="s">
        <v>12</v>
      </c>
      <c r="J13">
        <v>22.2</v>
      </c>
    </row>
    <row r="23" spans="1:2" x14ac:dyDescent="0.25">
      <c r="A23" s="1" t="s">
        <v>23</v>
      </c>
      <c r="B23">
        <f>J12</f>
        <v>8.9760000000000009</v>
      </c>
    </row>
    <row r="24" spans="1:2" x14ac:dyDescent="0.25">
      <c r="A24" s="1" t="s">
        <v>24</v>
      </c>
      <c r="B24">
        <f>'big version'!J10</f>
        <v>6200</v>
      </c>
    </row>
    <row r="25" spans="1:2" x14ac:dyDescent="0.25">
      <c r="A25" s="1" t="s">
        <v>22</v>
      </c>
      <c r="B25">
        <f>B23-B11-F4</f>
        <v>5.5860000000000003</v>
      </c>
    </row>
    <row r="26" spans="1:2" x14ac:dyDescent="0.25">
      <c r="A26" s="1" t="s">
        <v>27</v>
      </c>
      <c r="B26" s="2">
        <f>B10+F2+J11</f>
        <v>860</v>
      </c>
    </row>
    <row r="27" spans="1:2" x14ac:dyDescent="0.25">
      <c r="A27" s="1" t="s">
        <v>30</v>
      </c>
      <c r="B27">
        <f>(((B6*B2)*0.001*B3)*60*60)/B24</f>
        <v>257.80645161290323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9C5A-9DF1-4F03-B5B6-7E7301ADB807}">
  <dimension ref="A1:H50"/>
  <sheetViews>
    <sheetView tabSelected="1" workbookViewId="0">
      <selection activeCell="B20" sqref="B20"/>
    </sheetView>
  </sheetViews>
  <sheetFormatPr defaultRowHeight="15" x14ac:dyDescent="0.25"/>
  <cols>
    <col min="1" max="1" width="30" bestFit="1" customWidth="1"/>
    <col min="2" max="2" width="19.5703125" bestFit="1" customWidth="1"/>
    <col min="3" max="3" width="20.5703125" bestFit="1" customWidth="1"/>
    <col min="5" max="5" width="27.42578125" bestFit="1" customWidth="1"/>
    <col min="6" max="6" width="28.85546875" bestFit="1" customWidth="1"/>
    <col min="7" max="7" width="8.42578125" bestFit="1" customWidth="1"/>
    <col min="8" max="8" width="35.7109375" style="5" customWidth="1"/>
    <col min="9" max="9" width="24.5703125" bestFit="1" customWidth="1"/>
    <col min="10" max="10" width="19.5703125" bestFit="1" customWidth="1"/>
    <col min="11" max="11" width="20.5703125" bestFit="1" customWidth="1"/>
    <col min="14" max="14" width="12.85546875" bestFit="1" customWidth="1"/>
    <col min="15" max="15" width="27.85546875" bestFit="1" customWidth="1"/>
    <col min="17" max="17" width="255.7109375" bestFit="1" customWidth="1"/>
  </cols>
  <sheetData>
    <row r="1" spans="1:8" ht="21" x14ac:dyDescent="0.35">
      <c r="A1" s="7"/>
      <c r="B1" s="6" t="s">
        <v>15</v>
      </c>
      <c r="E1" s="11" t="s">
        <v>38</v>
      </c>
      <c r="F1" s="6" t="s">
        <v>39</v>
      </c>
      <c r="G1" s="6" t="s">
        <v>40</v>
      </c>
      <c r="H1" s="12" t="s">
        <v>41</v>
      </c>
    </row>
    <row r="2" spans="1:8" x14ac:dyDescent="0.25">
      <c r="A2" s="7" t="s">
        <v>31</v>
      </c>
      <c r="B2" s="7">
        <f>B12*B3</f>
        <v>33.299999999999997</v>
      </c>
      <c r="E2" s="7"/>
      <c r="F2" s="7" t="s">
        <v>42</v>
      </c>
      <c r="G2" s="8">
        <v>60</v>
      </c>
      <c r="H2" s="13"/>
    </row>
    <row r="3" spans="1:8" x14ac:dyDescent="0.25">
      <c r="A3" s="7" t="s">
        <v>12</v>
      </c>
      <c r="B3" s="16">
        <v>11.1</v>
      </c>
      <c r="E3" s="7"/>
      <c r="F3" s="7" t="s">
        <v>44</v>
      </c>
      <c r="G3" s="8">
        <v>120</v>
      </c>
      <c r="H3" s="13"/>
    </row>
    <row r="4" spans="1:8" x14ac:dyDescent="0.25">
      <c r="A4" s="7" t="s">
        <v>17</v>
      </c>
      <c r="B4" s="16">
        <v>50</v>
      </c>
      <c r="E4" s="7"/>
      <c r="F4" s="7" t="s">
        <v>43</v>
      </c>
      <c r="G4" s="8">
        <v>60</v>
      </c>
      <c r="H4" s="13"/>
    </row>
    <row r="5" spans="1:8" x14ac:dyDescent="0.25">
      <c r="A5" s="7" t="s">
        <v>0</v>
      </c>
      <c r="B5" s="19">
        <v>60</v>
      </c>
      <c r="E5" s="7"/>
      <c r="F5" s="7" t="s">
        <v>45</v>
      </c>
      <c r="G5" s="8">
        <v>400</v>
      </c>
      <c r="H5" s="13"/>
    </row>
    <row r="6" spans="1:8" x14ac:dyDescent="0.25">
      <c r="A6" s="7" t="s">
        <v>1</v>
      </c>
      <c r="B6" s="16">
        <v>1</v>
      </c>
      <c r="E6" s="7"/>
      <c r="F6" s="7" t="s">
        <v>46</v>
      </c>
      <c r="G6" s="8">
        <v>35</v>
      </c>
      <c r="H6" s="14" t="s">
        <v>49</v>
      </c>
    </row>
    <row r="7" spans="1:8" x14ac:dyDescent="0.25">
      <c r="A7" s="7" t="s">
        <v>7</v>
      </c>
      <c r="B7" s="16">
        <v>175</v>
      </c>
      <c r="E7" s="7"/>
      <c r="F7" s="7" t="s">
        <v>48</v>
      </c>
      <c r="G7" s="8">
        <v>100</v>
      </c>
      <c r="H7" s="14" t="s">
        <v>47</v>
      </c>
    </row>
    <row r="8" spans="1:8" x14ac:dyDescent="0.25">
      <c r="A8" s="7" t="s">
        <v>18</v>
      </c>
      <c r="B8" s="10">
        <f>(B2*B4)/B3</f>
        <v>149.99999999999997</v>
      </c>
      <c r="E8" s="7"/>
      <c r="F8" s="7" t="s">
        <v>50</v>
      </c>
      <c r="G8" s="8">
        <v>180</v>
      </c>
      <c r="H8" s="15" t="s">
        <v>52</v>
      </c>
    </row>
    <row r="9" spans="1:8" x14ac:dyDescent="0.25">
      <c r="A9" s="7" t="s">
        <v>37</v>
      </c>
      <c r="B9" s="7">
        <f>B8*B3*B6</f>
        <v>1664.9999999999995</v>
      </c>
      <c r="E9" s="7"/>
      <c r="F9" s="7" t="s">
        <v>51</v>
      </c>
      <c r="G9" s="8">
        <v>150</v>
      </c>
      <c r="H9" s="15" t="s">
        <v>53</v>
      </c>
    </row>
    <row r="10" spans="1:8" x14ac:dyDescent="0.25">
      <c r="A10" s="7" t="s">
        <v>20</v>
      </c>
      <c r="B10" s="9">
        <f>B5*B6</f>
        <v>60</v>
      </c>
      <c r="E10" s="7"/>
      <c r="F10" s="7"/>
      <c r="G10" s="7"/>
      <c r="H10" s="15"/>
    </row>
    <row r="11" spans="1:8" x14ac:dyDescent="0.25">
      <c r="A11" s="7" t="s">
        <v>21</v>
      </c>
      <c r="B11" s="7">
        <f>B7*B6*0.001</f>
        <v>0.17500000000000002</v>
      </c>
      <c r="E11" t="s">
        <v>54</v>
      </c>
      <c r="G11" s="2">
        <f>SUM(G2:G9)</f>
        <v>1105</v>
      </c>
    </row>
    <row r="12" spans="1:8" x14ac:dyDescent="0.25">
      <c r="A12" s="7" t="s">
        <v>32</v>
      </c>
      <c r="B12" s="16">
        <v>3</v>
      </c>
    </row>
    <row r="15" spans="1:8" x14ac:dyDescent="0.25">
      <c r="A15" s="7"/>
      <c r="B15" s="6" t="s">
        <v>25</v>
      </c>
    </row>
    <row r="16" spans="1:8" x14ac:dyDescent="0.25">
      <c r="A16" s="7" t="s">
        <v>26</v>
      </c>
      <c r="B16" s="17">
        <v>90</v>
      </c>
    </row>
    <row r="17" spans="1:3" x14ac:dyDescent="0.25">
      <c r="A17" s="7" t="s">
        <v>62</v>
      </c>
      <c r="B17" s="17">
        <v>30</v>
      </c>
    </row>
    <row r="18" spans="1:3" x14ac:dyDescent="0.25">
      <c r="A18" s="7" t="s">
        <v>28</v>
      </c>
      <c r="B18" s="16">
        <v>15</v>
      </c>
    </row>
    <row r="19" spans="1:3" x14ac:dyDescent="0.25">
      <c r="A19" s="7" t="s">
        <v>29</v>
      </c>
      <c r="B19" s="16">
        <v>0.2</v>
      </c>
    </row>
    <row r="24" spans="1:3" x14ac:dyDescent="0.25">
      <c r="A24" s="7"/>
      <c r="B24" s="6" t="s">
        <v>2</v>
      </c>
      <c r="C24" s="7" t="s">
        <v>14</v>
      </c>
    </row>
    <row r="25" spans="1:3" x14ac:dyDescent="0.25">
      <c r="A25" s="7" t="s">
        <v>3</v>
      </c>
      <c r="B25" s="7" t="s">
        <v>61</v>
      </c>
      <c r="C25" s="7" t="s">
        <v>35</v>
      </c>
    </row>
    <row r="26" spans="1:3" x14ac:dyDescent="0.25">
      <c r="A26" s="7" t="s">
        <v>0</v>
      </c>
      <c r="B26" s="17">
        <v>25</v>
      </c>
      <c r="C26" s="19">
        <v>15</v>
      </c>
    </row>
    <row r="27" spans="1:3" x14ac:dyDescent="0.25">
      <c r="A27" s="7" t="s">
        <v>7</v>
      </c>
      <c r="B27" s="16">
        <v>52</v>
      </c>
      <c r="C27" s="16">
        <v>20</v>
      </c>
    </row>
    <row r="28" spans="1:3" x14ac:dyDescent="0.25">
      <c r="A28" s="7" t="s">
        <v>11</v>
      </c>
      <c r="B28" s="18">
        <v>13</v>
      </c>
      <c r="C28" s="16">
        <v>25</v>
      </c>
    </row>
    <row r="29" spans="1:3" x14ac:dyDescent="0.25">
      <c r="A29" s="7" t="s">
        <v>10</v>
      </c>
      <c r="B29" s="16">
        <f>B28*B36</f>
        <v>144.29999999999998</v>
      </c>
      <c r="C29" s="16">
        <f>C28*C36</f>
        <v>125</v>
      </c>
    </row>
    <row r="30" spans="1:3" x14ac:dyDescent="0.25">
      <c r="A30" s="7" t="s">
        <v>1</v>
      </c>
      <c r="B30" s="16">
        <v>4</v>
      </c>
      <c r="C30" s="16">
        <f>B30</f>
        <v>4</v>
      </c>
    </row>
    <row r="31" spans="1:3" x14ac:dyDescent="0.25">
      <c r="A31" s="7" t="s">
        <v>8</v>
      </c>
      <c r="B31" s="16">
        <v>370</v>
      </c>
      <c r="C31" s="16"/>
    </row>
    <row r="32" spans="1:3" x14ac:dyDescent="0.25">
      <c r="A32" s="7" t="s">
        <v>21</v>
      </c>
      <c r="B32" s="16">
        <f>(B27*B30)*0.001</f>
        <v>0.20800000000000002</v>
      </c>
      <c r="C32" s="16">
        <f>C30*C27*0.001</f>
        <v>0.08</v>
      </c>
    </row>
    <row r="33" spans="1:3" x14ac:dyDescent="0.25">
      <c r="A33" s="7" t="s">
        <v>5</v>
      </c>
      <c r="B33" s="16">
        <f>B29*B30</f>
        <v>577.19999999999993</v>
      </c>
      <c r="C33" s="16">
        <f>C29*C30</f>
        <v>500</v>
      </c>
    </row>
    <row r="34" spans="1:3" x14ac:dyDescent="0.25">
      <c r="A34" s="7" t="s">
        <v>9</v>
      </c>
      <c r="B34" s="17">
        <f>B26*B30</f>
        <v>100</v>
      </c>
      <c r="C34" s="19">
        <f>C30*C26</f>
        <v>60</v>
      </c>
    </row>
    <row r="35" spans="1:3" x14ac:dyDescent="0.25">
      <c r="A35" s="7" t="s">
        <v>33</v>
      </c>
      <c r="B35" s="16">
        <f>B31*B30*0.001</f>
        <v>1.48</v>
      </c>
      <c r="C35" s="16"/>
    </row>
    <row r="36" spans="1:3" x14ac:dyDescent="0.25">
      <c r="A36" s="7" t="s">
        <v>12</v>
      </c>
      <c r="B36" s="16">
        <v>11.1</v>
      </c>
      <c r="C36" s="16">
        <v>5</v>
      </c>
    </row>
    <row r="42" spans="1:3" x14ac:dyDescent="0.25">
      <c r="A42" s="6" t="s">
        <v>36</v>
      </c>
      <c r="B42" s="16">
        <f>B11+B19+B32+C32</f>
        <v>0.66299999999999992</v>
      </c>
    </row>
    <row r="43" spans="1:3" x14ac:dyDescent="0.25">
      <c r="A43" s="6" t="s">
        <v>60</v>
      </c>
      <c r="B43">
        <f>B42*2.2</f>
        <v>1.4585999999999999</v>
      </c>
    </row>
    <row r="44" spans="1:3" x14ac:dyDescent="0.25">
      <c r="A44" s="6" t="s">
        <v>23</v>
      </c>
      <c r="B44" s="16">
        <f>B35-B42</f>
        <v>0.81700000000000006</v>
      </c>
    </row>
    <row r="45" spans="1:3" x14ac:dyDescent="0.25">
      <c r="A45" s="6" t="s">
        <v>59</v>
      </c>
      <c r="B45">
        <f>B44*2.2</f>
        <v>1.7974000000000003</v>
      </c>
    </row>
    <row r="46" spans="1:3" x14ac:dyDescent="0.25">
      <c r="A46" s="6" t="s">
        <v>24</v>
      </c>
      <c r="B46" s="20">
        <f>(B42/B35)*B33</f>
        <v>258.56999999999994</v>
      </c>
    </row>
    <row r="47" spans="1:3" x14ac:dyDescent="0.25">
      <c r="A47" s="6" t="s">
        <v>22</v>
      </c>
      <c r="B47" s="16">
        <f>B44-B11-B19</f>
        <v>0.442</v>
      </c>
    </row>
    <row r="48" spans="1:3" x14ac:dyDescent="0.25">
      <c r="A48" s="6" t="s">
        <v>27</v>
      </c>
      <c r="B48" s="17">
        <f>B10+B16+B34+C34</f>
        <v>310</v>
      </c>
    </row>
    <row r="49" spans="1:2" x14ac:dyDescent="0.25">
      <c r="A49" s="6" t="s">
        <v>30</v>
      </c>
      <c r="B49" s="18">
        <f>(B2/B46)*3600*0.9</f>
        <v>417.26418378002091</v>
      </c>
    </row>
    <row r="50" spans="1:2" x14ac:dyDescent="0.25">
      <c r="A50" s="6" t="s">
        <v>58</v>
      </c>
      <c r="B50" s="21">
        <f>B49/60</f>
        <v>6.9544030630003482</v>
      </c>
    </row>
  </sheetData>
  <conditionalFormatting sqref="B2:C36">
    <cfRule type="expression" dxfId="3" priority="2">
      <formula>_xlfn.ISFORMULA(B2)</formula>
    </cfRule>
  </conditionalFormatting>
  <conditionalFormatting sqref="B41:B56">
    <cfRule type="expression" dxfId="2" priority="1">
      <formula>_xlfn.ISFORMULA(B41)</formula>
    </cfRule>
  </conditionalFormatting>
  <hyperlinks>
    <hyperlink ref="H6" r:id="rId1" display="https://www.amazon.com/Adafruit-Absolute-Orientation-Fusion-Breakout/dp/B017PEIGIG/ref=sxts_sxwds-bia-wc-p13n1_0?cv_ct_cx=bno055&amp;dchild=1&amp;keywords=bno055&amp;pd_rd_i=B017PEIGIG&amp;pd_rd_r=dcc6d547-849c-4251-a5c0-a670cab29b85&amp;pd_rd_w=IQ5GE&amp;pd_rd_wg=uvpg3&amp;pf_rd_p=e7ea7987-56a0-4822-adda-f67db5e22b16&amp;pf_rd_r=0V7EMSPRH1AKKZQB1RJD&amp;psc=1&amp;qid=1599874763&amp;sr=1-1-791c2399-d602-4248-afbb-8a79de2d236f" xr:uid="{AAA4BFB5-E45C-4EEC-81ED-DC287ACDDDF0}"/>
    <hyperlink ref="H7" r:id="rId2" display="https://www.amazon.com/400x500x3-0MM-Carbon-Fiber-Sheet-Twill/dp/B085H7NX4N/ref=asc_df_B085H7NX4N/?tag=hyprod-20&amp;linkCode=df0&amp;hvadid=459474431166&amp;hvpos=&amp;hvnetw=g&amp;hvrand=1344633805761958252&amp;hvpone=&amp;hvptwo=&amp;hvqmt=&amp;hvdev=c&amp;hvdvcmdl=&amp;hvlocint=&amp;hvlocphy=9029979&amp;hvtargid=pla-949896176769&amp;psc=1" xr:uid="{6157F175-AE3E-46B7-9B5E-831CFDCD5935}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C538-BC6A-4954-95E1-2023C770CB0F}">
  <dimension ref="A1:H47"/>
  <sheetViews>
    <sheetView workbookViewId="0">
      <selection activeCell="B43" sqref="B43"/>
    </sheetView>
  </sheetViews>
  <sheetFormatPr defaultRowHeight="15" x14ac:dyDescent="0.25"/>
  <cols>
    <col min="1" max="1" width="30" bestFit="1" customWidth="1"/>
    <col min="2" max="2" width="19.5703125" bestFit="1" customWidth="1"/>
    <col min="3" max="3" width="20.5703125" bestFit="1" customWidth="1"/>
    <col min="5" max="5" width="27.42578125" bestFit="1" customWidth="1"/>
    <col min="6" max="6" width="28.85546875" bestFit="1" customWidth="1"/>
    <col min="7" max="7" width="8.42578125" bestFit="1" customWidth="1"/>
    <col min="8" max="8" width="35.7109375" style="5" customWidth="1"/>
    <col min="9" max="9" width="24.5703125" bestFit="1" customWidth="1"/>
    <col min="10" max="10" width="19.5703125" bestFit="1" customWidth="1"/>
    <col min="11" max="11" width="20.5703125" bestFit="1" customWidth="1"/>
    <col min="14" max="14" width="12.85546875" bestFit="1" customWidth="1"/>
    <col min="15" max="15" width="27.85546875" bestFit="1" customWidth="1"/>
    <col min="17" max="17" width="255.7109375" bestFit="1" customWidth="1"/>
  </cols>
  <sheetData>
    <row r="1" spans="1:8" ht="21" x14ac:dyDescent="0.35">
      <c r="A1" s="7"/>
      <c r="B1" s="6" t="s">
        <v>15</v>
      </c>
      <c r="E1" s="11" t="s">
        <v>38</v>
      </c>
      <c r="F1" s="6" t="s">
        <v>39</v>
      </c>
      <c r="G1" s="6" t="s">
        <v>40</v>
      </c>
      <c r="H1" s="12" t="s">
        <v>41</v>
      </c>
    </row>
    <row r="2" spans="1:8" x14ac:dyDescent="0.25">
      <c r="A2" s="7" t="s">
        <v>31</v>
      </c>
      <c r="B2" s="7">
        <f>B12*B3</f>
        <v>61.05</v>
      </c>
      <c r="E2" s="7"/>
      <c r="F2" s="7" t="s">
        <v>42</v>
      </c>
      <c r="G2" s="8">
        <v>60</v>
      </c>
      <c r="H2" s="13"/>
    </row>
    <row r="3" spans="1:8" x14ac:dyDescent="0.25">
      <c r="A3" s="7" t="s">
        <v>12</v>
      </c>
      <c r="B3" s="16">
        <v>11.1</v>
      </c>
      <c r="E3" s="7"/>
      <c r="F3" s="7" t="s">
        <v>44</v>
      </c>
      <c r="G3" s="8">
        <v>120</v>
      </c>
      <c r="H3" s="13"/>
    </row>
    <row r="4" spans="1:8" x14ac:dyDescent="0.25">
      <c r="A4" s="7" t="s">
        <v>17</v>
      </c>
      <c r="B4" s="16">
        <v>140</v>
      </c>
      <c r="E4" s="7"/>
      <c r="F4" s="7" t="s">
        <v>43</v>
      </c>
      <c r="G4" s="8">
        <v>60</v>
      </c>
      <c r="H4" s="13"/>
    </row>
    <row r="5" spans="1:8" x14ac:dyDescent="0.25">
      <c r="A5" s="7" t="s">
        <v>0</v>
      </c>
      <c r="B5" s="19">
        <v>60</v>
      </c>
      <c r="E5" s="7"/>
      <c r="F5" s="7" t="s">
        <v>45</v>
      </c>
      <c r="G5" s="8">
        <v>400</v>
      </c>
      <c r="H5" s="13"/>
    </row>
    <row r="6" spans="1:8" x14ac:dyDescent="0.25">
      <c r="A6" s="7" t="s">
        <v>1</v>
      </c>
      <c r="B6" s="16">
        <v>1</v>
      </c>
      <c r="E6" s="7"/>
      <c r="F6" s="7" t="s">
        <v>46</v>
      </c>
      <c r="G6" s="8">
        <v>35</v>
      </c>
      <c r="H6" s="14" t="s">
        <v>49</v>
      </c>
    </row>
    <row r="7" spans="1:8" x14ac:dyDescent="0.25">
      <c r="A7" s="7" t="s">
        <v>7</v>
      </c>
      <c r="B7" s="16">
        <v>416</v>
      </c>
      <c r="E7" s="7"/>
      <c r="F7" s="7" t="s">
        <v>48</v>
      </c>
      <c r="G7" s="8">
        <v>100</v>
      </c>
      <c r="H7" s="14" t="s">
        <v>47</v>
      </c>
    </row>
    <row r="8" spans="1:8" x14ac:dyDescent="0.25">
      <c r="A8" s="7" t="s">
        <v>18</v>
      </c>
      <c r="B8" s="10">
        <f>(B2*B4)/B3</f>
        <v>770</v>
      </c>
      <c r="E8" s="7"/>
      <c r="F8" s="7" t="s">
        <v>50</v>
      </c>
      <c r="G8" s="8">
        <v>180</v>
      </c>
      <c r="H8" s="15" t="s">
        <v>52</v>
      </c>
    </row>
    <row r="9" spans="1:8" x14ac:dyDescent="0.25">
      <c r="A9" s="7" t="s">
        <v>37</v>
      </c>
      <c r="B9" s="7">
        <f>B8*B3*B6</f>
        <v>8547</v>
      </c>
      <c r="E9" s="7"/>
      <c r="F9" s="7" t="s">
        <v>51</v>
      </c>
      <c r="G9" s="8">
        <v>150</v>
      </c>
      <c r="H9" s="15" t="s">
        <v>53</v>
      </c>
    </row>
    <row r="10" spans="1:8" x14ac:dyDescent="0.25">
      <c r="A10" s="7" t="s">
        <v>20</v>
      </c>
      <c r="B10" s="9">
        <f>B5*B6</f>
        <v>60</v>
      </c>
      <c r="E10" s="7"/>
      <c r="F10" s="7" t="s">
        <v>56</v>
      </c>
      <c r="G10" s="7" t="s">
        <v>57</v>
      </c>
      <c r="H10" s="15" t="s">
        <v>55</v>
      </c>
    </row>
    <row r="11" spans="1:8" x14ac:dyDescent="0.25">
      <c r="A11" s="7" t="s">
        <v>21</v>
      </c>
      <c r="B11" s="7">
        <f>B7*B6*0.001</f>
        <v>0.41600000000000004</v>
      </c>
      <c r="E11" t="s">
        <v>54</v>
      </c>
      <c r="G11" s="2">
        <f>SUM(G2:G9)</f>
        <v>1105</v>
      </c>
    </row>
    <row r="12" spans="1:8" x14ac:dyDescent="0.25">
      <c r="A12" s="7" t="s">
        <v>32</v>
      </c>
      <c r="B12" s="16">
        <v>5.5</v>
      </c>
    </row>
    <row r="15" spans="1:8" x14ac:dyDescent="0.25">
      <c r="A15" s="7"/>
      <c r="B15" s="6" t="s">
        <v>25</v>
      </c>
    </row>
    <row r="16" spans="1:8" x14ac:dyDescent="0.25">
      <c r="A16" s="7" t="s">
        <v>26</v>
      </c>
      <c r="B16" s="17">
        <v>400</v>
      </c>
    </row>
    <row r="17" spans="1:3" x14ac:dyDescent="0.25">
      <c r="A17" s="7" t="s">
        <v>28</v>
      </c>
      <c r="B17" s="16">
        <v>50</v>
      </c>
    </row>
    <row r="18" spans="1:3" x14ac:dyDescent="0.25">
      <c r="A18" s="7" t="s">
        <v>29</v>
      </c>
      <c r="B18" s="16">
        <v>0.75</v>
      </c>
    </row>
    <row r="23" spans="1:3" x14ac:dyDescent="0.25">
      <c r="A23" s="7"/>
      <c r="B23" s="6" t="s">
        <v>2</v>
      </c>
      <c r="C23" s="7" t="s">
        <v>14</v>
      </c>
    </row>
    <row r="24" spans="1:3" x14ac:dyDescent="0.25">
      <c r="A24" s="7" t="s">
        <v>3</v>
      </c>
      <c r="B24" s="7" t="s">
        <v>34</v>
      </c>
      <c r="C24" s="7" t="s">
        <v>35</v>
      </c>
    </row>
    <row r="25" spans="1:3" x14ac:dyDescent="0.25">
      <c r="A25" s="7" t="s">
        <v>0</v>
      </c>
      <c r="B25" s="17">
        <v>30</v>
      </c>
      <c r="C25" s="19">
        <v>15</v>
      </c>
    </row>
    <row r="26" spans="1:3" x14ac:dyDescent="0.25">
      <c r="A26" s="7" t="s">
        <v>7</v>
      </c>
      <c r="B26" s="16">
        <v>65</v>
      </c>
      <c r="C26" s="16">
        <v>32</v>
      </c>
    </row>
    <row r="27" spans="1:3" x14ac:dyDescent="0.25">
      <c r="A27" s="7" t="s">
        <v>11</v>
      </c>
      <c r="B27" s="18">
        <v>17</v>
      </c>
      <c r="C27" s="16">
        <v>3</v>
      </c>
    </row>
    <row r="28" spans="1:3" x14ac:dyDescent="0.25">
      <c r="A28" s="7" t="s">
        <v>10</v>
      </c>
      <c r="B28" s="16">
        <f>B27*B35</f>
        <v>188.7</v>
      </c>
      <c r="C28" s="16">
        <f>C27*C35</f>
        <v>15</v>
      </c>
    </row>
    <row r="29" spans="1:3" x14ac:dyDescent="0.25">
      <c r="A29" s="7" t="s">
        <v>1</v>
      </c>
      <c r="B29" s="16">
        <v>4</v>
      </c>
      <c r="C29" s="16">
        <f>B29</f>
        <v>4</v>
      </c>
    </row>
    <row r="30" spans="1:3" x14ac:dyDescent="0.25">
      <c r="A30" s="7" t="s">
        <v>8</v>
      </c>
      <c r="B30" s="16">
        <v>900</v>
      </c>
      <c r="C30" s="16"/>
    </row>
    <row r="31" spans="1:3" x14ac:dyDescent="0.25">
      <c r="A31" s="7" t="s">
        <v>21</v>
      </c>
      <c r="B31" s="16">
        <f>(B26*B29)*0.001</f>
        <v>0.26</v>
      </c>
      <c r="C31" s="16">
        <f>C29*C26*0.001</f>
        <v>0.128</v>
      </c>
    </row>
    <row r="32" spans="1:3" x14ac:dyDescent="0.25">
      <c r="A32" s="7" t="s">
        <v>5</v>
      </c>
      <c r="B32" s="16">
        <f>B28*B29</f>
        <v>754.8</v>
      </c>
      <c r="C32" s="16">
        <f>C28*C29</f>
        <v>60</v>
      </c>
    </row>
    <row r="33" spans="1:3" x14ac:dyDescent="0.25">
      <c r="A33" s="7" t="s">
        <v>9</v>
      </c>
      <c r="B33" s="17">
        <f>B25*B29</f>
        <v>120</v>
      </c>
      <c r="C33" s="19">
        <f>C29*C25</f>
        <v>60</v>
      </c>
    </row>
    <row r="34" spans="1:3" x14ac:dyDescent="0.25">
      <c r="A34" s="7" t="s">
        <v>33</v>
      </c>
      <c r="B34" s="16">
        <f>B30*B29*0.001</f>
        <v>3.6</v>
      </c>
      <c r="C34" s="16"/>
    </row>
    <row r="35" spans="1:3" x14ac:dyDescent="0.25">
      <c r="A35" s="7" t="s">
        <v>12</v>
      </c>
      <c r="B35" s="16">
        <v>11.1</v>
      </c>
      <c r="C35" s="16">
        <v>5</v>
      </c>
    </row>
    <row r="42" spans="1:3" x14ac:dyDescent="0.25">
      <c r="A42" s="6" t="s">
        <v>36</v>
      </c>
      <c r="B42" s="16">
        <f>B11+B18+B31+C31</f>
        <v>1.5539999999999998</v>
      </c>
      <c r="C42">
        <f>2.20462*B42</f>
        <v>3.4259794799999992</v>
      </c>
    </row>
    <row r="43" spans="1:3" x14ac:dyDescent="0.25">
      <c r="A43" s="6" t="s">
        <v>23</v>
      </c>
      <c r="B43" s="16">
        <f>B34-B42</f>
        <v>2.0460000000000003</v>
      </c>
      <c r="C43">
        <f>5/2.20462</f>
        <v>2.2679645471781988</v>
      </c>
    </row>
    <row r="44" spans="1:3" x14ac:dyDescent="0.25">
      <c r="A44" s="6" t="s">
        <v>24</v>
      </c>
      <c r="B44" s="18">
        <f>(B32*((B43-B45)/B43))+B17+C32</f>
        <v>540.15483870967728</v>
      </c>
    </row>
    <row r="45" spans="1:3" x14ac:dyDescent="0.25">
      <c r="A45" s="6" t="s">
        <v>22</v>
      </c>
      <c r="B45" s="16">
        <f>B43-B11-B18</f>
        <v>0.88000000000000034</v>
      </c>
    </row>
    <row r="46" spans="1:3" x14ac:dyDescent="0.25">
      <c r="A46" s="6" t="s">
        <v>27</v>
      </c>
      <c r="B46" s="17">
        <f>B10+B16+B33+C33</f>
        <v>640</v>
      </c>
    </row>
    <row r="47" spans="1:3" x14ac:dyDescent="0.25">
      <c r="A47" s="6" t="s">
        <v>30</v>
      </c>
      <c r="B47" s="18">
        <f>(B2/B44)*3600</f>
        <v>406.88333094453213</v>
      </c>
    </row>
  </sheetData>
  <conditionalFormatting sqref="B2:C35">
    <cfRule type="expression" dxfId="1" priority="2">
      <formula>_xlfn.ISFORMULA(B2)</formula>
    </cfRule>
  </conditionalFormatting>
  <conditionalFormatting sqref="B42:B47">
    <cfRule type="expression" dxfId="0" priority="1">
      <formula>_xlfn.ISFORMULA(B42)</formula>
    </cfRule>
  </conditionalFormatting>
  <hyperlinks>
    <hyperlink ref="H6" r:id="rId1" display="https://www.amazon.com/Adafruit-Absolute-Orientation-Fusion-Breakout/dp/B017PEIGIG/ref=sxts_sxwds-bia-wc-p13n1_0?cv_ct_cx=bno055&amp;dchild=1&amp;keywords=bno055&amp;pd_rd_i=B017PEIGIG&amp;pd_rd_r=dcc6d547-849c-4251-a5c0-a670cab29b85&amp;pd_rd_w=IQ5GE&amp;pd_rd_wg=uvpg3&amp;pf_rd_p=e7ea7987-56a0-4822-adda-f67db5e22b16&amp;pf_rd_r=0V7EMSPRH1AKKZQB1RJD&amp;psc=1&amp;qid=1599874763&amp;sr=1-1-791c2399-d602-4248-afbb-8a79de2d236f" xr:uid="{A810E14A-B65F-4C55-AED5-D9DF8193F481}"/>
    <hyperlink ref="H7" r:id="rId2" display="https://www.amazon.com/400x500x3-0MM-Carbon-Fiber-Sheet-Twill/dp/B085H7NX4N/ref=asc_df_B085H7NX4N/?tag=hyprod-20&amp;linkCode=df0&amp;hvadid=459474431166&amp;hvpos=&amp;hvnetw=g&amp;hvrand=1344633805761958252&amp;hvpone=&amp;hvptwo=&amp;hvqmt=&amp;hvdev=c&amp;hvdvcmdl=&amp;hvlocint=&amp;hvlocphy=9029979&amp;hvtargid=pla-949896176769&amp;psc=1" xr:uid="{8BCF935B-B38D-40F6-85E7-AFBD24589C05}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big version</vt:lpstr>
      <vt:lpstr>Little Version (2)</vt:lpstr>
      <vt:lpstr>Little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Hoven</dc:creator>
  <cp:lastModifiedBy>Daniel Hoven</cp:lastModifiedBy>
  <dcterms:created xsi:type="dcterms:W3CDTF">2020-09-10T22:12:46Z</dcterms:created>
  <dcterms:modified xsi:type="dcterms:W3CDTF">2020-10-01T21:41:49Z</dcterms:modified>
</cp:coreProperties>
</file>