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1.xml" ContentType="application/vnd.openxmlformats-officedocument.spreadsheetml.comments+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hreya\Desktop\"/>
    </mc:Choice>
  </mc:AlternateContent>
  <bookViews>
    <workbookView xWindow="0" yWindow="0" windowWidth="19200" windowHeight="7050" activeTab="4"/>
  </bookViews>
  <sheets>
    <sheet name="Cover page" sheetId="7" r:id="rId1"/>
    <sheet name="Introduction" sheetId="8" r:id="rId2"/>
    <sheet name="Actual data" sheetId="1" r:id="rId3"/>
    <sheet name="Statistical Tech I" sheetId="4" r:id="rId4"/>
    <sheet name="Statistical Tech 2" sheetId="2" r:id="rId5"/>
    <sheet name="Statistical Tech 3" sheetId="3" r:id="rId6"/>
    <sheet name="Statistical Tech 4" sheetId="5" r:id="rId7"/>
    <sheet name="Overall Conclusion" sheetId="9" r:id="rId8"/>
  </sheets>
  <externalReferences>
    <externalReference r:id="rId9"/>
    <externalReference r:id="rId10"/>
    <externalReference r:id="rId11"/>
    <externalReference r:id="rId12"/>
  </externalReferenc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C364" i="5" l="1"/>
  <c r="AZ364" i="5"/>
  <c r="AY364" i="5"/>
  <c r="AU364" i="5"/>
  <c r="AT364" i="5"/>
  <c r="BB364" i="5" s="1"/>
  <c r="AS364" i="5"/>
  <c r="AR364" i="5"/>
  <c r="BB363" i="5"/>
  <c r="AW363" i="5"/>
  <c r="AU363" i="5"/>
  <c r="AT363" i="5"/>
  <c r="AS363" i="5"/>
  <c r="BA363" i="5" s="1"/>
  <c r="AR363" i="5"/>
  <c r="BA362" i="5"/>
  <c r="AW362" i="5"/>
  <c r="AU362" i="5"/>
  <c r="AT362" i="5"/>
  <c r="AY362" i="5" s="1"/>
  <c r="AS362" i="5"/>
  <c r="AX362" i="5" s="1"/>
  <c r="AR362" i="5"/>
  <c r="BC361" i="5"/>
  <c r="AW361" i="5"/>
  <c r="AU361" i="5"/>
  <c r="AZ361" i="5" s="1"/>
  <c r="AT361" i="5"/>
  <c r="AS361" i="5"/>
  <c r="AX361" i="5" s="1"/>
  <c r="AR361" i="5"/>
  <c r="BC360" i="5"/>
  <c r="BB360" i="5"/>
  <c r="AW360" i="5"/>
  <c r="AU360" i="5"/>
  <c r="AZ360" i="5" s="1"/>
  <c r="AT360" i="5"/>
  <c r="AY360" i="5" s="1"/>
  <c r="AS360" i="5"/>
  <c r="BA360" i="5" s="1"/>
  <c r="AR360" i="5"/>
  <c r="AW359" i="5"/>
  <c r="AU359" i="5"/>
  <c r="AZ359" i="5" s="1"/>
  <c r="AT359" i="5"/>
  <c r="AS359" i="5"/>
  <c r="AR359" i="5"/>
  <c r="BC359" i="5" s="1"/>
  <c r="BA358" i="5"/>
  <c r="AW358" i="5"/>
  <c r="AU358" i="5"/>
  <c r="AT358" i="5"/>
  <c r="AY358" i="5" s="1"/>
  <c r="AS358" i="5"/>
  <c r="AX358" i="5" s="1"/>
  <c r="AR358" i="5"/>
  <c r="BB358" i="5" s="1"/>
  <c r="AZ357" i="5"/>
  <c r="AW357" i="5"/>
  <c r="AU357" i="5"/>
  <c r="BC357" i="5" s="1"/>
  <c r="AT357" i="5"/>
  <c r="AS357" i="5"/>
  <c r="AX357" i="5" s="1"/>
  <c r="AR357" i="5"/>
  <c r="BC356" i="5"/>
  <c r="BB356" i="5"/>
  <c r="AW356" i="5"/>
  <c r="AU356" i="5"/>
  <c r="AZ356" i="5" s="1"/>
  <c r="AT356" i="5"/>
  <c r="AY356" i="5" s="1"/>
  <c r="AS356" i="5"/>
  <c r="BA356" i="5" s="1"/>
  <c r="AR356" i="5"/>
  <c r="BB355" i="5"/>
  <c r="AW355" i="5"/>
  <c r="AU355" i="5"/>
  <c r="AT355" i="5"/>
  <c r="AS355" i="5"/>
  <c r="BA355" i="5" s="1"/>
  <c r="AR355" i="5"/>
  <c r="BC355" i="5" s="1"/>
  <c r="BA354" i="5"/>
  <c r="AW354" i="5"/>
  <c r="AU354" i="5"/>
  <c r="AT354" i="5"/>
  <c r="AY354" i="5" s="1"/>
  <c r="AS354" i="5"/>
  <c r="AR354" i="5"/>
  <c r="BB354" i="5" s="1"/>
  <c r="BC353" i="5"/>
  <c r="AW353" i="5"/>
  <c r="AU353" i="5"/>
  <c r="AZ353" i="5" s="1"/>
  <c r="AT353" i="5"/>
  <c r="AS353" i="5"/>
  <c r="AX353" i="5" s="1"/>
  <c r="AR353" i="5"/>
  <c r="BA353" i="5" s="1"/>
  <c r="BC352" i="5"/>
  <c r="BB352" i="5"/>
  <c r="AW352" i="5"/>
  <c r="AU352" i="5"/>
  <c r="AZ352" i="5" s="1"/>
  <c r="AT352" i="5"/>
  <c r="AY352" i="5" s="1"/>
  <c r="AS352" i="5"/>
  <c r="BA352" i="5" s="1"/>
  <c r="AR352" i="5"/>
  <c r="AW351" i="5"/>
  <c r="AU351" i="5"/>
  <c r="AZ351" i="5" s="1"/>
  <c r="AT351" i="5"/>
  <c r="AS351" i="5"/>
  <c r="AR351" i="5"/>
  <c r="BC351" i="5" s="1"/>
  <c r="BA350" i="5"/>
  <c r="AW350" i="5"/>
  <c r="AU350" i="5"/>
  <c r="AT350" i="5"/>
  <c r="AY350" i="5" s="1"/>
  <c r="AS350" i="5"/>
  <c r="AR350" i="5"/>
  <c r="BB350" i="5" s="1"/>
  <c r="AZ349" i="5"/>
  <c r="AW349" i="5"/>
  <c r="AU349" i="5"/>
  <c r="BC349" i="5" s="1"/>
  <c r="AT349" i="5"/>
  <c r="AS349" i="5"/>
  <c r="AX349" i="5" s="1"/>
  <c r="AR349" i="5"/>
  <c r="BA349" i="5" s="1"/>
  <c r="BC348" i="5"/>
  <c r="BB348" i="5"/>
  <c r="AW348" i="5"/>
  <c r="AU348" i="5"/>
  <c r="AZ348" i="5" s="1"/>
  <c r="AT348" i="5"/>
  <c r="AY348" i="5" s="1"/>
  <c r="AS348" i="5"/>
  <c r="BA348" i="5" s="1"/>
  <c r="AR348" i="5"/>
  <c r="BB347" i="5"/>
  <c r="AW347" i="5"/>
  <c r="AU347" i="5"/>
  <c r="AT347" i="5"/>
  <c r="AS347" i="5"/>
  <c r="BA347" i="5" s="1"/>
  <c r="AR347" i="5"/>
  <c r="BC347" i="5" s="1"/>
  <c r="BA346" i="5"/>
  <c r="AW346" i="5"/>
  <c r="AU346" i="5"/>
  <c r="AT346" i="5"/>
  <c r="AY346" i="5" s="1"/>
  <c r="AS346" i="5"/>
  <c r="AR346" i="5"/>
  <c r="BB346" i="5" s="1"/>
  <c r="BC345" i="5"/>
  <c r="AW345" i="5"/>
  <c r="AU345" i="5"/>
  <c r="AZ345" i="5" s="1"/>
  <c r="AT345" i="5"/>
  <c r="AS345" i="5"/>
  <c r="AX345" i="5" s="1"/>
  <c r="AR345" i="5"/>
  <c r="BA345" i="5" s="1"/>
  <c r="BC344" i="5"/>
  <c r="BB344" i="5"/>
  <c r="AW344" i="5"/>
  <c r="AU344" i="5"/>
  <c r="AZ344" i="5" s="1"/>
  <c r="AT344" i="5"/>
  <c r="AY344" i="5" s="1"/>
  <c r="AS344" i="5"/>
  <c r="BA344" i="5" s="1"/>
  <c r="AR344" i="5"/>
  <c r="AW343" i="5"/>
  <c r="AU343" i="5"/>
  <c r="AZ343" i="5" s="1"/>
  <c r="AT343" i="5"/>
  <c r="AS343" i="5"/>
  <c r="AR343" i="5"/>
  <c r="BC343" i="5" s="1"/>
  <c r="BA342" i="5"/>
  <c r="AW342" i="5"/>
  <c r="AU342" i="5"/>
  <c r="AT342" i="5"/>
  <c r="AY342" i="5" s="1"/>
  <c r="AS342" i="5"/>
  <c r="AR342" i="5"/>
  <c r="BB342" i="5" s="1"/>
  <c r="AZ341" i="5"/>
  <c r="AW341" i="5"/>
  <c r="AU341" i="5"/>
  <c r="BC341" i="5" s="1"/>
  <c r="AT341" i="5"/>
  <c r="AS341" i="5"/>
  <c r="AX341" i="5" s="1"/>
  <c r="AR341" i="5"/>
  <c r="BA341" i="5" s="1"/>
  <c r="BC340" i="5"/>
  <c r="BB340" i="5"/>
  <c r="AW340" i="5"/>
  <c r="AU340" i="5"/>
  <c r="AZ340" i="5" s="1"/>
  <c r="AT340" i="5"/>
  <c r="AY340" i="5" s="1"/>
  <c r="AS340" i="5"/>
  <c r="BA340" i="5" s="1"/>
  <c r="AR340" i="5"/>
  <c r="BB339" i="5"/>
  <c r="AW339" i="5"/>
  <c r="AU339" i="5"/>
  <c r="AT339" i="5"/>
  <c r="AS339" i="5"/>
  <c r="BA339" i="5" s="1"/>
  <c r="AR339" i="5"/>
  <c r="BC339" i="5" s="1"/>
  <c r="BA338" i="5"/>
  <c r="AW338" i="5"/>
  <c r="AU338" i="5"/>
  <c r="AT338" i="5"/>
  <c r="AY338" i="5" s="1"/>
  <c r="AS338" i="5"/>
  <c r="AR338" i="5"/>
  <c r="BB338" i="5" s="1"/>
  <c r="BC337" i="5"/>
  <c r="AW337" i="5"/>
  <c r="AU337" i="5"/>
  <c r="AZ337" i="5" s="1"/>
  <c r="AT337" i="5"/>
  <c r="AS337" i="5"/>
  <c r="AX337" i="5" s="1"/>
  <c r="AR337" i="5"/>
  <c r="BA337" i="5" s="1"/>
  <c r="BC336" i="5"/>
  <c r="BB336" i="5"/>
  <c r="AW336" i="5"/>
  <c r="AU336" i="5"/>
  <c r="AZ336" i="5" s="1"/>
  <c r="AT336" i="5"/>
  <c r="AY336" i="5" s="1"/>
  <c r="AS336" i="5"/>
  <c r="BA336" i="5" s="1"/>
  <c r="AR336" i="5"/>
  <c r="AW335" i="5"/>
  <c r="AU335" i="5"/>
  <c r="AZ335" i="5" s="1"/>
  <c r="AT335" i="5"/>
  <c r="AS335" i="5"/>
  <c r="AR335" i="5"/>
  <c r="BC335" i="5" s="1"/>
  <c r="BA334" i="5"/>
  <c r="AW334" i="5"/>
  <c r="AU334" i="5"/>
  <c r="AT334" i="5"/>
  <c r="AY334" i="5" s="1"/>
  <c r="AS334" i="5"/>
  <c r="AR334" i="5"/>
  <c r="BB334" i="5" s="1"/>
  <c r="AZ333" i="5"/>
  <c r="AW333" i="5"/>
  <c r="AU333" i="5"/>
  <c r="BC333" i="5" s="1"/>
  <c r="AT333" i="5"/>
  <c r="AS333" i="5"/>
  <c r="AX333" i="5" s="1"/>
  <c r="AR333" i="5"/>
  <c r="BA333" i="5" s="1"/>
  <c r="BC332" i="5"/>
  <c r="BB332" i="5"/>
  <c r="AW332" i="5"/>
  <c r="AU332" i="5"/>
  <c r="AZ332" i="5" s="1"/>
  <c r="AT332" i="5"/>
  <c r="AY332" i="5" s="1"/>
  <c r="AS332" i="5"/>
  <c r="BA332" i="5" s="1"/>
  <c r="AR332" i="5"/>
  <c r="BB331" i="5"/>
  <c r="AW331" i="5"/>
  <c r="AU331" i="5"/>
  <c r="AT331" i="5"/>
  <c r="AS331" i="5"/>
  <c r="BA331" i="5" s="1"/>
  <c r="AR331" i="5"/>
  <c r="BC331" i="5" s="1"/>
  <c r="BA330" i="5"/>
  <c r="AW330" i="5"/>
  <c r="AU330" i="5"/>
  <c r="AT330" i="5"/>
  <c r="AY330" i="5" s="1"/>
  <c r="AS330" i="5"/>
  <c r="AR330" i="5"/>
  <c r="BB330" i="5" s="1"/>
  <c r="BC329" i="5"/>
  <c r="AW329" i="5"/>
  <c r="AU329" i="5"/>
  <c r="AZ329" i="5" s="1"/>
  <c r="AT329" i="5"/>
  <c r="AS329" i="5"/>
  <c r="AX329" i="5" s="1"/>
  <c r="AR329" i="5"/>
  <c r="BA329" i="5" s="1"/>
  <c r="BC328" i="5"/>
  <c r="BB328" i="5"/>
  <c r="AW328" i="5"/>
  <c r="AU328" i="5"/>
  <c r="AZ328" i="5" s="1"/>
  <c r="AT328" i="5"/>
  <c r="AY328" i="5" s="1"/>
  <c r="AS328" i="5"/>
  <c r="BA328" i="5" s="1"/>
  <c r="AR328" i="5"/>
  <c r="AW327" i="5"/>
  <c r="AU327" i="5"/>
  <c r="AZ327" i="5" s="1"/>
  <c r="AT327" i="5"/>
  <c r="AS327" i="5"/>
  <c r="AR327" i="5"/>
  <c r="BC327" i="5" s="1"/>
  <c r="BA326" i="5"/>
  <c r="AW326" i="5"/>
  <c r="AU326" i="5"/>
  <c r="AT326" i="5"/>
  <c r="AY326" i="5" s="1"/>
  <c r="AS326" i="5"/>
  <c r="AR326" i="5"/>
  <c r="BB326" i="5" s="1"/>
  <c r="AZ325" i="5"/>
  <c r="AW325" i="5"/>
  <c r="AU325" i="5"/>
  <c r="BC325" i="5" s="1"/>
  <c r="AT325" i="5"/>
  <c r="AS325" i="5"/>
  <c r="AX325" i="5" s="1"/>
  <c r="AR325" i="5"/>
  <c r="BA325" i="5" s="1"/>
  <c r="BC324" i="5"/>
  <c r="BB324" i="5"/>
  <c r="AW324" i="5"/>
  <c r="AU324" i="5"/>
  <c r="AZ324" i="5" s="1"/>
  <c r="AT324" i="5"/>
  <c r="AY324" i="5" s="1"/>
  <c r="AS324" i="5"/>
  <c r="BA324" i="5" s="1"/>
  <c r="AR324" i="5"/>
  <c r="BB323" i="5"/>
  <c r="AW323" i="5"/>
  <c r="AU323" i="5"/>
  <c r="AT323" i="5"/>
  <c r="AS323" i="5"/>
  <c r="BA323" i="5" s="1"/>
  <c r="AR323" i="5"/>
  <c r="BC323" i="5" s="1"/>
  <c r="BA322" i="5"/>
  <c r="AW322" i="5"/>
  <c r="AU322" i="5"/>
  <c r="AT322" i="5"/>
  <c r="AY322" i="5" s="1"/>
  <c r="AS322" i="5"/>
  <c r="AR322" i="5"/>
  <c r="BB322" i="5" s="1"/>
  <c r="BC321" i="5"/>
  <c r="AW321" i="5"/>
  <c r="AU321" i="5"/>
  <c r="AZ321" i="5" s="1"/>
  <c r="AT321" i="5"/>
  <c r="AS321" i="5"/>
  <c r="AX321" i="5" s="1"/>
  <c r="AR321" i="5"/>
  <c r="BA321" i="5" s="1"/>
  <c r="BC320" i="5"/>
  <c r="BB320" i="5"/>
  <c r="AW320" i="5"/>
  <c r="AU320" i="5"/>
  <c r="AZ320" i="5" s="1"/>
  <c r="AT320" i="5"/>
  <c r="AY320" i="5" s="1"/>
  <c r="AS320" i="5"/>
  <c r="BA320" i="5" s="1"/>
  <c r="AR320" i="5"/>
  <c r="BA319" i="5"/>
  <c r="AY319" i="5"/>
  <c r="AW319" i="5"/>
  <c r="AU319" i="5"/>
  <c r="AZ319" i="5" s="1"/>
  <c r="AT319" i="5"/>
  <c r="BB319" i="5" s="1"/>
  <c r="AS319" i="5"/>
  <c r="AX319" i="5" s="1"/>
  <c r="AR319" i="5"/>
  <c r="BC319" i="5" s="1"/>
  <c r="AW318" i="5"/>
  <c r="AU318" i="5"/>
  <c r="AT318" i="5"/>
  <c r="AS318" i="5"/>
  <c r="AR318" i="5"/>
  <c r="AW317" i="5"/>
  <c r="AU317" i="5"/>
  <c r="AT317" i="5"/>
  <c r="AS317" i="5"/>
  <c r="AR317" i="5"/>
  <c r="AZ316" i="5"/>
  <c r="AW316" i="5"/>
  <c r="AU316" i="5"/>
  <c r="BC316" i="5" s="1"/>
  <c r="AT316" i="5"/>
  <c r="AS316" i="5"/>
  <c r="BA316" i="5" s="1"/>
  <c r="AR316" i="5"/>
  <c r="BC315" i="5"/>
  <c r="AW315" i="5"/>
  <c r="AU315" i="5"/>
  <c r="AT315" i="5"/>
  <c r="AY315" i="5" s="1"/>
  <c r="AS315" i="5"/>
  <c r="BA315" i="5" s="1"/>
  <c r="AR315" i="5"/>
  <c r="BA314" i="5"/>
  <c r="AZ314" i="5"/>
  <c r="AW314" i="5"/>
  <c r="AU314" i="5"/>
  <c r="BC314" i="5" s="1"/>
  <c r="AT314" i="5"/>
  <c r="AY314" i="5" s="1"/>
  <c r="AS314" i="5"/>
  <c r="AX314" i="5" s="1"/>
  <c r="AR314" i="5"/>
  <c r="BB314" i="5" s="1"/>
  <c r="BA313" i="5"/>
  <c r="AW313" i="5"/>
  <c r="AU313" i="5"/>
  <c r="AZ313" i="5" s="1"/>
  <c r="AT313" i="5"/>
  <c r="AS313" i="5"/>
  <c r="AR313" i="5"/>
  <c r="BC312" i="5"/>
  <c r="BB312" i="5"/>
  <c r="AW312" i="5"/>
  <c r="AU312" i="5"/>
  <c r="AZ312" i="5" s="1"/>
  <c r="AT312" i="5"/>
  <c r="AY312" i="5" s="1"/>
  <c r="AS312" i="5"/>
  <c r="BA312" i="5" s="1"/>
  <c r="AR312" i="5"/>
  <c r="BB311" i="5"/>
  <c r="AW311" i="5"/>
  <c r="AU311" i="5"/>
  <c r="AZ311" i="5" s="1"/>
  <c r="AT311" i="5"/>
  <c r="AY311" i="5" s="1"/>
  <c r="AS311" i="5"/>
  <c r="AR311" i="5"/>
  <c r="BC311" i="5" s="1"/>
  <c r="BB310" i="5"/>
  <c r="AW310" i="5"/>
  <c r="AU310" i="5"/>
  <c r="AT310" i="5"/>
  <c r="AS310" i="5"/>
  <c r="AX310" i="5" s="1"/>
  <c r="AR310" i="5"/>
  <c r="BA310" i="5" s="1"/>
  <c r="BC309" i="5"/>
  <c r="AW309" i="5"/>
  <c r="AU309" i="5"/>
  <c r="AT309" i="5"/>
  <c r="AY309" i="5" s="1"/>
  <c r="AS309" i="5"/>
  <c r="AR309" i="5"/>
  <c r="AZ309" i="5" s="1"/>
  <c r="AW308" i="5"/>
  <c r="AU308" i="5"/>
  <c r="AZ308" i="5" s="1"/>
  <c r="AT308" i="5"/>
  <c r="AS308" i="5"/>
  <c r="AR308" i="5"/>
  <c r="BB308" i="5" s="1"/>
  <c r="AY307" i="5"/>
  <c r="AW307" i="5"/>
  <c r="AU307" i="5"/>
  <c r="BC307" i="5" s="1"/>
  <c r="AT307" i="5"/>
  <c r="BB307" i="5" s="1"/>
  <c r="AS307" i="5"/>
  <c r="AX307" i="5" s="1"/>
  <c r="AR307" i="5"/>
  <c r="BC306" i="5"/>
  <c r="BB306" i="5"/>
  <c r="AW306" i="5"/>
  <c r="AU306" i="5"/>
  <c r="AZ306" i="5" s="1"/>
  <c r="AT306" i="5"/>
  <c r="AY306" i="5" s="1"/>
  <c r="AS306" i="5"/>
  <c r="BA306" i="5" s="1"/>
  <c r="AR306" i="5"/>
  <c r="AW305" i="5"/>
  <c r="AU305" i="5"/>
  <c r="AZ305" i="5" s="1"/>
  <c r="AT305" i="5"/>
  <c r="AS305" i="5"/>
  <c r="AR305" i="5"/>
  <c r="BB305" i="5" s="1"/>
  <c r="AZ304" i="5"/>
  <c r="AW304" i="5"/>
  <c r="AU304" i="5"/>
  <c r="BC304" i="5" s="1"/>
  <c r="AT304" i="5"/>
  <c r="AY304" i="5" s="1"/>
  <c r="AS304" i="5"/>
  <c r="AX304" i="5" s="1"/>
  <c r="AR304" i="5"/>
  <c r="BA304" i="5" s="1"/>
  <c r="BC303" i="5"/>
  <c r="AY303" i="5"/>
  <c r="AW303" i="5"/>
  <c r="AU303" i="5"/>
  <c r="AZ303" i="5" s="1"/>
  <c r="AT303" i="5"/>
  <c r="BB303" i="5" s="1"/>
  <c r="AS303" i="5"/>
  <c r="AX303" i="5" s="1"/>
  <c r="AR303" i="5"/>
  <c r="BC302" i="5"/>
  <c r="BB302" i="5"/>
  <c r="AW302" i="5"/>
  <c r="AU302" i="5"/>
  <c r="AZ302" i="5" s="1"/>
  <c r="AT302" i="5"/>
  <c r="AY302" i="5" s="1"/>
  <c r="AS302" i="5"/>
  <c r="BA302" i="5" s="1"/>
  <c r="AR302" i="5"/>
  <c r="AW301" i="5"/>
  <c r="AU301" i="5"/>
  <c r="AZ301" i="5" s="1"/>
  <c r="AT301" i="5"/>
  <c r="AY301" i="5" s="1"/>
  <c r="AS301" i="5"/>
  <c r="AR301" i="5"/>
  <c r="BB301" i="5" s="1"/>
  <c r="AZ300" i="5"/>
  <c r="AW300" i="5"/>
  <c r="AU300" i="5"/>
  <c r="BC300" i="5" s="1"/>
  <c r="AT300" i="5"/>
  <c r="AY300" i="5" s="1"/>
  <c r="AS300" i="5"/>
  <c r="AX300" i="5" s="1"/>
  <c r="AR300" i="5"/>
  <c r="BA300" i="5" s="1"/>
  <c r="BC299" i="5"/>
  <c r="AY299" i="5"/>
  <c r="AW299" i="5"/>
  <c r="AU299" i="5"/>
  <c r="AZ299" i="5" s="1"/>
  <c r="AT299" i="5"/>
  <c r="BB299" i="5" s="1"/>
  <c r="AS299" i="5"/>
  <c r="AX299" i="5" s="1"/>
  <c r="AR299" i="5"/>
  <c r="BC298" i="5"/>
  <c r="BB298" i="5"/>
  <c r="AW298" i="5"/>
  <c r="AU298" i="5"/>
  <c r="AZ298" i="5" s="1"/>
  <c r="AT298" i="5"/>
  <c r="AY298" i="5" s="1"/>
  <c r="AS298" i="5"/>
  <c r="BA298" i="5" s="1"/>
  <c r="AR298" i="5"/>
  <c r="BA297" i="5"/>
  <c r="AW297" i="5"/>
  <c r="AU297" i="5"/>
  <c r="AZ297" i="5" s="1"/>
  <c r="AT297" i="5"/>
  <c r="AY297" i="5" s="1"/>
  <c r="AS297" i="5"/>
  <c r="AX297" i="5" s="1"/>
  <c r="AR297" i="5"/>
  <c r="BB297" i="5" s="1"/>
  <c r="AW296" i="5"/>
  <c r="AU296" i="5"/>
  <c r="AT296" i="5"/>
  <c r="AY296" i="5" s="1"/>
  <c r="AS296" i="5"/>
  <c r="AX296" i="5" s="1"/>
  <c r="AR296" i="5"/>
  <c r="BA296" i="5" s="1"/>
  <c r="BC295" i="5"/>
  <c r="AW295" i="5"/>
  <c r="AU295" i="5"/>
  <c r="AZ295" i="5" s="1"/>
  <c r="AT295" i="5"/>
  <c r="AS295" i="5"/>
  <c r="AX295" i="5" s="1"/>
  <c r="AR295" i="5"/>
  <c r="BC294" i="5"/>
  <c r="BB294" i="5"/>
  <c r="AW294" i="5"/>
  <c r="AU294" i="5"/>
  <c r="AZ294" i="5" s="1"/>
  <c r="AT294" i="5"/>
  <c r="AY294" i="5" s="1"/>
  <c r="AS294" i="5"/>
  <c r="BA294" i="5" s="1"/>
  <c r="AR294" i="5"/>
  <c r="AW293" i="5"/>
  <c r="AU293" i="5"/>
  <c r="AT293" i="5"/>
  <c r="AS293" i="5"/>
  <c r="AR293" i="5"/>
  <c r="AW292" i="5"/>
  <c r="AU292" i="5"/>
  <c r="BC292" i="5" s="1"/>
  <c r="AT292" i="5"/>
  <c r="AY292" i="5" s="1"/>
  <c r="AS292" i="5"/>
  <c r="AX292" i="5" s="1"/>
  <c r="AR292" i="5"/>
  <c r="BA292" i="5" s="1"/>
  <c r="BC291" i="5"/>
  <c r="AY291" i="5"/>
  <c r="AW291" i="5"/>
  <c r="AU291" i="5"/>
  <c r="AZ291" i="5" s="1"/>
  <c r="AT291" i="5"/>
  <c r="BB291" i="5" s="1"/>
  <c r="AS291" i="5"/>
  <c r="AX291" i="5" s="1"/>
  <c r="AR291" i="5"/>
  <c r="BA291" i="5" s="1"/>
  <c r="BC290" i="5"/>
  <c r="BB290" i="5"/>
  <c r="AW290" i="5"/>
  <c r="AU290" i="5"/>
  <c r="AZ290" i="5" s="1"/>
  <c r="AT290" i="5"/>
  <c r="AY290" i="5" s="1"/>
  <c r="AS290" i="5"/>
  <c r="BA290" i="5" s="1"/>
  <c r="AR290" i="5"/>
  <c r="AW289" i="5"/>
  <c r="AU289" i="5"/>
  <c r="AZ289" i="5" s="1"/>
  <c r="AT289" i="5"/>
  <c r="AS289" i="5"/>
  <c r="AR289" i="5"/>
  <c r="AZ288" i="5"/>
  <c r="AW288" i="5"/>
  <c r="AU288" i="5"/>
  <c r="BC288" i="5" s="1"/>
  <c r="AT288" i="5"/>
  <c r="AY288" i="5" s="1"/>
  <c r="AS288" i="5"/>
  <c r="AX288" i="5" s="1"/>
  <c r="AR288" i="5"/>
  <c r="BB288" i="5" s="1"/>
  <c r="BC287" i="5"/>
  <c r="AY287" i="5"/>
  <c r="AW287" i="5"/>
  <c r="AU287" i="5"/>
  <c r="AZ287" i="5" s="1"/>
  <c r="AT287" i="5"/>
  <c r="BB287" i="5" s="1"/>
  <c r="AS287" i="5"/>
  <c r="AX287" i="5" s="1"/>
  <c r="AR287" i="5"/>
  <c r="BA287" i="5" s="1"/>
  <c r="BC286" i="5"/>
  <c r="BB286" i="5"/>
  <c r="AW286" i="5"/>
  <c r="AU286" i="5"/>
  <c r="AZ286" i="5" s="1"/>
  <c r="AT286" i="5"/>
  <c r="AY286" i="5" s="1"/>
  <c r="AS286" i="5"/>
  <c r="BA286" i="5" s="1"/>
  <c r="AR286" i="5"/>
  <c r="AW285" i="5"/>
  <c r="AU285" i="5"/>
  <c r="AZ285" i="5" s="1"/>
  <c r="AT285" i="5"/>
  <c r="AY285" i="5" s="1"/>
  <c r="AS285" i="5"/>
  <c r="AR285" i="5"/>
  <c r="AZ284" i="5"/>
  <c r="AW284" i="5"/>
  <c r="AU284" i="5"/>
  <c r="BC284" i="5" s="1"/>
  <c r="AT284" i="5"/>
  <c r="AY284" i="5" s="1"/>
  <c r="AS284" i="5"/>
  <c r="AX284" i="5" s="1"/>
  <c r="AR284" i="5"/>
  <c r="BB284" i="5" s="1"/>
  <c r="BC283" i="5"/>
  <c r="AY283" i="5"/>
  <c r="AW283" i="5"/>
  <c r="AU283" i="5"/>
  <c r="AZ283" i="5" s="1"/>
  <c r="AT283" i="5"/>
  <c r="BB283" i="5" s="1"/>
  <c r="AS283" i="5"/>
  <c r="AX283" i="5" s="1"/>
  <c r="AR283" i="5"/>
  <c r="BA283" i="5" s="1"/>
  <c r="AW282" i="5"/>
  <c r="AU282" i="5"/>
  <c r="BC282" i="5" s="1"/>
  <c r="AT282" i="5"/>
  <c r="AY282" i="5" s="1"/>
  <c r="AS282" i="5"/>
  <c r="AX282" i="5" s="1"/>
  <c r="AR282" i="5"/>
  <c r="BB282" i="5" s="1"/>
  <c r="BC281" i="5"/>
  <c r="AY281" i="5"/>
  <c r="AW281" i="5"/>
  <c r="AU281" i="5"/>
  <c r="AZ281" i="5" s="1"/>
  <c r="AT281" i="5"/>
  <c r="BB281" i="5" s="1"/>
  <c r="AS281" i="5"/>
  <c r="AX281" i="5" s="1"/>
  <c r="AR281" i="5"/>
  <c r="BA281" i="5" s="1"/>
  <c r="AD281" i="5"/>
  <c r="X281" i="5"/>
  <c r="W283" i="5" s="1"/>
  <c r="AZ280" i="5"/>
  <c r="AW280" i="5"/>
  <c r="AU280" i="5"/>
  <c r="BC280" i="5" s="1"/>
  <c r="AT280" i="5"/>
  <c r="AY280" i="5" s="1"/>
  <c r="AS280" i="5"/>
  <c r="AX280" i="5" s="1"/>
  <c r="AR280" i="5"/>
  <c r="BB280" i="5" s="1"/>
  <c r="AD280" i="5"/>
  <c r="X280" i="5"/>
  <c r="BA279" i="5"/>
  <c r="AW279" i="5"/>
  <c r="AU279" i="5"/>
  <c r="AZ279" i="5" s="1"/>
  <c r="AT279" i="5"/>
  <c r="AY279" i="5" s="1"/>
  <c r="AS279" i="5"/>
  <c r="AX279" i="5" s="1"/>
  <c r="AR279" i="5"/>
  <c r="BB279" i="5" s="1"/>
  <c r="AW278" i="5"/>
  <c r="AU278" i="5"/>
  <c r="AT278" i="5"/>
  <c r="AY278" i="5" s="1"/>
  <c r="AS278" i="5"/>
  <c r="AX278" i="5" s="1"/>
  <c r="AR278" i="5"/>
  <c r="BA278" i="5" s="1"/>
  <c r="BC277" i="5"/>
  <c r="AW277" i="5"/>
  <c r="AU277" i="5"/>
  <c r="AZ277" i="5" s="1"/>
  <c r="AT277" i="5"/>
  <c r="AS277" i="5"/>
  <c r="AX277" i="5" s="1"/>
  <c r="AR277" i="5"/>
  <c r="BC276" i="5"/>
  <c r="BB276" i="5"/>
  <c r="AW276" i="5"/>
  <c r="AU276" i="5"/>
  <c r="AZ276" i="5" s="1"/>
  <c r="AT276" i="5"/>
  <c r="AY276" i="5" s="1"/>
  <c r="AS276" i="5"/>
  <c r="BA276" i="5" s="1"/>
  <c r="AR276" i="5"/>
  <c r="BC275" i="5"/>
  <c r="AY275" i="5"/>
  <c r="AW275" i="5"/>
  <c r="AU275" i="5"/>
  <c r="AZ275" i="5" s="1"/>
  <c r="AT275" i="5"/>
  <c r="BB275" i="5" s="1"/>
  <c r="AS275" i="5"/>
  <c r="AX275" i="5" s="1"/>
  <c r="AR275" i="5"/>
  <c r="BC274" i="5"/>
  <c r="BB274" i="5"/>
  <c r="AW274" i="5"/>
  <c r="AU274" i="5"/>
  <c r="AZ274" i="5" s="1"/>
  <c r="AT274" i="5"/>
  <c r="AY274" i="5" s="1"/>
  <c r="AS274" i="5"/>
  <c r="BA274" i="5" s="1"/>
  <c r="AR274" i="5"/>
  <c r="AD274" i="5"/>
  <c r="X274" i="5"/>
  <c r="BC273" i="5"/>
  <c r="AW273" i="5"/>
  <c r="AU273" i="5"/>
  <c r="AZ273" i="5" s="1"/>
  <c r="AT273" i="5"/>
  <c r="AS273" i="5"/>
  <c r="AX273" i="5" s="1"/>
  <c r="AR273" i="5"/>
  <c r="BA273" i="5" s="1"/>
  <c r="AD273" i="5"/>
  <c r="X273" i="5"/>
  <c r="AW272" i="5"/>
  <c r="AU272" i="5"/>
  <c r="AT272" i="5"/>
  <c r="AS272" i="5"/>
  <c r="AR272" i="5"/>
  <c r="BB272" i="5" s="1"/>
  <c r="BC271" i="5"/>
  <c r="AY271" i="5"/>
  <c r="AW271" i="5"/>
  <c r="AU271" i="5"/>
  <c r="AZ271" i="5" s="1"/>
  <c r="AT271" i="5"/>
  <c r="BB271" i="5" s="1"/>
  <c r="AS271" i="5"/>
  <c r="AX271" i="5" s="1"/>
  <c r="AR271" i="5"/>
  <c r="BA271" i="5" s="1"/>
  <c r="BC270" i="5"/>
  <c r="AW270" i="5"/>
  <c r="AU270" i="5"/>
  <c r="AZ270" i="5" s="1"/>
  <c r="AT270" i="5"/>
  <c r="BB270" i="5" s="1"/>
  <c r="AS270" i="5"/>
  <c r="BA270" i="5" s="1"/>
  <c r="AR270" i="5"/>
  <c r="AW269" i="5"/>
  <c r="AU269" i="5"/>
  <c r="AT269" i="5"/>
  <c r="AS269" i="5"/>
  <c r="AR269" i="5"/>
  <c r="BC268" i="5"/>
  <c r="AW268" i="5"/>
  <c r="AU268" i="5"/>
  <c r="AZ268" i="5" s="1"/>
  <c r="AT268" i="5"/>
  <c r="BB268" i="5" s="1"/>
  <c r="AS268" i="5"/>
  <c r="BA268" i="5" s="1"/>
  <c r="AR268" i="5"/>
  <c r="BB267" i="5"/>
  <c r="AW267" i="5"/>
  <c r="AU267" i="5"/>
  <c r="AZ267" i="5" s="1"/>
  <c r="AT267" i="5"/>
  <c r="AY267" i="5" s="1"/>
  <c r="AS267" i="5"/>
  <c r="BA267" i="5" s="1"/>
  <c r="AR267" i="5"/>
  <c r="BC267" i="5" s="1"/>
  <c r="AD267" i="5"/>
  <c r="X267" i="5"/>
  <c r="BC266" i="5"/>
  <c r="AW266" i="5"/>
  <c r="AU266" i="5"/>
  <c r="AZ266" i="5" s="1"/>
  <c r="AT266" i="5"/>
  <c r="BB266" i="5" s="1"/>
  <c r="AS266" i="5"/>
  <c r="BA266" i="5" s="1"/>
  <c r="AR266" i="5"/>
  <c r="AD266" i="5"/>
  <c r="X266" i="5"/>
  <c r="AW265" i="5"/>
  <c r="AU265" i="5"/>
  <c r="AT265" i="5"/>
  <c r="AS265" i="5"/>
  <c r="AR265" i="5"/>
  <c r="AY264" i="5"/>
  <c r="AW264" i="5"/>
  <c r="AU264" i="5"/>
  <c r="BC264" i="5" s="1"/>
  <c r="AT264" i="5"/>
  <c r="BB264" i="5" s="1"/>
  <c r="AS264" i="5"/>
  <c r="BA264" i="5" s="1"/>
  <c r="AR264" i="5"/>
  <c r="AW263" i="5"/>
  <c r="AU263" i="5"/>
  <c r="AT263" i="5"/>
  <c r="AY263" i="5" s="1"/>
  <c r="AS263" i="5"/>
  <c r="AR263" i="5"/>
  <c r="BC263" i="5" s="1"/>
  <c r="AZ262" i="5"/>
  <c r="AW262" i="5"/>
  <c r="AU262" i="5"/>
  <c r="BC262" i="5" s="1"/>
  <c r="AT262" i="5"/>
  <c r="AY262" i="5" s="1"/>
  <c r="AS262" i="5"/>
  <c r="BA262" i="5" s="1"/>
  <c r="AR262" i="5"/>
  <c r="BB262" i="5" s="1"/>
  <c r="BA261" i="5"/>
  <c r="AZ261" i="5"/>
  <c r="AW261" i="5"/>
  <c r="AU261" i="5"/>
  <c r="BC261" i="5" s="1"/>
  <c r="AT261" i="5"/>
  <c r="AS261" i="5"/>
  <c r="AR261" i="5"/>
  <c r="BC260" i="5"/>
  <c r="BB260" i="5"/>
  <c r="AW260" i="5"/>
  <c r="AU260" i="5"/>
  <c r="AZ260" i="5" s="1"/>
  <c r="AT260" i="5"/>
  <c r="AY260" i="5" s="1"/>
  <c r="AS260" i="5"/>
  <c r="BA260" i="5" s="1"/>
  <c r="AR260" i="5"/>
  <c r="BA259" i="5"/>
  <c r="AW259" i="5"/>
  <c r="AU259" i="5"/>
  <c r="AZ259" i="5" s="1"/>
  <c r="AT259" i="5"/>
  <c r="AS259" i="5"/>
  <c r="AX259" i="5" s="1"/>
  <c r="AR259" i="5"/>
  <c r="BC259" i="5" s="1"/>
  <c r="BA258" i="5"/>
  <c r="AW258" i="5"/>
  <c r="AU258" i="5"/>
  <c r="AT258" i="5"/>
  <c r="AS258" i="5"/>
  <c r="AX258" i="5" s="1"/>
  <c r="AR258" i="5"/>
  <c r="BB258" i="5" s="1"/>
  <c r="AW257" i="5"/>
  <c r="AU257" i="5"/>
  <c r="AT257" i="5"/>
  <c r="AS257" i="5"/>
  <c r="AR257" i="5"/>
  <c r="AY256" i="5"/>
  <c r="AW256" i="5"/>
  <c r="AU256" i="5"/>
  <c r="BC256" i="5" s="1"/>
  <c r="AT256" i="5"/>
  <c r="BB256" i="5" s="1"/>
  <c r="AS256" i="5"/>
  <c r="BA256" i="5" s="1"/>
  <c r="AR256" i="5"/>
  <c r="AW255" i="5"/>
  <c r="AU255" i="5"/>
  <c r="AT255" i="5"/>
  <c r="AY255" i="5" s="1"/>
  <c r="AS255" i="5"/>
  <c r="AR255" i="5"/>
  <c r="BC255" i="5" s="1"/>
  <c r="AZ254" i="5"/>
  <c r="AW254" i="5"/>
  <c r="AU254" i="5"/>
  <c r="BC254" i="5" s="1"/>
  <c r="AT254" i="5"/>
  <c r="AY254" i="5" s="1"/>
  <c r="AS254" i="5"/>
  <c r="BA254" i="5" s="1"/>
  <c r="AR254" i="5"/>
  <c r="BB254" i="5" s="1"/>
  <c r="BA253" i="5"/>
  <c r="AZ253" i="5"/>
  <c r="AW253" i="5"/>
  <c r="AU253" i="5"/>
  <c r="BC253" i="5" s="1"/>
  <c r="AT253" i="5"/>
  <c r="AS253" i="5"/>
  <c r="AR253" i="5"/>
  <c r="BC252" i="5"/>
  <c r="BB252" i="5"/>
  <c r="AW252" i="5"/>
  <c r="AU252" i="5"/>
  <c r="AZ252" i="5" s="1"/>
  <c r="AT252" i="5"/>
  <c r="AY252" i="5" s="1"/>
  <c r="AS252" i="5"/>
  <c r="BA252" i="5" s="1"/>
  <c r="AR252" i="5"/>
  <c r="BA251" i="5"/>
  <c r="AW251" i="5"/>
  <c r="AU251" i="5"/>
  <c r="AZ251" i="5" s="1"/>
  <c r="AT251" i="5"/>
  <c r="AS251" i="5"/>
  <c r="AX251" i="5" s="1"/>
  <c r="AR251" i="5"/>
  <c r="BC251" i="5" s="1"/>
  <c r="BA250" i="5"/>
  <c r="AW250" i="5"/>
  <c r="AU250" i="5"/>
  <c r="AT250" i="5"/>
  <c r="AS250" i="5"/>
  <c r="AX250" i="5" s="1"/>
  <c r="AR250" i="5"/>
  <c r="BB250" i="5" s="1"/>
  <c r="AW249" i="5"/>
  <c r="AU249" i="5"/>
  <c r="AT249" i="5"/>
  <c r="AS249" i="5"/>
  <c r="AR249" i="5"/>
  <c r="AY248" i="5"/>
  <c r="AW248" i="5"/>
  <c r="AU248" i="5"/>
  <c r="BC248" i="5" s="1"/>
  <c r="AT248" i="5"/>
  <c r="BB248" i="5" s="1"/>
  <c r="AS248" i="5"/>
  <c r="BA248" i="5" s="1"/>
  <c r="AR248" i="5"/>
  <c r="AW247" i="5"/>
  <c r="AU247" i="5"/>
  <c r="AT247" i="5"/>
  <c r="AY247" i="5" s="1"/>
  <c r="AS247" i="5"/>
  <c r="AR247" i="5"/>
  <c r="BC247" i="5" s="1"/>
  <c r="AZ246" i="5"/>
  <c r="AW246" i="5"/>
  <c r="AU246" i="5"/>
  <c r="BC246" i="5" s="1"/>
  <c r="AT246" i="5"/>
  <c r="AY246" i="5" s="1"/>
  <c r="AS246" i="5"/>
  <c r="BA246" i="5" s="1"/>
  <c r="AR246" i="5"/>
  <c r="BB246" i="5" s="1"/>
  <c r="BA245" i="5"/>
  <c r="AZ245" i="5"/>
  <c r="AW245" i="5"/>
  <c r="AU245" i="5"/>
  <c r="BC245" i="5" s="1"/>
  <c r="AT245" i="5"/>
  <c r="AS245" i="5"/>
  <c r="AR245" i="5"/>
  <c r="AZ244" i="5"/>
  <c r="AW244" i="5"/>
  <c r="AU244" i="5"/>
  <c r="BC244" i="5" s="1"/>
  <c r="AT244" i="5"/>
  <c r="AY244" i="5" s="1"/>
  <c r="AS244" i="5"/>
  <c r="BA244" i="5" s="1"/>
  <c r="AR244" i="5"/>
  <c r="BB244" i="5" s="1"/>
  <c r="BA243" i="5"/>
  <c r="AZ243" i="5"/>
  <c r="AW243" i="5"/>
  <c r="AU243" i="5"/>
  <c r="BC243" i="5" s="1"/>
  <c r="AT243" i="5"/>
  <c r="AS243" i="5"/>
  <c r="AR243" i="5"/>
  <c r="U243" i="5"/>
  <c r="L243" i="5"/>
  <c r="AZ242" i="5"/>
  <c r="AW242" i="5"/>
  <c r="AU242" i="5"/>
  <c r="BC242" i="5" s="1"/>
  <c r="AT242" i="5"/>
  <c r="AY242" i="5" s="1"/>
  <c r="AS242" i="5"/>
  <c r="BA242" i="5" s="1"/>
  <c r="AR242" i="5"/>
  <c r="BB242" i="5" s="1"/>
  <c r="U242" i="5"/>
  <c r="L242" i="5"/>
  <c r="BC241" i="5"/>
  <c r="AY241" i="5"/>
  <c r="AW241" i="5"/>
  <c r="AU241" i="5"/>
  <c r="AZ241" i="5" s="1"/>
  <c r="AT241" i="5"/>
  <c r="BB241" i="5" s="1"/>
  <c r="AS241" i="5"/>
  <c r="BA241" i="5" s="1"/>
  <c r="AR241" i="5"/>
  <c r="BA240" i="5"/>
  <c r="AZ240" i="5"/>
  <c r="AW240" i="5"/>
  <c r="AU240" i="5"/>
  <c r="BC240" i="5" s="1"/>
  <c r="AT240" i="5"/>
  <c r="AY240" i="5" s="1"/>
  <c r="AS240" i="5"/>
  <c r="AX240" i="5" s="1"/>
  <c r="AR240" i="5"/>
  <c r="BB240" i="5" s="1"/>
  <c r="BA239" i="5"/>
  <c r="AW239" i="5"/>
  <c r="AU239" i="5"/>
  <c r="BC239" i="5" s="1"/>
  <c r="AT239" i="5"/>
  <c r="AS239" i="5"/>
  <c r="AR239" i="5"/>
  <c r="AY239" i="5" s="1"/>
  <c r="BC238" i="5"/>
  <c r="AW238" i="5"/>
  <c r="AU238" i="5"/>
  <c r="AZ238" i="5" s="1"/>
  <c r="AT238" i="5"/>
  <c r="BB238" i="5" s="1"/>
  <c r="AS238" i="5"/>
  <c r="BA238" i="5" s="1"/>
  <c r="AR238" i="5"/>
  <c r="AW237" i="5"/>
  <c r="AU237" i="5"/>
  <c r="AT237" i="5"/>
  <c r="AS237" i="5"/>
  <c r="AR237" i="5"/>
  <c r="AW236" i="5"/>
  <c r="AU236" i="5"/>
  <c r="AT236" i="5"/>
  <c r="BB236" i="5" s="1"/>
  <c r="AS236" i="5"/>
  <c r="BA236" i="5" s="1"/>
  <c r="AR236" i="5"/>
  <c r="U236" i="5"/>
  <c r="L236" i="5"/>
  <c r="BA235" i="5"/>
  <c r="AZ235" i="5"/>
  <c r="AY235" i="5"/>
  <c r="AW235" i="5"/>
  <c r="AU235" i="5"/>
  <c r="BC235" i="5" s="1"/>
  <c r="AT235" i="5"/>
  <c r="BB235" i="5" s="1"/>
  <c r="AS235" i="5"/>
  <c r="AX235" i="5" s="1"/>
  <c r="AR235" i="5"/>
  <c r="U235" i="5"/>
  <c r="L235" i="5"/>
  <c r="BB234" i="5"/>
  <c r="AW234" i="5"/>
  <c r="AU234" i="5"/>
  <c r="AT234" i="5"/>
  <c r="AS234" i="5"/>
  <c r="BA234" i="5" s="1"/>
  <c r="AR234" i="5"/>
  <c r="AZ234" i="5" s="1"/>
  <c r="BA233" i="5"/>
  <c r="AZ233" i="5"/>
  <c r="AW233" i="5"/>
  <c r="AU233" i="5"/>
  <c r="BC233" i="5" s="1"/>
  <c r="AT233" i="5"/>
  <c r="AS233" i="5"/>
  <c r="AX233" i="5" s="1"/>
  <c r="AR233" i="5"/>
  <c r="BB232" i="5"/>
  <c r="AZ232" i="5"/>
  <c r="AW232" i="5"/>
  <c r="AU232" i="5"/>
  <c r="BC232" i="5" s="1"/>
  <c r="AT232" i="5"/>
  <c r="AY232" i="5" s="1"/>
  <c r="AS232" i="5"/>
  <c r="BA232" i="5" s="1"/>
  <c r="AR232" i="5"/>
  <c r="BC231" i="5"/>
  <c r="AW231" i="5"/>
  <c r="AU231" i="5"/>
  <c r="AZ231" i="5" s="1"/>
  <c r="AT231" i="5"/>
  <c r="BB231" i="5" s="1"/>
  <c r="AS231" i="5"/>
  <c r="BA231" i="5" s="1"/>
  <c r="AR231" i="5"/>
  <c r="BC230" i="5"/>
  <c r="BB230" i="5"/>
  <c r="AW230" i="5"/>
  <c r="AU230" i="5"/>
  <c r="AZ230" i="5" s="1"/>
  <c r="AT230" i="5"/>
  <c r="AY230" i="5" s="1"/>
  <c r="AS230" i="5"/>
  <c r="BA230" i="5" s="1"/>
  <c r="AR230" i="5"/>
  <c r="BA229" i="5"/>
  <c r="AY229" i="5"/>
  <c r="AW229" i="5"/>
  <c r="AU229" i="5"/>
  <c r="AZ229" i="5" s="1"/>
  <c r="AT229" i="5"/>
  <c r="BB229" i="5" s="1"/>
  <c r="AS229" i="5"/>
  <c r="AX229" i="5" s="1"/>
  <c r="AR229" i="5"/>
  <c r="BC229" i="5" s="1"/>
  <c r="U229" i="5"/>
  <c r="L229" i="5"/>
  <c r="AZ228" i="5"/>
  <c r="AY228" i="5"/>
  <c r="AW228" i="5"/>
  <c r="AU228" i="5"/>
  <c r="BC228" i="5" s="1"/>
  <c r="AT228" i="5"/>
  <c r="BB228" i="5" s="1"/>
  <c r="AS228" i="5"/>
  <c r="BA228" i="5" s="1"/>
  <c r="AR228" i="5"/>
  <c r="U228" i="5"/>
  <c r="L228" i="5"/>
  <c r="BA227" i="5"/>
  <c r="AZ227" i="5"/>
  <c r="AY227" i="5"/>
  <c r="AW227" i="5"/>
  <c r="AU227" i="5"/>
  <c r="BC227" i="5" s="1"/>
  <c r="AT227" i="5"/>
  <c r="BB227" i="5" s="1"/>
  <c r="AS227" i="5"/>
  <c r="AX227" i="5" s="1"/>
  <c r="AR227" i="5"/>
  <c r="BB226" i="5"/>
  <c r="AW226" i="5"/>
  <c r="AU226" i="5"/>
  <c r="AT226" i="5"/>
  <c r="AY226" i="5" s="1"/>
  <c r="AS226" i="5"/>
  <c r="BA226" i="5" s="1"/>
  <c r="AR226" i="5"/>
  <c r="BC225" i="5"/>
  <c r="AW225" i="5"/>
  <c r="AU225" i="5"/>
  <c r="AZ225" i="5" s="1"/>
  <c r="AT225" i="5"/>
  <c r="AS225" i="5"/>
  <c r="BA225" i="5" s="1"/>
  <c r="AR225" i="5"/>
  <c r="BA224" i="5"/>
  <c r="AZ224" i="5"/>
  <c r="AW224" i="5"/>
  <c r="AU224" i="5"/>
  <c r="BC224" i="5" s="1"/>
  <c r="AT224" i="5"/>
  <c r="AY224" i="5" s="1"/>
  <c r="AS224" i="5"/>
  <c r="AX224" i="5" s="1"/>
  <c r="AR224" i="5"/>
  <c r="BB224" i="5" s="1"/>
  <c r="AW223" i="5"/>
  <c r="AU223" i="5"/>
  <c r="AT223" i="5"/>
  <c r="AS223" i="5"/>
  <c r="AR223" i="5"/>
  <c r="BA222" i="5"/>
  <c r="AZ222" i="5"/>
  <c r="AW222" i="5"/>
  <c r="AU222" i="5"/>
  <c r="BC222" i="5" s="1"/>
  <c r="AT222" i="5"/>
  <c r="AY222" i="5" s="1"/>
  <c r="AS222" i="5"/>
  <c r="AX222" i="5" s="1"/>
  <c r="AR222" i="5"/>
  <c r="BB222" i="5" s="1"/>
  <c r="AW221" i="5"/>
  <c r="AU221" i="5"/>
  <c r="AT221" i="5"/>
  <c r="AS221" i="5"/>
  <c r="AR221" i="5"/>
  <c r="U221" i="5"/>
  <c r="L221" i="5"/>
  <c r="AZ220" i="5"/>
  <c r="AW220" i="5"/>
  <c r="AU220" i="5"/>
  <c r="BC220" i="5" s="1"/>
  <c r="AT220" i="5"/>
  <c r="AY220" i="5" s="1"/>
  <c r="AS220" i="5"/>
  <c r="BA220" i="5" s="1"/>
  <c r="AR220" i="5"/>
  <c r="BB220" i="5" s="1"/>
  <c r="U220" i="5"/>
  <c r="L220" i="5"/>
  <c r="BC219" i="5"/>
  <c r="AW219" i="5"/>
  <c r="AU219" i="5"/>
  <c r="AZ219" i="5" s="1"/>
  <c r="AT219" i="5"/>
  <c r="BB219" i="5" s="1"/>
  <c r="AS219" i="5"/>
  <c r="BA219" i="5" s="1"/>
  <c r="AR219" i="5"/>
  <c r="AW218" i="5"/>
  <c r="AU218" i="5"/>
  <c r="AT218" i="5"/>
  <c r="AS218" i="5"/>
  <c r="AR218" i="5"/>
  <c r="AY217" i="5"/>
  <c r="AW217" i="5"/>
  <c r="AU217" i="5"/>
  <c r="AT217" i="5"/>
  <c r="AS217" i="5"/>
  <c r="AX217" i="5" s="1"/>
  <c r="AR217" i="5"/>
  <c r="BA217" i="5" s="1"/>
  <c r="AW216" i="5"/>
  <c r="AU216" i="5"/>
  <c r="BC216" i="5" s="1"/>
  <c r="AT216" i="5"/>
  <c r="BB216" i="5" s="1"/>
  <c r="AS216" i="5"/>
  <c r="BA216" i="5" s="1"/>
  <c r="AR216" i="5"/>
  <c r="BB215" i="5"/>
  <c r="BA215" i="5"/>
  <c r="AW215" i="5"/>
  <c r="AU215" i="5"/>
  <c r="AZ215" i="5" s="1"/>
  <c r="AT215" i="5"/>
  <c r="AY215" i="5" s="1"/>
  <c r="AS215" i="5"/>
  <c r="AX215" i="5" s="1"/>
  <c r="AR215" i="5"/>
  <c r="BC215" i="5" s="1"/>
  <c r="BB214" i="5"/>
  <c r="AZ214" i="5"/>
  <c r="AW214" i="5"/>
  <c r="AU214" i="5"/>
  <c r="AT214" i="5"/>
  <c r="AY214" i="5" s="1"/>
  <c r="AS214" i="5"/>
  <c r="AR214" i="5"/>
  <c r="BA213" i="5"/>
  <c r="AZ213" i="5"/>
  <c r="AW213" i="5"/>
  <c r="AU213" i="5"/>
  <c r="BC213" i="5" s="1"/>
  <c r="AT213" i="5"/>
  <c r="AS213" i="5"/>
  <c r="AX213" i="5" s="1"/>
  <c r="AR213" i="5"/>
  <c r="BB212" i="5"/>
  <c r="AW212" i="5"/>
  <c r="AU212" i="5"/>
  <c r="AZ212" i="5" s="1"/>
  <c r="AT212" i="5"/>
  <c r="AY212" i="5" s="1"/>
  <c r="AS212" i="5"/>
  <c r="BA212" i="5" s="1"/>
  <c r="AR212" i="5"/>
  <c r="BC211" i="5"/>
  <c r="AW211" i="5"/>
  <c r="AU211" i="5"/>
  <c r="AZ211" i="5" s="1"/>
  <c r="AT211" i="5"/>
  <c r="BB211" i="5" s="1"/>
  <c r="AS211" i="5"/>
  <c r="BA211" i="5" s="1"/>
  <c r="AR211" i="5"/>
  <c r="AC211" i="5"/>
  <c r="W211" i="5"/>
  <c r="U211" i="5"/>
  <c r="AA211" i="5" s="1"/>
  <c r="T211" i="5"/>
  <c r="AE211" i="5" s="1"/>
  <c r="S211" i="5"/>
  <c r="R211" i="5"/>
  <c r="Q211" i="5"/>
  <c r="BA210" i="5"/>
  <c r="AZ210" i="5"/>
  <c r="AW210" i="5"/>
  <c r="AU210" i="5"/>
  <c r="BC210" i="5" s="1"/>
  <c r="AT210" i="5"/>
  <c r="BB210" i="5" s="1"/>
  <c r="AS210" i="5"/>
  <c r="AX210" i="5" s="1"/>
  <c r="AR210" i="5"/>
  <c r="AE210" i="5"/>
  <c r="AD210" i="5"/>
  <c r="Z210" i="5"/>
  <c r="X210" i="5"/>
  <c r="W210" i="5"/>
  <c r="U210" i="5"/>
  <c r="AA210" i="5" s="1"/>
  <c r="T210" i="5"/>
  <c r="S210" i="5"/>
  <c r="R210" i="5"/>
  <c r="AB210" i="5" s="1"/>
  <c r="Q210" i="5"/>
  <c r="BA209" i="5"/>
  <c r="AZ209" i="5"/>
  <c r="AW209" i="5"/>
  <c r="AU209" i="5"/>
  <c r="BC209" i="5" s="1"/>
  <c r="AT209" i="5"/>
  <c r="AY209" i="5" s="1"/>
  <c r="AS209" i="5"/>
  <c r="AX209" i="5" s="1"/>
  <c r="AR209" i="5"/>
  <c r="BB209" i="5" s="1"/>
  <c r="AC209" i="5"/>
  <c r="AA209" i="5"/>
  <c r="Y209" i="5"/>
  <c r="X209" i="5"/>
  <c r="W209" i="5"/>
  <c r="U209" i="5"/>
  <c r="T209" i="5"/>
  <c r="AE209" i="5" s="1"/>
  <c r="S209" i="5"/>
  <c r="R209" i="5"/>
  <c r="AB209" i="5" s="1"/>
  <c r="Q209" i="5"/>
  <c r="AW208" i="5"/>
  <c r="AU208" i="5"/>
  <c r="AT208" i="5"/>
  <c r="AS208" i="5"/>
  <c r="AR208" i="5"/>
  <c r="W208" i="5"/>
  <c r="U208" i="5"/>
  <c r="T208" i="5"/>
  <c r="S208" i="5"/>
  <c r="R208" i="5"/>
  <c r="Q208" i="5"/>
  <c r="AW207" i="5"/>
  <c r="AU207" i="5"/>
  <c r="AT207" i="5"/>
  <c r="BB207" i="5" s="1"/>
  <c r="AS207" i="5"/>
  <c r="BA207" i="5" s="1"/>
  <c r="AR207" i="5"/>
  <c r="AE207" i="5"/>
  <c r="AD207" i="5"/>
  <c r="Y207" i="5"/>
  <c r="W207" i="5"/>
  <c r="U207" i="5"/>
  <c r="AA207" i="5" s="1"/>
  <c r="T207" i="5"/>
  <c r="Z207" i="5" s="1"/>
  <c r="S207" i="5"/>
  <c r="R207" i="5"/>
  <c r="Q207" i="5"/>
  <c r="AC207" i="5" s="1"/>
  <c r="AW206" i="5"/>
  <c r="AU206" i="5"/>
  <c r="AT206" i="5"/>
  <c r="AS206" i="5"/>
  <c r="AR206" i="5"/>
  <c r="Z206" i="5"/>
  <c r="W206" i="5"/>
  <c r="U206" i="5"/>
  <c r="AA206" i="5" s="1"/>
  <c r="T206" i="5"/>
  <c r="S206" i="5"/>
  <c r="R206" i="5"/>
  <c r="X206" i="5" s="1"/>
  <c r="Q206" i="5"/>
  <c r="AD206" i="5" s="1"/>
  <c r="AW205" i="5"/>
  <c r="AU205" i="5"/>
  <c r="AT205" i="5"/>
  <c r="AS205" i="5"/>
  <c r="AR205" i="5"/>
  <c r="AA205" i="5"/>
  <c r="W205" i="5"/>
  <c r="U205" i="5"/>
  <c r="T205" i="5"/>
  <c r="S205" i="5"/>
  <c r="Y205" i="5" s="1"/>
  <c r="R205" i="5"/>
  <c r="X205" i="5" s="1"/>
  <c r="Q205" i="5"/>
  <c r="BA204" i="5"/>
  <c r="AW204" i="5"/>
  <c r="AU204" i="5"/>
  <c r="AZ204" i="5" s="1"/>
  <c r="AT204" i="5"/>
  <c r="BB204" i="5" s="1"/>
  <c r="AS204" i="5"/>
  <c r="AX204" i="5" s="1"/>
  <c r="AR204" i="5"/>
  <c r="BC204" i="5" s="1"/>
  <c r="AD204" i="5"/>
  <c r="X204" i="5"/>
  <c r="W204" i="5"/>
  <c r="U204" i="5"/>
  <c r="T204" i="5"/>
  <c r="S204" i="5"/>
  <c r="AC204" i="5" s="1"/>
  <c r="R204" i="5"/>
  <c r="Q204" i="5"/>
  <c r="AB204" i="5" s="1"/>
  <c r="BC203" i="5"/>
  <c r="BB203" i="5"/>
  <c r="AW203" i="5"/>
  <c r="AU203" i="5"/>
  <c r="AZ203" i="5" s="1"/>
  <c r="AT203" i="5"/>
  <c r="AY203" i="5" s="1"/>
  <c r="AS203" i="5"/>
  <c r="BA203" i="5" s="1"/>
  <c r="AR203" i="5"/>
  <c r="AA203" i="5"/>
  <c r="W203" i="5"/>
  <c r="U203" i="5"/>
  <c r="T203" i="5"/>
  <c r="S203" i="5"/>
  <c r="R203" i="5"/>
  <c r="Q203" i="5"/>
  <c r="AC203" i="5" s="1"/>
  <c r="BA202" i="5"/>
  <c r="AZ202" i="5"/>
  <c r="AY202" i="5"/>
  <c r="AW202" i="5"/>
  <c r="AU202" i="5"/>
  <c r="BC202" i="5" s="1"/>
  <c r="AT202" i="5"/>
  <c r="BB202" i="5" s="1"/>
  <c r="AS202" i="5"/>
  <c r="AX202" i="5" s="1"/>
  <c r="AR202" i="5"/>
  <c r="AE202" i="5"/>
  <c r="AD202" i="5"/>
  <c r="AB202" i="5"/>
  <c r="Z202" i="5"/>
  <c r="W202" i="5"/>
  <c r="U202" i="5"/>
  <c r="AA202" i="5" s="1"/>
  <c r="T202" i="5"/>
  <c r="S202" i="5"/>
  <c r="R202" i="5"/>
  <c r="X202" i="5" s="1"/>
  <c r="Q202" i="5"/>
  <c r="BA201" i="5"/>
  <c r="AW201" i="5"/>
  <c r="AU201" i="5"/>
  <c r="AT201" i="5"/>
  <c r="AY201" i="5" s="1"/>
  <c r="AS201" i="5"/>
  <c r="AX201" i="5" s="1"/>
  <c r="AR201" i="5"/>
  <c r="BB201" i="5" s="1"/>
  <c r="AE201" i="5"/>
  <c r="AA201" i="5"/>
  <c r="X201" i="5"/>
  <c r="W201" i="5"/>
  <c r="U201" i="5"/>
  <c r="T201" i="5"/>
  <c r="S201" i="5"/>
  <c r="R201" i="5"/>
  <c r="AB201" i="5" s="1"/>
  <c r="Q201" i="5"/>
  <c r="BC200" i="5"/>
  <c r="BB200" i="5"/>
  <c r="AW200" i="5"/>
  <c r="AU200" i="5"/>
  <c r="AT200" i="5"/>
  <c r="AY200" i="5" s="1"/>
  <c r="AS200" i="5"/>
  <c r="BA200" i="5" s="1"/>
  <c r="AR200" i="5"/>
  <c r="AB200" i="5"/>
  <c r="Z200" i="5"/>
  <c r="W200" i="5"/>
  <c r="U200" i="5"/>
  <c r="T200" i="5"/>
  <c r="S200" i="5"/>
  <c r="Y200" i="5" s="1"/>
  <c r="R200" i="5"/>
  <c r="Q200" i="5"/>
  <c r="X200" i="5" s="1"/>
  <c r="AZ199" i="5"/>
  <c r="AY199" i="5"/>
  <c r="AW199" i="5"/>
  <c r="AU199" i="5"/>
  <c r="BC199" i="5" s="1"/>
  <c r="AT199" i="5"/>
  <c r="BB199" i="5" s="1"/>
  <c r="AS199" i="5"/>
  <c r="BA199" i="5" s="1"/>
  <c r="AR199" i="5"/>
  <c r="Y199" i="5"/>
  <c r="W199" i="5"/>
  <c r="U199" i="5"/>
  <c r="AA199" i="5" s="1"/>
  <c r="T199" i="5"/>
  <c r="S199" i="5"/>
  <c r="R199" i="5"/>
  <c r="Q199" i="5"/>
  <c r="AC199" i="5" s="1"/>
  <c r="BC198" i="5"/>
  <c r="BA198" i="5"/>
  <c r="AW198" i="5"/>
  <c r="AU198" i="5"/>
  <c r="AZ198" i="5" s="1"/>
  <c r="AT198" i="5"/>
  <c r="AS198" i="5"/>
  <c r="AR198" i="5"/>
  <c r="AY198" i="5" s="1"/>
  <c r="AA198" i="5"/>
  <c r="W198" i="5"/>
  <c r="U198" i="5"/>
  <c r="T198" i="5"/>
  <c r="S198" i="5"/>
  <c r="R198" i="5"/>
  <c r="Q198" i="5"/>
  <c r="AD198" i="5" s="1"/>
  <c r="BB197" i="5"/>
  <c r="AW197" i="5"/>
  <c r="AU197" i="5"/>
  <c r="AT197" i="5"/>
  <c r="AS197" i="5"/>
  <c r="BA197" i="5" s="1"/>
  <c r="AR197" i="5"/>
  <c r="AZ197" i="5" s="1"/>
  <c r="AB197" i="5"/>
  <c r="AA197" i="5"/>
  <c r="W197" i="5"/>
  <c r="U197" i="5"/>
  <c r="T197" i="5"/>
  <c r="S197" i="5"/>
  <c r="Y197" i="5" s="1"/>
  <c r="R197" i="5"/>
  <c r="X197" i="5" s="1"/>
  <c r="Q197" i="5"/>
  <c r="BA196" i="5"/>
  <c r="AY196" i="5"/>
  <c r="AW196" i="5"/>
  <c r="AU196" i="5"/>
  <c r="AZ196" i="5" s="1"/>
  <c r="AT196" i="5"/>
  <c r="BB196" i="5" s="1"/>
  <c r="AS196" i="5"/>
  <c r="AX196" i="5" s="1"/>
  <c r="AR196" i="5"/>
  <c r="BC196" i="5" s="1"/>
  <c r="AC196" i="5"/>
  <c r="Y196" i="5"/>
  <c r="X196" i="5"/>
  <c r="W196" i="5"/>
  <c r="U196" i="5"/>
  <c r="T196" i="5"/>
  <c r="S196" i="5"/>
  <c r="R196" i="5"/>
  <c r="Q196" i="5"/>
  <c r="AB196" i="5" s="1"/>
  <c r="BC195" i="5"/>
  <c r="BB195" i="5"/>
  <c r="AW195" i="5"/>
  <c r="AU195" i="5"/>
  <c r="AZ195" i="5" s="1"/>
  <c r="AT195" i="5"/>
  <c r="AY195" i="5" s="1"/>
  <c r="AS195" i="5"/>
  <c r="BA195" i="5" s="1"/>
  <c r="AR195" i="5"/>
  <c r="AC195" i="5"/>
  <c r="W195" i="5"/>
  <c r="U195" i="5"/>
  <c r="AA195" i="5" s="1"/>
  <c r="T195" i="5"/>
  <c r="AE195" i="5" s="1"/>
  <c r="S195" i="5"/>
  <c r="R195" i="5"/>
  <c r="Q195" i="5"/>
  <c r="BA194" i="5"/>
  <c r="AZ194" i="5"/>
  <c r="AW194" i="5"/>
  <c r="AU194" i="5"/>
  <c r="BC194" i="5" s="1"/>
  <c r="AT194" i="5"/>
  <c r="BB194" i="5" s="1"/>
  <c r="AS194" i="5"/>
  <c r="AX194" i="5" s="1"/>
  <c r="AR194" i="5"/>
  <c r="AE194" i="5"/>
  <c r="AD194" i="5"/>
  <c r="Z194" i="5"/>
  <c r="X194" i="5"/>
  <c r="W194" i="5"/>
  <c r="U194" i="5"/>
  <c r="AA194" i="5" s="1"/>
  <c r="T194" i="5"/>
  <c r="S194" i="5"/>
  <c r="R194" i="5"/>
  <c r="AB194" i="5" s="1"/>
  <c r="Q194" i="5"/>
  <c r="BA193" i="5"/>
  <c r="AZ193" i="5"/>
  <c r="AW193" i="5"/>
  <c r="AU193" i="5"/>
  <c r="BC193" i="5" s="1"/>
  <c r="AT193" i="5"/>
  <c r="AY193" i="5" s="1"/>
  <c r="AS193" i="5"/>
  <c r="AX193" i="5" s="1"/>
  <c r="AR193" i="5"/>
  <c r="BB193" i="5" s="1"/>
  <c r="AC193" i="5"/>
  <c r="AA193" i="5"/>
  <c r="Y193" i="5"/>
  <c r="X193" i="5"/>
  <c r="W193" i="5"/>
  <c r="U193" i="5"/>
  <c r="T193" i="5"/>
  <c r="AE193" i="5" s="1"/>
  <c r="S193" i="5"/>
  <c r="R193" i="5"/>
  <c r="AB193" i="5" s="1"/>
  <c r="Q193" i="5"/>
  <c r="AW192" i="5"/>
  <c r="AU192" i="5"/>
  <c r="AT192" i="5"/>
  <c r="AS192" i="5"/>
  <c r="AR192" i="5"/>
  <c r="W192" i="5"/>
  <c r="U192" i="5"/>
  <c r="T192" i="5"/>
  <c r="S192" i="5"/>
  <c r="R192" i="5"/>
  <c r="Q192" i="5"/>
  <c r="AW191" i="5"/>
  <c r="AU191" i="5"/>
  <c r="AT191" i="5"/>
  <c r="BB191" i="5" s="1"/>
  <c r="AS191" i="5"/>
  <c r="BA191" i="5" s="1"/>
  <c r="AR191" i="5"/>
  <c r="AE191" i="5"/>
  <c r="AD191" i="5"/>
  <c r="Y191" i="5"/>
  <c r="W191" i="5"/>
  <c r="U191" i="5"/>
  <c r="AA191" i="5" s="1"/>
  <c r="T191" i="5"/>
  <c r="Z191" i="5" s="1"/>
  <c r="S191" i="5"/>
  <c r="R191" i="5"/>
  <c r="Q191" i="5"/>
  <c r="AC191" i="5" s="1"/>
  <c r="AW190" i="5"/>
  <c r="AU190" i="5"/>
  <c r="AT190" i="5"/>
  <c r="AS190" i="5"/>
  <c r="AR190" i="5"/>
  <c r="Z190" i="5"/>
  <c r="W190" i="5"/>
  <c r="U190" i="5"/>
  <c r="AA190" i="5" s="1"/>
  <c r="T190" i="5"/>
  <c r="S190" i="5"/>
  <c r="R190" i="5"/>
  <c r="X190" i="5" s="1"/>
  <c r="Q190" i="5"/>
  <c r="AD190" i="5" s="1"/>
  <c r="AW189" i="5"/>
  <c r="AU189" i="5"/>
  <c r="AT189" i="5"/>
  <c r="AS189" i="5"/>
  <c r="AR189" i="5"/>
  <c r="AA189" i="5"/>
  <c r="W189" i="5"/>
  <c r="U189" i="5"/>
  <c r="T189" i="5"/>
  <c r="S189" i="5"/>
  <c r="Y189" i="5" s="1"/>
  <c r="R189" i="5"/>
  <c r="X189" i="5" s="1"/>
  <c r="Q189" i="5"/>
  <c r="BA188" i="5"/>
  <c r="AW188" i="5"/>
  <c r="AU188" i="5"/>
  <c r="AZ188" i="5" s="1"/>
  <c r="AT188" i="5"/>
  <c r="BB188" i="5" s="1"/>
  <c r="AS188" i="5"/>
  <c r="AX188" i="5" s="1"/>
  <c r="AR188" i="5"/>
  <c r="BC188" i="5" s="1"/>
  <c r="AD188" i="5"/>
  <c r="X188" i="5"/>
  <c r="W188" i="5"/>
  <c r="U188" i="5"/>
  <c r="T188" i="5"/>
  <c r="S188" i="5"/>
  <c r="AC188" i="5" s="1"/>
  <c r="R188" i="5"/>
  <c r="AB188" i="5" s="1"/>
  <c r="Q188" i="5"/>
  <c r="BC187" i="5"/>
  <c r="AY187" i="5"/>
  <c r="AW187" i="5"/>
  <c r="AU187" i="5"/>
  <c r="AZ187" i="5" s="1"/>
  <c r="AT187" i="5"/>
  <c r="BB187" i="5" s="1"/>
  <c r="AS187" i="5"/>
  <c r="BA187" i="5" s="1"/>
  <c r="AR187" i="5"/>
  <c r="W187" i="5"/>
  <c r="U187" i="5"/>
  <c r="T187" i="5"/>
  <c r="S187" i="5"/>
  <c r="R187" i="5"/>
  <c r="Q187" i="5"/>
  <c r="AY186" i="5"/>
  <c r="AW186" i="5"/>
  <c r="AU186" i="5"/>
  <c r="BC186" i="5" s="1"/>
  <c r="AT186" i="5"/>
  <c r="BB186" i="5" s="1"/>
  <c r="AS186" i="5"/>
  <c r="AX186" i="5" s="1"/>
  <c r="AR186" i="5"/>
  <c r="BA186" i="5" s="1"/>
  <c r="AE186" i="5"/>
  <c r="AA186" i="5"/>
  <c r="Z186" i="5"/>
  <c r="W186" i="5"/>
  <c r="U186" i="5"/>
  <c r="T186" i="5"/>
  <c r="S186" i="5"/>
  <c r="AC186" i="5" s="1"/>
  <c r="R186" i="5"/>
  <c r="Q186" i="5"/>
  <c r="AD186" i="5" s="1"/>
  <c r="BA185" i="5"/>
  <c r="AZ185" i="5"/>
  <c r="AW185" i="5"/>
  <c r="AU185" i="5"/>
  <c r="AT185" i="5"/>
  <c r="AY185" i="5" s="1"/>
  <c r="AS185" i="5"/>
  <c r="AX185" i="5" s="1"/>
  <c r="AR185" i="5"/>
  <c r="BB185" i="5" s="1"/>
  <c r="AA185" i="5"/>
  <c r="Y185" i="5"/>
  <c r="W185" i="5"/>
  <c r="U185" i="5"/>
  <c r="T185" i="5"/>
  <c r="AE185" i="5" s="1"/>
  <c r="S185" i="5"/>
  <c r="AC185" i="5" s="1"/>
  <c r="R185" i="5"/>
  <c r="X185" i="5" s="1"/>
  <c r="Q185" i="5"/>
  <c r="BC184" i="5"/>
  <c r="BA184" i="5"/>
  <c r="AW184" i="5"/>
  <c r="AU184" i="5"/>
  <c r="AZ184" i="5" s="1"/>
  <c r="AT184" i="5"/>
  <c r="AS184" i="5"/>
  <c r="AX184" i="5" s="1"/>
  <c r="AR184" i="5"/>
  <c r="AB184" i="5"/>
  <c r="X184" i="5"/>
  <c r="W184" i="5"/>
  <c r="U184" i="5"/>
  <c r="T184" i="5"/>
  <c r="AE184" i="5" s="1"/>
  <c r="S184" i="5"/>
  <c r="Y184" i="5" s="1"/>
  <c r="R184" i="5"/>
  <c r="Q184" i="5"/>
  <c r="BC183" i="5"/>
  <c r="BB183" i="5"/>
  <c r="AW183" i="5"/>
  <c r="AU183" i="5"/>
  <c r="AZ183" i="5" s="1"/>
  <c r="AT183" i="5"/>
  <c r="AY183" i="5" s="1"/>
  <c r="AS183" i="5"/>
  <c r="BA183" i="5" s="1"/>
  <c r="AR183" i="5"/>
  <c r="W183" i="5"/>
  <c r="U183" i="5"/>
  <c r="AA183" i="5" s="1"/>
  <c r="T183" i="5"/>
  <c r="S183" i="5"/>
  <c r="R183" i="5"/>
  <c r="Q183" i="5"/>
  <c r="AZ182" i="5"/>
  <c r="AY182" i="5"/>
  <c r="AW182" i="5"/>
  <c r="AU182" i="5"/>
  <c r="AT182" i="5"/>
  <c r="BB182" i="5" s="1"/>
  <c r="AS182" i="5"/>
  <c r="AX182" i="5" s="1"/>
  <c r="AR182" i="5"/>
  <c r="BC182" i="5" s="1"/>
  <c r="AD182" i="5"/>
  <c r="W182" i="5"/>
  <c r="U182" i="5"/>
  <c r="AA182" i="5" s="1"/>
  <c r="T182" i="5"/>
  <c r="S182" i="5"/>
  <c r="R182" i="5"/>
  <c r="X182" i="5" s="1"/>
  <c r="Q182" i="5"/>
  <c r="AE182" i="5" s="1"/>
  <c r="BA181" i="5"/>
  <c r="AZ181" i="5"/>
  <c r="AW181" i="5"/>
  <c r="AU181" i="5"/>
  <c r="BC181" i="5" s="1"/>
  <c r="AT181" i="5"/>
  <c r="AY181" i="5" s="1"/>
  <c r="AS181" i="5"/>
  <c r="AX181" i="5" s="1"/>
  <c r="AR181" i="5"/>
  <c r="BB181" i="5" s="1"/>
  <c r="AC181" i="5"/>
  <c r="AA181" i="5"/>
  <c r="X181" i="5"/>
  <c r="W181" i="5"/>
  <c r="U181" i="5"/>
  <c r="T181" i="5"/>
  <c r="S181" i="5"/>
  <c r="Y181" i="5" s="1"/>
  <c r="R181" i="5"/>
  <c r="AB181" i="5" s="1"/>
  <c r="Q181" i="5"/>
  <c r="BB180" i="5"/>
  <c r="AW180" i="5"/>
  <c r="AU180" i="5"/>
  <c r="AT180" i="5"/>
  <c r="AY180" i="5" s="1"/>
  <c r="AS180" i="5"/>
  <c r="BA180" i="5" s="1"/>
  <c r="AR180" i="5"/>
  <c r="BC180" i="5" s="1"/>
  <c r="W180" i="5"/>
  <c r="U180" i="5"/>
  <c r="T180" i="5"/>
  <c r="S180" i="5"/>
  <c r="R180" i="5"/>
  <c r="Q180" i="5"/>
  <c r="Z180" i="5" s="1"/>
  <c r="AW179" i="5"/>
  <c r="AU179" i="5"/>
  <c r="BC179" i="5" s="1"/>
  <c r="AT179" i="5"/>
  <c r="BB179" i="5" s="1"/>
  <c r="AS179" i="5"/>
  <c r="BA179" i="5" s="1"/>
  <c r="AR179" i="5"/>
  <c r="AD179" i="5"/>
  <c r="AC179" i="5"/>
  <c r="Y179" i="5"/>
  <c r="W179" i="5"/>
  <c r="U179" i="5"/>
  <c r="AA179" i="5" s="1"/>
  <c r="T179" i="5"/>
  <c r="AE179" i="5" s="1"/>
  <c r="S179" i="5"/>
  <c r="R179" i="5"/>
  <c r="Q179" i="5"/>
  <c r="BA178" i="5"/>
  <c r="AW178" i="5"/>
  <c r="AU178" i="5"/>
  <c r="AT178" i="5"/>
  <c r="AY178" i="5" s="1"/>
  <c r="AS178" i="5"/>
  <c r="AR178" i="5"/>
  <c r="AE178" i="5"/>
  <c r="Z178" i="5"/>
  <c r="W178" i="5"/>
  <c r="U178" i="5"/>
  <c r="AA178" i="5" s="1"/>
  <c r="T178" i="5"/>
  <c r="S178" i="5"/>
  <c r="R178" i="5"/>
  <c r="AB178" i="5" s="1"/>
  <c r="Q178" i="5"/>
  <c r="AD178" i="5" s="1"/>
  <c r="AW177" i="5"/>
  <c r="AU177" i="5"/>
  <c r="AT177" i="5"/>
  <c r="AS177" i="5"/>
  <c r="AR177" i="5"/>
  <c r="BB177" i="5" s="1"/>
  <c r="AA177" i="5"/>
  <c r="Y177" i="5"/>
  <c r="W177" i="5"/>
  <c r="U177" i="5"/>
  <c r="T177" i="5"/>
  <c r="S177" i="5"/>
  <c r="AC177" i="5" s="1"/>
  <c r="R177" i="5"/>
  <c r="X177" i="5" s="1"/>
  <c r="Q177" i="5"/>
  <c r="BC176" i="5"/>
  <c r="BA176" i="5"/>
  <c r="AY176" i="5"/>
  <c r="AW176" i="5"/>
  <c r="AU176" i="5"/>
  <c r="AZ176" i="5" s="1"/>
  <c r="AT176" i="5"/>
  <c r="BB176" i="5" s="1"/>
  <c r="AS176" i="5"/>
  <c r="AX176" i="5" s="1"/>
  <c r="AR176" i="5"/>
  <c r="AB176" i="5"/>
  <c r="X176" i="5"/>
  <c r="W176" i="5"/>
  <c r="U176" i="5"/>
  <c r="T176" i="5"/>
  <c r="AE176" i="5" s="1"/>
  <c r="S176" i="5"/>
  <c r="Y176" i="5" s="1"/>
  <c r="R176" i="5"/>
  <c r="Q176" i="5"/>
  <c r="BC175" i="5"/>
  <c r="BB175" i="5"/>
  <c r="AW175" i="5"/>
  <c r="AU175" i="5"/>
  <c r="AZ175" i="5" s="1"/>
  <c r="AT175" i="5"/>
  <c r="AY175" i="5" s="1"/>
  <c r="AS175" i="5"/>
  <c r="BA175" i="5" s="1"/>
  <c r="AR175" i="5"/>
  <c r="W175" i="5"/>
  <c r="U175" i="5"/>
  <c r="AA175" i="5" s="1"/>
  <c r="T175" i="5"/>
  <c r="AE175" i="5" s="1"/>
  <c r="S175" i="5"/>
  <c r="R175" i="5"/>
  <c r="Q175" i="5"/>
  <c r="AZ174" i="5"/>
  <c r="AY174" i="5"/>
  <c r="AW174" i="5"/>
  <c r="AU174" i="5"/>
  <c r="AT174" i="5"/>
  <c r="BB174" i="5" s="1"/>
  <c r="AS174" i="5"/>
  <c r="AX174" i="5" s="1"/>
  <c r="AR174" i="5"/>
  <c r="BC174" i="5" s="1"/>
  <c r="AD174" i="5"/>
  <c r="AB174" i="5"/>
  <c r="W174" i="5"/>
  <c r="U174" i="5"/>
  <c r="AA174" i="5" s="1"/>
  <c r="T174" i="5"/>
  <c r="S174" i="5"/>
  <c r="R174" i="5"/>
  <c r="X174" i="5" s="1"/>
  <c r="Q174" i="5"/>
  <c r="AE174" i="5" s="1"/>
  <c r="BA173" i="5"/>
  <c r="AZ173" i="5"/>
  <c r="AW173" i="5"/>
  <c r="AU173" i="5"/>
  <c r="BC173" i="5" s="1"/>
  <c r="AT173" i="5"/>
  <c r="AY173" i="5" s="1"/>
  <c r="AS173" i="5"/>
  <c r="AX173" i="5" s="1"/>
  <c r="AR173" i="5"/>
  <c r="BB173" i="5" s="1"/>
  <c r="AA173" i="5"/>
  <c r="X173" i="5"/>
  <c r="W173" i="5"/>
  <c r="U173" i="5"/>
  <c r="T173" i="5"/>
  <c r="S173" i="5"/>
  <c r="R173" i="5"/>
  <c r="AB173" i="5" s="1"/>
  <c r="Q173" i="5"/>
  <c r="AW172" i="5"/>
  <c r="AU172" i="5"/>
  <c r="AT172" i="5"/>
  <c r="AS172" i="5"/>
  <c r="AR172" i="5"/>
  <c r="W172" i="5"/>
  <c r="U172" i="5"/>
  <c r="T172" i="5"/>
  <c r="S172" i="5"/>
  <c r="R172" i="5"/>
  <c r="Q172" i="5"/>
  <c r="AY171" i="5"/>
  <c r="AW171" i="5"/>
  <c r="AU171" i="5"/>
  <c r="BC171" i="5" s="1"/>
  <c r="AT171" i="5"/>
  <c r="BB171" i="5" s="1"/>
  <c r="AS171" i="5"/>
  <c r="BA171" i="5" s="1"/>
  <c r="AR171" i="5"/>
  <c r="AD171" i="5"/>
  <c r="AC171" i="5"/>
  <c r="Y171" i="5"/>
  <c r="W171" i="5"/>
  <c r="U171" i="5"/>
  <c r="AA171" i="5" s="1"/>
  <c r="T171" i="5"/>
  <c r="AE171" i="5" s="1"/>
  <c r="S171" i="5"/>
  <c r="R171" i="5"/>
  <c r="Q171" i="5"/>
  <c r="BA170" i="5"/>
  <c r="AW170" i="5"/>
  <c r="AU170" i="5"/>
  <c r="AT170" i="5"/>
  <c r="AY170" i="5" s="1"/>
  <c r="AS170" i="5"/>
  <c r="AR170" i="5"/>
  <c r="AE170" i="5"/>
  <c r="Z170" i="5"/>
  <c r="W170" i="5"/>
  <c r="U170" i="5"/>
  <c r="AA170" i="5" s="1"/>
  <c r="T170" i="5"/>
  <c r="S170" i="5"/>
  <c r="R170" i="5"/>
  <c r="AB170" i="5" s="1"/>
  <c r="Q170" i="5"/>
  <c r="AD170" i="5" s="1"/>
  <c r="BB169" i="5"/>
  <c r="AW169" i="5"/>
  <c r="AU169" i="5"/>
  <c r="AZ169" i="5" s="1"/>
  <c r="AT169" i="5"/>
  <c r="AS169" i="5"/>
  <c r="BA169" i="5" s="1"/>
  <c r="AR169" i="5"/>
  <c r="AA169" i="5"/>
  <c r="Y169" i="5"/>
  <c r="W169" i="5"/>
  <c r="U169" i="5"/>
  <c r="T169" i="5"/>
  <c r="S169" i="5"/>
  <c r="AC169" i="5" s="1"/>
  <c r="R169" i="5"/>
  <c r="X169" i="5" s="1"/>
  <c r="Q169" i="5"/>
  <c r="BC168" i="5"/>
  <c r="BA168" i="5"/>
  <c r="AW168" i="5"/>
  <c r="AU168" i="5"/>
  <c r="AZ168" i="5" s="1"/>
  <c r="AT168" i="5"/>
  <c r="AS168" i="5"/>
  <c r="AX168" i="5" s="1"/>
  <c r="AR168" i="5"/>
  <c r="AB168" i="5"/>
  <c r="X168" i="5"/>
  <c r="W168" i="5"/>
  <c r="U168" i="5"/>
  <c r="T168" i="5"/>
  <c r="AE168" i="5" s="1"/>
  <c r="S168" i="5"/>
  <c r="Y168" i="5" s="1"/>
  <c r="R168" i="5"/>
  <c r="Q168" i="5"/>
  <c r="BC167" i="5"/>
  <c r="BB167" i="5"/>
  <c r="AW167" i="5"/>
  <c r="AU167" i="5"/>
  <c r="AZ167" i="5" s="1"/>
  <c r="AT167" i="5"/>
  <c r="AY167" i="5" s="1"/>
  <c r="AS167" i="5"/>
  <c r="BA167" i="5" s="1"/>
  <c r="AR167" i="5"/>
  <c r="W167" i="5"/>
  <c r="U167" i="5"/>
  <c r="AA167" i="5" s="1"/>
  <c r="T167" i="5"/>
  <c r="S167" i="5"/>
  <c r="R167" i="5"/>
  <c r="Q167" i="5"/>
  <c r="AZ166" i="5"/>
  <c r="AY166" i="5"/>
  <c r="AW166" i="5"/>
  <c r="AU166" i="5"/>
  <c r="AT166" i="5"/>
  <c r="BB166" i="5" s="1"/>
  <c r="AS166" i="5"/>
  <c r="AX166" i="5" s="1"/>
  <c r="AR166" i="5"/>
  <c r="BC166" i="5" s="1"/>
  <c r="AD166" i="5"/>
  <c r="W166" i="5"/>
  <c r="U166" i="5"/>
  <c r="AA166" i="5" s="1"/>
  <c r="T166" i="5"/>
  <c r="S166" i="5"/>
  <c r="R166" i="5"/>
  <c r="X166" i="5" s="1"/>
  <c r="Q166" i="5"/>
  <c r="AE166" i="5" s="1"/>
  <c r="BA165" i="5"/>
  <c r="AZ165" i="5"/>
  <c r="AW165" i="5"/>
  <c r="AU165" i="5"/>
  <c r="BC165" i="5" s="1"/>
  <c r="AT165" i="5"/>
  <c r="AY165" i="5" s="1"/>
  <c r="AS165" i="5"/>
  <c r="AX165" i="5" s="1"/>
  <c r="AR165" i="5"/>
  <c r="BB165" i="5" s="1"/>
  <c r="AC165" i="5"/>
  <c r="AA165" i="5"/>
  <c r="X165" i="5"/>
  <c r="W165" i="5"/>
  <c r="U165" i="5"/>
  <c r="T165" i="5"/>
  <c r="S165" i="5"/>
  <c r="Y165" i="5" s="1"/>
  <c r="R165" i="5"/>
  <c r="AB165" i="5" s="1"/>
  <c r="Q165" i="5"/>
  <c r="BB164" i="5"/>
  <c r="AW164" i="5"/>
  <c r="AU164" i="5"/>
  <c r="AT164" i="5"/>
  <c r="AY164" i="5" s="1"/>
  <c r="AS164" i="5"/>
  <c r="BA164" i="5" s="1"/>
  <c r="AR164" i="5"/>
  <c r="BC164" i="5" s="1"/>
  <c r="Z164" i="5"/>
  <c r="W164" i="5"/>
  <c r="U164" i="5"/>
  <c r="T164" i="5"/>
  <c r="S164" i="5"/>
  <c r="AC164" i="5" s="1"/>
  <c r="R164" i="5"/>
  <c r="Q164" i="5"/>
  <c r="AW163" i="5"/>
  <c r="AU163" i="5"/>
  <c r="BC163" i="5" s="1"/>
  <c r="AT163" i="5"/>
  <c r="BB163" i="5" s="1"/>
  <c r="AS163" i="5"/>
  <c r="BA163" i="5" s="1"/>
  <c r="AR163" i="5"/>
  <c r="AD163" i="5"/>
  <c r="AC163" i="5"/>
  <c r="Y163" i="5"/>
  <c r="W163" i="5"/>
  <c r="U163" i="5"/>
  <c r="AA163" i="5" s="1"/>
  <c r="T163" i="5"/>
  <c r="AE163" i="5" s="1"/>
  <c r="S163" i="5"/>
  <c r="R163" i="5"/>
  <c r="Q163" i="5"/>
  <c r="BA162" i="5"/>
  <c r="AW162" i="5"/>
  <c r="AU162" i="5"/>
  <c r="AT162" i="5"/>
  <c r="AY162" i="5" s="1"/>
  <c r="AS162" i="5"/>
  <c r="AR162" i="5"/>
  <c r="AE162" i="5"/>
  <c r="Z162" i="5"/>
  <c r="W162" i="5"/>
  <c r="U162" i="5"/>
  <c r="AA162" i="5" s="1"/>
  <c r="T162" i="5"/>
  <c r="S162" i="5"/>
  <c r="R162" i="5"/>
  <c r="AB162" i="5" s="1"/>
  <c r="Q162" i="5"/>
  <c r="AD162" i="5" s="1"/>
  <c r="AW161" i="5"/>
  <c r="AU161" i="5"/>
  <c r="AT161" i="5"/>
  <c r="AS161" i="5"/>
  <c r="AR161" i="5"/>
  <c r="BB161" i="5" s="1"/>
  <c r="AA161" i="5"/>
  <c r="Y161" i="5"/>
  <c r="W161" i="5"/>
  <c r="U161" i="5"/>
  <c r="T161" i="5"/>
  <c r="S161" i="5"/>
  <c r="AC161" i="5" s="1"/>
  <c r="R161" i="5"/>
  <c r="X161" i="5" s="1"/>
  <c r="Q161" i="5"/>
  <c r="BC160" i="5"/>
  <c r="BA160" i="5"/>
  <c r="AY160" i="5"/>
  <c r="AW160" i="5"/>
  <c r="AU160" i="5"/>
  <c r="AZ160" i="5" s="1"/>
  <c r="AT160" i="5"/>
  <c r="BB160" i="5" s="1"/>
  <c r="AS160" i="5"/>
  <c r="AX160" i="5" s="1"/>
  <c r="AR160" i="5"/>
  <c r="AB160" i="5"/>
  <c r="X160" i="5"/>
  <c r="W160" i="5"/>
  <c r="U160" i="5"/>
  <c r="T160" i="5"/>
  <c r="AE160" i="5" s="1"/>
  <c r="S160" i="5"/>
  <c r="Y160" i="5" s="1"/>
  <c r="R160" i="5"/>
  <c r="Q160" i="5"/>
  <c r="BC159" i="5"/>
  <c r="BB159" i="5"/>
  <c r="AW159" i="5"/>
  <c r="AU159" i="5"/>
  <c r="AZ159" i="5" s="1"/>
  <c r="AT159" i="5"/>
  <c r="AY159" i="5" s="1"/>
  <c r="AS159" i="5"/>
  <c r="BA159" i="5" s="1"/>
  <c r="AR159" i="5"/>
  <c r="W159" i="5"/>
  <c r="U159" i="5"/>
  <c r="T159" i="5"/>
  <c r="S159" i="5"/>
  <c r="R159" i="5"/>
  <c r="Q159" i="5"/>
  <c r="BA158" i="5"/>
  <c r="AY158" i="5"/>
  <c r="AW158" i="5"/>
  <c r="AU158" i="5"/>
  <c r="AT158" i="5"/>
  <c r="BB158" i="5" s="1"/>
  <c r="AS158" i="5"/>
  <c r="AX158" i="5" s="1"/>
  <c r="AR158" i="5"/>
  <c r="AE158" i="5"/>
  <c r="AD158" i="5"/>
  <c r="Z158" i="5"/>
  <c r="W158" i="5"/>
  <c r="U158" i="5"/>
  <c r="AA158" i="5" s="1"/>
  <c r="T158" i="5"/>
  <c r="S158" i="5"/>
  <c r="R158" i="5"/>
  <c r="Q158" i="5"/>
  <c r="AW157" i="5"/>
  <c r="AU157" i="5"/>
  <c r="AT157" i="5"/>
  <c r="AS157" i="5"/>
  <c r="AR157" i="5"/>
  <c r="AA157" i="5"/>
  <c r="X157" i="5"/>
  <c r="W157" i="5"/>
  <c r="U157" i="5"/>
  <c r="T157" i="5"/>
  <c r="S157" i="5"/>
  <c r="Y157" i="5" s="1"/>
  <c r="R157" i="5"/>
  <c r="AB157" i="5" s="1"/>
  <c r="Q157" i="5"/>
  <c r="AW156" i="5"/>
  <c r="AU156" i="5"/>
  <c r="AT156" i="5"/>
  <c r="BB156" i="5" s="1"/>
  <c r="AS156" i="5"/>
  <c r="AR156" i="5"/>
  <c r="X156" i="5"/>
  <c r="W156" i="5"/>
  <c r="U156" i="5"/>
  <c r="T156" i="5"/>
  <c r="S156" i="5"/>
  <c r="Y156" i="5" s="1"/>
  <c r="R156" i="5"/>
  <c r="Q156" i="5"/>
  <c r="AB156" i="5" s="1"/>
  <c r="AY155" i="5"/>
  <c r="AW155" i="5"/>
  <c r="AU155" i="5"/>
  <c r="BC155" i="5" s="1"/>
  <c r="AT155" i="5"/>
  <c r="BB155" i="5" s="1"/>
  <c r="AS155" i="5"/>
  <c r="BA155" i="5" s="1"/>
  <c r="AR155" i="5"/>
  <c r="Y155" i="5"/>
  <c r="W155" i="5"/>
  <c r="U155" i="5"/>
  <c r="AA155" i="5" s="1"/>
  <c r="T155" i="5"/>
  <c r="S155" i="5"/>
  <c r="R155" i="5"/>
  <c r="Q155" i="5"/>
  <c r="AC155" i="5" s="1"/>
  <c r="BA154" i="5"/>
  <c r="AY154" i="5"/>
  <c r="AW154" i="5"/>
  <c r="AU154" i="5"/>
  <c r="AT154" i="5"/>
  <c r="AS154" i="5"/>
  <c r="AX154" i="5" s="1"/>
  <c r="AR154" i="5"/>
  <c r="AE154" i="5"/>
  <c r="Z154" i="5"/>
  <c r="W154" i="5"/>
  <c r="U154" i="5"/>
  <c r="AA154" i="5" s="1"/>
  <c r="T154" i="5"/>
  <c r="S154" i="5"/>
  <c r="R154" i="5"/>
  <c r="Q154" i="5"/>
  <c r="AD154" i="5" s="1"/>
  <c r="AW153" i="5"/>
  <c r="AU153" i="5"/>
  <c r="AT153" i="5"/>
  <c r="AS153" i="5"/>
  <c r="AR153" i="5"/>
  <c r="AA153" i="5"/>
  <c r="X153" i="5"/>
  <c r="W153" i="5"/>
  <c r="U153" i="5"/>
  <c r="T153" i="5"/>
  <c r="S153" i="5"/>
  <c r="Y153" i="5" s="1"/>
  <c r="R153" i="5"/>
  <c r="AB153" i="5" s="1"/>
  <c r="Q153" i="5"/>
  <c r="AW152" i="5"/>
  <c r="AU152" i="5"/>
  <c r="AT152" i="5"/>
  <c r="AS152" i="5"/>
  <c r="AR152" i="5"/>
  <c r="X152" i="5"/>
  <c r="W152" i="5"/>
  <c r="U152" i="5"/>
  <c r="T152" i="5"/>
  <c r="S152" i="5"/>
  <c r="Y152" i="5" s="1"/>
  <c r="R152" i="5"/>
  <c r="Q152" i="5"/>
  <c r="AB152" i="5" s="1"/>
  <c r="BC151" i="5"/>
  <c r="AY151" i="5"/>
  <c r="AW151" i="5"/>
  <c r="AU151" i="5"/>
  <c r="AZ151" i="5" s="1"/>
  <c r="AT151" i="5"/>
  <c r="BB151" i="5" s="1"/>
  <c r="AS151" i="5"/>
  <c r="BA151" i="5" s="1"/>
  <c r="AR151" i="5"/>
  <c r="AA151" i="5"/>
  <c r="Y151" i="5"/>
  <c r="W151" i="5"/>
  <c r="U151" i="5"/>
  <c r="T151" i="5"/>
  <c r="AE151" i="5" s="1"/>
  <c r="S151" i="5"/>
  <c r="R151" i="5"/>
  <c r="Q151" i="5"/>
  <c r="AC151" i="5" s="1"/>
  <c r="BA150" i="5"/>
  <c r="AY150" i="5"/>
  <c r="AW150" i="5"/>
  <c r="AU150" i="5"/>
  <c r="AT150" i="5"/>
  <c r="BB150" i="5" s="1"/>
  <c r="AS150" i="5"/>
  <c r="AX150" i="5" s="1"/>
  <c r="AR150" i="5"/>
  <c r="AE150" i="5"/>
  <c r="AD150" i="5"/>
  <c r="AB150" i="5"/>
  <c r="Z150" i="5"/>
  <c r="W150" i="5"/>
  <c r="U150" i="5"/>
  <c r="AA150" i="5" s="1"/>
  <c r="T150" i="5"/>
  <c r="S150" i="5"/>
  <c r="R150" i="5"/>
  <c r="X150" i="5" s="1"/>
  <c r="Q150" i="5"/>
  <c r="BB149" i="5"/>
  <c r="AZ149" i="5"/>
  <c r="AW149" i="5"/>
  <c r="AU149" i="5"/>
  <c r="AT149" i="5"/>
  <c r="AY149" i="5" s="1"/>
  <c r="AS149" i="5"/>
  <c r="AX149" i="5" s="1"/>
  <c r="AR149" i="5"/>
  <c r="BA149" i="5" s="1"/>
  <c r="AC149" i="5"/>
  <c r="AA149" i="5"/>
  <c r="X149" i="5"/>
  <c r="W149" i="5"/>
  <c r="U149" i="5"/>
  <c r="T149" i="5"/>
  <c r="S149" i="5"/>
  <c r="Y149" i="5" s="1"/>
  <c r="R149" i="5"/>
  <c r="AB149" i="5" s="1"/>
  <c r="Q149" i="5"/>
  <c r="BB148" i="5"/>
  <c r="AW148" i="5"/>
  <c r="AU148" i="5"/>
  <c r="AT148" i="5"/>
  <c r="AY148" i="5" s="1"/>
  <c r="AS148" i="5"/>
  <c r="BA148" i="5" s="1"/>
  <c r="AR148" i="5"/>
  <c r="BC148" i="5" s="1"/>
  <c r="Z148" i="5"/>
  <c r="W148" i="5"/>
  <c r="U148" i="5"/>
  <c r="T148" i="5"/>
  <c r="S148" i="5"/>
  <c r="R148" i="5"/>
  <c r="Q148" i="5"/>
  <c r="AB148" i="5" s="1"/>
  <c r="BB147" i="5"/>
  <c r="AW147" i="5"/>
  <c r="AU147" i="5"/>
  <c r="BC147" i="5" s="1"/>
  <c r="AT147" i="5"/>
  <c r="AY147" i="5" s="1"/>
  <c r="AS147" i="5"/>
  <c r="BA147" i="5" s="1"/>
  <c r="AR147" i="5"/>
  <c r="AA147" i="5"/>
  <c r="W147" i="5"/>
  <c r="U147" i="5"/>
  <c r="T147" i="5"/>
  <c r="AE147" i="5" s="1"/>
  <c r="S147" i="5"/>
  <c r="R147" i="5"/>
  <c r="Q147" i="5"/>
  <c r="AC147" i="5" s="1"/>
  <c r="BA146" i="5"/>
  <c r="AY146" i="5"/>
  <c r="AW146" i="5"/>
  <c r="AU146" i="5"/>
  <c r="AT146" i="5"/>
  <c r="AS146" i="5"/>
  <c r="AX146" i="5" s="1"/>
  <c r="AR146" i="5"/>
  <c r="AE146" i="5"/>
  <c r="AB146" i="5"/>
  <c r="Z146" i="5"/>
  <c r="W146" i="5"/>
  <c r="U146" i="5"/>
  <c r="AA146" i="5" s="1"/>
  <c r="T146" i="5"/>
  <c r="S146" i="5"/>
  <c r="R146" i="5"/>
  <c r="X146" i="5" s="1"/>
  <c r="Q146" i="5"/>
  <c r="AD146" i="5" s="1"/>
  <c r="BB145" i="5"/>
  <c r="AZ145" i="5"/>
  <c r="AW145" i="5"/>
  <c r="AU145" i="5"/>
  <c r="AT145" i="5"/>
  <c r="AY145" i="5" s="1"/>
  <c r="AS145" i="5"/>
  <c r="BA145" i="5" s="1"/>
  <c r="AR145" i="5"/>
  <c r="AC145" i="5"/>
  <c r="AA145" i="5"/>
  <c r="X145" i="5"/>
  <c r="W145" i="5"/>
  <c r="U145" i="5"/>
  <c r="T145" i="5"/>
  <c r="S145" i="5"/>
  <c r="Y145" i="5" s="1"/>
  <c r="R145" i="5"/>
  <c r="AB145" i="5" s="1"/>
  <c r="Q145" i="5"/>
  <c r="AW144" i="5"/>
  <c r="AU144" i="5"/>
  <c r="AT144" i="5"/>
  <c r="AS144" i="5"/>
  <c r="AX144" i="5" s="1"/>
  <c r="AR144" i="5"/>
  <c r="Z144" i="5"/>
  <c r="W144" i="5"/>
  <c r="U144" i="5"/>
  <c r="T144" i="5"/>
  <c r="S144" i="5"/>
  <c r="R144" i="5"/>
  <c r="Q144" i="5"/>
  <c r="AB144" i="5" s="1"/>
  <c r="BC143" i="5"/>
  <c r="AW143" i="5"/>
  <c r="AU143" i="5"/>
  <c r="AZ143" i="5" s="1"/>
  <c r="AT143" i="5"/>
  <c r="BB143" i="5" s="1"/>
  <c r="AS143" i="5"/>
  <c r="BA143" i="5" s="1"/>
  <c r="AR143" i="5"/>
  <c r="AD143" i="5"/>
  <c r="W143" i="5"/>
  <c r="U143" i="5"/>
  <c r="T143" i="5"/>
  <c r="S143" i="5"/>
  <c r="R143" i="5"/>
  <c r="Q143" i="5"/>
  <c r="BA142" i="5"/>
  <c r="AY142" i="5"/>
  <c r="AW142" i="5"/>
  <c r="AU142" i="5"/>
  <c r="AT142" i="5"/>
  <c r="BB142" i="5" s="1"/>
  <c r="AS142" i="5"/>
  <c r="AX142" i="5" s="1"/>
  <c r="AR142" i="5"/>
  <c r="AE142" i="5"/>
  <c r="AD142" i="5"/>
  <c r="Z142" i="5"/>
  <c r="W142" i="5"/>
  <c r="U142" i="5"/>
  <c r="AA142" i="5" s="1"/>
  <c r="T142" i="5"/>
  <c r="S142" i="5"/>
  <c r="R142" i="5"/>
  <c r="Q142" i="5"/>
  <c r="AW141" i="5"/>
  <c r="AU141" i="5"/>
  <c r="AT141" i="5"/>
  <c r="AS141" i="5"/>
  <c r="AR141" i="5"/>
  <c r="AA141" i="5"/>
  <c r="X141" i="5"/>
  <c r="W141" i="5"/>
  <c r="U141" i="5"/>
  <c r="T141" i="5"/>
  <c r="S141" i="5"/>
  <c r="Y141" i="5" s="1"/>
  <c r="R141" i="5"/>
  <c r="AB141" i="5" s="1"/>
  <c r="Q141" i="5"/>
  <c r="AW140" i="5"/>
  <c r="AU140" i="5"/>
  <c r="AT140" i="5"/>
  <c r="AS140" i="5"/>
  <c r="AR140" i="5"/>
  <c r="X140" i="5"/>
  <c r="W140" i="5"/>
  <c r="U140" i="5"/>
  <c r="T140" i="5"/>
  <c r="S140" i="5"/>
  <c r="Y140" i="5" s="1"/>
  <c r="R140" i="5"/>
  <c r="Q140" i="5"/>
  <c r="AB140" i="5" s="1"/>
  <c r="AY139" i="5"/>
  <c r="AW139" i="5"/>
  <c r="AU139" i="5"/>
  <c r="BC139" i="5" s="1"/>
  <c r="AT139" i="5"/>
  <c r="BB139" i="5" s="1"/>
  <c r="AS139" i="5"/>
  <c r="BA139" i="5" s="1"/>
  <c r="AR139" i="5"/>
  <c r="Y139" i="5"/>
  <c r="W139" i="5"/>
  <c r="U139" i="5"/>
  <c r="AA139" i="5" s="1"/>
  <c r="T139" i="5"/>
  <c r="S139" i="5"/>
  <c r="R139" i="5"/>
  <c r="Q139" i="5"/>
  <c r="AC139" i="5" s="1"/>
  <c r="BA138" i="5"/>
  <c r="AY138" i="5"/>
  <c r="AW138" i="5"/>
  <c r="AU138" i="5"/>
  <c r="AT138" i="5"/>
  <c r="AS138" i="5"/>
  <c r="AX138" i="5" s="1"/>
  <c r="AR138" i="5"/>
  <c r="AE138" i="5"/>
  <c r="Z138" i="5"/>
  <c r="W138" i="5"/>
  <c r="U138" i="5"/>
  <c r="AA138" i="5" s="1"/>
  <c r="T138" i="5"/>
  <c r="S138" i="5"/>
  <c r="R138" i="5"/>
  <c r="Q138" i="5"/>
  <c r="AD138" i="5" s="1"/>
  <c r="AW137" i="5"/>
  <c r="AU137" i="5"/>
  <c r="AT137" i="5"/>
  <c r="AS137" i="5"/>
  <c r="AR137" i="5"/>
  <c r="AA137" i="5"/>
  <c r="X137" i="5"/>
  <c r="W137" i="5"/>
  <c r="U137" i="5"/>
  <c r="T137" i="5"/>
  <c r="S137" i="5"/>
  <c r="Y137" i="5" s="1"/>
  <c r="R137" i="5"/>
  <c r="AB137" i="5" s="1"/>
  <c r="Q137" i="5"/>
  <c r="AW136" i="5"/>
  <c r="AU136" i="5"/>
  <c r="AT136" i="5"/>
  <c r="BB136" i="5" s="1"/>
  <c r="AS136" i="5"/>
  <c r="AR136" i="5"/>
  <c r="X136" i="5"/>
  <c r="W136" i="5"/>
  <c r="U136" i="5"/>
  <c r="T136" i="5"/>
  <c r="S136" i="5"/>
  <c r="Y136" i="5" s="1"/>
  <c r="R136" i="5"/>
  <c r="Q136" i="5"/>
  <c r="AB136" i="5" s="1"/>
  <c r="BC135" i="5"/>
  <c r="AY135" i="5"/>
  <c r="AW135" i="5"/>
  <c r="AU135" i="5"/>
  <c r="AZ135" i="5" s="1"/>
  <c r="AT135" i="5"/>
  <c r="BB135" i="5" s="1"/>
  <c r="AS135" i="5"/>
  <c r="BA135" i="5" s="1"/>
  <c r="AR135" i="5"/>
  <c r="AA135" i="5"/>
  <c r="Y135" i="5"/>
  <c r="W135" i="5"/>
  <c r="U135" i="5"/>
  <c r="T135" i="5"/>
  <c r="AE135" i="5" s="1"/>
  <c r="S135" i="5"/>
  <c r="R135" i="5"/>
  <c r="Q135" i="5"/>
  <c r="AC135" i="5" s="1"/>
  <c r="BA134" i="5"/>
  <c r="AY134" i="5"/>
  <c r="AW134" i="5"/>
  <c r="AU134" i="5"/>
  <c r="AT134" i="5"/>
  <c r="BB134" i="5" s="1"/>
  <c r="AS134" i="5"/>
  <c r="AX134" i="5" s="1"/>
  <c r="AR134" i="5"/>
  <c r="AE134" i="5"/>
  <c r="AD134" i="5"/>
  <c r="AB134" i="5"/>
  <c r="Z134" i="5"/>
  <c r="W134" i="5"/>
  <c r="U134" i="5"/>
  <c r="AA134" i="5" s="1"/>
  <c r="T134" i="5"/>
  <c r="S134" i="5"/>
  <c r="R134" i="5"/>
  <c r="X134" i="5" s="1"/>
  <c r="Q134" i="5"/>
  <c r="BB133" i="5"/>
  <c r="AW133" i="5"/>
  <c r="AU133" i="5"/>
  <c r="AT133" i="5"/>
  <c r="AY133" i="5" s="1"/>
  <c r="AS133" i="5"/>
  <c r="AR133" i="5"/>
  <c r="AB133" i="5"/>
  <c r="X133" i="5"/>
  <c r="W133" i="5"/>
  <c r="U133" i="5"/>
  <c r="T133" i="5"/>
  <c r="S133" i="5"/>
  <c r="R133" i="5"/>
  <c r="Q133" i="5"/>
  <c r="BB132" i="5"/>
  <c r="AZ132" i="5"/>
  <c r="AW132" i="5"/>
  <c r="AU132" i="5"/>
  <c r="BC132" i="5" s="1"/>
  <c r="AT132" i="5"/>
  <c r="AY132" i="5" s="1"/>
  <c r="AS132" i="5"/>
  <c r="BA132" i="5" s="1"/>
  <c r="AR132" i="5"/>
  <c r="AC132" i="5"/>
  <c r="AA132" i="5"/>
  <c r="Y132" i="5"/>
  <c r="W132" i="5"/>
  <c r="U132" i="5"/>
  <c r="T132" i="5"/>
  <c r="S132" i="5"/>
  <c r="R132" i="5"/>
  <c r="Q132" i="5"/>
  <c r="AW131" i="5"/>
  <c r="AU131" i="5"/>
  <c r="AT131" i="5"/>
  <c r="AS131" i="5"/>
  <c r="AR131" i="5"/>
  <c r="W131" i="5"/>
  <c r="U131" i="5"/>
  <c r="T131" i="5"/>
  <c r="S131" i="5"/>
  <c r="R131" i="5"/>
  <c r="Q131" i="5"/>
  <c r="BB130" i="5"/>
  <c r="AZ130" i="5"/>
  <c r="AW130" i="5"/>
  <c r="AU130" i="5"/>
  <c r="BC130" i="5" s="1"/>
  <c r="AT130" i="5"/>
  <c r="AY130" i="5" s="1"/>
  <c r="AS130" i="5"/>
  <c r="BA130" i="5" s="1"/>
  <c r="AR130" i="5"/>
  <c r="AC130" i="5"/>
  <c r="W130" i="5"/>
  <c r="U130" i="5"/>
  <c r="AA130" i="5" s="1"/>
  <c r="T130" i="5"/>
  <c r="S130" i="5"/>
  <c r="R130" i="5"/>
  <c r="Q130" i="5"/>
  <c r="Y130" i="5" s="1"/>
  <c r="BC129" i="5"/>
  <c r="AZ129" i="5"/>
  <c r="AW129" i="5"/>
  <c r="AU129" i="5"/>
  <c r="AT129" i="5"/>
  <c r="AS129" i="5"/>
  <c r="AR129" i="5"/>
  <c r="BA129" i="5" s="1"/>
  <c r="AA129" i="5"/>
  <c r="W129" i="5"/>
  <c r="U129" i="5"/>
  <c r="T129" i="5"/>
  <c r="S129" i="5"/>
  <c r="R129" i="5"/>
  <c r="Q129" i="5"/>
  <c r="BA128" i="5"/>
  <c r="AW128" i="5"/>
  <c r="AU128" i="5"/>
  <c r="AT128" i="5"/>
  <c r="AY128" i="5" s="1"/>
  <c r="AS128" i="5"/>
  <c r="AX128" i="5" s="1"/>
  <c r="AR128" i="5"/>
  <c r="BB128" i="5" s="1"/>
  <c r="AE128" i="5"/>
  <c r="AB128" i="5"/>
  <c r="AA128" i="5"/>
  <c r="Y128" i="5"/>
  <c r="W128" i="5"/>
  <c r="U128" i="5"/>
  <c r="T128" i="5"/>
  <c r="S128" i="5"/>
  <c r="AC128" i="5" s="1"/>
  <c r="R128" i="5"/>
  <c r="X128" i="5" s="1"/>
  <c r="Q128" i="5"/>
  <c r="BC127" i="5"/>
  <c r="AW127" i="5"/>
  <c r="AU127" i="5"/>
  <c r="AZ127" i="5" s="1"/>
  <c r="AT127" i="5"/>
  <c r="AY127" i="5" s="1"/>
  <c r="AS127" i="5"/>
  <c r="BA127" i="5" s="1"/>
  <c r="AR127" i="5"/>
  <c r="BB127" i="5" s="1"/>
  <c r="AD127" i="5"/>
  <c r="AB127" i="5"/>
  <c r="Y127" i="5"/>
  <c r="W127" i="5"/>
  <c r="U127" i="5"/>
  <c r="T127" i="5"/>
  <c r="S127" i="5"/>
  <c r="AC127" i="5" s="1"/>
  <c r="R127" i="5"/>
  <c r="Q127" i="5"/>
  <c r="X127" i="5" s="1"/>
  <c r="AZ126" i="5"/>
  <c r="AW126" i="5"/>
  <c r="AU126" i="5"/>
  <c r="BC126" i="5" s="1"/>
  <c r="AT126" i="5"/>
  <c r="BB126" i="5" s="1"/>
  <c r="AS126" i="5"/>
  <c r="BA126" i="5" s="1"/>
  <c r="AR126" i="5"/>
  <c r="AC126" i="5"/>
  <c r="Y126" i="5"/>
  <c r="W126" i="5"/>
  <c r="U126" i="5"/>
  <c r="AA126" i="5" s="1"/>
  <c r="T126" i="5"/>
  <c r="S126" i="5"/>
  <c r="R126" i="5"/>
  <c r="Q126" i="5"/>
  <c r="BC125" i="5"/>
  <c r="AZ125" i="5"/>
  <c r="AW125" i="5"/>
  <c r="AU125" i="5"/>
  <c r="AT125" i="5"/>
  <c r="AS125" i="5"/>
  <c r="AR125" i="5"/>
  <c r="BA125" i="5" s="1"/>
  <c r="AA125" i="5"/>
  <c r="W125" i="5"/>
  <c r="U125" i="5"/>
  <c r="T125" i="5"/>
  <c r="S125" i="5"/>
  <c r="R125" i="5"/>
  <c r="Q125" i="5"/>
  <c r="BA124" i="5"/>
  <c r="AW124" i="5"/>
  <c r="AU124" i="5"/>
  <c r="AT124" i="5"/>
  <c r="AS124" i="5"/>
  <c r="AX124" i="5" s="1"/>
  <c r="AR124" i="5"/>
  <c r="BB124" i="5" s="1"/>
  <c r="AE124" i="5"/>
  <c r="AB124" i="5"/>
  <c r="AA124" i="5"/>
  <c r="Y124" i="5"/>
  <c r="W124" i="5"/>
  <c r="U124" i="5"/>
  <c r="T124" i="5"/>
  <c r="S124" i="5"/>
  <c r="AC124" i="5" s="1"/>
  <c r="R124" i="5"/>
  <c r="X124" i="5" s="1"/>
  <c r="Q124" i="5"/>
  <c r="BC123" i="5"/>
  <c r="AW123" i="5"/>
  <c r="AU123" i="5"/>
  <c r="AZ123" i="5" s="1"/>
  <c r="AT123" i="5"/>
  <c r="BB123" i="5" s="1"/>
  <c r="AS123" i="5"/>
  <c r="BA123" i="5" s="1"/>
  <c r="AR123" i="5"/>
  <c r="AB123" i="5"/>
  <c r="Y123" i="5"/>
  <c r="X123" i="5"/>
  <c r="W123" i="5"/>
  <c r="U123" i="5"/>
  <c r="T123" i="5"/>
  <c r="S123" i="5"/>
  <c r="AC123" i="5" s="1"/>
  <c r="R123" i="5"/>
  <c r="Q123" i="5"/>
  <c r="BB122" i="5"/>
  <c r="AW122" i="5"/>
  <c r="AU122" i="5"/>
  <c r="AT122" i="5"/>
  <c r="AY122" i="5" s="1"/>
  <c r="AS122" i="5"/>
  <c r="BA122" i="5" s="1"/>
  <c r="AR122" i="5"/>
  <c r="AE122" i="5"/>
  <c r="AC122" i="5"/>
  <c r="W122" i="5"/>
  <c r="U122" i="5"/>
  <c r="AA122" i="5" s="1"/>
  <c r="T122" i="5"/>
  <c r="AD122" i="5" s="1"/>
  <c r="S122" i="5"/>
  <c r="R122" i="5"/>
  <c r="Q122" i="5"/>
  <c r="Y122" i="5" s="1"/>
  <c r="AW121" i="5"/>
  <c r="AU121" i="5"/>
  <c r="AT121" i="5"/>
  <c r="AS121" i="5"/>
  <c r="AR121" i="5"/>
  <c r="BA121" i="5" s="1"/>
  <c r="W121" i="5"/>
  <c r="U121" i="5"/>
  <c r="T121" i="5"/>
  <c r="S121" i="5"/>
  <c r="R121" i="5"/>
  <c r="Q121" i="5"/>
  <c r="BA120" i="5"/>
  <c r="AW120" i="5"/>
  <c r="AU120" i="5"/>
  <c r="AT120" i="5"/>
  <c r="AY120" i="5" s="1"/>
  <c r="AS120" i="5"/>
  <c r="AX120" i="5" s="1"/>
  <c r="AR120" i="5"/>
  <c r="BB120" i="5" s="1"/>
  <c r="AE120" i="5"/>
  <c r="AA120" i="5"/>
  <c r="Y120" i="5"/>
  <c r="W120" i="5"/>
  <c r="U120" i="5"/>
  <c r="T120" i="5"/>
  <c r="S120" i="5"/>
  <c r="AC120" i="5" s="1"/>
  <c r="R120" i="5"/>
  <c r="Q120" i="5"/>
  <c r="BC119" i="5"/>
  <c r="AW119" i="5"/>
  <c r="AU119" i="5"/>
  <c r="AZ119" i="5" s="1"/>
  <c r="AT119" i="5"/>
  <c r="AY119" i="5" s="1"/>
  <c r="AS119" i="5"/>
  <c r="BA119" i="5" s="1"/>
  <c r="AR119" i="5"/>
  <c r="BB119" i="5" s="1"/>
  <c r="AB119" i="5"/>
  <c r="Y119" i="5"/>
  <c r="W119" i="5"/>
  <c r="U119" i="5"/>
  <c r="T119" i="5"/>
  <c r="S119" i="5"/>
  <c r="AC119" i="5" s="1"/>
  <c r="R119" i="5"/>
  <c r="Q119" i="5"/>
  <c r="X119" i="5" s="1"/>
  <c r="AZ118" i="5"/>
  <c r="AW118" i="5"/>
  <c r="AU118" i="5"/>
  <c r="BC118" i="5" s="1"/>
  <c r="AT118" i="5"/>
  <c r="BB118" i="5" s="1"/>
  <c r="AS118" i="5"/>
  <c r="BA118" i="5" s="1"/>
  <c r="AR118" i="5"/>
  <c r="AE118" i="5"/>
  <c r="AC118" i="5"/>
  <c r="Y118" i="5"/>
  <c r="W118" i="5"/>
  <c r="U118" i="5"/>
  <c r="AA118" i="5" s="1"/>
  <c r="T118" i="5"/>
  <c r="AD118" i="5" s="1"/>
  <c r="S118" i="5"/>
  <c r="R118" i="5"/>
  <c r="Q118" i="5"/>
  <c r="AW117" i="5"/>
  <c r="AU117" i="5"/>
  <c r="AT117" i="5"/>
  <c r="AS117" i="5"/>
  <c r="AR117" i="5"/>
  <c r="BA117" i="5" s="1"/>
  <c r="AD117" i="5"/>
  <c r="W117" i="5"/>
  <c r="U117" i="5"/>
  <c r="T117" i="5"/>
  <c r="S117" i="5"/>
  <c r="R117" i="5"/>
  <c r="Q117" i="5"/>
  <c r="BA116" i="5"/>
  <c r="AW116" i="5"/>
  <c r="AU116" i="5"/>
  <c r="AT116" i="5"/>
  <c r="AS116" i="5"/>
  <c r="AX116" i="5" s="1"/>
  <c r="AR116" i="5"/>
  <c r="BB116" i="5" s="1"/>
  <c r="AE116" i="5"/>
  <c r="AA116" i="5"/>
  <c r="Y116" i="5"/>
  <c r="W116" i="5"/>
  <c r="U116" i="5"/>
  <c r="T116" i="5"/>
  <c r="S116" i="5"/>
  <c r="AC116" i="5" s="1"/>
  <c r="R116" i="5"/>
  <c r="Q116" i="5"/>
  <c r="BC115" i="5"/>
  <c r="AW115" i="5"/>
  <c r="AU115" i="5"/>
  <c r="AZ115" i="5" s="1"/>
  <c r="AT115" i="5"/>
  <c r="BB115" i="5" s="1"/>
  <c r="AS115" i="5"/>
  <c r="BA115" i="5" s="1"/>
  <c r="AR115" i="5"/>
  <c r="AB115" i="5"/>
  <c r="Y115" i="5"/>
  <c r="X115" i="5"/>
  <c r="W115" i="5"/>
  <c r="U115" i="5"/>
  <c r="T115" i="5"/>
  <c r="S115" i="5"/>
  <c r="AC115" i="5" s="1"/>
  <c r="R115" i="5"/>
  <c r="Q115" i="5"/>
  <c r="BC114" i="5"/>
  <c r="BB114" i="5"/>
  <c r="AW114" i="5"/>
  <c r="AU114" i="5"/>
  <c r="AZ114" i="5" s="1"/>
  <c r="AT114" i="5"/>
  <c r="AY114" i="5" s="1"/>
  <c r="AS114" i="5"/>
  <c r="BA114" i="5" s="1"/>
  <c r="AR114" i="5"/>
  <c r="AE114" i="5"/>
  <c r="AC114" i="5"/>
  <c r="Z114" i="5"/>
  <c r="W114" i="5"/>
  <c r="U114" i="5"/>
  <c r="AA114" i="5" s="1"/>
  <c r="T114" i="5"/>
  <c r="AD114" i="5" s="1"/>
  <c r="S114" i="5"/>
  <c r="R114" i="5"/>
  <c r="Q114" i="5"/>
  <c r="Y114" i="5" s="1"/>
  <c r="AW113" i="5"/>
  <c r="AU113" i="5"/>
  <c r="AT113" i="5"/>
  <c r="AS113" i="5"/>
  <c r="AR113" i="5"/>
  <c r="X113" i="5"/>
  <c r="W113" i="5"/>
  <c r="U113" i="5"/>
  <c r="AA113" i="5" s="1"/>
  <c r="T113" i="5"/>
  <c r="S113" i="5"/>
  <c r="R113" i="5"/>
  <c r="AB113" i="5" s="1"/>
  <c r="Q113" i="5"/>
  <c r="AW112" i="5"/>
  <c r="AU112" i="5"/>
  <c r="AT112" i="5"/>
  <c r="AY112" i="5" s="1"/>
  <c r="AS112" i="5"/>
  <c r="BA112" i="5" s="1"/>
  <c r="AR112" i="5"/>
  <c r="BB112" i="5" s="1"/>
  <c r="AE112" i="5"/>
  <c r="Y112" i="5"/>
  <c r="W112" i="5"/>
  <c r="U112" i="5"/>
  <c r="AA112" i="5" s="1"/>
  <c r="T112" i="5"/>
  <c r="S112" i="5"/>
  <c r="AC112" i="5" s="1"/>
  <c r="R112" i="5"/>
  <c r="Q112" i="5"/>
  <c r="BA111" i="5"/>
  <c r="AY111" i="5"/>
  <c r="AW111" i="5"/>
  <c r="AU111" i="5"/>
  <c r="AT111" i="5"/>
  <c r="BB111" i="5" s="1"/>
  <c r="AS111" i="5"/>
  <c r="AX111" i="5" s="1"/>
  <c r="AR111" i="5"/>
  <c r="BC111" i="5" s="1"/>
  <c r="Z111" i="5"/>
  <c r="W111" i="5"/>
  <c r="U111" i="5"/>
  <c r="T111" i="5"/>
  <c r="AE111" i="5" s="1"/>
  <c r="S111" i="5"/>
  <c r="R111" i="5"/>
  <c r="Q111" i="5"/>
  <c r="X111" i="5" s="1"/>
  <c r="BB110" i="5"/>
  <c r="AW110" i="5"/>
  <c r="AU110" i="5"/>
  <c r="AT110" i="5"/>
  <c r="AY110" i="5" s="1"/>
  <c r="AS110" i="5"/>
  <c r="BA110" i="5" s="1"/>
  <c r="AR110" i="5"/>
  <c r="AE110" i="5"/>
  <c r="AC110" i="5"/>
  <c r="AA110" i="5"/>
  <c r="Y110" i="5"/>
  <c r="W110" i="5"/>
  <c r="U110" i="5"/>
  <c r="T110" i="5"/>
  <c r="S110" i="5"/>
  <c r="R110" i="5"/>
  <c r="Q110" i="5"/>
  <c r="BA109" i="5"/>
  <c r="AY109" i="5"/>
  <c r="AW109" i="5"/>
  <c r="AU109" i="5"/>
  <c r="AT109" i="5"/>
  <c r="BB109" i="5" s="1"/>
  <c r="AS109" i="5"/>
  <c r="AX109" i="5" s="1"/>
  <c r="AR109" i="5"/>
  <c r="BC109" i="5" s="1"/>
  <c r="Z109" i="5"/>
  <c r="W109" i="5"/>
  <c r="U109" i="5"/>
  <c r="T109" i="5"/>
  <c r="S109" i="5"/>
  <c r="R109" i="5"/>
  <c r="Q109" i="5"/>
  <c r="AE109" i="5" s="1"/>
  <c r="BB108" i="5"/>
  <c r="AW108" i="5"/>
  <c r="AU108" i="5"/>
  <c r="AT108" i="5"/>
  <c r="AY108" i="5" s="1"/>
  <c r="AS108" i="5"/>
  <c r="BA108" i="5" s="1"/>
  <c r="AR108" i="5"/>
  <c r="AE108" i="5"/>
  <c r="AC108" i="5"/>
  <c r="AA108" i="5"/>
  <c r="Y108" i="5"/>
  <c r="W108" i="5"/>
  <c r="U108" i="5"/>
  <c r="T108" i="5"/>
  <c r="S108" i="5"/>
  <c r="R108" i="5"/>
  <c r="Q108" i="5"/>
  <c r="BA107" i="5"/>
  <c r="AY107" i="5"/>
  <c r="AW107" i="5"/>
  <c r="AU107" i="5"/>
  <c r="AT107" i="5"/>
  <c r="BB107" i="5" s="1"/>
  <c r="AS107" i="5"/>
  <c r="AX107" i="5" s="1"/>
  <c r="AR107" i="5"/>
  <c r="BC107" i="5" s="1"/>
  <c r="Z107" i="5"/>
  <c r="W107" i="5"/>
  <c r="U107" i="5"/>
  <c r="T107" i="5"/>
  <c r="AE107" i="5" s="1"/>
  <c r="S107" i="5"/>
  <c r="R107" i="5"/>
  <c r="Q107" i="5"/>
  <c r="X107" i="5" s="1"/>
  <c r="BB106" i="5"/>
  <c r="AW106" i="5"/>
  <c r="AU106" i="5"/>
  <c r="AT106" i="5"/>
  <c r="AY106" i="5" s="1"/>
  <c r="AS106" i="5"/>
  <c r="BA106" i="5" s="1"/>
  <c r="AR106" i="5"/>
  <c r="AE106" i="5"/>
  <c r="AC106" i="5"/>
  <c r="AA106" i="5"/>
  <c r="Y106" i="5"/>
  <c r="W106" i="5"/>
  <c r="U106" i="5"/>
  <c r="T106" i="5"/>
  <c r="S106" i="5"/>
  <c r="R106" i="5"/>
  <c r="Q106" i="5"/>
  <c r="AY105" i="5"/>
  <c r="AW105" i="5"/>
  <c r="AU105" i="5"/>
  <c r="AT105" i="5"/>
  <c r="AS105" i="5"/>
  <c r="AX105" i="5" s="1"/>
  <c r="AR105" i="5"/>
  <c r="Z105" i="5"/>
  <c r="X105" i="5"/>
  <c r="W105" i="5"/>
  <c r="U105" i="5"/>
  <c r="T105" i="5"/>
  <c r="S105" i="5"/>
  <c r="R105" i="5"/>
  <c r="Q105" i="5"/>
  <c r="AE105" i="5" s="1"/>
  <c r="BB104" i="5"/>
  <c r="AZ104" i="5"/>
  <c r="AW104" i="5"/>
  <c r="AU104" i="5"/>
  <c r="BC104" i="5" s="1"/>
  <c r="AT104" i="5"/>
  <c r="AY104" i="5" s="1"/>
  <c r="AS104" i="5"/>
  <c r="BA104" i="5" s="1"/>
  <c r="AR104" i="5"/>
  <c r="AE104" i="5"/>
  <c r="AC104" i="5"/>
  <c r="AA104" i="5"/>
  <c r="Y104" i="5"/>
  <c r="W104" i="5"/>
  <c r="U104" i="5"/>
  <c r="T104" i="5"/>
  <c r="S104" i="5"/>
  <c r="R104" i="5"/>
  <c r="Q104" i="5"/>
  <c r="AW103" i="5"/>
  <c r="AU103" i="5"/>
  <c r="AT103" i="5"/>
  <c r="AS103" i="5"/>
  <c r="AR103" i="5"/>
  <c r="Z103" i="5"/>
  <c r="X103" i="5"/>
  <c r="W103" i="5"/>
  <c r="U103" i="5"/>
  <c r="T103" i="5"/>
  <c r="AE103" i="5" s="1"/>
  <c r="S103" i="5"/>
  <c r="R103" i="5"/>
  <c r="Q103" i="5"/>
  <c r="AD103" i="5" s="1"/>
  <c r="BB102" i="5"/>
  <c r="AW102" i="5"/>
  <c r="AU102" i="5"/>
  <c r="BC102" i="5" s="1"/>
  <c r="AT102" i="5"/>
  <c r="AY102" i="5" s="1"/>
  <c r="AS102" i="5"/>
  <c r="BA102" i="5" s="1"/>
  <c r="AR102" i="5"/>
  <c r="AE102" i="5"/>
  <c r="AC102" i="5"/>
  <c r="AA102" i="5"/>
  <c r="Y102" i="5"/>
  <c r="W102" i="5"/>
  <c r="U102" i="5"/>
  <c r="T102" i="5"/>
  <c r="S102" i="5"/>
  <c r="R102" i="5"/>
  <c r="Q102" i="5"/>
  <c r="AW101" i="5"/>
  <c r="AU101" i="5"/>
  <c r="AT101" i="5"/>
  <c r="AS101" i="5"/>
  <c r="AR101" i="5"/>
  <c r="Z101" i="5"/>
  <c r="X101" i="5"/>
  <c r="W101" i="5"/>
  <c r="U101" i="5"/>
  <c r="T101" i="5"/>
  <c r="S101" i="5"/>
  <c r="R101" i="5"/>
  <c r="Q101" i="5"/>
  <c r="AE101" i="5" s="1"/>
  <c r="BB100" i="5"/>
  <c r="AW100" i="5"/>
  <c r="AU100" i="5"/>
  <c r="BC100" i="5" s="1"/>
  <c r="AT100" i="5"/>
  <c r="AY100" i="5" s="1"/>
  <c r="AS100" i="5"/>
  <c r="BA100" i="5" s="1"/>
  <c r="AR100" i="5"/>
  <c r="AE100" i="5"/>
  <c r="AC100" i="5"/>
  <c r="AA100" i="5"/>
  <c r="Y100" i="5"/>
  <c r="W100" i="5"/>
  <c r="U100" i="5"/>
  <c r="T100" i="5"/>
  <c r="S100" i="5"/>
  <c r="R100" i="5"/>
  <c r="Q100" i="5"/>
  <c r="AW99" i="5"/>
  <c r="AU99" i="5"/>
  <c r="AT99" i="5"/>
  <c r="AS99" i="5"/>
  <c r="AR99" i="5"/>
  <c r="Z99" i="5"/>
  <c r="X99" i="5"/>
  <c r="W99" i="5"/>
  <c r="U99" i="5"/>
  <c r="T99" i="5"/>
  <c r="AE99" i="5" s="1"/>
  <c r="S99" i="5"/>
  <c r="R99" i="5"/>
  <c r="Q99" i="5"/>
  <c r="AD99" i="5" s="1"/>
  <c r="BB98" i="5"/>
  <c r="AZ98" i="5"/>
  <c r="AW98" i="5"/>
  <c r="AU98" i="5"/>
  <c r="BC98" i="5" s="1"/>
  <c r="AT98" i="5"/>
  <c r="AY98" i="5" s="1"/>
  <c r="AS98" i="5"/>
  <c r="BA98" i="5" s="1"/>
  <c r="AR98" i="5"/>
  <c r="AE98" i="5"/>
  <c r="AC98" i="5"/>
  <c r="AA98" i="5"/>
  <c r="Y98" i="5"/>
  <c r="W98" i="5"/>
  <c r="U98" i="5"/>
  <c r="T98" i="5"/>
  <c r="S98" i="5"/>
  <c r="R98" i="5"/>
  <c r="Q98" i="5"/>
  <c r="AY97" i="5"/>
  <c r="AW97" i="5"/>
  <c r="AU97" i="5"/>
  <c r="AT97" i="5"/>
  <c r="AS97" i="5"/>
  <c r="AX97" i="5" s="1"/>
  <c r="AR97" i="5"/>
  <c r="Z97" i="5"/>
  <c r="X97" i="5"/>
  <c r="W97" i="5"/>
  <c r="U97" i="5"/>
  <c r="T97" i="5"/>
  <c r="S97" i="5"/>
  <c r="R97" i="5"/>
  <c r="Q97" i="5"/>
  <c r="AE97" i="5" s="1"/>
  <c r="BB96" i="5"/>
  <c r="AZ96" i="5"/>
  <c r="AW96" i="5"/>
  <c r="AU96" i="5"/>
  <c r="BC96" i="5" s="1"/>
  <c r="AT96" i="5"/>
  <c r="AY96" i="5" s="1"/>
  <c r="AS96" i="5"/>
  <c r="BA96" i="5" s="1"/>
  <c r="AR96" i="5"/>
  <c r="AE96" i="5"/>
  <c r="AC96" i="5"/>
  <c r="AA96" i="5"/>
  <c r="Y96" i="5"/>
  <c r="W96" i="5"/>
  <c r="U96" i="5"/>
  <c r="T96" i="5"/>
  <c r="S96" i="5"/>
  <c r="R96" i="5"/>
  <c r="Q96" i="5"/>
  <c r="AW95" i="5"/>
  <c r="AU95" i="5"/>
  <c r="AT95" i="5"/>
  <c r="AS95" i="5"/>
  <c r="AR95" i="5"/>
  <c r="Z95" i="5"/>
  <c r="X95" i="5"/>
  <c r="W95" i="5"/>
  <c r="U95" i="5"/>
  <c r="T95" i="5"/>
  <c r="AE95" i="5" s="1"/>
  <c r="S95" i="5"/>
  <c r="R95" i="5"/>
  <c r="Q95" i="5"/>
  <c r="AD95" i="5" s="1"/>
  <c r="BB94" i="5"/>
  <c r="AW94" i="5"/>
  <c r="AU94" i="5"/>
  <c r="BC94" i="5" s="1"/>
  <c r="AT94" i="5"/>
  <c r="AY94" i="5" s="1"/>
  <c r="AS94" i="5"/>
  <c r="BA94" i="5" s="1"/>
  <c r="AR94" i="5"/>
  <c r="AE94" i="5"/>
  <c r="AC94" i="5"/>
  <c r="AA94" i="5"/>
  <c r="Y94" i="5"/>
  <c r="W94" i="5"/>
  <c r="U94" i="5"/>
  <c r="T94" i="5"/>
  <c r="S94" i="5"/>
  <c r="R94" i="5"/>
  <c r="Q94" i="5"/>
  <c r="AW93" i="5"/>
  <c r="AU93" i="5"/>
  <c r="AT93" i="5"/>
  <c r="AS93" i="5"/>
  <c r="AR93" i="5"/>
  <c r="Z93" i="5"/>
  <c r="X93" i="5"/>
  <c r="W93" i="5"/>
  <c r="U93" i="5"/>
  <c r="T93" i="5"/>
  <c r="S93" i="5"/>
  <c r="R93" i="5"/>
  <c r="Q93" i="5"/>
  <c r="AE93" i="5" s="1"/>
  <c r="BB92" i="5"/>
  <c r="AW92" i="5"/>
  <c r="AU92" i="5"/>
  <c r="BC92" i="5" s="1"/>
  <c r="AT92" i="5"/>
  <c r="AY92" i="5" s="1"/>
  <c r="AS92" i="5"/>
  <c r="BA92" i="5" s="1"/>
  <c r="AR92" i="5"/>
  <c r="AE92" i="5"/>
  <c r="AC92" i="5"/>
  <c r="AA92" i="5"/>
  <c r="Y92" i="5"/>
  <c r="W92" i="5"/>
  <c r="U92" i="5"/>
  <c r="T92" i="5"/>
  <c r="S92" i="5"/>
  <c r="R92" i="5"/>
  <c r="Q92" i="5"/>
  <c r="AW91" i="5"/>
  <c r="AU91" i="5"/>
  <c r="AT91" i="5"/>
  <c r="AS91" i="5"/>
  <c r="AR91" i="5"/>
  <c r="Z91" i="5"/>
  <c r="X91" i="5"/>
  <c r="W91" i="5"/>
  <c r="U91" i="5"/>
  <c r="T91" i="5"/>
  <c r="AE91" i="5" s="1"/>
  <c r="S91" i="5"/>
  <c r="R91" i="5"/>
  <c r="Q91" i="5"/>
  <c r="AD91" i="5" s="1"/>
  <c r="BB90" i="5"/>
  <c r="AZ90" i="5"/>
  <c r="AW90" i="5"/>
  <c r="AU90" i="5"/>
  <c r="BC90" i="5" s="1"/>
  <c r="AT90" i="5"/>
  <c r="AY90" i="5" s="1"/>
  <c r="AS90" i="5"/>
  <c r="BA90" i="5" s="1"/>
  <c r="AR90" i="5"/>
  <c r="AE90" i="5"/>
  <c r="AC90" i="5"/>
  <c r="AA90" i="5"/>
  <c r="Y90" i="5"/>
  <c r="W90" i="5"/>
  <c r="U90" i="5"/>
  <c r="T90" i="5"/>
  <c r="S90" i="5"/>
  <c r="R90" i="5"/>
  <c r="Q90" i="5"/>
  <c r="AY89" i="5"/>
  <c r="AW89" i="5"/>
  <c r="AU89" i="5"/>
  <c r="AT89" i="5"/>
  <c r="AS89" i="5"/>
  <c r="AX89" i="5" s="1"/>
  <c r="AR89" i="5"/>
  <c r="Z89" i="5"/>
  <c r="X89" i="5"/>
  <c r="W89" i="5"/>
  <c r="U89" i="5"/>
  <c r="T89" i="5"/>
  <c r="S89" i="5"/>
  <c r="R89" i="5"/>
  <c r="Q89" i="5"/>
  <c r="AE89" i="5" s="1"/>
  <c r="BB88" i="5"/>
  <c r="AZ88" i="5"/>
  <c r="AW88" i="5"/>
  <c r="AU88" i="5"/>
  <c r="BC88" i="5" s="1"/>
  <c r="AT88" i="5"/>
  <c r="AY88" i="5" s="1"/>
  <c r="AS88" i="5"/>
  <c r="BA88" i="5" s="1"/>
  <c r="AR88" i="5"/>
  <c r="AE88" i="5"/>
  <c r="AC88" i="5"/>
  <c r="AA88" i="5"/>
  <c r="Y88" i="5"/>
  <c r="W88" i="5"/>
  <c r="U88" i="5"/>
  <c r="T88" i="5"/>
  <c r="S88" i="5"/>
  <c r="R88" i="5"/>
  <c r="Q88" i="5"/>
  <c r="AW87" i="5"/>
  <c r="AU87" i="5"/>
  <c r="AT87" i="5"/>
  <c r="AS87" i="5"/>
  <c r="AR87" i="5"/>
  <c r="Z87" i="5"/>
  <c r="X87" i="5"/>
  <c r="W87" i="5"/>
  <c r="U87" i="5"/>
  <c r="AA87" i="5" s="1"/>
  <c r="T87" i="5"/>
  <c r="AE87" i="5" s="1"/>
  <c r="S87" i="5"/>
  <c r="R87" i="5"/>
  <c r="Q87" i="5"/>
  <c r="AD87" i="5" s="1"/>
  <c r="BB86" i="5"/>
  <c r="AW86" i="5"/>
  <c r="AU86" i="5"/>
  <c r="BC86" i="5" s="1"/>
  <c r="AT86" i="5"/>
  <c r="AY86" i="5" s="1"/>
  <c r="AS86" i="5"/>
  <c r="BA86" i="5" s="1"/>
  <c r="AR86" i="5"/>
  <c r="AE86" i="5"/>
  <c r="AC86" i="5"/>
  <c r="AA86" i="5"/>
  <c r="Y86" i="5"/>
  <c r="W86" i="5"/>
  <c r="U86" i="5"/>
  <c r="T86" i="5"/>
  <c r="S86" i="5"/>
  <c r="R86" i="5"/>
  <c r="Q86" i="5"/>
  <c r="AW85" i="5"/>
  <c r="AU85" i="5"/>
  <c r="AT85" i="5"/>
  <c r="AS85" i="5"/>
  <c r="AR85" i="5"/>
  <c r="Z85" i="5"/>
  <c r="X85" i="5"/>
  <c r="W85" i="5"/>
  <c r="U85" i="5"/>
  <c r="T85" i="5"/>
  <c r="S85" i="5"/>
  <c r="R85" i="5"/>
  <c r="Q85" i="5"/>
  <c r="AE85" i="5" s="1"/>
  <c r="BB84" i="5"/>
  <c r="AW84" i="5"/>
  <c r="AU84" i="5"/>
  <c r="BC84" i="5" s="1"/>
  <c r="AT84" i="5"/>
  <c r="AY84" i="5" s="1"/>
  <c r="AS84" i="5"/>
  <c r="BA84" i="5" s="1"/>
  <c r="AR84" i="5"/>
  <c r="AE84" i="5"/>
  <c r="AC84" i="5"/>
  <c r="AA84" i="5"/>
  <c r="Y84" i="5"/>
  <c r="W84" i="5"/>
  <c r="U84" i="5"/>
  <c r="T84" i="5"/>
  <c r="S84" i="5"/>
  <c r="R84" i="5"/>
  <c r="Q84" i="5"/>
  <c r="AY83" i="5"/>
  <c r="AW83" i="5"/>
  <c r="AU83" i="5"/>
  <c r="AT83" i="5"/>
  <c r="AS83" i="5"/>
  <c r="AX83" i="5" s="1"/>
  <c r="AR83" i="5"/>
  <c r="Z83" i="5"/>
  <c r="X83" i="5"/>
  <c r="W83" i="5"/>
  <c r="U83" i="5"/>
  <c r="T83" i="5"/>
  <c r="AE83" i="5" s="1"/>
  <c r="S83" i="5"/>
  <c r="R83" i="5"/>
  <c r="Q83" i="5"/>
  <c r="AD83" i="5" s="1"/>
  <c r="BB82" i="5"/>
  <c r="AZ82" i="5"/>
  <c r="AW82" i="5"/>
  <c r="AU82" i="5"/>
  <c r="BC82" i="5" s="1"/>
  <c r="AT82" i="5"/>
  <c r="AY82" i="5" s="1"/>
  <c r="AS82" i="5"/>
  <c r="BA82" i="5" s="1"/>
  <c r="AR82" i="5"/>
  <c r="AE82" i="5"/>
  <c r="AC82" i="5"/>
  <c r="AA82" i="5"/>
  <c r="Y82" i="5"/>
  <c r="W82" i="5"/>
  <c r="U82" i="5"/>
  <c r="T82" i="5"/>
  <c r="S82" i="5"/>
  <c r="R82" i="5"/>
  <c r="Q82" i="5"/>
  <c r="AY81" i="5"/>
  <c r="AW81" i="5"/>
  <c r="AU81" i="5"/>
  <c r="AT81" i="5"/>
  <c r="AS81" i="5"/>
  <c r="AX81" i="5" s="1"/>
  <c r="AR81" i="5"/>
  <c r="X81" i="5"/>
  <c r="W81" i="5"/>
  <c r="U81" i="5"/>
  <c r="T81" i="5"/>
  <c r="S81" i="5"/>
  <c r="R81" i="5"/>
  <c r="Q81" i="5"/>
  <c r="Z81" i="5" s="1"/>
  <c r="BB80" i="5"/>
  <c r="AZ80" i="5"/>
  <c r="AW80" i="5"/>
  <c r="AU80" i="5"/>
  <c r="BC80" i="5" s="1"/>
  <c r="AT80" i="5"/>
  <c r="AY80" i="5" s="1"/>
  <c r="AS80" i="5"/>
  <c r="BA80" i="5" s="1"/>
  <c r="AR80" i="5"/>
  <c r="AE80" i="5"/>
  <c r="AC80" i="5"/>
  <c r="AA80" i="5"/>
  <c r="Y80" i="5"/>
  <c r="W80" i="5"/>
  <c r="U80" i="5"/>
  <c r="T80" i="5"/>
  <c r="S80" i="5"/>
  <c r="R80" i="5"/>
  <c r="Q80" i="5"/>
  <c r="BA79" i="5"/>
  <c r="AY79" i="5"/>
  <c r="AW79" i="5"/>
  <c r="AU79" i="5"/>
  <c r="AT79" i="5"/>
  <c r="BB79" i="5" s="1"/>
  <c r="AS79" i="5"/>
  <c r="AX79" i="5" s="1"/>
  <c r="AR79" i="5"/>
  <c r="BC79" i="5" s="1"/>
  <c r="Z79" i="5"/>
  <c r="X79" i="5"/>
  <c r="W79" i="5"/>
  <c r="U79" i="5"/>
  <c r="T79" i="5"/>
  <c r="AE79" i="5" s="1"/>
  <c r="S79" i="5"/>
  <c r="R79" i="5"/>
  <c r="Q79" i="5"/>
  <c r="AD79" i="5" s="1"/>
  <c r="BB78" i="5"/>
  <c r="AZ78" i="5"/>
  <c r="AW78" i="5"/>
  <c r="AU78" i="5"/>
  <c r="BC78" i="5" s="1"/>
  <c r="AT78" i="5"/>
  <c r="AY78" i="5" s="1"/>
  <c r="AS78" i="5"/>
  <c r="BA78" i="5" s="1"/>
  <c r="AR78" i="5"/>
  <c r="AE78" i="5"/>
  <c r="AC78" i="5"/>
  <c r="AA78" i="5"/>
  <c r="Y78" i="5"/>
  <c r="W78" i="5"/>
  <c r="U78" i="5"/>
  <c r="T78" i="5"/>
  <c r="S78" i="5"/>
  <c r="R78" i="5"/>
  <c r="Q78" i="5"/>
  <c r="BA77" i="5"/>
  <c r="AW77" i="5"/>
  <c r="AU77" i="5"/>
  <c r="AT77" i="5"/>
  <c r="BB77" i="5" s="1"/>
  <c r="AS77" i="5"/>
  <c r="AR77" i="5"/>
  <c r="BC77" i="5" s="1"/>
  <c r="Z77" i="5"/>
  <c r="W77" i="5"/>
  <c r="U77" i="5"/>
  <c r="T77" i="5"/>
  <c r="S77" i="5"/>
  <c r="R77" i="5"/>
  <c r="Q77" i="5"/>
  <c r="BB76" i="5"/>
  <c r="AW76" i="5"/>
  <c r="AU76" i="5"/>
  <c r="BC76" i="5" s="1"/>
  <c r="AT76" i="5"/>
  <c r="AY76" i="5" s="1"/>
  <c r="AS76" i="5"/>
  <c r="BA76" i="5" s="1"/>
  <c r="AR76" i="5"/>
  <c r="AE76" i="5"/>
  <c r="AC76" i="5"/>
  <c r="AA76" i="5"/>
  <c r="Y76" i="5"/>
  <c r="W76" i="5"/>
  <c r="U76" i="5"/>
  <c r="T76" i="5"/>
  <c r="S76" i="5"/>
  <c r="R76" i="5"/>
  <c r="Q76" i="5"/>
  <c r="AW75" i="5"/>
  <c r="AU75" i="5"/>
  <c r="AT75" i="5"/>
  <c r="AY75" i="5" s="1"/>
  <c r="AS75" i="5"/>
  <c r="AR75" i="5"/>
  <c r="BC75" i="5" s="1"/>
  <c r="W75" i="5"/>
  <c r="U75" i="5"/>
  <c r="T75" i="5"/>
  <c r="S75" i="5"/>
  <c r="R75" i="5"/>
  <c r="Q75" i="5"/>
  <c r="AD75" i="5" s="1"/>
  <c r="BB74" i="5"/>
  <c r="AW74" i="5"/>
  <c r="AU74" i="5"/>
  <c r="BC74" i="5" s="1"/>
  <c r="AT74" i="5"/>
  <c r="AY74" i="5" s="1"/>
  <c r="AS74" i="5"/>
  <c r="BA74" i="5" s="1"/>
  <c r="AR74" i="5"/>
  <c r="AE74" i="5"/>
  <c r="AC74" i="5"/>
  <c r="AA74" i="5"/>
  <c r="Y74" i="5"/>
  <c r="W74" i="5"/>
  <c r="U74" i="5"/>
  <c r="T74" i="5"/>
  <c r="S74" i="5"/>
  <c r="R74" i="5"/>
  <c r="Q74" i="5"/>
  <c r="AW73" i="5"/>
  <c r="AU73" i="5"/>
  <c r="AT73" i="5"/>
  <c r="AS73" i="5"/>
  <c r="AR73" i="5"/>
  <c r="BC73" i="5" s="1"/>
  <c r="X73" i="5"/>
  <c r="W73" i="5"/>
  <c r="U73" i="5"/>
  <c r="T73" i="5"/>
  <c r="S73" i="5"/>
  <c r="R73" i="5"/>
  <c r="Q73" i="5"/>
  <c r="Z73" i="5" s="1"/>
  <c r="BB72" i="5"/>
  <c r="AZ72" i="5"/>
  <c r="AW72" i="5"/>
  <c r="AU72" i="5"/>
  <c r="BC72" i="5" s="1"/>
  <c r="AT72" i="5"/>
  <c r="AY72" i="5" s="1"/>
  <c r="AS72" i="5"/>
  <c r="BA72" i="5" s="1"/>
  <c r="AR72" i="5"/>
  <c r="AE72" i="5"/>
  <c r="AC72" i="5"/>
  <c r="AA72" i="5"/>
  <c r="Y72" i="5"/>
  <c r="W72" i="5"/>
  <c r="U72" i="5"/>
  <c r="T72" i="5"/>
  <c r="S72" i="5"/>
  <c r="R72" i="5"/>
  <c r="Q72" i="5"/>
  <c r="BA71" i="5"/>
  <c r="AY71" i="5"/>
  <c r="AW71" i="5"/>
  <c r="AU71" i="5"/>
  <c r="AT71" i="5"/>
  <c r="BB71" i="5" s="1"/>
  <c r="AS71" i="5"/>
  <c r="AX71" i="5" s="1"/>
  <c r="AR71" i="5"/>
  <c r="BC71" i="5" s="1"/>
  <c r="Z71" i="5"/>
  <c r="X71" i="5"/>
  <c r="W71" i="5"/>
  <c r="U71" i="5"/>
  <c r="T71" i="5"/>
  <c r="AE71" i="5" s="1"/>
  <c r="S71" i="5"/>
  <c r="R71" i="5"/>
  <c r="Q71" i="5"/>
  <c r="AD71" i="5" s="1"/>
  <c r="BB70" i="5"/>
  <c r="AZ70" i="5"/>
  <c r="AW70" i="5"/>
  <c r="AU70" i="5"/>
  <c r="BC70" i="5" s="1"/>
  <c r="AT70" i="5"/>
  <c r="AY70" i="5" s="1"/>
  <c r="AS70" i="5"/>
  <c r="BA70" i="5" s="1"/>
  <c r="AR70" i="5"/>
  <c r="AE70" i="5"/>
  <c r="AC70" i="5"/>
  <c r="AA70" i="5"/>
  <c r="Y70" i="5"/>
  <c r="W70" i="5"/>
  <c r="U70" i="5"/>
  <c r="T70" i="5"/>
  <c r="S70" i="5"/>
  <c r="R70" i="5"/>
  <c r="Q70" i="5"/>
  <c r="BA69" i="5"/>
  <c r="AW69" i="5"/>
  <c r="AU69" i="5"/>
  <c r="AT69" i="5"/>
  <c r="BB69" i="5" s="1"/>
  <c r="AS69" i="5"/>
  <c r="AR69" i="5"/>
  <c r="BC69" i="5" s="1"/>
  <c r="Z69" i="5"/>
  <c r="W69" i="5"/>
  <c r="U69" i="5"/>
  <c r="T69" i="5"/>
  <c r="S69" i="5"/>
  <c r="R69" i="5"/>
  <c r="Q69" i="5"/>
  <c r="BB68" i="5"/>
  <c r="AW68" i="5"/>
  <c r="AU68" i="5"/>
  <c r="BC68" i="5" s="1"/>
  <c r="AT68" i="5"/>
  <c r="AY68" i="5" s="1"/>
  <c r="AS68" i="5"/>
  <c r="BA68" i="5" s="1"/>
  <c r="AR68" i="5"/>
  <c r="AE68" i="5"/>
  <c r="AC68" i="5"/>
  <c r="AA68" i="5"/>
  <c r="Y68" i="5"/>
  <c r="W68" i="5"/>
  <c r="U68" i="5"/>
  <c r="T68" i="5"/>
  <c r="S68" i="5"/>
  <c r="R68" i="5"/>
  <c r="Q68" i="5"/>
  <c r="AW67" i="5"/>
  <c r="AU67" i="5"/>
  <c r="AT67" i="5"/>
  <c r="AY67" i="5" s="1"/>
  <c r="AS67" i="5"/>
  <c r="AR67" i="5"/>
  <c r="BC67" i="5" s="1"/>
  <c r="W67" i="5"/>
  <c r="U67" i="5"/>
  <c r="T67" i="5"/>
  <c r="S67" i="5"/>
  <c r="R67" i="5"/>
  <c r="Q67" i="5"/>
  <c r="AD67" i="5" s="1"/>
  <c r="BB66" i="5"/>
  <c r="AW66" i="5"/>
  <c r="AU66" i="5"/>
  <c r="BC66" i="5" s="1"/>
  <c r="AT66" i="5"/>
  <c r="AY66" i="5" s="1"/>
  <c r="AS66" i="5"/>
  <c r="BA66" i="5" s="1"/>
  <c r="AR66" i="5"/>
  <c r="AE66" i="5"/>
  <c r="AC66" i="5"/>
  <c r="AA66" i="5"/>
  <c r="Y66" i="5"/>
  <c r="W66" i="5"/>
  <c r="U66" i="5"/>
  <c r="T66" i="5"/>
  <c r="S66" i="5"/>
  <c r="R66" i="5"/>
  <c r="Q66" i="5"/>
  <c r="BA65" i="5"/>
  <c r="AZ65" i="5"/>
  <c r="AY65" i="5"/>
  <c r="AW65" i="5"/>
  <c r="AU65" i="5"/>
  <c r="BC65" i="5" s="1"/>
  <c r="AT65" i="5"/>
  <c r="BB65" i="5" s="1"/>
  <c r="AS65" i="5"/>
  <c r="AX65" i="5" s="1"/>
  <c r="AR65" i="5"/>
  <c r="AE65" i="5"/>
  <c r="AD65" i="5"/>
  <c r="AB65" i="5"/>
  <c r="Z65" i="5"/>
  <c r="W65" i="5"/>
  <c r="U65" i="5"/>
  <c r="AA65" i="5" s="1"/>
  <c r="T65" i="5"/>
  <c r="S65" i="5"/>
  <c r="R65" i="5"/>
  <c r="X65" i="5" s="1"/>
  <c r="Q65" i="5"/>
  <c r="AW64" i="5"/>
  <c r="AU64" i="5"/>
  <c r="AT64" i="5"/>
  <c r="AS64" i="5"/>
  <c r="AR64" i="5"/>
  <c r="BB64" i="5" s="1"/>
  <c r="AA64" i="5"/>
  <c r="Y64" i="5"/>
  <c r="X64" i="5"/>
  <c r="W64" i="5"/>
  <c r="U64" i="5"/>
  <c r="T64" i="5"/>
  <c r="S64" i="5"/>
  <c r="AC64" i="5" s="1"/>
  <c r="R64" i="5"/>
  <c r="AB64" i="5" s="1"/>
  <c r="Q64" i="5"/>
  <c r="AW63" i="5"/>
  <c r="AU63" i="5"/>
  <c r="AT63" i="5"/>
  <c r="BB63" i="5" s="1"/>
  <c r="AS63" i="5"/>
  <c r="AR63" i="5"/>
  <c r="BC63" i="5" s="1"/>
  <c r="Z63" i="5"/>
  <c r="X63" i="5"/>
  <c r="W63" i="5"/>
  <c r="U63" i="5"/>
  <c r="T63" i="5"/>
  <c r="S63" i="5"/>
  <c r="Y63" i="5" s="1"/>
  <c r="R63" i="5"/>
  <c r="Q63" i="5"/>
  <c r="AB63" i="5" s="1"/>
  <c r="AZ62" i="5"/>
  <c r="AW62" i="5"/>
  <c r="AU62" i="5"/>
  <c r="BC62" i="5" s="1"/>
  <c r="AT62" i="5"/>
  <c r="AY62" i="5" s="1"/>
  <c r="AS62" i="5"/>
  <c r="BA62" i="5" s="1"/>
  <c r="AR62" i="5"/>
  <c r="AE62" i="5"/>
  <c r="AD62" i="5"/>
  <c r="Y62" i="5"/>
  <c r="W62" i="5"/>
  <c r="U62" i="5"/>
  <c r="AA62" i="5" s="1"/>
  <c r="T62" i="5"/>
  <c r="Z62" i="5" s="1"/>
  <c r="S62" i="5"/>
  <c r="R62" i="5"/>
  <c r="Q62" i="5"/>
  <c r="AC62" i="5" s="1"/>
  <c r="BA61" i="5"/>
  <c r="AY61" i="5"/>
  <c r="AW61" i="5"/>
  <c r="AU61" i="5"/>
  <c r="AT61" i="5"/>
  <c r="AS61" i="5"/>
  <c r="AX61" i="5" s="1"/>
  <c r="AR61" i="5"/>
  <c r="AA61" i="5"/>
  <c r="W61" i="5"/>
  <c r="U61" i="5"/>
  <c r="T61" i="5"/>
  <c r="S61" i="5"/>
  <c r="R61" i="5"/>
  <c r="Q61" i="5"/>
  <c r="AD61" i="5" s="1"/>
  <c r="BB60" i="5"/>
  <c r="AW60" i="5"/>
  <c r="AU60" i="5"/>
  <c r="AT60" i="5"/>
  <c r="AS60" i="5"/>
  <c r="AR60" i="5"/>
  <c r="AZ60" i="5" s="1"/>
  <c r="AC60" i="5"/>
  <c r="AA60" i="5"/>
  <c r="W60" i="5"/>
  <c r="U60" i="5"/>
  <c r="T60" i="5"/>
  <c r="S60" i="5"/>
  <c r="Y60" i="5" s="1"/>
  <c r="R60" i="5"/>
  <c r="AB60" i="5" s="1"/>
  <c r="Q60" i="5"/>
  <c r="BA59" i="5"/>
  <c r="AY59" i="5"/>
  <c r="AW59" i="5"/>
  <c r="AU59" i="5"/>
  <c r="AT59" i="5"/>
  <c r="BB59" i="5" s="1"/>
  <c r="AS59" i="5"/>
  <c r="AX59" i="5" s="1"/>
  <c r="AR59" i="5"/>
  <c r="BC59" i="5" s="1"/>
  <c r="W59" i="5"/>
  <c r="U59" i="5"/>
  <c r="T59" i="5"/>
  <c r="AD59" i="5" s="1"/>
  <c r="S59" i="5"/>
  <c r="Y59" i="5" s="1"/>
  <c r="R59" i="5"/>
  <c r="Q59" i="5"/>
  <c r="AB59" i="5" s="1"/>
  <c r="BC58" i="5"/>
  <c r="AW58" i="5"/>
  <c r="AU58" i="5"/>
  <c r="AZ58" i="5" s="1"/>
  <c r="AT58" i="5"/>
  <c r="AY58" i="5" s="1"/>
  <c r="AS58" i="5"/>
  <c r="BA58" i="5" s="1"/>
  <c r="AR58" i="5"/>
  <c r="AA58" i="5"/>
  <c r="W58" i="5"/>
  <c r="U58" i="5"/>
  <c r="T58" i="5"/>
  <c r="AE58" i="5" s="1"/>
  <c r="S58" i="5"/>
  <c r="R58" i="5"/>
  <c r="Q58" i="5"/>
  <c r="Y58" i="5" s="1"/>
  <c r="BA57" i="5"/>
  <c r="AW57" i="5"/>
  <c r="AU57" i="5"/>
  <c r="BC57" i="5" s="1"/>
  <c r="AT57" i="5"/>
  <c r="BB57" i="5" s="1"/>
  <c r="AS57" i="5"/>
  <c r="AX57" i="5" s="1"/>
  <c r="AR57" i="5"/>
  <c r="AE57" i="5"/>
  <c r="AD57" i="5"/>
  <c r="Z57" i="5"/>
  <c r="X57" i="5"/>
  <c r="W57" i="5"/>
  <c r="U57" i="5"/>
  <c r="AA57" i="5" s="1"/>
  <c r="T57" i="5"/>
  <c r="S57" i="5"/>
  <c r="R57" i="5"/>
  <c r="AB57" i="5" s="1"/>
  <c r="Q57" i="5"/>
  <c r="BB56" i="5"/>
  <c r="BA56" i="5"/>
  <c r="AW56" i="5"/>
  <c r="AU56" i="5"/>
  <c r="BC56" i="5" s="1"/>
  <c r="AT56" i="5"/>
  <c r="AY56" i="5" s="1"/>
  <c r="AS56" i="5"/>
  <c r="AX56" i="5" s="1"/>
  <c r="AR56" i="5"/>
  <c r="AE56" i="5"/>
  <c r="AC56" i="5"/>
  <c r="AA56" i="5"/>
  <c r="X56" i="5"/>
  <c r="W56" i="5"/>
  <c r="U56" i="5"/>
  <c r="T56" i="5"/>
  <c r="S56" i="5"/>
  <c r="Y56" i="5" s="1"/>
  <c r="R56" i="5"/>
  <c r="AB56" i="5" s="1"/>
  <c r="Q56" i="5"/>
  <c r="AW55" i="5"/>
  <c r="AU55" i="5"/>
  <c r="AT55" i="5"/>
  <c r="BB55" i="5" s="1"/>
  <c r="AS55" i="5"/>
  <c r="BA55" i="5" s="1"/>
  <c r="AR55" i="5"/>
  <c r="BC55" i="5" s="1"/>
  <c r="W55" i="5"/>
  <c r="U55" i="5"/>
  <c r="T55" i="5"/>
  <c r="S55" i="5"/>
  <c r="R55" i="5"/>
  <c r="Q55" i="5"/>
  <c r="Z55" i="5" s="1"/>
  <c r="BB54" i="5"/>
  <c r="AY54" i="5"/>
  <c r="AW54" i="5"/>
  <c r="AU54" i="5"/>
  <c r="BC54" i="5" s="1"/>
  <c r="AT54" i="5"/>
  <c r="AS54" i="5"/>
  <c r="BA54" i="5" s="1"/>
  <c r="AR54" i="5"/>
  <c r="W54" i="5"/>
  <c r="U54" i="5"/>
  <c r="AA54" i="5" s="1"/>
  <c r="T54" i="5"/>
  <c r="AE54" i="5" s="1"/>
  <c r="S54" i="5"/>
  <c r="R54" i="5"/>
  <c r="Q54" i="5"/>
  <c r="AC54" i="5" s="1"/>
  <c r="AW53" i="5"/>
  <c r="AU53" i="5"/>
  <c r="AZ53" i="5" s="1"/>
  <c r="AT53" i="5"/>
  <c r="AS53" i="5"/>
  <c r="AR53" i="5"/>
  <c r="BA53" i="5" s="1"/>
  <c r="AE53" i="5"/>
  <c r="Z53" i="5"/>
  <c r="W53" i="5"/>
  <c r="U53" i="5"/>
  <c r="AA53" i="5" s="1"/>
  <c r="T53" i="5"/>
  <c r="S53" i="5"/>
  <c r="R53" i="5"/>
  <c r="X53" i="5" s="1"/>
  <c r="Q53" i="5"/>
  <c r="AD53" i="5" s="1"/>
  <c r="AZ52" i="5"/>
  <c r="AW52" i="5"/>
  <c r="AU52" i="5"/>
  <c r="AT52" i="5"/>
  <c r="AY52" i="5" s="1"/>
  <c r="AS52" i="5"/>
  <c r="BA52" i="5" s="1"/>
  <c r="AR52" i="5"/>
  <c r="BB52" i="5" s="1"/>
  <c r="AB52" i="5"/>
  <c r="AA52" i="5"/>
  <c r="X52" i="5"/>
  <c r="W52" i="5"/>
  <c r="U52" i="5"/>
  <c r="T52" i="5"/>
  <c r="S52" i="5"/>
  <c r="Y52" i="5" s="1"/>
  <c r="R52" i="5"/>
  <c r="Q52" i="5"/>
  <c r="BB51" i="5"/>
  <c r="AW51" i="5"/>
  <c r="AU51" i="5"/>
  <c r="AZ51" i="5" s="1"/>
  <c r="AT51" i="5"/>
  <c r="AY51" i="5" s="1"/>
  <c r="AS51" i="5"/>
  <c r="AR51" i="5"/>
  <c r="BC51" i="5" s="1"/>
  <c r="AD51" i="5"/>
  <c r="X51" i="5"/>
  <c r="W51" i="5"/>
  <c r="U51" i="5"/>
  <c r="T51" i="5"/>
  <c r="AE51" i="5" s="1"/>
  <c r="S51" i="5"/>
  <c r="AC51" i="5" s="1"/>
  <c r="R51" i="5"/>
  <c r="Q51" i="5"/>
  <c r="AB51" i="5" s="1"/>
  <c r="BC50" i="5"/>
  <c r="BB50" i="5"/>
  <c r="AW50" i="5"/>
  <c r="AU50" i="5"/>
  <c r="AZ50" i="5" s="1"/>
  <c r="AT50" i="5"/>
  <c r="AY50" i="5" s="1"/>
  <c r="AS50" i="5"/>
  <c r="BA50" i="5" s="1"/>
  <c r="AR50" i="5"/>
  <c r="AD50" i="5"/>
  <c r="Y50" i="5"/>
  <c r="W50" i="5"/>
  <c r="U50" i="5"/>
  <c r="AA50" i="5" s="1"/>
  <c r="T50" i="5"/>
  <c r="S50" i="5"/>
  <c r="R50" i="5"/>
  <c r="Q50" i="5"/>
  <c r="AC50" i="5" s="1"/>
  <c r="BA49" i="5"/>
  <c r="AZ49" i="5"/>
  <c r="AY49" i="5"/>
  <c r="AW49" i="5"/>
  <c r="AU49" i="5"/>
  <c r="BC49" i="5" s="1"/>
  <c r="AT49" i="5"/>
  <c r="BB49" i="5" s="1"/>
  <c r="AS49" i="5"/>
  <c r="AX49" i="5" s="1"/>
  <c r="AR49" i="5"/>
  <c r="AE49" i="5"/>
  <c r="AD49" i="5"/>
  <c r="AB49" i="5"/>
  <c r="Z49" i="5"/>
  <c r="W49" i="5"/>
  <c r="U49" i="5"/>
  <c r="AA49" i="5" s="1"/>
  <c r="T49" i="5"/>
  <c r="S49" i="5"/>
  <c r="R49" i="5"/>
  <c r="X49" i="5" s="1"/>
  <c r="Q49" i="5"/>
  <c r="AW48" i="5"/>
  <c r="AU48" i="5"/>
  <c r="AT48" i="5"/>
  <c r="AS48" i="5"/>
  <c r="AR48" i="5"/>
  <c r="BB48" i="5" s="1"/>
  <c r="AA48" i="5"/>
  <c r="Y48" i="5"/>
  <c r="X48" i="5"/>
  <c r="W48" i="5"/>
  <c r="U48" i="5"/>
  <c r="T48" i="5"/>
  <c r="S48" i="5"/>
  <c r="AC48" i="5" s="1"/>
  <c r="R48" i="5"/>
  <c r="AB48" i="5" s="1"/>
  <c r="Q48" i="5"/>
  <c r="AW47" i="5"/>
  <c r="AU47" i="5"/>
  <c r="AT47" i="5"/>
  <c r="BB47" i="5" s="1"/>
  <c r="AS47" i="5"/>
  <c r="AR47" i="5"/>
  <c r="BC47" i="5" s="1"/>
  <c r="Z47" i="5"/>
  <c r="X47" i="5"/>
  <c r="W47" i="5"/>
  <c r="U47" i="5"/>
  <c r="T47" i="5"/>
  <c r="S47" i="5"/>
  <c r="Y47" i="5" s="1"/>
  <c r="R47" i="5"/>
  <c r="Q47" i="5"/>
  <c r="AB47" i="5" s="1"/>
  <c r="AZ46" i="5"/>
  <c r="AW46" i="5"/>
  <c r="AU46" i="5"/>
  <c r="BC46" i="5" s="1"/>
  <c r="AT46" i="5"/>
  <c r="AY46" i="5" s="1"/>
  <c r="AS46" i="5"/>
  <c r="BA46" i="5" s="1"/>
  <c r="AR46" i="5"/>
  <c r="AE46" i="5"/>
  <c r="AD46" i="5"/>
  <c r="Y46" i="5"/>
  <c r="W46" i="5"/>
  <c r="U46" i="5"/>
  <c r="AA46" i="5" s="1"/>
  <c r="T46" i="5"/>
  <c r="Z46" i="5" s="1"/>
  <c r="S46" i="5"/>
  <c r="R46" i="5"/>
  <c r="Q46" i="5"/>
  <c r="AC46" i="5" s="1"/>
  <c r="BA45" i="5"/>
  <c r="AY45" i="5"/>
  <c r="AW45" i="5"/>
  <c r="AU45" i="5"/>
  <c r="AT45" i="5"/>
  <c r="AS45" i="5"/>
  <c r="AX45" i="5" s="1"/>
  <c r="AR45" i="5"/>
  <c r="AA45" i="5"/>
  <c r="W45" i="5"/>
  <c r="U45" i="5"/>
  <c r="T45" i="5"/>
  <c r="S45" i="5"/>
  <c r="R45" i="5"/>
  <c r="Q45" i="5"/>
  <c r="AD45" i="5" s="1"/>
  <c r="BB44" i="5"/>
  <c r="AW44" i="5"/>
  <c r="AU44" i="5"/>
  <c r="AT44" i="5"/>
  <c r="AS44" i="5"/>
  <c r="AR44" i="5"/>
  <c r="AZ44" i="5" s="1"/>
  <c r="Y44" i="5"/>
  <c r="W44" i="5"/>
  <c r="U44" i="5"/>
  <c r="AA44" i="5" s="1"/>
  <c r="T44" i="5"/>
  <c r="AE44" i="5" s="1"/>
  <c r="S44" i="5"/>
  <c r="AC44" i="5" s="1"/>
  <c r="R44" i="5"/>
  <c r="Q44" i="5"/>
  <c r="X44" i="5" s="1"/>
  <c r="BC43" i="5"/>
  <c r="AW43" i="5"/>
  <c r="AU43" i="5"/>
  <c r="AZ43" i="5" s="1"/>
  <c r="AT43" i="5"/>
  <c r="BB43" i="5" s="1"/>
  <c r="AS43" i="5"/>
  <c r="BA43" i="5" s="1"/>
  <c r="AR43" i="5"/>
  <c r="AD43" i="5"/>
  <c r="AC43" i="5"/>
  <c r="Y43" i="5"/>
  <c r="W43" i="5"/>
  <c r="U43" i="5"/>
  <c r="AA43" i="5" s="1"/>
  <c r="T43" i="5"/>
  <c r="AE43" i="5" s="1"/>
  <c r="S43" i="5"/>
  <c r="R43" i="5"/>
  <c r="Q43" i="5"/>
  <c r="BA42" i="5"/>
  <c r="AZ42" i="5"/>
  <c r="AW42" i="5"/>
  <c r="AU42" i="5"/>
  <c r="BC42" i="5" s="1"/>
  <c r="AT42" i="5"/>
  <c r="BB42" i="5" s="1"/>
  <c r="AS42" i="5"/>
  <c r="AR42" i="5"/>
  <c r="AE42" i="5"/>
  <c r="AD42" i="5"/>
  <c r="Z42" i="5"/>
  <c r="X42" i="5"/>
  <c r="W42" i="5"/>
  <c r="U42" i="5"/>
  <c r="AA42" i="5" s="1"/>
  <c r="T42" i="5"/>
  <c r="S42" i="5"/>
  <c r="R42" i="5"/>
  <c r="AB42" i="5" s="1"/>
  <c r="Q42" i="5"/>
  <c r="BA41" i="5"/>
  <c r="AW41" i="5"/>
  <c r="AU41" i="5"/>
  <c r="BC41" i="5" s="1"/>
  <c r="AT41" i="5"/>
  <c r="AS41" i="5"/>
  <c r="AX41" i="5" s="1"/>
  <c r="AR41" i="5"/>
  <c r="BB41" i="5" s="1"/>
  <c r="AA41" i="5"/>
  <c r="Y41" i="5"/>
  <c r="W41" i="5"/>
  <c r="U41" i="5"/>
  <c r="T41" i="5"/>
  <c r="AE41" i="5" s="1"/>
  <c r="S41" i="5"/>
  <c r="AC41" i="5" s="1"/>
  <c r="R41" i="5"/>
  <c r="X41" i="5" s="1"/>
  <c r="Q41" i="5"/>
  <c r="BC40" i="5"/>
  <c r="AW40" i="5"/>
  <c r="AU40" i="5"/>
  <c r="AT40" i="5"/>
  <c r="BB40" i="5" s="1"/>
  <c r="AS40" i="5"/>
  <c r="BA40" i="5" s="1"/>
  <c r="AR40" i="5"/>
  <c r="AB40" i="5"/>
  <c r="X40" i="5"/>
  <c r="W40" i="5"/>
  <c r="U40" i="5"/>
  <c r="T40" i="5"/>
  <c r="S40" i="5"/>
  <c r="Y40" i="5" s="1"/>
  <c r="R40" i="5"/>
  <c r="Q40" i="5"/>
  <c r="BB39" i="5"/>
  <c r="AW39" i="5"/>
  <c r="AU39" i="5"/>
  <c r="AZ39" i="5" s="1"/>
  <c r="AT39" i="5"/>
  <c r="AY39" i="5" s="1"/>
  <c r="AS39" i="5"/>
  <c r="BA39" i="5" s="1"/>
  <c r="AR39" i="5"/>
  <c r="Z39" i="5"/>
  <c r="W39" i="5"/>
  <c r="U39" i="5"/>
  <c r="AA39" i="5" s="1"/>
  <c r="T39" i="5"/>
  <c r="AD39" i="5" s="1"/>
  <c r="S39" i="5"/>
  <c r="R39" i="5"/>
  <c r="Q39" i="5"/>
  <c r="Y39" i="5" s="1"/>
  <c r="AW38" i="5"/>
  <c r="AU38" i="5"/>
  <c r="AZ38" i="5" s="1"/>
  <c r="AT38" i="5"/>
  <c r="AS38" i="5"/>
  <c r="AR38" i="5"/>
  <c r="BA38" i="5" s="1"/>
  <c r="W38" i="5"/>
  <c r="U38" i="5"/>
  <c r="AA38" i="5" s="1"/>
  <c r="T38" i="5"/>
  <c r="S38" i="5"/>
  <c r="R38" i="5"/>
  <c r="X38" i="5" s="1"/>
  <c r="Q38" i="5"/>
  <c r="AE38" i="5" s="1"/>
  <c r="AZ37" i="5"/>
  <c r="AX37" i="5"/>
  <c r="AW37" i="5"/>
  <c r="AU37" i="5"/>
  <c r="BC37" i="5" s="1"/>
  <c r="AT37" i="5"/>
  <c r="AY37" i="5" s="1"/>
  <c r="AS37" i="5"/>
  <c r="BA37" i="5" s="1"/>
  <c r="AR37" i="5"/>
  <c r="BB37" i="5" s="1"/>
  <c r="AA37" i="5"/>
  <c r="W37" i="5"/>
  <c r="U37" i="5"/>
  <c r="T37" i="5"/>
  <c r="S37" i="5"/>
  <c r="AC37" i="5" s="1"/>
  <c r="R37" i="5"/>
  <c r="X37" i="5" s="1"/>
  <c r="Q37" i="5"/>
  <c r="BA36" i="5"/>
  <c r="AW36" i="5"/>
  <c r="AU36" i="5"/>
  <c r="AZ36" i="5" s="1"/>
  <c r="AT36" i="5"/>
  <c r="AY36" i="5" s="1"/>
  <c r="AS36" i="5"/>
  <c r="AX36" i="5" s="1"/>
  <c r="AR36" i="5"/>
  <c r="BB36" i="5" s="1"/>
  <c r="Y36" i="5"/>
  <c r="W36" i="5"/>
  <c r="U36" i="5"/>
  <c r="AA36" i="5" s="1"/>
  <c r="T36" i="5"/>
  <c r="AE36" i="5" s="1"/>
  <c r="S36" i="5"/>
  <c r="AC36" i="5" s="1"/>
  <c r="R36" i="5"/>
  <c r="Q36" i="5"/>
  <c r="X36" i="5" s="1"/>
  <c r="BC35" i="5"/>
  <c r="AX35" i="5"/>
  <c r="AW35" i="5"/>
  <c r="AU35" i="5"/>
  <c r="AZ35" i="5" s="1"/>
  <c r="AT35" i="5"/>
  <c r="BB35" i="5" s="1"/>
  <c r="AS35" i="5"/>
  <c r="BA35" i="5" s="1"/>
  <c r="AR35" i="5"/>
  <c r="AD35" i="5"/>
  <c r="AC35" i="5"/>
  <c r="Y35" i="5"/>
  <c r="W35" i="5"/>
  <c r="U35" i="5"/>
  <c r="AA35" i="5" s="1"/>
  <c r="T35" i="5"/>
  <c r="AE35" i="5" s="1"/>
  <c r="S35" i="5"/>
  <c r="R35" i="5"/>
  <c r="Q35" i="5"/>
  <c r="BA34" i="5"/>
  <c r="AZ34" i="5"/>
  <c r="AW34" i="5"/>
  <c r="AU34" i="5"/>
  <c r="BC34" i="5" s="1"/>
  <c r="AT34" i="5"/>
  <c r="BB34" i="5" s="1"/>
  <c r="AS34" i="5"/>
  <c r="AR34" i="5"/>
  <c r="AE34" i="5"/>
  <c r="AD34" i="5"/>
  <c r="Z34" i="5"/>
  <c r="X34" i="5"/>
  <c r="W34" i="5"/>
  <c r="U34" i="5"/>
  <c r="AA34" i="5" s="1"/>
  <c r="T34" i="5"/>
  <c r="S34" i="5"/>
  <c r="R34" i="5"/>
  <c r="AB34" i="5" s="1"/>
  <c r="Q34" i="5"/>
  <c r="BA33" i="5"/>
  <c r="AW33" i="5"/>
  <c r="AU33" i="5"/>
  <c r="BC33" i="5" s="1"/>
  <c r="AT33" i="5"/>
  <c r="AS33" i="5"/>
  <c r="AX33" i="5" s="1"/>
  <c r="AR33" i="5"/>
  <c r="BB33" i="5" s="1"/>
  <c r="AA33" i="5"/>
  <c r="Y33" i="5"/>
  <c r="W33" i="5"/>
  <c r="U33" i="5"/>
  <c r="T33" i="5"/>
  <c r="S33" i="5"/>
  <c r="AC33" i="5" s="1"/>
  <c r="R33" i="5"/>
  <c r="X33" i="5" s="1"/>
  <c r="Q33" i="5"/>
  <c r="BC32" i="5"/>
  <c r="AW32" i="5"/>
  <c r="AU32" i="5"/>
  <c r="AZ32" i="5" s="1"/>
  <c r="AT32" i="5"/>
  <c r="BB32" i="5" s="1"/>
  <c r="AS32" i="5"/>
  <c r="AX32" i="5" s="1"/>
  <c r="AR32" i="5"/>
  <c r="AB32" i="5"/>
  <c r="X32" i="5"/>
  <c r="W32" i="5"/>
  <c r="U32" i="5"/>
  <c r="T32" i="5"/>
  <c r="AE32" i="5" s="1"/>
  <c r="S32" i="5"/>
  <c r="AC32" i="5" s="1"/>
  <c r="R32" i="5"/>
  <c r="Q32" i="5"/>
  <c r="BB31" i="5"/>
  <c r="AZ31" i="5"/>
  <c r="AW31" i="5"/>
  <c r="AU31" i="5"/>
  <c r="BC31" i="5" s="1"/>
  <c r="AT31" i="5"/>
  <c r="AY31" i="5" s="1"/>
  <c r="AS31" i="5"/>
  <c r="BA31" i="5" s="1"/>
  <c r="AR31" i="5"/>
  <c r="W31" i="5"/>
  <c r="U31" i="5"/>
  <c r="AA31" i="5" s="1"/>
  <c r="T31" i="5"/>
  <c r="AD31" i="5" s="1"/>
  <c r="S31" i="5"/>
  <c r="R31" i="5"/>
  <c r="Q31" i="5"/>
  <c r="Y31" i="5" s="1"/>
  <c r="AW30" i="5"/>
  <c r="AU30" i="5"/>
  <c r="AT30" i="5"/>
  <c r="AS30" i="5"/>
  <c r="AR30" i="5"/>
  <c r="BA30" i="5" s="1"/>
  <c r="AA30" i="5"/>
  <c r="W30" i="5"/>
  <c r="U30" i="5"/>
  <c r="T30" i="5"/>
  <c r="S30" i="5"/>
  <c r="R30" i="5"/>
  <c r="AB30" i="5" s="1"/>
  <c r="Q30" i="5"/>
  <c r="AE30" i="5" s="1"/>
  <c r="AZ29" i="5"/>
  <c r="AW29" i="5"/>
  <c r="AU29" i="5"/>
  <c r="BC29" i="5" s="1"/>
  <c r="AT29" i="5"/>
  <c r="AY29" i="5" s="1"/>
  <c r="AS29" i="5"/>
  <c r="BA29" i="5" s="1"/>
  <c r="AR29" i="5"/>
  <c r="BB29" i="5" s="1"/>
  <c r="AA29" i="5"/>
  <c r="W29" i="5"/>
  <c r="U29" i="5"/>
  <c r="T29" i="5"/>
  <c r="S29" i="5"/>
  <c r="Y29" i="5" s="1"/>
  <c r="R29" i="5"/>
  <c r="X29" i="5" s="1"/>
  <c r="Q29" i="5"/>
  <c r="BA28" i="5"/>
  <c r="AW28" i="5"/>
  <c r="AU28" i="5"/>
  <c r="AZ28" i="5" s="1"/>
  <c r="AT28" i="5"/>
  <c r="AY28" i="5" s="1"/>
  <c r="AS28" i="5"/>
  <c r="AX28" i="5" s="1"/>
  <c r="AR28" i="5"/>
  <c r="BB28" i="5" s="1"/>
  <c r="AD28" i="5"/>
  <c r="Y28" i="5"/>
  <c r="W28" i="5"/>
  <c r="U28" i="5"/>
  <c r="AA28" i="5" s="1"/>
  <c r="T28" i="5"/>
  <c r="AE28" i="5" s="1"/>
  <c r="S28" i="5"/>
  <c r="AC28" i="5" s="1"/>
  <c r="R28" i="5"/>
  <c r="Q28" i="5"/>
  <c r="X28" i="5" s="1"/>
  <c r="BC27" i="5"/>
  <c r="AW27" i="5"/>
  <c r="AU27" i="5"/>
  <c r="AZ27" i="5" s="1"/>
  <c r="AT27" i="5"/>
  <c r="BB27" i="5" s="1"/>
  <c r="AS27" i="5"/>
  <c r="BA27" i="5" s="1"/>
  <c r="AR27" i="5"/>
  <c r="AD27" i="5"/>
  <c r="AC27" i="5"/>
  <c r="Y27" i="5"/>
  <c r="W27" i="5"/>
  <c r="U27" i="5"/>
  <c r="AA27" i="5" s="1"/>
  <c r="T27" i="5"/>
  <c r="AE27" i="5" s="1"/>
  <c r="S27" i="5"/>
  <c r="R27" i="5"/>
  <c r="Q27" i="5"/>
  <c r="BA26" i="5"/>
  <c r="AZ26" i="5"/>
  <c r="AW26" i="5"/>
  <c r="AU26" i="5"/>
  <c r="BC26" i="5" s="1"/>
  <c r="AT26" i="5"/>
  <c r="BB26" i="5" s="1"/>
  <c r="AS26" i="5"/>
  <c r="AR26" i="5"/>
  <c r="AE26" i="5"/>
  <c r="AD26" i="5"/>
  <c r="Z26" i="5"/>
  <c r="X26" i="5"/>
  <c r="W26" i="5"/>
  <c r="U26" i="5"/>
  <c r="AA26" i="5" s="1"/>
  <c r="T26" i="5"/>
  <c r="S26" i="5"/>
  <c r="R26" i="5"/>
  <c r="AB26" i="5" s="1"/>
  <c r="Q26" i="5"/>
  <c r="BA25" i="5"/>
  <c r="AW25" i="5"/>
  <c r="AU25" i="5"/>
  <c r="BC25" i="5" s="1"/>
  <c r="AT25" i="5"/>
  <c r="AS25" i="5"/>
  <c r="AX25" i="5" s="1"/>
  <c r="AR25" i="5"/>
  <c r="BB25" i="5" s="1"/>
  <c r="AA25" i="5"/>
  <c r="Y25" i="5"/>
  <c r="W25" i="5"/>
  <c r="U25" i="5"/>
  <c r="T25" i="5"/>
  <c r="AE25" i="5" s="1"/>
  <c r="S25" i="5"/>
  <c r="AC25" i="5" s="1"/>
  <c r="R25" i="5"/>
  <c r="X25" i="5" s="1"/>
  <c r="Q25" i="5"/>
  <c r="BC24" i="5"/>
  <c r="AW24" i="5"/>
  <c r="AU24" i="5"/>
  <c r="AZ24" i="5" s="1"/>
  <c r="AT24" i="5"/>
  <c r="BB24" i="5" s="1"/>
  <c r="AS24" i="5"/>
  <c r="BA24" i="5" s="1"/>
  <c r="AR24" i="5"/>
  <c r="AB24" i="5"/>
  <c r="X24" i="5"/>
  <c r="W24" i="5"/>
  <c r="U24" i="5"/>
  <c r="T24" i="5"/>
  <c r="AE24" i="5" s="1"/>
  <c r="S24" i="5"/>
  <c r="AC24" i="5" s="1"/>
  <c r="R24" i="5"/>
  <c r="Q24" i="5"/>
  <c r="BB23" i="5"/>
  <c r="AW23" i="5"/>
  <c r="AU23" i="5"/>
  <c r="BC23" i="5" s="1"/>
  <c r="AT23" i="5"/>
  <c r="AY23" i="5" s="1"/>
  <c r="AS23" i="5"/>
  <c r="BA23" i="5" s="1"/>
  <c r="AR23" i="5"/>
  <c r="W23" i="5"/>
  <c r="U23" i="5"/>
  <c r="AA23" i="5" s="1"/>
  <c r="T23" i="5"/>
  <c r="AD23" i="5" s="1"/>
  <c r="S23" i="5"/>
  <c r="R23" i="5"/>
  <c r="Q23" i="5"/>
  <c r="Y23" i="5" s="1"/>
  <c r="AW22" i="5"/>
  <c r="AU22" i="5"/>
  <c r="AT22" i="5"/>
  <c r="AS22" i="5"/>
  <c r="AR22" i="5"/>
  <c r="BA22" i="5" s="1"/>
  <c r="W22" i="5"/>
  <c r="U22" i="5"/>
  <c r="AA22" i="5" s="1"/>
  <c r="T22" i="5"/>
  <c r="S22" i="5"/>
  <c r="R22" i="5"/>
  <c r="AB22" i="5" s="1"/>
  <c r="Q22" i="5"/>
  <c r="AE22" i="5" s="1"/>
  <c r="AZ21" i="5"/>
  <c r="AW21" i="5"/>
  <c r="AU21" i="5"/>
  <c r="BC21" i="5" s="1"/>
  <c r="AT21" i="5"/>
  <c r="AY21" i="5" s="1"/>
  <c r="AS21" i="5"/>
  <c r="AX21" i="5" s="1"/>
  <c r="AR21" i="5"/>
  <c r="BB21" i="5" s="1"/>
  <c r="AA21" i="5"/>
  <c r="W21" i="5"/>
  <c r="U21" i="5"/>
  <c r="T21" i="5"/>
  <c r="S21" i="5"/>
  <c r="Y21" i="5" s="1"/>
  <c r="R21" i="5"/>
  <c r="AB21" i="5" s="1"/>
  <c r="Q21" i="5"/>
  <c r="BA20" i="5"/>
  <c r="AW20" i="5"/>
  <c r="AU20" i="5"/>
  <c r="AZ20" i="5" s="1"/>
  <c r="AT20" i="5"/>
  <c r="AY20" i="5" s="1"/>
  <c r="AS20" i="5"/>
  <c r="AX20" i="5" s="1"/>
  <c r="AR20" i="5"/>
  <c r="BC20" i="5" s="1"/>
  <c r="AD20" i="5"/>
  <c r="Y20" i="5"/>
  <c r="W20" i="5"/>
  <c r="U20" i="5"/>
  <c r="AA20" i="5" s="1"/>
  <c r="T20" i="5"/>
  <c r="AE20" i="5" s="1"/>
  <c r="S20" i="5"/>
  <c r="AC20" i="5" s="1"/>
  <c r="R20" i="5"/>
  <c r="Q20" i="5"/>
  <c r="X20" i="5" s="1"/>
  <c r="BC19" i="5"/>
  <c r="AW19" i="5"/>
  <c r="AU19" i="5"/>
  <c r="AZ19" i="5" s="1"/>
  <c r="AT19" i="5"/>
  <c r="BB19" i="5" s="1"/>
  <c r="AS19" i="5"/>
  <c r="BA19" i="5" s="1"/>
  <c r="AR19" i="5"/>
  <c r="AD19" i="5"/>
  <c r="AC19" i="5"/>
  <c r="Y19" i="5"/>
  <c r="W19" i="5"/>
  <c r="U19" i="5"/>
  <c r="AA19" i="5" s="1"/>
  <c r="T19" i="5"/>
  <c r="AE19" i="5" s="1"/>
  <c r="S19" i="5"/>
  <c r="R19" i="5"/>
  <c r="Q19" i="5"/>
  <c r="BA18" i="5"/>
  <c r="AZ18" i="5"/>
  <c r="AW18" i="5"/>
  <c r="AU18" i="5"/>
  <c r="BC18" i="5" s="1"/>
  <c r="AT18" i="5"/>
  <c r="BB18" i="5" s="1"/>
  <c r="AS18" i="5"/>
  <c r="AR18" i="5"/>
  <c r="AE18" i="5"/>
  <c r="AD18" i="5"/>
  <c r="Z18" i="5"/>
  <c r="X18" i="5"/>
  <c r="W18" i="5"/>
  <c r="U18" i="5"/>
  <c r="AA18" i="5" s="1"/>
  <c r="T18" i="5"/>
  <c r="S18" i="5"/>
  <c r="R18" i="5"/>
  <c r="AB18" i="5" s="1"/>
  <c r="Q18" i="5"/>
  <c r="BA17" i="5"/>
  <c r="AW17" i="5"/>
  <c r="AU17" i="5"/>
  <c r="BC17" i="5" s="1"/>
  <c r="AT17" i="5"/>
  <c r="AS17" i="5"/>
  <c r="AX17" i="5" s="1"/>
  <c r="AR17" i="5"/>
  <c r="BB17" i="5" s="1"/>
  <c r="AA17" i="5"/>
  <c r="Y17" i="5"/>
  <c r="W17" i="5"/>
  <c r="U17" i="5"/>
  <c r="T17" i="5"/>
  <c r="S17" i="5"/>
  <c r="AC17" i="5" s="1"/>
  <c r="R17" i="5"/>
  <c r="X17" i="5" s="1"/>
  <c r="Q17" i="5"/>
  <c r="BC16" i="5"/>
  <c r="AW16" i="5"/>
  <c r="AU16" i="5"/>
  <c r="AZ16" i="5" s="1"/>
  <c r="AT16" i="5"/>
  <c r="BB16" i="5" s="1"/>
  <c r="AS16" i="5"/>
  <c r="AX16" i="5" s="1"/>
  <c r="AR16" i="5"/>
  <c r="AB16" i="5"/>
  <c r="X16" i="5"/>
  <c r="W16" i="5"/>
  <c r="U16" i="5"/>
  <c r="T16" i="5"/>
  <c r="AE16" i="5" s="1"/>
  <c r="S16" i="5"/>
  <c r="Y16" i="5" s="1"/>
  <c r="R16" i="5"/>
  <c r="Q16" i="5"/>
  <c r="BB15" i="5"/>
  <c r="AW15" i="5"/>
  <c r="AU15" i="5"/>
  <c r="BC15" i="5" s="1"/>
  <c r="AT15" i="5"/>
  <c r="AY15" i="5" s="1"/>
  <c r="AS15" i="5"/>
  <c r="BA15" i="5" s="1"/>
  <c r="AR15" i="5"/>
  <c r="W15" i="5"/>
  <c r="U15" i="5"/>
  <c r="AA15" i="5" s="1"/>
  <c r="T15" i="5"/>
  <c r="AD15" i="5" s="1"/>
  <c r="S15" i="5"/>
  <c r="R15" i="5"/>
  <c r="Q15" i="5"/>
  <c r="Y15" i="5" s="1"/>
  <c r="AW14" i="5"/>
  <c r="AU14" i="5"/>
  <c r="AT14" i="5"/>
  <c r="AS14" i="5"/>
  <c r="AR14" i="5"/>
  <c r="BA14" i="5" s="1"/>
  <c r="W14" i="5"/>
  <c r="U14" i="5"/>
  <c r="AA14" i="5" s="1"/>
  <c r="T14" i="5"/>
  <c r="S14" i="5"/>
  <c r="R14" i="5"/>
  <c r="AB14" i="5" s="1"/>
  <c r="Q14" i="5"/>
  <c r="AE14" i="5" s="1"/>
  <c r="AZ13" i="5"/>
  <c r="AW13" i="5"/>
  <c r="AU13" i="5"/>
  <c r="BC13" i="5" s="1"/>
  <c r="AT13" i="5"/>
  <c r="AY13" i="5" s="1"/>
  <c r="AS13" i="5"/>
  <c r="AX13" i="5" s="1"/>
  <c r="AR13" i="5"/>
  <c r="BB13" i="5" s="1"/>
  <c r="AA13" i="5"/>
  <c r="W13" i="5"/>
  <c r="U13" i="5"/>
  <c r="T13" i="5"/>
  <c r="S13" i="5"/>
  <c r="Y13" i="5" s="1"/>
  <c r="R13" i="5"/>
  <c r="AB13" i="5" s="1"/>
  <c r="Q13" i="5"/>
  <c r="BA12" i="5"/>
  <c r="AW12" i="5"/>
  <c r="AU12" i="5"/>
  <c r="AZ12" i="5" s="1"/>
  <c r="AT12" i="5"/>
  <c r="AY12" i="5" s="1"/>
  <c r="AS12" i="5"/>
  <c r="AX12" i="5" s="1"/>
  <c r="AR12" i="5"/>
  <c r="BC12" i="5" s="1"/>
  <c r="Y12" i="5"/>
  <c r="W12" i="5"/>
  <c r="U12" i="5"/>
  <c r="AA12" i="5" s="1"/>
  <c r="T12" i="5"/>
  <c r="AE12" i="5" s="1"/>
  <c r="S12" i="5"/>
  <c r="AC12" i="5" s="1"/>
  <c r="R12" i="5"/>
  <c r="Q12" i="5"/>
  <c r="X12" i="5" s="1"/>
  <c r="BC11" i="5"/>
  <c r="AW11" i="5"/>
  <c r="AU11" i="5"/>
  <c r="AZ11" i="5" s="1"/>
  <c r="AT11" i="5"/>
  <c r="BB11" i="5" s="1"/>
  <c r="AS11" i="5"/>
  <c r="BA11" i="5" s="1"/>
  <c r="AR11" i="5"/>
  <c r="AD11" i="5"/>
  <c r="AC11" i="5"/>
  <c r="Y11" i="5"/>
  <c r="W11" i="5"/>
  <c r="U11" i="5"/>
  <c r="AA11" i="5" s="1"/>
  <c r="T11" i="5"/>
  <c r="AE11" i="5" s="1"/>
  <c r="S11" i="5"/>
  <c r="R11" i="5"/>
  <c r="Q11" i="5"/>
  <c r="BA10" i="5"/>
  <c r="AZ10" i="5"/>
  <c r="AW10" i="5"/>
  <c r="AU10" i="5"/>
  <c r="BC10" i="5" s="1"/>
  <c r="AT10" i="5"/>
  <c r="BB10" i="5" s="1"/>
  <c r="AS10" i="5"/>
  <c r="AR10" i="5"/>
  <c r="AE10" i="5"/>
  <c r="AD10" i="5"/>
  <c r="Z10" i="5"/>
  <c r="X10" i="5"/>
  <c r="W10" i="5"/>
  <c r="U10" i="5"/>
  <c r="AA10" i="5" s="1"/>
  <c r="T10" i="5"/>
  <c r="S10" i="5"/>
  <c r="R10" i="5"/>
  <c r="AB10" i="5" s="1"/>
  <c r="Q10" i="5"/>
  <c r="BA9" i="5"/>
  <c r="AW9" i="5"/>
  <c r="AU9" i="5"/>
  <c r="BC9" i="5" s="1"/>
  <c r="AT9" i="5"/>
  <c r="AS9" i="5"/>
  <c r="AX9" i="5" s="1"/>
  <c r="AR9" i="5"/>
  <c r="BB9" i="5" s="1"/>
  <c r="AW8" i="5"/>
  <c r="AU8" i="5"/>
  <c r="AT8" i="5"/>
  <c r="AS8" i="5"/>
  <c r="AR8" i="5"/>
  <c r="BA8" i="5" s="1"/>
  <c r="T245" i="5" l="1"/>
  <c r="AC276" i="5"/>
  <c r="K223" i="5"/>
  <c r="T238" i="5"/>
  <c r="T223" i="5"/>
  <c r="K245" i="5"/>
  <c r="BC8" i="5"/>
  <c r="AD12" i="5"/>
  <c r="AD17" i="5"/>
  <c r="Z17" i="5"/>
  <c r="AE17" i="5"/>
  <c r="AC18" i="5"/>
  <c r="Y18" i="5"/>
  <c r="AD33" i="5"/>
  <c r="Z33" i="5"/>
  <c r="AD36" i="5"/>
  <c r="AX52" i="5"/>
  <c r="AA55" i="5"/>
  <c r="AB55" i="5"/>
  <c r="AY55" i="5"/>
  <c r="AX58" i="5"/>
  <c r="AA59" i="5"/>
  <c r="Z59" i="5"/>
  <c r="AD64" i="5"/>
  <c r="Z64" i="5"/>
  <c r="AB66" i="5"/>
  <c r="X66" i="5"/>
  <c r="AA67" i="5"/>
  <c r="AB67" i="5"/>
  <c r="AC71" i="5"/>
  <c r="Y71" i="5"/>
  <c r="AB74" i="5"/>
  <c r="X74" i="5"/>
  <c r="AA75" i="5"/>
  <c r="AB75" i="5"/>
  <c r="AC79" i="5"/>
  <c r="Y79" i="5"/>
  <c r="AC83" i="5"/>
  <c r="Y83" i="5"/>
  <c r="AB86" i="5"/>
  <c r="X86" i="5"/>
  <c r="BC87" i="5"/>
  <c r="BA87" i="5"/>
  <c r="AC91" i="5"/>
  <c r="Y91" i="5"/>
  <c r="AB94" i="5"/>
  <c r="X94" i="5"/>
  <c r="BC95" i="5"/>
  <c r="BA95" i="5"/>
  <c r="AC99" i="5"/>
  <c r="Y99" i="5"/>
  <c r="AB102" i="5"/>
  <c r="X102" i="5"/>
  <c r="BC103" i="5"/>
  <c r="BA103" i="5"/>
  <c r="AB108" i="5"/>
  <c r="X108" i="5"/>
  <c r="BC108" i="5"/>
  <c r="AZ108" i="5"/>
  <c r="X112" i="5"/>
  <c r="AB112" i="5"/>
  <c r="BC116" i="5"/>
  <c r="AZ116" i="5"/>
  <c r="AE121" i="5"/>
  <c r="Z121" i="5"/>
  <c r="X121" i="5"/>
  <c r="AA121" i="5"/>
  <c r="BC131" i="5"/>
  <c r="BA131" i="5"/>
  <c r="BB321" i="5"/>
  <c r="AY321" i="5"/>
  <c r="BC330" i="5"/>
  <c r="AZ330" i="5"/>
  <c r="BB353" i="5"/>
  <c r="AY353" i="5"/>
  <c r="BC362" i="5"/>
  <c r="AZ362" i="5"/>
  <c r="AB68" i="5"/>
  <c r="X68" i="5"/>
  <c r="AE69" i="5"/>
  <c r="AD69" i="5"/>
  <c r="AA69" i="5"/>
  <c r="AB69" i="5"/>
  <c r="AC73" i="5"/>
  <c r="Y73" i="5"/>
  <c r="AX73" i="5"/>
  <c r="AY73" i="5"/>
  <c r="AB76" i="5"/>
  <c r="X76" i="5"/>
  <c r="AE77" i="5"/>
  <c r="AD77" i="5"/>
  <c r="AA77" i="5"/>
  <c r="AB77" i="5"/>
  <c r="AC81" i="5"/>
  <c r="Y81" i="5"/>
  <c r="AB84" i="5"/>
  <c r="X84" i="5"/>
  <c r="BC85" i="5"/>
  <c r="BA85" i="5"/>
  <c r="AX87" i="5"/>
  <c r="AY87" i="5"/>
  <c r="AC89" i="5"/>
  <c r="Y89" i="5"/>
  <c r="AB92" i="5"/>
  <c r="X92" i="5"/>
  <c r="BC93" i="5"/>
  <c r="BA93" i="5"/>
  <c r="AX95" i="5"/>
  <c r="AY95" i="5"/>
  <c r="AC97" i="5"/>
  <c r="Y97" i="5"/>
  <c r="AB100" i="5"/>
  <c r="X100" i="5"/>
  <c r="BC101" i="5"/>
  <c r="BA101" i="5"/>
  <c r="AX103" i="5"/>
  <c r="AY103" i="5"/>
  <c r="AC105" i="5"/>
  <c r="Y105" i="5"/>
  <c r="AB114" i="5"/>
  <c r="X114" i="5"/>
  <c r="X116" i="5"/>
  <c r="AB116" i="5"/>
  <c r="BC120" i="5"/>
  <c r="AZ120" i="5"/>
  <c r="AX126" i="5"/>
  <c r="AC10" i="5"/>
  <c r="Y10" i="5"/>
  <c r="AB11" i="5"/>
  <c r="X11" i="5"/>
  <c r="AE15" i="5"/>
  <c r="AZ15" i="5"/>
  <c r="BC22" i="5"/>
  <c r="Z23" i="5"/>
  <c r="AZ23" i="5"/>
  <c r="AX24" i="5"/>
  <c r="AB29" i="5"/>
  <c r="AX29" i="5"/>
  <c r="AE31" i="5"/>
  <c r="AC34" i="5"/>
  <c r="Y34" i="5"/>
  <c r="BC38" i="5"/>
  <c r="AX40" i="5"/>
  <c r="AC42" i="5"/>
  <c r="Y42" i="5"/>
  <c r="AB43" i="5"/>
  <c r="X43" i="5"/>
  <c r="AX43" i="5"/>
  <c r="BC53" i="5"/>
  <c r="AC57" i="5"/>
  <c r="Y57" i="5"/>
  <c r="AY11" i="5"/>
  <c r="BB12" i="5"/>
  <c r="X13" i="5"/>
  <c r="AC13" i="5"/>
  <c r="AX14" i="5"/>
  <c r="AC16" i="5"/>
  <c r="AY16" i="5"/>
  <c r="AY19" i="5"/>
  <c r="BB20" i="5"/>
  <c r="X21" i="5"/>
  <c r="AC21" i="5"/>
  <c r="AX22" i="5"/>
  <c r="AY27" i="5"/>
  <c r="AC29" i="5"/>
  <c r="AX30" i="5"/>
  <c r="Z36" i="5"/>
  <c r="AB38" i="5"/>
  <c r="AY38" i="5"/>
  <c r="AC40" i="5"/>
  <c r="AY40" i="5"/>
  <c r="AY43" i="5"/>
  <c r="AZ48" i="5"/>
  <c r="Y51" i="5"/>
  <c r="AC55" i="5"/>
  <c r="AC59" i="5"/>
  <c r="BB62" i="5"/>
  <c r="BA63" i="5"/>
  <c r="AX63" i="5"/>
  <c r="AX64" i="5"/>
  <c r="AZ8" i="5"/>
  <c r="Z11" i="5"/>
  <c r="AB12" i="5"/>
  <c r="AD13" i="5"/>
  <c r="Z13" i="5"/>
  <c r="AE13" i="5"/>
  <c r="BA13" i="5"/>
  <c r="AC14" i="5"/>
  <c r="Y14" i="5"/>
  <c r="X14" i="5"/>
  <c r="AD14" i="5"/>
  <c r="BB14" i="5"/>
  <c r="AZ14" i="5"/>
  <c r="AB15" i="5"/>
  <c r="X15" i="5"/>
  <c r="AC15" i="5"/>
  <c r="AX15" i="5"/>
  <c r="AD16" i="5"/>
  <c r="BA16" i="5"/>
  <c r="AB17" i="5"/>
  <c r="Z19" i="5"/>
  <c r="AB20" i="5"/>
  <c r="AD21" i="5"/>
  <c r="Z21" i="5"/>
  <c r="AE21" i="5"/>
  <c r="BA21" i="5"/>
  <c r="AC22" i="5"/>
  <c r="Y22" i="5"/>
  <c r="X22" i="5"/>
  <c r="AD22" i="5"/>
  <c r="BB22" i="5"/>
  <c r="AZ22" i="5"/>
  <c r="AB23" i="5"/>
  <c r="X23" i="5"/>
  <c r="AC23" i="5"/>
  <c r="AX23" i="5"/>
  <c r="Y24" i="5"/>
  <c r="AD24" i="5"/>
  <c r="AB25" i="5"/>
  <c r="Z27" i="5"/>
  <c r="AB28" i="5"/>
  <c r="BC28" i="5"/>
  <c r="AD29" i="5"/>
  <c r="Z29" i="5"/>
  <c r="AE29" i="5"/>
  <c r="AC30" i="5"/>
  <c r="Y30" i="5"/>
  <c r="X30" i="5"/>
  <c r="AD30" i="5"/>
  <c r="BB30" i="5"/>
  <c r="AZ30" i="5"/>
  <c r="AB31" i="5"/>
  <c r="X31" i="5"/>
  <c r="AC31" i="5"/>
  <c r="AX31" i="5"/>
  <c r="Y32" i="5"/>
  <c r="AD32" i="5"/>
  <c r="BA32" i="5"/>
  <c r="AB33" i="5"/>
  <c r="Z35" i="5"/>
  <c r="AB36" i="5"/>
  <c r="BC36" i="5"/>
  <c r="AD37" i="5"/>
  <c r="Z37" i="5"/>
  <c r="Y37" i="5"/>
  <c r="AE37" i="5"/>
  <c r="AC38" i="5"/>
  <c r="Y38" i="5"/>
  <c r="AD38" i="5"/>
  <c r="BB38" i="5"/>
  <c r="AB39" i="5"/>
  <c r="X39" i="5"/>
  <c r="AC39" i="5"/>
  <c r="AX39" i="5"/>
  <c r="BC39" i="5"/>
  <c r="AE40" i="5"/>
  <c r="AD40" i="5"/>
  <c r="AZ40" i="5"/>
  <c r="AB41" i="5"/>
  <c r="Z43" i="5"/>
  <c r="AB44" i="5"/>
  <c r="BA44" i="5"/>
  <c r="AX44" i="5"/>
  <c r="X45" i="5"/>
  <c r="AE45" i="5"/>
  <c r="AZ45" i="5"/>
  <c r="BC45" i="5"/>
  <c r="AA47" i="5"/>
  <c r="AY47" i="5"/>
  <c r="AY48" i="5"/>
  <c r="BA48" i="5"/>
  <c r="AC49" i="5"/>
  <c r="Y49" i="5"/>
  <c r="AE50" i="5"/>
  <c r="AX50" i="5"/>
  <c r="AA51" i="5"/>
  <c r="Z51" i="5"/>
  <c r="AX51" i="5"/>
  <c r="AC52" i="5"/>
  <c r="AX53" i="5"/>
  <c r="AY53" i="5"/>
  <c r="AD54" i="5"/>
  <c r="AZ54" i="5"/>
  <c r="Y55" i="5"/>
  <c r="X55" i="5"/>
  <c r="AD56" i="5"/>
  <c r="Z56" i="5"/>
  <c r="AY57" i="5"/>
  <c r="AB58" i="5"/>
  <c r="X58" i="5"/>
  <c r="AD58" i="5"/>
  <c r="BB58" i="5"/>
  <c r="X59" i="5"/>
  <c r="AZ59" i="5"/>
  <c r="BA60" i="5"/>
  <c r="AX60" i="5"/>
  <c r="X61" i="5"/>
  <c r="AE61" i="5"/>
  <c r="AZ61" i="5"/>
  <c r="BC61" i="5"/>
  <c r="AA63" i="5"/>
  <c r="AY63" i="5"/>
  <c r="AY64" i="5"/>
  <c r="BA64" i="5"/>
  <c r="AC65" i="5"/>
  <c r="Y65" i="5"/>
  <c r="AZ66" i="5"/>
  <c r="AC67" i="5"/>
  <c r="Y67" i="5"/>
  <c r="X67" i="5"/>
  <c r="AX67" i="5"/>
  <c r="AB70" i="5"/>
  <c r="X70" i="5"/>
  <c r="AA71" i="5"/>
  <c r="AB71" i="5"/>
  <c r="BB73" i="5"/>
  <c r="BA73" i="5"/>
  <c r="AZ74" i="5"/>
  <c r="AC75" i="5"/>
  <c r="Y75" i="5"/>
  <c r="X75" i="5"/>
  <c r="AX75" i="5"/>
  <c r="AB78" i="5"/>
  <c r="X78" i="5"/>
  <c r="AA79" i="5"/>
  <c r="AB79" i="5"/>
  <c r="AB82" i="5"/>
  <c r="X82" i="5"/>
  <c r="BC83" i="5"/>
  <c r="BA83" i="5"/>
  <c r="AX85" i="5"/>
  <c r="AY85" i="5"/>
  <c r="AZ86" i="5"/>
  <c r="AC87" i="5"/>
  <c r="Y87" i="5"/>
  <c r="AB90" i="5"/>
  <c r="X90" i="5"/>
  <c r="BC91" i="5"/>
  <c r="BA91" i="5"/>
  <c r="AX93" i="5"/>
  <c r="AY93" i="5"/>
  <c r="AZ94" i="5"/>
  <c r="AC95" i="5"/>
  <c r="Y95" i="5"/>
  <c r="AB98" i="5"/>
  <c r="X98" i="5"/>
  <c r="BC99" i="5"/>
  <c r="BA99" i="5"/>
  <c r="AX101" i="5"/>
  <c r="AY101" i="5"/>
  <c r="AZ102" i="5"/>
  <c r="AC103" i="5"/>
  <c r="Y103" i="5"/>
  <c r="AB106" i="5"/>
  <c r="X106" i="5"/>
  <c r="BC106" i="5"/>
  <c r="AZ106" i="5"/>
  <c r="AB110" i="5"/>
  <c r="X110" i="5"/>
  <c r="BC110" i="5"/>
  <c r="AZ110" i="5"/>
  <c r="AX115" i="5"/>
  <c r="X120" i="5"/>
  <c r="AB120" i="5"/>
  <c r="AD121" i="5"/>
  <c r="BB125" i="5"/>
  <c r="AY125" i="5"/>
  <c r="AD126" i="5"/>
  <c r="AE126" i="5"/>
  <c r="Z126" i="5"/>
  <c r="Z131" i="5"/>
  <c r="AD131" i="5"/>
  <c r="AB131" i="5"/>
  <c r="X131" i="5"/>
  <c r="AA131" i="5"/>
  <c r="X154" i="5"/>
  <c r="AB154" i="5"/>
  <c r="BC158" i="5"/>
  <c r="AZ158" i="5"/>
  <c r="AC159" i="5"/>
  <c r="Y159" i="5"/>
  <c r="AA159" i="5"/>
  <c r="BB168" i="5"/>
  <c r="AY168" i="5"/>
  <c r="BB184" i="5"/>
  <c r="AY184" i="5"/>
  <c r="AX11" i="5"/>
  <c r="BC14" i="5"/>
  <c r="Z15" i="5"/>
  <c r="AB19" i="5"/>
  <c r="X19" i="5"/>
  <c r="AX19" i="5"/>
  <c r="AE23" i="5"/>
  <c r="AD25" i="5"/>
  <c r="Z25" i="5"/>
  <c r="AC26" i="5"/>
  <c r="Y26" i="5"/>
  <c r="AB27" i="5"/>
  <c r="X27" i="5"/>
  <c r="AX27" i="5"/>
  <c r="BC30" i="5"/>
  <c r="Z31" i="5"/>
  <c r="AE33" i="5"/>
  <c r="AB35" i="5"/>
  <c r="X35" i="5"/>
  <c r="AB37" i="5"/>
  <c r="AE39" i="5"/>
  <c r="AD41" i="5"/>
  <c r="Z41" i="5"/>
  <c r="AD44" i="5"/>
  <c r="AD48" i="5"/>
  <c r="Z48" i="5"/>
  <c r="AB50" i="5"/>
  <c r="X50" i="5"/>
  <c r="Z54" i="5"/>
  <c r="AX8" i="5"/>
  <c r="AY8" i="5"/>
  <c r="Z12" i="5"/>
  <c r="AY14" i="5"/>
  <c r="Z20" i="5"/>
  <c r="AY22" i="5"/>
  <c r="AY24" i="5"/>
  <c r="Z28" i="5"/>
  <c r="AY30" i="5"/>
  <c r="AY32" i="5"/>
  <c r="AY35" i="5"/>
  <c r="AX38" i="5"/>
  <c r="Z44" i="5"/>
  <c r="AB45" i="5"/>
  <c r="BB46" i="5"/>
  <c r="BA47" i="5"/>
  <c r="AX47" i="5"/>
  <c r="AX48" i="5"/>
  <c r="AC58" i="5"/>
  <c r="X60" i="5"/>
  <c r="AB61" i="5"/>
  <c r="AZ64" i="5"/>
  <c r="BB8" i="5"/>
  <c r="AY9" i="5"/>
  <c r="AZ9" i="5"/>
  <c r="AX10" i="5"/>
  <c r="AY10" i="5"/>
  <c r="Z14" i="5"/>
  <c r="AA16" i="5"/>
  <c r="Z16" i="5"/>
  <c r="AY17" i="5"/>
  <c r="AZ17" i="5"/>
  <c r="AX18" i="5"/>
  <c r="AY18" i="5"/>
  <c r="Z22" i="5"/>
  <c r="AA24" i="5"/>
  <c r="Z24" i="5"/>
  <c r="AY25" i="5"/>
  <c r="AZ25" i="5"/>
  <c r="AX26" i="5"/>
  <c r="AY26" i="5"/>
  <c r="Z30" i="5"/>
  <c r="AA32" i="5"/>
  <c r="Z32" i="5"/>
  <c r="AY33" i="5"/>
  <c r="AZ33" i="5"/>
  <c r="AX34" i="5"/>
  <c r="AY34" i="5"/>
  <c r="Z38" i="5"/>
  <c r="AA40" i="5"/>
  <c r="Z40" i="5"/>
  <c r="AY41" i="5"/>
  <c r="AZ41" i="5"/>
  <c r="AX42" i="5"/>
  <c r="AY42" i="5"/>
  <c r="AY44" i="5"/>
  <c r="Z45" i="5"/>
  <c r="AC47" i="5"/>
  <c r="AE48" i="5"/>
  <c r="BC48" i="5"/>
  <c r="BA51" i="5"/>
  <c r="AB53" i="5"/>
  <c r="Y54" i="5"/>
  <c r="AX55" i="5"/>
  <c r="AZ56" i="5"/>
  <c r="AZ57" i="5"/>
  <c r="AE59" i="5"/>
  <c r="AY60" i="5"/>
  <c r="Z61" i="5"/>
  <c r="AC63" i="5"/>
  <c r="AE64" i="5"/>
  <c r="BC64" i="5"/>
  <c r="AE67" i="5"/>
  <c r="Z67" i="5"/>
  <c r="BB67" i="5"/>
  <c r="BA67" i="5"/>
  <c r="AZ68" i="5"/>
  <c r="AC69" i="5"/>
  <c r="Y69" i="5"/>
  <c r="X69" i="5"/>
  <c r="AX69" i="5"/>
  <c r="AY69" i="5"/>
  <c r="AB72" i="5"/>
  <c r="X72" i="5"/>
  <c r="AE73" i="5"/>
  <c r="AD73" i="5"/>
  <c r="AA73" i="5"/>
  <c r="AB73" i="5"/>
  <c r="AE75" i="5"/>
  <c r="Z75" i="5"/>
  <c r="BB75" i="5"/>
  <c r="BA75" i="5"/>
  <c r="AZ76" i="5"/>
  <c r="AC77" i="5"/>
  <c r="Y77" i="5"/>
  <c r="X77" i="5"/>
  <c r="AX77" i="5"/>
  <c r="AY77" i="5"/>
  <c r="AB80" i="5"/>
  <c r="X80" i="5"/>
  <c r="AE81" i="5"/>
  <c r="AD81" i="5"/>
  <c r="AB81" i="5"/>
  <c r="AA81" i="5"/>
  <c r="BC81" i="5"/>
  <c r="BA81" i="5"/>
  <c r="AZ84" i="5"/>
  <c r="AC85" i="5"/>
  <c r="Y85" i="5"/>
  <c r="AB88" i="5"/>
  <c r="X88" i="5"/>
  <c r="BC89" i="5"/>
  <c r="BA89" i="5"/>
  <c r="AX91" i="5"/>
  <c r="AY91" i="5"/>
  <c r="AZ92" i="5"/>
  <c r="AC93" i="5"/>
  <c r="Y93" i="5"/>
  <c r="AB96" i="5"/>
  <c r="X96" i="5"/>
  <c r="BC97" i="5"/>
  <c r="BA97" i="5"/>
  <c r="AX99" i="5"/>
  <c r="AY99" i="5"/>
  <c r="AZ100" i="5"/>
  <c r="AC101" i="5"/>
  <c r="Y101" i="5"/>
  <c r="AB104" i="5"/>
  <c r="X104" i="5"/>
  <c r="BC105" i="5"/>
  <c r="BA105" i="5"/>
  <c r="BA113" i="5"/>
  <c r="BC113" i="5"/>
  <c r="AZ113" i="5"/>
  <c r="AE115" i="5"/>
  <c r="Z115" i="5"/>
  <c r="AD115" i="5"/>
  <c r="AE117" i="5"/>
  <c r="Z117" i="5"/>
  <c r="X117" i="5"/>
  <c r="AA117" i="5"/>
  <c r="AX119" i="5"/>
  <c r="AZ122" i="5"/>
  <c r="BC122" i="5"/>
  <c r="BB129" i="5"/>
  <c r="AY129" i="5"/>
  <c r="AD130" i="5"/>
  <c r="AE130" i="5"/>
  <c r="Z130" i="5"/>
  <c r="AC133" i="5"/>
  <c r="Y133" i="5"/>
  <c r="BB137" i="5"/>
  <c r="AZ137" i="5"/>
  <c r="BC140" i="5"/>
  <c r="AY140" i="5"/>
  <c r="AY144" i="5"/>
  <c r="BB144" i="5"/>
  <c r="BB83" i="5"/>
  <c r="AA85" i="5"/>
  <c r="AB85" i="5"/>
  <c r="BB87" i="5"/>
  <c r="AA89" i="5"/>
  <c r="AB89" i="5"/>
  <c r="BB89" i="5"/>
  <c r="AA91" i="5"/>
  <c r="AB91" i="5"/>
  <c r="BB91" i="5"/>
  <c r="AA93" i="5"/>
  <c r="AB93" i="5"/>
  <c r="BB93" i="5"/>
  <c r="AA95" i="5"/>
  <c r="AB95" i="5"/>
  <c r="BB95" i="5"/>
  <c r="AA97" i="5"/>
  <c r="AB97" i="5"/>
  <c r="BB97" i="5"/>
  <c r="AA99" i="5"/>
  <c r="AB99" i="5"/>
  <c r="BB99" i="5"/>
  <c r="AA101" i="5"/>
  <c r="AB101" i="5"/>
  <c r="BB101" i="5"/>
  <c r="AA103" i="5"/>
  <c r="AB103" i="5"/>
  <c r="BB103" i="5"/>
  <c r="AA105" i="5"/>
  <c r="AB105" i="5"/>
  <c r="BB105" i="5"/>
  <c r="AA107" i="5"/>
  <c r="AB107" i="5"/>
  <c r="AA109" i="5"/>
  <c r="AB109" i="5"/>
  <c r="AA111" i="5"/>
  <c r="AB111" i="5"/>
  <c r="AX112" i="5"/>
  <c r="AC113" i="5"/>
  <c r="Y113" i="5"/>
  <c r="AX114" i="5"/>
  <c r="AB117" i="5"/>
  <c r="AB118" i="5"/>
  <c r="X118" i="5"/>
  <c r="AE119" i="5"/>
  <c r="Z119" i="5"/>
  <c r="AB121" i="5"/>
  <c r="AB122" i="5"/>
  <c r="X122" i="5"/>
  <c r="AE123" i="5"/>
  <c r="Z123" i="5"/>
  <c r="AX123" i="5"/>
  <c r="BC124" i="5"/>
  <c r="AZ124" i="5"/>
  <c r="AE125" i="5"/>
  <c r="Z125" i="5"/>
  <c r="AD125" i="5"/>
  <c r="AX127" i="5"/>
  <c r="BC128" i="5"/>
  <c r="AZ128" i="5"/>
  <c r="AE129" i="5"/>
  <c r="Z129" i="5"/>
  <c r="AD129" i="5"/>
  <c r="BA141" i="5"/>
  <c r="BB141" i="5"/>
  <c r="AZ141" i="5"/>
  <c r="BC152" i="5"/>
  <c r="BA152" i="5"/>
  <c r="AY152" i="5"/>
  <c r="X158" i="5"/>
  <c r="AB158" i="5"/>
  <c r="Y173" i="5"/>
  <c r="AC173" i="5"/>
  <c r="AZ221" i="5"/>
  <c r="BC221" i="5"/>
  <c r="BB81" i="5"/>
  <c r="AA83" i="5"/>
  <c r="AB83" i="5"/>
  <c r="BB85" i="5"/>
  <c r="AB87" i="5"/>
  <c r="BC44" i="5"/>
  <c r="AC45" i="5"/>
  <c r="Y45" i="5"/>
  <c r="BB45" i="5"/>
  <c r="AB46" i="5"/>
  <c r="X46" i="5"/>
  <c r="AX46" i="5"/>
  <c r="AE47" i="5"/>
  <c r="AD47" i="5"/>
  <c r="AZ47" i="5"/>
  <c r="Z50" i="5"/>
  <c r="AD52" i="5"/>
  <c r="Z52" i="5"/>
  <c r="AE52" i="5"/>
  <c r="BC52" i="5"/>
  <c r="AC53" i="5"/>
  <c r="Y53" i="5"/>
  <c r="BB53" i="5"/>
  <c r="AB54" i="5"/>
  <c r="X54" i="5"/>
  <c r="AX54" i="5"/>
  <c r="AE55" i="5"/>
  <c r="AD55" i="5"/>
  <c r="AZ55" i="5"/>
  <c r="Z58" i="5"/>
  <c r="AD60" i="5"/>
  <c r="Z60" i="5"/>
  <c r="AE60" i="5"/>
  <c r="BC60" i="5"/>
  <c r="AC61" i="5"/>
  <c r="Y61" i="5"/>
  <c r="BB61" i="5"/>
  <c r="AB62" i="5"/>
  <c r="X62" i="5"/>
  <c r="AX62" i="5"/>
  <c r="AE63" i="5"/>
  <c r="AD63" i="5"/>
  <c r="AZ63" i="5"/>
  <c r="AD66" i="5"/>
  <c r="Z66" i="5"/>
  <c r="AX66" i="5"/>
  <c r="AZ67" i="5"/>
  <c r="AD68" i="5"/>
  <c r="Z68" i="5"/>
  <c r="AX68" i="5"/>
  <c r="AZ69" i="5"/>
  <c r="AD70" i="5"/>
  <c r="Z70" i="5"/>
  <c r="AX70" i="5"/>
  <c r="AZ71" i="5"/>
  <c r="AD72" i="5"/>
  <c r="Z72" i="5"/>
  <c r="AX72" i="5"/>
  <c r="AZ73" i="5"/>
  <c r="AD74" i="5"/>
  <c r="Z74" i="5"/>
  <c r="AX74" i="5"/>
  <c r="AZ75" i="5"/>
  <c r="AD76" i="5"/>
  <c r="Z76" i="5"/>
  <c r="AX76" i="5"/>
  <c r="AZ77" i="5"/>
  <c r="AD78" i="5"/>
  <c r="Z78" i="5"/>
  <c r="AX78" i="5"/>
  <c r="AZ79" i="5"/>
  <c r="AD80" i="5"/>
  <c r="Z80" i="5"/>
  <c r="AX80" i="5"/>
  <c r="AZ81" i="5"/>
  <c r="AD82" i="5"/>
  <c r="Z82" i="5"/>
  <c r="AX82" i="5"/>
  <c r="AZ83" i="5"/>
  <c r="AD84" i="5"/>
  <c r="Z84" i="5"/>
  <c r="AX84" i="5"/>
  <c r="AD85" i="5"/>
  <c r="AZ85" i="5"/>
  <c r="AD86" i="5"/>
  <c r="Z86" i="5"/>
  <c r="AX86" i="5"/>
  <c r="AZ87" i="5"/>
  <c r="AD88" i="5"/>
  <c r="Z88" i="5"/>
  <c r="AX88" i="5"/>
  <c r="AD89" i="5"/>
  <c r="AZ89" i="5"/>
  <c r="AD90" i="5"/>
  <c r="Z90" i="5"/>
  <c r="AX90" i="5"/>
  <c r="AZ91" i="5"/>
  <c r="AD92" i="5"/>
  <c r="Z92" i="5"/>
  <c r="AX92" i="5"/>
  <c r="AD93" i="5"/>
  <c r="AZ93" i="5"/>
  <c r="AD94" i="5"/>
  <c r="Z94" i="5"/>
  <c r="AX94" i="5"/>
  <c r="AZ95" i="5"/>
  <c r="AD96" i="5"/>
  <c r="Z96" i="5"/>
  <c r="AX96" i="5"/>
  <c r="AD97" i="5"/>
  <c r="AZ97" i="5"/>
  <c r="AD98" i="5"/>
  <c r="Z98" i="5"/>
  <c r="AX98" i="5"/>
  <c r="AZ99" i="5"/>
  <c r="AD100" i="5"/>
  <c r="Z100" i="5"/>
  <c r="AX100" i="5"/>
  <c r="AD101" i="5"/>
  <c r="AZ101" i="5"/>
  <c r="AD102" i="5"/>
  <c r="Z102" i="5"/>
  <c r="AX102" i="5"/>
  <c r="AZ103" i="5"/>
  <c r="AD104" i="5"/>
  <c r="Z104" i="5"/>
  <c r="AX104" i="5"/>
  <c r="AD105" i="5"/>
  <c r="AZ105" i="5"/>
  <c r="AD106" i="5"/>
  <c r="Z106" i="5"/>
  <c r="AX106" i="5"/>
  <c r="AD107" i="5"/>
  <c r="AZ107" i="5"/>
  <c r="AD108" i="5"/>
  <c r="Z108" i="5"/>
  <c r="AX108" i="5"/>
  <c r="AD109" i="5"/>
  <c r="AZ109" i="5"/>
  <c r="AD110" i="5"/>
  <c r="Z110" i="5"/>
  <c r="AX110" i="5"/>
  <c r="AD111" i="5"/>
  <c r="AZ111" i="5"/>
  <c r="AD112" i="5"/>
  <c r="Z112" i="5"/>
  <c r="BB113" i="5"/>
  <c r="AY113" i="5"/>
  <c r="AD116" i="5"/>
  <c r="Z116" i="5"/>
  <c r="AC117" i="5"/>
  <c r="Y117" i="5"/>
  <c r="AZ117" i="5"/>
  <c r="AD119" i="5"/>
  <c r="AD120" i="5"/>
  <c r="Z120" i="5"/>
  <c r="AC121" i="5"/>
  <c r="Y121" i="5"/>
  <c r="AZ121" i="5"/>
  <c r="Z122" i="5"/>
  <c r="AX122" i="5"/>
  <c r="AB125" i="5"/>
  <c r="AB126" i="5"/>
  <c r="X126" i="5"/>
  <c r="AE127" i="5"/>
  <c r="Z127" i="5"/>
  <c r="AB129" i="5"/>
  <c r="AB130" i="5"/>
  <c r="X130" i="5"/>
  <c r="AC131" i="5"/>
  <c r="Y131" i="5"/>
  <c r="BB131" i="5"/>
  <c r="AY131" i="5"/>
  <c r="AE133" i="5"/>
  <c r="Z133" i="5"/>
  <c r="AD133" i="5"/>
  <c r="AA133" i="5"/>
  <c r="BA133" i="5"/>
  <c r="AZ133" i="5"/>
  <c r="X138" i="5"/>
  <c r="AB138" i="5"/>
  <c r="BB140" i="5"/>
  <c r="BC142" i="5"/>
  <c r="AZ142" i="5"/>
  <c r="AC143" i="5"/>
  <c r="Y143" i="5"/>
  <c r="AA143" i="5"/>
  <c r="BB153" i="5"/>
  <c r="AZ153" i="5"/>
  <c r="BC156" i="5"/>
  <c r="AY156" i="5"/>
  <c r="BC172" i="5"/>
  <c r="BB172" i="5"/>
  <c r="BC191" i="5"/>
  <c r="AZ191" i="5"/>
  <c r="BC192" i="5"/>
  <c r="BB192" i="5"/>
  <c r="AC194" i="5"/>
  <c r="Y194" i="5"/>
  <c r="AE196" i="5"/>
  <c r="Z196" i="5"/>
  <c r="AD196" i="5"/>
  <c r="AE199" i="5"/>
  <c r="AD199" i="5"/>
  <c r="Z199" i="5"/>
  <c r="AX203" i="5"/>
  <c r="AZ205" i="5"/>
  <c r="BB205" i="5"/>
  <c r="AY206" i="5"/>
  <c r="BA206" i="5"/>
  <c r="AC107" i="5"/>
  <c r="Y107" i="5"/>
  <c r="AC109" i="5"/>
  <c r="Y109" i="5"/>
  <c r="X109" i="5"/>
  <c r="AC111" i="5"/>
  <c r="Y111" i="5"/>
  <c r="BC112" i="5"/>
  <c r="AZ112" i="5"/>
  <c r="AE113" i="5"/>
  <c r="Z113" i="5"/>
  <c r="AD113" i="5"/>
  <c r="BB117" i="5"/>
  <c r="AY117" i="5"/>
  <c r="BC117" i="5"/>
  <c r="Z118" i="5"/>
  <c r="AX118" i="5"/>
  <c r="BB121" i="5"/>
  <c r="AY121" i="5"/>
  <c r="BC121" i="5"/>
  <c r="AD123" i="5"/>
  <c r="AD124" i="5"/>
  <c r="Z124" i="5"/>
  <c r="AC125" i="5"/>
  <c r="Y125" i="5"/>
  <c r="X125" i="5"/>
  <c r="AD128" i="5"/>
  <c r="Z128" i="5"/>
  <c r="AC129" i="5"/>
  <c r="Y129" i="5"/>
  <c r="X129" i="5"/>
  <c r="BC136" i="5"/>
  <c r="BA136" i="5"/>
  <c r="AY136" i="5"/>
  <c r="X142" i="5"/>
  <c r="AB142" i="5"/>
  <c r="BB152" i="5"/>
  <c r="BA157" i="5"/>
  <c r="BB157" i="5"/>
  <c r="AZ157" i="5"/>
  <c r="Y187" i="5"/>
  <c r="AD187" i="5"/>
  <c r="AC187" i="5"/>
  <c r="AA187" i="5"/>
  <c r="AX113" i="5"/>
  <c r="AY115" i="5"/>
  <c r="AY118" i="5"/>
  <c r="AA119" i="5"/>
  <c r="AX121" i="5"/>
  <c r="AY123" i="5"/>
  <c r="AY126" i="5"/>
  <c r="AA127" i="5"/>
  <c r="AX129" i="5"/>
  <c r="AX130" i="5"/>
  <c r="AZ131" i="5"/>
  <c r="AD132" i="5"/>
  <c r="Z132" i="5"/>
  <c r="AX132" i="5"/>
  <c r="AX136" i="5"/>
  <c r="BA137" i="5"/>
  <c r="BA140" i="5"/>
  <c r="AX141" i="5"/>
  <c r="AA144" i="5"/>
  <c r="AC144" i="5"/>
  <c r="AZ146" i="5"/>
  <c r="BC146" i="5"/>
  <c r="AD147" i="5"/>
  <c r="AA148" i="5"/>
  <c r="AC148" i="5"/>
  <c r="AX152" i="5"/>
  <c r="BA153" i="5"/>
  <c r="BA156" i="5"/>
  <c r="AX157" i="5"/>
  <c r="BA161" i="5"/>
  <c r="AZ162" i="5"/>
  <c r="BC162" i="5"/>
  <c r="AC168" i="5"/>
  <c r="Y172" i="5"/>
  <c r="X172" i="5"/>
  <c r="AB172" i="5"/>
  <c r="AA172" i="5"/>
  <c r="BA172" i="5"/>
  <c r="Y175" i="5"/>
  <c r="AC175" i="5"/>
  <c r="BA177" i="5"/>
  <c r="AZ178" i="5"/>
  <c r="BC178" i="5"/>
  <c r="AC180" i="5"/>
  <c r="AC184" i="5"/>
  <c r="AC201" i="5"/>
  <c r="Y201" i="5"/>
  <c r="AB203" i="5"/>
  <c r="X203" i="5"/>
  <c r="BC207" i="5"/>
  <c r="AZ207" i="5"/>
  <c r="BC208" i="5"/>
  <c r="BB208" i="5"/>
  <c r="AC210" i="5"/>
  <c r="Y210" i="5"/>
  <c r="AX219" i="5"/>
  <c r="BC134" i="5"/>
  <c r="AZ134" i="5"/>
  <c r="AD135" i="5"/>
  <c r="Z136" i="5"/>
  <c r="AY137" i="5"/>
  <c r="AE139" i="5"/>
  <c r="Z140" i="5"/>
  <c r="AY141" i="5"/>
  <c r="AY143" i="5"/>
  <c r="BC144" i="5"/>
  <c r="BA144" i="5"/>
  <c r="BC150" i="5"/>
  <c r="AZ150" i="5"/>
  <c r="AD151" i="5"/>
  <c r="Z152" i="5"/>
  <c r="AY153" i="5"/>
  <c r="AE155" i="5"/>
  <c r="Z156" i="5"/>
  <c r="AY157" i="5"/>
  <c r="AY163" i="5"/>
  <c r="AB166" i="5"/>
  <c r="AE167" i="5"/>
  <c r="AY172" i="5"/>
  <c r="AY179" i="5"/>
  <c r="AB182" i="5"/>
  <c r="AE183" i="5"/>
  <c r="BC190" i="5"/>
  <c r="X192" i="5"/>
  <c r="AB192" i="5"/>
  <c r="Z192" i="5"/>
  <c r="AA192" i="5"/>
  <c r="BC226" i="5"/>
  <c r="AZ226" i="5"/>
  <c r="AA115" i="5"/>
  <c r="AY116" i="5"/>
  <c r="AX117" i="5"/>
  <c r="AA123" i="5"/>
  <c r="AY124" i="5"/>
  <c r="AX125" i="5"/>
  <c r="AE131" i="5"/>
  <c r="AX131" i="5"/>
  <c r="AB132" i="5"/>
  <c r="X132" i="5"/>
  <c r="AE132" i="5"/>
  <c r="AX133" i="5"/>
  <c r="AA136" i="5"/>
  <c r="AC136" i="5"/>
  <c r="AC137" i="5"/>
  <c r="AZ138" i="5"/>
  <c r="BC138" i="5"/>
  <c r="AD139" i="5"/>
  <c r="AA140" i="5"/>
  <c r="AC140" i="5"/>
  <c r="AC141" i="5"/>
  <c r="AE143" i="5"/>
  <c r="Y144" i="5"/>
  <c r="X144" i="5"/>
  <c r="Y147" i="5"/>
  <c r="Y148" i="5"/>
  <c r="X148" i="5"/>
  <c r="AA152" i="5"/>
  <c r="AC152" i="5"/>
  <c r="AC153" i="5"/>
  <c r="AZ154" i="5"/>
  <c r="BC154" i="5"/>
  <c r="AD155" i="5"/>
  <c r="AA156" i="5"/>
  <c r="AC156" i="5"/>
  <c r="AC157" i="5"/>
  <c r="AE159" i="5"/>
  <c r="AC160" i="5"/>
  <c r="AZ161" i="5"/>
  <c r="Y164" i="5"/>
  <c r="X164" i="5"/>
  <c r="AB164" i="5"/>
  <c r="AA164" i="5"/>
  <c r="Y167" i="5"/>
  <c r="AC167" i="5"/>
  <c r="AZ170" i="5"/>
  <c r="BC170" i="5"/>
  <c r="AC172" i="5"/>
  <c r="Z172" i="5"/>
  <c r="AC176" i="5"/>
  <c r="AZ177" i="5"/>
  <c r="Y180" i="5"/>
  <c r="X180" i="5"/>
  <c r="AB180" i="5"/>
  <c r="AA180" i="5"/>
  <c r="Y183" i="5"/>
  <c r="AC183" i="5"/>
  <c r="AZ189" i="5"/>
  <c r="BB189" i="5"/>
  <c r="AY190" i="5"/>
  <c r="BA190" i="5"/>
  <c r="BC201" i="5"/>
  <c r="AZ201" i="5"/>
  <c r="BC206" i="5"/>
  <c r="X208" i="5"/>
  <c r="AB208" i="5"/>
  <c r="Z208" i="5"/>
  <c r="AA208" i="5"/>
  <c r="BB225" i="5"/>
  <c r="AY225" i="5"/>
  <c r="BC236" i="5"/>
  <c r="AZ236" i="5"/>
  <c r="AX246" i="5"/>
  <c r="BC133" i="5"/>
  <c r="AC134" i="5"/>
  <c r="Y134" i="5"/>
  <c r="AB135" i="5"/>
  <c r="X135" i="5"/>
  <c r="AX135" i="5"/>
  <c r="AE136" i="5"/>
  <c r="AD136" i="5"/>
  <c r="AZ136" i="5"/>
  <c r="AX137" i="5"/>
  <c r="Z139" i="5"/>
  <c r="AZ139" i="5"/>
  <c r="AX140" i="5"/>
  <c r="AD141" i="5"/>
  <c r="Z141" i="5"/>
  <c r="AE141" i="5"/>
  <c r="BC141" i="5"/>
  <c r="AC142" i="5"/>
  <c r="Y142" i="5"/>
  <c r="AB143" i="5"/>
  <c r="X143" i="5"/>
  <c r="AX143" i="5"/>
  <c r="AE144" i="5"/>
  <c r="AD144" i="5"/>
  <c r="AZ144" i="5"/>
  <c r="AX145" i="5"/>
  <c r="Z147" i="5"/>
  <c r="AZ147" i="5"/>
  <c r="AX148" i="5"/>
  <c r="AD149" i="5"/>
  <c r="Z149" i="5"/>
  <c r="AE149" i="5"/>
  <c r="BC149" i="5"/>
  <c r="AC150" i="5"/>
  <c r="Y150" i="5"/>
  <c r="AB151" i="5"/>
  <c r="X151" i="5"/>
  <c r="AX151" i="5"/>
  <c r="AE152" i="5"/>
  <c r="AD152" i="5"/>
  <c r="AZ152" i="5"/>
  <c r="AX153" i="5"/>
  <c r="Z155" i="5"/>
  <c r="AZ155" i="5"/>
  <c r="AX156" i="5"/>
  <c r="AD157" i="5"/>
  <c r="Z157" i="5"/>
  <c r="AE157" i="5"/>
  <c r="BC157" i="5"/>
  <c r="AC158" i="5"/>
  <c r="Y158" i="5"/>
  <c r="AB159" i="5"/>
  <c r="X159" i="5"/>
  <c r="AX159" i="5"/>
  <c r="AD160" i="5"/>
  <c r="AB161" i="5"/>
  <c r="AX161" i="5"/>
  <c r="Z163" i="5"/>
  <c r="AZ163" i="5"/>
  <c r="AX164" i="5"/>
  <c r="AD165" i="5"/>
  <c r="Z165" i="5"/>
  <c r="AE165" i="5"/>
  <c r="AC166" i="5"/>
  <c r="Y166" i="5"/>
  <c r="AB167" i="5"/>
  <c r="X167" i="5"/>
  <c r="AX167" i="5"/>
  <c r="AD168" i="5"/>
  <c r="AB169" i="5"/>
  <c r="AX169" i="5"/>
  <c r="Z171" i="5"/>
  <c r="AZ171" i="5"/>
  <c r="AX172" i="5"/>
  <c r="AD173" i="5"/>
  <c r="Z173" i="5"/>
  <c r="AE173" i="5"/>
  <c r="AC174" i="5"/>
  <c r="Y174" i="5"/>
  <c r="AB175" i="5"/>
  <c r="X175" i="5"/>
  <c r="AX175" i="5"/>
  <c r="AD176" i="5"/>
  <c r="AB177" i="5"/>
  <c r="AX177" i="5"/>
  <c r="Z179" i="5"/>
  <c r="AZ179" i="5"/>
  <c r="AX180" i="5"/>
  <c r="AD181" i="5"/>
  <c r="Z181" i="5"/>
  <c r="AE181" i="5"/>
  <c r="AC182" i="5"/>
  <c r="Y182" i="5"/>
  <c r="AB183" i="5"/>
  <c r="X183" i="5"/>
  <c r="AX183" i="5"/>
  <c r="AD184" i="5"/>
  <c r="AB185" i="5"/>
  <c r="AB187" i="5"/>
  <c r="BA189" i="5"/>
  <c r="AX189" i="5"/>
  <c r="BA192" i="5"/>
  <c r="AX192" i="5"/>
  <c r="AD195" i="5"/>
  <c r="Y195" i="5"/>
  <c r="AE198" i="5"/>
  <c r="AD201" i="5"/>
  <c r="Z201" i="5"/>
  <c r="BA205" i="5"/>
  <c r="AX205" i="5"/>
  <c r="BA208" i="5"/>
  <c r="AX208" i="5"/>
  <c r="AD211" i="5"/>
  <c r="Y211" i="5"/>
  <c r="BB213" i="5"/>
  <c r="AY213" i="5"/>
  <c r="AX216" i="5"/>
  <c r="BB218" i="5"/>
  <c r="BA218" i="5"/>
  <c r="AX220" i="5"/>
  <c r="AY221" i="5"/>
  <c r="BA221" i="5"/>
  <c r="AY223" i="5"/>
  <c r="BC223" i="5"/>
  <c r="AX238" i="5"/>
  <c r="AX254" i="5"/>
  <c r="BB295" i="5"/>
  <c r="AY295" i="5"/>
  <c r="AD159" i="5"/>
  <c r="AA160" i="5"/>
  <c r="Z160" i="5"/>
  <c r="AY161" i="5"/>
  <c r="AX162" i="5"/>
  <c r="Z166" i="5"/>
  <c r="BA166" i="5"/>
  <c r="AD167" i="5"/>
  <c r="AA168" i="5"/>
  <c r="Z168" i="5"/>
  <c r="AY169" i="5"/>
  <c r="AX170" i="5"/>
  <c r="Z174" i="5"/>
  <c r="BA174" i="5"/>
  <c r="AD175" i="5"/>
  <c r="AA176" i="5"/>
  <c r="Z176" i="5"/>
  <c r="AY177" i="5"/>
  <c r="AX178" i="5"/>
  <c r="Z182" i="5"/>
  <c r="BA182" i="5"/>
  <c r="AD183" i="5"/>
  <c r="AA184" i="5"/>
  <c r="Z184" i="5"/>
  <c r="BC185" i="5"/>
  <c r="AZ186" i="5"/>
  <c r="AE188" i="5"/>
  <c r="Z188" i="5"/>
  <c r="Y188" i="5"/>
  <c r="AY188" i="5"/>
  <c r="AY191" i="5"/>
  <c r="Y192" i="5"/>
  <c r="AY192" i="5"/>
  <c r="AY194" i="5"/>
  <c r="AB195" i="5"/>
  <c r="X195" i="5"/>
  <c r="AX195" i="5"/>
  <c r="X198" i="5"/>
  <c r="AA200" i="5"/>
  <c r="AC202" i="5"/>
  <c r="Y202" i="5"/>
  <c r="AE203" i="5"/>
  <c r="AE204" i="5"/>
  <c r="Z204" i="5"/>
  <c r="Y204" i="5"/>
  <c r="AY204" i="5"/>
  <c r="AY207" i="5"/>
  <c r="Y208" i="5"/>
  <c r="AY208" i="5"/>
  <c r="AY210" i="5"/>
  <c r="AB211" i="5"/>
  <c r="X211" i="5"/>
  <c r="AX211" i="5"/>
  <c r="BC212" i="5"/>
  <c r="AY216" i="5"/>
  <c r="AX218" i="5"/>
  <c r="AZ218" i="5"/>
  <c r="BA223" i="5"/>
  <c r="AX230" i="5"/>
  <c r="AX231" i="5"/>
  <c r="BB233" i="5"/>
  <c r="AY233" i="5"/>
  <c r="BA237" i="5"/>
  <c r="AZ237" i="5"/>
  <c r="BC237" i="5"/>
  <c r="AX242" i="5"/>
  <c r="AX244" i="5"/>
  <c r="BB251" i="5"/>
  <c r="AY251" i="5"/>
  <c r="AX262" i="5"/>
  <c r="BC278" i="5"/>
  <c r="AZ278" i="5"/>
  <c r="Z135" i="5"/>
  <c r="AD137" i="5"/>
  <c r="Z137" i="5"/>
  <c r="AE137" i="5"/>
  <c r="BC137" i="5"/>
  <c r="AC138" i="5"/>
  <c r="Y138" i="5"/>
  <c r="BB138" i="5"/>
  <c r="AB139" i="5"/>
  <c r="X139" i="5"/>
  <c r="AX139" i="5"/>
  <c r="AE140" i="5"/>
  <c r="AD140" i="5"/>
  <c r="AZ140" i="5"/>
  <c r="Z143" i="5"/>
  <c r="AD145" i="5"/>
  <c r="Z145" i="5"/>
  <c r="AE145" i="5"/>
  <c r="BC145" i="5"/>
  <c r="AC146" i="5"/>
  <c r="Y146" i="5"/>
  <c r="BB146" i="5"/>
  <c r="AB147" i="5"/>
  <c r="X147" i="5"/>
  <c r="AX147" i="5"/>
  <c r="AE148" i="5"/>
  <c r="AD148" i="5"/>
  <c r="AZ148" i="5"/>
  <c r="Z151" i="5"/>
  <c r="AD153" i="5"/>
  <c r="Z153" i="5"/>
  <c r="AE153" i="5"/>
  <c r="BC153" i="5"/>
  <c r="AC154" i="5"/>
  <c r="Y154" i="5"/>
  <c r="BB154" i="5"/>
  <c r="AB155" i="5"/>
  <c r="X155" i="5"/>
  <c r="AX155" i="5"/>
  <c r="AE156" i="5"/>
  <c r="AD156" i="5"/>
  <c r="AZ156" i="5"/>
  <c r="Z159" i="5"/>
  <c r="AD161" i="5"/>
  <c r="Z161" i="5"/>
  <c r="AE161" i="5"/>
  <c r="BC161" i="5"/>
  <c r="AC162" i="5"/>
  <c r="Y162" i="5"/>
  <c r="X162" i="5"/>
  <c r="BB162" i="5"/>
  <c r="AB163" i="5"/>
  <c r="X163" i="5"/>
  <c r="AX163" i="5"/>
  <c r="AE164" i="5"/>
  <c r="AD164" i="5"/>
  <c r="AZ164" i="5"/>
  <c r="Z167" i="5"/>
  <c r="AD169" i="5"/>
  <c r="Z169" i="5"/>
  <c r="AE169" i="5"/>
  <c r="BC169" i="5"/>
  <c r="AC170" i="5"/>
  <c r="Y170" i="5"/>
  <c r="X170" i="5"/>
  <c r="BB170" i="5"/>
  <c r="AB171" i="5"/>
  <c r="X171" i="5"/>
  <c r="AX171" i="5"/>
  <c r="AE172" i="5"/>
  <c r="AD172" i="5"/>
  <c r="AZ172" i="5"/>
  <c r="Z175" i="5"/>
  <c r="AD177" i="5"/>
  <c r="Z177" i="5"/>
  <c r="AE177" i="5"/>
  <c r="BC177" i="5"/>
  <c r="AC178" i="5"/>
  <c r="Y178" i="5"/>
  <c r="X178" i="5"/>
  <c r="BB178" i="5"/>
  <c r="AB179" i="5"/>
  <c r="X179" i="5"/>
  <c r="AX179" i="5"/>
  <c r="AE180" i="5"/>
  <c r="AD180" i="5"/>
  <c r="AZ180" i="5"/>
  <c r="Z183" i="5"/>
  <c r="AD185" i="5"/>
  <c r="Z185" i="5"/>
  <c r="AB186" i="5"/>
  <c r="X186" i="5"/>
  <c r="AE187" i="5"/>
  <c r="Z187" i="5"/>
  <c r="AX187" i="5"/>
  <c r="AB189" i="5"/>
  <c r="AE190" i="5"/>
  <c r="AZ190" i="5"/>
  <c r="AD193" i="5"/>
  <c r="Z193" i="5"/>
  <c r="AX197" i="5"/>
  <c r="Z198" i="5"/>
  <c r="AX200" i="5"/>
  <c r="AD203" i="5"/>
  <c r="Y203" i="5"/>
  <c r="AB205" i="5"/>
  <c r="AE206" i="5"/>
  <c r="AZ206" i="5"/>
  <c r="AD209" i="5"/>
  <c r="Z209" i="5"/>
  <c r="AY231" i="5"/>
  <c r="K238" i="5"/>
  <c r="AX237" i="5"/>
  <c r="AY237" i="5"/>
  <c r="BB259" i="5"/>
  <c r="AY259" i="5"/>
  <c r="AX267" i="5"/>
  <c r="BC269" i="5"/>
  <c r="BB269" i="5"/>
  <c r="AA188" i="5"/>
  <c r="AC189" i="5"/>
  <c r="AY189" i="5"/>
  <c r="AB190" i="5"/>
  <c r="AX190" i="5"/>
  <c r="AC192" i="5"/>
  <c r="AA196" i="5"/>
  <c r="AC197" i="5"/>
  <c r="AY197" i="5"/>
  <c r="AB198" i="5"/>
  <c r="AX198" i="5"/>
  <c r="AC200" i="5"/>
  <c r="AA204" i="5"/>
  <c r="AC205" i="5"/>
  <c r="AY205" i="5"/>
  <c r="AB206" i="5"/>
  <c r="AX206" i="5"/>
  <c r="AC208" i="5"/>
  <c r="AY211" i="5"/>
  <c r="AX212" i="5"/>
  <c r="AZ216" i="5"/>
  <c r="AY218" i="5"/>
  <c r="AY219" i="5"/>
  <c r="K231" i="5"/>
  <c r="AY236" i="5"/>
  <c r="AY238" i="5"/>
  <c r="BB245" i="5"/>
  <c r="AY245" i="5"/>
  <c r="BA249" i="5"/>
  <c r="AZ249" i="5"/>
  <c r="AY249" i="5"/>
  <c r="BB253" i="5"/>
  <c r="AY253" i="5"/>
  <c r="BA257" i="5"/>
  <c r="AZ257" i="5"/>
  <c r="AY257" i="5"/>
  <c r="BB261" i="5"/>
  <c r="AY261" i="5"/>
  <c r="BA265" i="5"/>
  <c r="AZ265" i="5"/>
  <c r="AY265" i="5"/>
  <c r="BA269" i="5"/>
  <c r="BC272" i="5"/>
  <c r="AZ272" i="5"/>
  <c r="BB277" i="5"/>
  <c r="AY277" i="5"/>
  <c r="BC310" i="5"/>
  <c r="AZ310" i="5"/>
  <c r="Y186" i="5"/>
  <c r="X187" i="5"/>
  <c r="AD189" i="5"/>
  <c r="Z189" i="5"/>
  <c r="AE189" i="5"/>
  <c r="BC189" i="5"/>
  <c r="AC190" i="5"/>
  <c r="Y190" i="5"/>
  <c r="BB190" i="5"/>
  <c r="AB191" i="5"/>
  <c r="X191" i="5"/>
  <c r="AX191" i="5"/>
  <c r="AE192" i="5"/>
  <c r="AD192" i="5"/>
  <c r="AZ192" i="5"/>
  <c r="Z195" i="5"/>
  <c r="AD197" i="5"/>
  <c r="Z197" i="5"/>
  <c r="AE197" i="5"/>
  <c r="BC197" i="5"/>
  <c r="AC198" i="5"/>
  <c r="Y198" i="5"/>
  <c r="BB198" i="5"/>
  <c r="AB199" i="5"/>
  <c r="X199" i="5"/>
  <c r="AX199" i="5"/>
  <c r="AE200" i="5"/>
  <c r="AD200" i="5"/>
  <c r="AZ200" i="5"/>
  <c r="Z203" i="5"/>
  <c r="AD205" i="5"/>
  <c r="Z205" i="5"/>
  <c r="AE205" i="5"/>
  <c r="BC205" i="5"/>
  <c r="AC206" i="5"/>
  <c r="Y206" i="5"/>
  <c r="BB206" i="5"/>
  <c r="AB207" i="5"/>
  <c r="X207" i="5"/>
  <c r="AX207" i="5"/>
  <c r="AE208" i="5"/>
  <c r="AD208" i="5"/>
  <c r="AZ208" i="5"/>
  <c r="Z211" i="5"/>
  <c r="BA214" i="5"/>
  <c r="AX214" i="5"/>
  <c r="AZ217" i="5"/>
  <c r="BC217" i="5"/>
  <c r="BC218" i="5"/>
  <c r="AZ223" i="5"/>
  <c r="AX225" i="5"/>
  <c r="T231" i="5"/>
  <c r="AX234" i="5"/>
  <c r="AZ239" i="5"/>
  <c r="AX241" i="5"/>
  <c r="BB243" i="5"/>
  <c r="AY243" i="5"/>
  <c r="BA247" i="5"/>
  <c r="BB247" i="5"/>
  <c r="BC249" i="5"/>
  <c r="BC250" i="5"/>
  <c r="AZ250" i="5"/>
  <c r="BA255" i="5"/>
  <c r="BB255" i="5"/>
  <c r="BC257" i="5"/>
  <c r="BC258" i="5"/>
  <c r="AZ258" i="5"/>
  <c r="BA263" i="5"/>
  <c r="BB263" i="5"/>
  <c r="BC265" i="5"/>
  <c r="AX266" i="5"/>
  <c r="AX268" i="5"/>
  <c r="AX274" i="5"/>
  <c r="BB293" i="5"/>
  <c r="BA293" i="5"/>
  <c r="AX306" i="5"/>
  <c r="BB273" i="5"/>
  <c r="AY273" i="5"/>
  <c r="AX290" i="5"/>
  <c r="BC296" i="5"/>
  <c r="AZ296" i="5"/>
  <c r="AX247" i="5"/>
  <c r="AZ248" i="5"/>
  <c r="AX249" i="5"/>
  <c r="AX252" i="5"/>
  <c r="AX255" i="5"/>
  <c r="AZ256" i="5"/>
  <c r="AX257" i="5"/>
  <c r="AX260" i="5"/>
  <c r="AX263" i="5"/>
  <c r="AZ264" i="5"/>
  <c r="AX265" i="5"/>
  <c r="AY266" i="5"/>
  <c r="W269" i="5"/>
  <c r="AY268" i="5"/>
  <c r="AX269" i="5"/>
  <c r="AX270" i="5"/>
  <c r="W276" i="5"/>
  <c r="AX286" i="5"/>
  <c r="BC289" i="5"/>
  <c r="BB289" i="5"/>
  <c r="AX293" i="5"/>
  <c r="AX302" i="5"/>
  <c r="BB329" i="5"/>
  <c r="AY329" i="5"/>
  <c r="BC338" i="5"/>
  <c r="AZ338" i="5"/>
  <c r="BB361" i="5"/>
  <c r="AY361" i="5"/>
  <c r="BC214" i="5"/>
  <c r="BB217" i="5"/>
  <c r="AX221" i="5"/>
  <c r="AX223" i="5"/>
  <c r="AX226" i="5"/>
  <c r="AX232" i="5"/>
  <c r="AY234" i="5"/>
  <c r="BB237" i="5"/>
  <c r="AX239" i="5"/>
  <c r="BB249" i="5"/>
  <c r="BB257" i="5"/>
  <c r="BB265" i="5"/>
  <c r="AC269" i="5"/>
  <c r="AY269" i="5"/>
  <c r="AY270" i="5"/>
  <c r="AX272" i="5"/>
  <c r="AC283" i="5"/>
  <c r="BC285" i="5"/>
  <c r="BB285" i="5"/>
  <c r="AX289" i="5"/>
  <c r="BA289" i="5"/>
  <c r="AY293" i="5"/>
  <c r="AX298" i="5"/>
  <c r="AX305" i="5"/>
  <c r="BA305" i="5"/>
  <c r="BA308" i="5"/>
  <c r="BB313" i="5"/>
  <c r="AY313" i="5"/>
  <c r="BB315" i="5"/>
  <c r="BB316" i="5"/>
  <c r="AY316" i="5"/>
  <c r="BB337" i="5"/>
  <c r="AY337" i="5"/>
  <c r="BC346" i="5"/>
  <c r="AZ346" i="5"/>
  <c r="BB221" i="5"/>
  <c r="BB223" i="5"/>
  <c r="AX228" i="5"/>
  <c r="BC234" i="5"/>
  <c r="AX236" i="5"/>
  <c r="BB239" i="5"/>
  <c r="AX243" i="5"/>
  <c r="AX245" i="5"/>
  <c r="AZ247" i="5"/>
  <c r="AX248" i="5"/>
  <c r="AY250" i="5"/>
  <c r="AX253" i="5"/>
  <c r="AZ255" i="5"/>
  <c r="AX256" i="5"/>
  <c r="AY258" i="5"/>
  <c r="AX261" i="5"/>
  <c r="AZ263" i="5"/>
  <c r="AX264" i="5"/>
  <c r="AZ269" i="5"/>
  <c r="AY272" i="5"/>
  <c r="BA272" i="5"/>
  <c r="AX276" i="5"/>
  <c r="AZ282" i="5"/>
  <c r="AX285" i="5"/>
  <c r="BA285" i="5"/>
  <c r="AY289" i="5"/>
  <c r="AZ292" i="5"/>
  <c r="AZ293" i="5"/>
  <c r="AX294" i="5"/>
  <c r="AX301" i="5"/>
  <c r="BA301" i="5"/>
  <c r="AY305" i="5"/>
  <c r="BB318" i="5"/>
  <c r="BA318" i="5"/>
  <c r="BC322" i="5"/>
  <c r="AZ322" i="5"/>
  <c r="BB345" i="5"/>
  <c r="AY345" i="5"/>
  <c r="BC354" i="5"/>
  <c r="AZ354" i="5"/>
  <c r="BA280" i="5"/>
  <c r="BA282" i="5"/>
  <c r="BA284" i="5"/>
  <c r="BA288" i="5"/>
  <c r="AZ307" i="5"/>
  <c r="AX308" i="5"/>
  <c r="BC313" i="5"/>
  <c r="BA317" i="5"/>
  <c r="AZ317" i="5"/>
  <c r="AX318" i="5"/>
  <c r="BA275" i="5"/>
  <c r="BA277" i="5"/>
  <c r="BB278" i="5"/>
  <c r="BC279" i="5"/>
  <c r="BB292" i="5"/>
  <c r="BC293" i="5"/>
  <c r="BA295" i="5"/>
  <c r="BB296" i="5"/>
  <c r="BC297" i="5"/>
  <c r="BA299" i="5"/>
  <c r="BB300" i="5"/>
  <c r="BC301" i="5"/>
  <c r="BA303" i="5"/>
  <c r="BB304" i="5"/>
  <c r="BC305" i="5"/>
  <c r="BA307" i="5"/>
  <c r="AY308" i="5"/>
  <c r="AX309" i="5"/>
  <c r="BA309" i="5"/>
  <c r="AX311" i="5"/>
  <c r="AX312" i="5"/>
  <c r="AX317" i="5"/>
  <c r="AY317" i="5"/>
  <c r="AZ323" i="5"/>
  <c r="BB325" i="5"/>
  <c r="AY325" i="5"/>
  <c r="BC326" i="5"/>
  <c r="AZ326" i="5"/>
  <c r="BA327" i="5"/>
  <c r="BB327" i="5"/>
  <c r="AZ331" i="5"/>
  <c r="BB333" i="5"/>
  <c r="AY333" i="5"/>
  <c r="BC334" i="5"/>
  <c r="AZ334" i="5"/>
  <c r="BA335" i="5"/>
  <c r="BB335" i="5"/>
  <c r="AZ339" i="5"/>
  <c r="BB341" i="5"/>
  <c r="AY341" i="5"/>
  <c r="BC342" i="5"/>
  <c r="AZ342" i="5"/>
  <c r="BA343" i="5"/>
  <c r="BB343" i="5"/>
  <c r="AZ347" i="5"/>
  <c r="BB349" i="5"/>
  <c r="AY349" i="5"/>
  <c r="BC350" i="5"/>
  <c r="AZ350" i="5"/>
  <c r="BA351" i="5"/>
  <c r="BB351" i="5"/>
  <c r="AZ355" i="5"/>
  <c r="BB357" i="5"/>
  <c r="AY357" i="5"/>
  <c r="BC358" i="5"/>
  <c r="AZ358" i="5"/>
  <c r="BA359" i="5"/>
  <c r="BB359" i="5"/>
  <c r="AZ363" i="5"/>
  <c r="BC308" i="5"/>
  <c r="BB309" i="5"/>
  <c r="BA311" i="5"/>
  <c r="AX315" i="5"/>
  <c r="BC317" i="5"/>
  <c r="BC318" i="5"/>
  <c r="AZ318" i="5"/>
  <c r="AX320" i="5"/>
  <c r="BB317" i="5"/>
  <c r="AX323" i="5"/>
  <c r="AX324" i="5"/>
  <c r="AX327" i="5"/>
  <c r="AX328" i="5"/>
  <c r="AX331" i="5"/>
  <c r="AX332" i="5"/>
  <c r="AX335" i="5"/>
  <c r="AX336" i="5"/>
  <c r="AX339" i="5"/>
  <c r="AX340" i="5"/>
  <c r="AX343" i="5"/>
  <c r="AX344" i="5"/>
  <c r="AX347" i="5"/>
  <c r="AX348" i="5"/>
  <c r="AX351" i="5"/>
  <c r="AX352" i="5"/>
  <c r="AX355" i="5"/>
  <c r="AX356" i="5"/>
  <c r="AX359" i="5"/>
  <c r="AX360" i="5"/>
  <c r="AX363" i="5"/>
  <c r="AX364" i="5"/>
  <c r="BA364" i="5"/>
  <c r="AY310" i="5"/>
  <c r="AX313" i="5"/>
  <c r="AZ315" i="5"/>
  <c r="AX316" i="5"/>
  <c r="AY318" i="5"/>
  <c r="AX322" i="5"/>
  <c r="AY323" i="5"/>
  <c r="AX326" i="5"/>
  <c r="AY327" i="5"/>
  <c r="AX330" i="5"/>
  <c r="AY331" i="5"/>
  <c r="AX334" i="5"/>
  <c r="AY335" i="5"/>
  <c r="AX338" i="5"/>
  <c r="AY339" i="5"/>
  <c r="AX342" i="5"/>
  <c r="AY343" i="5"/>
  <c r="AX346" i="5"/>
  <c r="AY347" i="5"/>
  <c r="AX350" i="5"/>
  <c r="AY351" i="5"/>
  <c r="AX354" i="5"/>
  <c r="AY355" i="5"/>
  <c r="AY359" i="5"/>
  <c r="AY363" i="5"/>
  <c r="BA357" i="5"/>
  <c r="BA361" i="5"/>
  <c r="BB362" i="5"/>
  <c r="BC363" i="5"/>
  <c r="FT628" i="3" l="1"/>
  <c r="FT627" i="3"/>
  <c r="FT626" i="3"/>
  <c r="FT625" i="3"/>
  <c r="FT624" i="3"/>
  <c r="FT623" i="3"/>
  <c r="FT622" i="3"/>
  <c r="FT621" i="3"/>
  <c r="FU621" i="3" s="1"/>
  <c r="FT620" i="3"/>
  <c r="FT619" i="3"/>
  <c r="FT618" i="3"/>
  <c r="FT617" i="3"/>
  <c r="FT616" i="3"/>
  <c r="FT615" i="3"/>
  <c r="FT614" i="3"/>
  <c r="FT613" i="3"/>
  <c r="FU613" i="3" s="1"/>
  <c r="FT612" i="3"/>
  <c r="FT611" i="3"/>
  <c r="FT610" i="3"/>
  <c r="FT609" i="3"/>
  <c r="FT608" i="3"/>
  <c r="FT607" i="3"/>
  <c r="FT606" i="3"/>
  <c r="FT605" i="3"/>
  <c r="FT604" i="3"/>
  <c r="FT603" i="3"/>
  <c r="FT602" i="3"/>
  <c r="FT601" i="3"/>
  <c r="FT600" i="3"/>
  <c r="FT599" i="3"/>
  <c r="FT598" i="3"/>
  <c r="FT597" i="3"/>
  <c r="FU597" i="3" s="1"/>
  <c r="FT596" i="3"/>
  <c r="FT595" i="3"/>
  <c r="FT594" i="3"/>
  <c r="FT593" i="3"/>
  <c r="FT592" i="3"/>
  <c r="FT591" i="3"/>
  <c r="FT590" i="3"/>
  <c r="FT589" i="3"/>
  <c r="FT588" i="3"/>
  <c r="FT587" i="3"/>
  <c r="FT586" i="3"/>
  <c r="FT585" i="3"/>
  <c r="FT584" i="3"/>
  <c r="FT583" i="3"/>
  <c r="FT582" i="3"/>
  <c r="FT581" i="3"/>
  <c r="FT580" i="3"/>
  <c r="FT579" i="3"/>
  <c r="FT578" i="3"/>
  <c r="FT577" i="3"/>
  <c r="FT576" i="3"/>
  <c r="FT575" i="3"/>
  <c r="FT574" i="3"/>
  <c r="FT573" i="3"/>
  <c r="FT572" i="3"/>
  <c r="FT571" i="3"/>
  <c r="FT570" i="3"/>
  <c r="FT569" i="3"/>
  <c r="FT568" i="3"/>
  <c r="FT567" i="3"/>
  <c r="FT566" i="3"/>
  <c r="FT565" i="3"/>
  <c r="FU565" i="3" s="1"/>
  <c r="FT564" i="3"/>
  <c r="FT563" i="3"/>
  <c r="FT562" i="3"/>
  <c r="FT561" i="3"/>
  <c r="FT560" i="3"/>
  <c r="FT559" i="3"/>
  <c r="FT558" i="3"/>
  <c r="FT557" i="3"/>
  <c r="FT556" i="3"/>
  <c r="FT555" i="3"/>
  <c r="FT554" i="3"/>
  <c r="FT553" i="3"/>
  <c r="FT552" i="3"/>
  <c r="FT551" i="3"/>
  <c r="FT550" i="3"/>
  <c r="FT549" i="3"/>
  <c r="FT548" i="3"/>
  <c r="FT547" i="3"/>
  <c r="FT546" i="3"/>
  <c r="FT545" i="3"/>
  <c r="FT544" i="3"/>
  <c r="FT543" i="3"/>
  <c r="FT542" i="3"/>
  <c r="FT541" i="3"/>
  <c r="FT540" i="3"/>
  <c r="FT539" i="3"/>
  <c r="FT538" i="3"/>
  <c r="FT537" i="3"/>
  <c r="FT536" i="3"/>
  <c r="FT535" i="3"/>
  <c r="FT534" i="3"/>
  <c r="FT533" i="3"/>
  <c r="FT532" i="3"/>
  <c r="FT531" i="3"/>
  <c r="FT530" i="3"/>
  <c r="FT529" i="3"/>
  <c r="FT528" i="3"/>
  <c r="FT527" i="3"/>
  <c r="FT526" i="3"/>
  <c r="FT525" i="3"/>
  <c r="FT524" i="3"/>
  <c r="FT523" i="3"/>
  <c r="FT522" i="3"/>
  <c r="FT521" i="3"/>
  <c r="FT520" i="3"/>
  <c r="FT519" i="3"/>
  <c r="FT518" i="3"/>
  <c r="FT517" i="3"/>
  <c r="FT516" i="3"/>
  <c r="FT515" i="3"/>
  <c r="FT514" i="3"/>
  <c r="FT513" i="3"/>
  <c r="FT512" i="3"/>
  <c r="FT511" i="3"/>
  <c r="FT510" i="3"/>
  <c r="FT509" i="3"/>
  <c r="FT508" i="3"/>
  <c r="FT507" i="3"/>
  <c r="FT506" i="3"/>
  <c r="FT505" i="3"/>
  <c r="FT504" i="3"/>
  <c r="FT503" i="3"/>
  <c r="FT502" i="3"/>
  <c r="FT501" i="3"/>
  <c r="FT500" i="3"/>
  <c r="FT499" i="3"/>
  <c r="FT498" i="3"/>
  <c r="FT497" i="3"/>
  <c r="FT496" i="3"/>
  <c r="FT495" i="3"/>
  <c r="FT494" i="3"/>
  <c r="FT493" i="3"/>
  <c r="FT492" i="3"/>
  <c r="FT491" i="3"/>
  <c r="FT490" i="3"/>
  <c r="FT489" i="3"/>
  <c r="FT488" i="3"/>
  <c r="FT487" i="3"/>
  <c r="FT486" i="3"/>
  <c r="FT485" i="3"/>
  <c r="FT484" i="3"/>
  <c r="FT483" i="3"/>
  <c r="FT482" i="3"/>
  <c r="FT481" i="3"/>
  <c r="FT480" i="3"/>
  <c r="FT479" i="3"/>
  <c r="FT478" i="3"/>
  <c r="FT477" i="3"/>
  <c r="FT476" i="3"/>
  <c r="FT475" i="3"/>
  <c r="FT474" i="3"/>
  <c r="FT473" i="3"/>
  <c r="FT472" i="3"/>
  <c r="FT471" i="3"/>
  <c r="FT470" i="3"/>
  <c r="FT469" i="3"/>
  <c r="FT468" i="3"/>
  <c r="FT467" i="3"/>
  <c r="FT466" i="3"/>
  <c r="FT465" i="3"/>
  <c r="FT464" i="3"/>
  <c r="FT463" i="3"/>
  <c r="FT462" i="3"/>
  <c r="FT461" i="3"/>
  <c r="FT460" i="3"/>
  <c r="FT459" i="3"/>
  <c r="FT458" i="3"/>
  <c r="FT457" i="3"/>
  <c r="FT456" i="3"/>
  <c r="FT455" i="3"/>
  <c r="FT454" i="3"/>
  <c r="FT453" i="3"/>
  <c r="FT452" i="3"/>
  <c r="FT451" i="3"/>
  <c r="FT450" i="3"/>
  <c r="FT449" i="3"/>
  <c r="FT448" i="3"/>
  <c r="FT447" i="3"/>
  <c r="FT446" i="3"/>
  <c r="FT445" i="3"/>
  <c r="FT444" i="3"/>
  <c r="FT443" i="3"/>
  <c r="FT442" i="3"/>
  <c r="FT441" i="3"/>
  <c r="FT440" i="3"/>
  <c r="FT439" i="3"/>
  <c r="FT438" i="3"/>
  <c r="FT437" i="3"/>
  <c r="FT436" i="3"/>
  <c r="FT435" i="3"/>
  <c r="FT434" i="3"/>
  <c r="FT433" i="3"/>
  <c r="FT432" i="3"/>
  <c r="FT431" i="3"/>
  <c r="FT430" i="3"/>
  <c r="FT429" i="3"/>
  <c r="FT428" i="3"/>
  <c r="FT427" i="3"/>
  <c r="FT426" i="3"/>
  <c r="FT425" i="3"/>
  <c r="FT424" i="3"/>
  <c r="FT423" i="3"/>
  <c r="FT422" i="3"/>
  <c r="FT421" i="3"/>
  <c r="FT420" i="3"/>
  <c r="FT419" i="3"/>
  <c r="FT418" i="3"/>
  <c r="FT417" i="3"/>
  <c r="FT416" i="3"/>
  <c r="FT415" i="3"/>
  <c r="FT414" i="3"/>
  <c r="FT413" i="3"/>
  <c r="FT412" i="3"/>
  <c r="FT411" i="3"/>
  <c r="FT410" i="3"/>
  <c r="FT409" i="3"/>
  <c r="FT408" i="3"/>
  <c r="FU407" i="3"/>
  <c r="FT407" i="3"/>
  <c r="FT406" i="3"/>
  <c r="FT405" i="3"/>
  <c r="FT404" i="3"/>
  <c r="FT403" i="3"/>
  <c r="FT402" i="3"/>
  <c r="FT401" i="3"/>
  <c r="FT400" i="3"/>
  <c r="FT399" i="3"/>
  <c r="FT398" i="3"/>
  <c r="FT397" i="3"/>
  <c r="FT396" i="3"/>
  <c r="FT395" i="3"/>
  <c r="FT394" i="3"/>
  <c r="FT393" i="3"/>
  <c r="FT392" i="3"/>
  <c r="FT391" i="3"/>
  <c r="FT390" i="3"/>
  <c r="FT389" i="3"/>
  <c r="FT388" i="3"/>
  <c r="FT387" i="3"/>
  <c r="DT387" i="3"/>
  <c r="FT386" i="3"/>
  <c r="DT386" i="3"/>
  <c r="FT385" i="3"/>
  <c r="DT385" i="3"/>
  <c r="FT384" i="3"/>
  <c r="DT384" i="3"/>
  <c r="FT383" i="3"/>
  <c r="DT383" i="3"/>
  <c r="FT382" i="3"/>
  <c r="DT382" i="3"/>
  <c r="FT381" i="3"/>
  <c r="DT381" i="3"/>
  <c r="FT380" i="3"/>
  <c r="DT380" i="3"/>
  <c r="FT379" i="3"/>
  <c r="DT379" i="3"/>
  <c r="FT378" i="3"/>
  <c r="FU378" i="3" s="1"/>
  <c r="DT378" i="3"/>
  <c r="FT377" i="3"/>
  <c r="DT377" i="3"/>
  <c r="FT376" i="3"/>
  <c r="DT376" i="3"/>
  <c r="FT375" i="3"/>
  <c r="DT375" i="3"/>
  <c r="FT374" i="3"/>
  <c r="DT374" i="3"/>
  <c r="FT373" i="3"/>
  <c r="DT373" i="3"/>
  <c r="FT372" i="3"/>
  <c r="DT372" i="3"/>
  <c r="FT371" i="3"/>
  <c r="DT371" i="3"/>
  <c r="FT370" i="3"/>
  <c r="DT370" i="3"/>
  <c r="FT369" i="3"/>
  <c r="DT369" i="3"/>
  <c r="FT368" i="3"/>
  <c r="DT368" i="3"/>
  <c r="FT367" i="3"/>
  <c r="DT367" i="3"/>
  <c r="FT366" i="3"/>
  <c r="DT366" i="3"/>
  <c r="FT365" i="3"/>
  <c r="DT365" i="3"/>
  <c r="FT364" i="3"/>
  <c r="DT364" i="3"/>
  <c r="FT363" i="3"/>
  <c r="DT363" i="3"/>
  <c r="FT362" i="3"/>
  <c r="FU362" i="3" s="1"/>
  <c r="DT362" i="3"/>
  <c r="FT361" i="3"/>
  <c r="DT361" i="3"/>
  <c r="FT360" i="3"/>
  <c r="DT360" i="3"/>
  <c r="FT359" i="3"/>
  <c r="DT359" i="3"/>
  <c r="FT358" i="3"/>
  <c r="FU358" i="3" s="1"/>
  <c r="DT358" i="3"/>
  <c r="FT357" i="3"/>
  <c r="DT357" i="3"/>
  <c r="FT356" i="3"/>
  <c r="DT356" i="3"/>
  <c r="FT355" i="3"/>
  <c r="DT355" i="3"/>
  <c r="FT354" i="3"/>
  <c r="DT354" i="3"/>
  <c r="FT353" i="3"/>
  <c r="DT353" i="3"/>
  <c r="FT352" i="3"/>
  <c r="DT352" i="3"/>
  <c r="FT351" i="3"/>
  <c r="DT351" i="3"/>
  <c r="FT350" i="3"/>
  <c r="DT350" i="3"/>
  <c r="FT349" i="3"/>
  <c r="DT349" i="3"/>
  <c r="FT348" i="3"/>
  <c r="DT348" i="3"/>
  <c r="FT347" i="3"/>
  <c r="DT347" i="3"/>
  <c r="FT346" i="3"/>
  <c r="DT346" i="3"/>
  <c r="FT345" i="3"/>
  <c r="DT345" i="3"/>
  <c r="FT344" i="3"/>
  <c r="DT344" i="3"/>
  <c r="FT343" i="3"/>
  <c r="DT343" i="3"/>
  <c r="FT342" i="3"/>
  <c r="DT342" i="3"/>
  <c r="FT341" i="3"/>
  <c r="DT341" i="3"/>
  <c r="FT340" i="3"/>
  <c r="DT340" i="3"/>
  <c r="FT339" i="3"/>
  <c r="DT339" i="3"/>
  <c r="FT338" i="3"/>
  <c r="DT338" i="3"/>
  <c r="FT337" i="3"/>
  <c r="DT337" i="3"/>
  <c r="FT336" i="3"/>
  <c r="DT336" i="3"/>
  <c r="FT335" i="3"/>
  <c r="DT335" i="3"/>
  <c r="FT334" i="3"/>
  <c r="DT334" i="3"/>
  <c r="FT333" i="3"/>
  <c r="DT333" i="3"/>
  <c r="FT332" i="3"/>
  <c r="DT332" i="3"/>
  <c r="FT331" i="3"/>
  <c r="DT331" i="3"/>
  <c r="FT330" i="3"/>
  <c r="DT330" i="3"/>
  <c r="FT329" i="3"/>
  <c r="DT329" i="3"/>
  <c r="FT328" i="3"/>
  <c r="DT328" i="3"/>
  <c r="FT327" i="3"/>
  <c r="DT327" i="3"/>
  <c r="FT326" i="3"/>
  <c r="DT326" i="3"/>
  <c r="FT325" i="3"/>
  <c r="DT325" i="3"/>
  <c r="FT324" i="3"/>
  <c r="DT324" i="3"/>
  <c r="FT323" i="3"/>
  <c r="DT323" i="3"/>
  <c r="FT322" i="3"/>
  <c r="DT322" i="3"/>
  <c r="FT321" i="3"/>
  <c r="DT321" i="3"/>
  <c r="FT320" i="3"/>
  <c r="DT320" i="3"/>
  <c r="FT319" i="3"/>
  <c r="DT319" i="3"/>
  <c r="FT318" i="3"/>
  <c r="DT318" i="3"/>
  <c r="FT317" i="3"/>
  <c r="DT317" i="3"/>
  <c r="FT316" i="3"/>
  <c r="DT316" i="3"/>
  <c r="FT315" i="3"/>
  <c r="DT315" i="3"/>
  <c r="FT314" i="3"/>
  <c r="DT314" i="3"/>
  <c r="FT313" i="3"/>
  <c r="DT313" i="3"/>
  <c r="FT312" i="3"/>
  <c r="DT312" i="3"/>
  <c r="FT311" i="3"/>
  <c r="DT311" i="3"/>
  <c r="FT310" i="3"/>
  <c r="DT310" i="3"/>
  <c r="FT309" i="3"/>
  <c r="DT309" i="3"/>
  <c r="FT308" i="3"/>
  <c r="DT308" i="3"/>
  <c r="FT307" i="3"/>
  <c r="DT307" i="3"/>
  <c r="FT306" i="3"/>
  <c r="DT306" i="3"/>
  <c r="FT305" i="3"/>
  <c r="DT305" i="3"/>
  <c r="FT304" i="3"/>
  <c r="DT304" i="3"/>
  <c r="FT303" i="3"/>
  <c r="DT303" i="3"/>
  <c r="FT302" i="3"/>
  <c r="DT302" i="3"/>
  <c r="FT301" i="3"/>
  <c r="DT301" i="3"/>
  <c r="FT300" i="3"/>
  <c r="DT300" i="3"/>
  <c r="FU299" i="3"/>
  <c r="FT299" i="3"/>
  <c r="DT299" i="3"/>
  <c r="FT298" i="3"/>
  <c r="DT298" i="3"/>
  <c r="FT297" i="3"/>
  <c r="DT297" i="3"/>
  <c r="FT296" i="3"/>
  <c r="DT296" i="3"/>
  <c r="FT295" i="3"/>
  <c r="DT295" i="3"/>
  <c r="FT294" i="3"/>
  <c r="DT294" i="3"/>
  <c r="FT293" i="3"/>
  <c r="DT293" i="3"/>
  <c r="FT292" i="3"/>
  <c r="DT292" i="3"/>
  <c r="FT291" i="3"/>
  <c r="DT291" i="3"/>
  <c r="FT290" i="3"/>
  <c r="DT290" i="3"/>
  <c r="FT289" i="3"/>
  <c r="DT289" i="3"/>
  <c r="FT288" i="3"/>
  <c r="DT288" i="3"/>
  <c r="FT287" i="3"/>
  <c r="DT287" i="3"/>
  <c r="FT286" i="3"/>
  <c r="DT286" i="3"/>
  <c r="FT285" i="3"/>
  <c r="DT285" i="3"/>
  <c r="FT284" i="3"/>
  <c r="DT284" i="3"/>
  <c r="FT283" i="3"/>
  <c r="DT283" i="3"/>
  <c r="FT282" i="3"/>
  <c r="DT282" i="3"/>
  <c r="FT281" i="3"/>
  <c r="DT281" i="3"/>
  <c r="FT280" i="3"/>
  <c r="DT280" i="3"/>
  <c r="FT279" i="3"/>
  <c r="DT279" i="3"/>
  <c r="FT278" i="3"/>
  <c r="DT278" i="3"/>
  <c r="FT277" i="3"/>
  <c r="DT277" i="3"/>
  <c r="FT276" i="3"/>
  <c r="DT276" i="3"/>
  <c r="FT275" i="3"/>
  <c r="DT275" i="3"/>
  <c r="FT274" i="3"/>
  <c r="DT274" i="3"/>
  <c r="FT273" i="3"/>
  <c r="DT273" i="3"/>
  <c r="FT272" i="3"/>
  <c r="DT272" i="3"/>
  <c r="FT271" i="3"/>
  <c r="DT271" i="3"/>
  <c r="FT270" i="3"/>
  <c r="DT270" i="3"/>
  <c r="FT269" i="3"/>
  <c r="DT269" i="3"/>
  <c r="FT268" i="3"/>
  <c r="DT268" i="3"/>
  <c r="FT267" i="3"/>
  <c r="DT267" i="3"/>
  <c r="FT266" i="3"/>
  <c r="DT266" i="3"/>
  <c r="FT265" i="3"/>
  <c r="DT265" i="3"/>
  <c r="FT264" i="3"/>
  <c r="DT264" i="3"/>
  <c r="FT263" i="3"/>
  <c r="DT263" i="3"/>
  <c r="FT262" i="3"/>
  <c r="DT262" i="3"/>
  <c r="FT261" i="3"/>
  <c r="DT261" i="3"/>
  <c r="DU261" i="3" s="1"/>
  <c r="FT260" i="3"/>
  <c r="DT260" i="3"/>
  <c r="FT259" i="3"/>
  <c r="DT259" i="3"/>
  <c r="FT258" i="3"/>
  <c r="DT258" i="3"/>
  <c r="FT257" i="3"/>
  <c r="DT257" i="3"/>
  <c r="FT256" i="3"/>
  <c r="DT256" i="3"/>
  <c r="FT255" i="3"/>
  <c r="DT255" i="3"/>
  <c r="FT254" i="3"/>
  <c r="DT254" i="3"/>
  <c r="FT253" i="3"/>
  <c r="DT253" i="3"/>
  <c r="FT252" i="3"/>
  <c r="DT252" i="3"/>
  <c r="FT251" i="3"/>
  <c r="DT251" i="3"/>
  <c r="FT250" i="3"/>
  <c r="DT250" i="3"/>
  <c r="FT249" i="3"/>
  <c r="DT249" i="3"/>
  <c r="FT248" i="3"/>
  <c r="DT248" i="3"/>
  <c r="FU247" i="3"/>
  <c r="FT247" i="3"/>
  <c r="DT247" i="3"/>
  <c r="FT246" i="3"/>
  <c r="DT246" i="3"/>
  <c r="FT245" i="3"/>
  <c r="DT245" i="3"/>
  <c r="FT244" i="3"/>
  <c r="DT244" i="3"/>
  <c r="FT243" i="3"/>
  <c r="DT243" i="3"/>
  <c r="FT242" i="3"/>
  <c r="DT242" i="3"/>
  <c r="FT241" i="3"/>
  <c r="DT241" i="3"/>
  <c r="FT240" i="3"/>
  <c r="DT240" i="3"/>
  <c r="FT239" i="3"/>
  <c r="DT239" i="3"/>
  <c r="FT238" i="3"/>
  <c r="DT238" i="3"/>
  <c r="FT237" i="3"/>
  <c r="DT237" i="3"/>
  <c r="FT236" i="3"/>
  <c r="DT236" i="3"/>
  <c r="FT235" i="3"/>
  <c r="DT235" i="3"/>
  <c r="FT234" i="3"/>
  <c r="DT234" i="3"/>
  <c r="FT233" i="3"/>
  <c r="DT233" i="3"/>
  <c r="FT232" i="3"/>
  <c r="DT232" i="3"/>
  <c r="FT231" i="3"/>
  <c r="DT231" i="3"/>
  <c r="FT230" i="3"/>
  <c r="DT230" i="3"/>
  <c r="BC230" i="3"/>
  <c r="FT229" i="3"/>
  <c r="DT229" i="3"/>
  <c r="BC229" i="3"/>
  <c r="FT228" i="3"/>
  <c r="DT228" i="3"/>
  <c r="BC228" i="3"/>
  <c r="FT227" i="3"/>
  <c r="DT227" i="3"/>
  <c r="BC227" i="3"/>
  <c r="FT226" i="3"/>
  <c r="DT226" i="3"/>
  <c r="BC226" i="3"/>
  <c r="FT225" i="3"/>
  <c r="DT225" i="3"/>
  <c r="BC225" i="3"/>
  <c r="FT224" i="3"/>
  <c r="DT224" i="3"/>
  <c r="BC224" i="3"/>
  <c r="FT223" i="3"/>
  <c r="DT223" i="3"/>
  <c r="BC223" i="3"/>
  <c r="FT222" i="3"/>
  <c r="DT222" i="3"/>
  <c r="BC222" i="3"/>
  <c r="FT221" i="3"/>
  <c r="DT221" i="3"/>
  <c r="BC221" i="3"/>
  <c r="FT220" i="3"/>
  <c r="DT220" i="3"/>
  <c r="BC220" i="3"/>
  <c r="FT219" i="3"/>
  <c r="DT219" i="3"/>
  <c r="BC219" i="3"/>
  <c r="FT218" i="3"/>
  <c r="DT218" i="3"/>
  <c r="BC218" i="3"/>
  <c r="FT217" i="3"/>
  <c r="DT217" i="3"/>
  <c r="BC217" i="3"/>
  <c r="FT216" i="3"/>
  <c r="DT216" i="3"/>
  <c r="BC216" i="3"/>
  <c r="FT215" i="3"/>
  <c r="DT215" i="3"/>
  <c r="BC215" i="3"/>
  <c r="FT214" i="3"/>
  <c r="DT214" i="3"/>
  <c r="BC214" i="3"/>
  <c r="FT213" i="3"/>
  <c r="DT213" i="3"/>
  <c r="BC213" i="3"/>
  <c r="FT212" i="3"/>
  <c r="DT212" i="3"/>
  <c r="BC212" i="3"/>
  <c r="FT211" i="3"/>
  <c r="DT211" i="3"/>
  <c r="BC211" i="3"/>
  <c r="FT210" i="3"/>
  <c r="DT210" i="3"/>
  <c r="BC210" i="3"/>
  <c r="FT209" i="3"/>
  <c r="FU209" i="3" s="1"/>
  <c r="DT209" i="3"/>
  <c r="BC209" i="3"/>
  <c r="FT208" i="3"/>
  <c r="DT208" i="3"/>
  <c r="BC208" i="3"/>
  <c r="FT207" i="3"/>
  <c r="DT207" i="3"/>
  <c r="BC207" i="3"/>
  <c r="FT206" i="3"/>
  <c r="DT206" i="3"/>
  <c r="BC206" i="3"/>
  <c r="FT205" i="3"/>
  <c r="DT205" i="3"/>
  <c r="BC205" i="3"/>
  <c r="FT204" i="3"/>
  <c r="DT204" i="3"/>
  <c r="BC204" i="3"/>
  <c r="FT203" i="3"/>
  <c r="DT203" i="3"/>
  <c r="BC203" i="3"/>
  <c r="FT202" i="3"/>
  <c r="DT202" i="3"/>
  <c r="BC202" i="3"/>
  <c r="FT201" i="3"/>
  <c r="DT201" i="3"/>
  <c r="BC201" i="3"/>
  <c r="FT200" i="3"/>
  <c r="DT200" i="3"/>
  <c r="BC200" i="3"/>
  <c r="FT199" i="3"/>
  <c r="DT199" i="3"/>
  <c r="BC199" i="3"/>
  <c r="FU198" i="3"/>
  <c r="FT198" i="3"/>
  <c r="DT198" i="3"/>
  <c r="BC198" i="3"/>
  <c r="FT197" i="3"/>
  <c r="DT197" i="3"/>
  <c r="BC197" i="3"/>
  <c r="FT196" i="3"/>
  <c r="DT196" i="3"/>
  <c r="BC196" i="3"/>
  <c r="FT195" i="3"/>
  <c r="DT195" i="3"/>
  <c r="BC195" i="3"/>
  <c r="FT194" i="3"/>
  <c r="FU194" i="3" s="1"/>
  <c r="DT194" i="3"/>
  <c r="BC194" i="3"/>
  <c r="FT193" i="3"/>
  <c r="DT193" i="3"/>
  <c r="BC193" i="3"/>
  <c r="FT192" i="3"/>
  <c r="DT192" i="3"/>
  <c r="BC192" i="3"/>
  <c r="FT191" i="3"/>
  <c r="DU191" i="3"/>
  <c r="DT191" i="3"/>
  <c r="BC191" i="3"/>
  <c r="FT190" i="3"/>
  <c r="DT190" i="3"/>
  <c r="BC190" i="3"/>
  <c r="FT189" i="3"/>
  <c r="DT189" i="3"/>
  <c r="BC189" i="3"/>
  <c r="FT188" i="3"/>
  <c r="DT188" i="3"/>
  <c r="BC188" i="3"/>
  <c r="FT187" i="3"/>
  <c r="DT187" i="3"/>
  <c r="BC187" i="3"/>
  <c r="FT186" i="3"/>
  <c r="DT186" i="3"/>
  <c r="BC186" i="3"/>
  <c r="FT185" i="3"/>
  <c r="DT185" i="3"/>
  <c r="BC185" i="3"/>
  <c r="FT184" i="3"/>
  <c r="DT184" i="3"/>
  <c r="BC184" i="3"/>
  <c r="FU183" i="3"/>
  <c r="FT183" i="3"/>
  <c r="DT183" i="3"/>
  <c r="BC183" i="3"/>
  <c r="FT182" i="3"/>
  <c r="DT182" i="3"/>
  <c r="BC182" i="3"/>
  <c r="FT181" i="3"/>
  <c r="DT181" i="3"/>
  <c r="BC181" i="3"/>
  <c r="FT180" i="3"/>
  <c r="DT180" i="3"/>
  <c r="DU180" i="3" s="1"/>
  <c r="BC180" i="3"/>
  <c r="FT179" i="3"/>
  <c r="DT179" i="3"/>
  <c r="BC179" i="3"/>
  <c r="FT178" i="3"/>
  <c r="DT178" i="3"/>
  <c r="BC178" i="3"/>
  <c r="FT177" i="3"/>
  <c r="DT177" i="3"/>
  <c r="BC177" i="3"/>
  <c r="FT176" i="3"/>
  <c r="DT176" i="3"/>
  <c r="BC176" i="3"/>
  <c r="FU175" i="3"/>
  <c r="FT175" i="3"/>
  <c r="DT175" i="3"/>
  <c r="BC175" i="3"/>
  <c r="FT174" i="3"/>
  <c r="DT174" i="3"/>
  <c r="BC174" i="3"/>
  <c r="FT173" i="3"/>
  <c r="DT173" i="3"/>
  <c r="BC173" i="3"/>
  <c r="FT172" i="3"/>
  <c r="DT172" i="3"/>
  <c r="BC172" i="3"/>
  <c r="FT171" i="3"/>
  <c r="DT171" i="3"/>
  <c r="BC171" i="3"/>
  <c r="FT170" i="3"/>
  <c r="DT170" i="3"/>
  <c r="BC170" i="3"/>
  <c r="FT169" i="3"/>
  <c r="DT169" i="3"/>
  <c r="BC169" i="3"/>
  <c r="FT168" i="3"/>
  <c r="DT168" i="3"/>
  <c r="BC168" i="3"/>
  <c r="FU167" i="3"/>
  <c r="FT167" i="3"/>
  <c r="DT167" i="3"/>
  <c r="BC167" i="3"/>
  <c r="FT166" i="3"/>
  <c r="DT166" i="3"/>
  <c r="BC166" i="3"/>
  <c r="FT165" i="3"/>
  <c r="DT165" i="3"/>
  <c r="BC165" i="3"/>
  <c r="FT164" i="3"/>
  <c r="DT164" i="3"/>
  <c r="BC164" i="3"/>
  <c r="FT163" i="3"/>
  <c r="DT163" i="3"/>
  <c r="BC163" i="3"/>
  <c r="FT162" i="3"/>
  <c r="DT162" i="3"/>
  <c r="BC162" i="3"/>
  <c r="FT161" i="3"/>
  <c r="DT161" i="3"/>
  <c r="BC161" i="3"/>
  <c r="FT160" i="3"/>
  <c r="DT160" i="3"/>
  <c r="BC160" i="3"/>
  <c r="FU159" i="3"/>
  <c r="FT159" i="3"/>
  <c r="DT159" i="3"/>
  <c r="BC159" i="3"/>
  <c r="FT158" i="3"/>
  <c r="DT158" i="3"/>
  <c r="BC158" i="3"/>
  <c r="FU157" i="3"/>
  <c r="FT157" i="3"/>
  <c r="DT157" i="3"/>
  <c r="BC157" i="3"/>
  <c r="FT156" i="3"/>
  <c r="DT156" i="3"/>
  <c r="BC156" i="3"/>
  <c r="FU155" i="3"/>
  <c r="FT155" i="3"/>
  <c r="DT155" i="3"/>
  <c r="BC155" i="3"/>
  <c r="FT154" i="3"/>
  <c r="DT154" i="3"/>
  <c r="BC154" i="3"/>
  <c r="FT153" i="3"/>
  <c r="DT153" i="3"/>
  <c r="BC153" i="3"/>
  <c r="FT152" i="3"/>
  <c r="DT152" i="3"/>
  <c r="BC152" i="3"/>
  <c r="FT151" i="3"/>
  <c r="DT151" i="3"/>
  <c r="BC151" i="3"/>
  <c r="FT150" i="3"/>
  <c r="DT150" i="3"/>
  <c r="BC150" i="3"/>
  <c r="FT149" i="3"/>
  <c r="DT149" i="3"/>
  <c r="BC149" i="3"/>
  <c r="FT148" i="3"/>
  <c r="DT148" i="3"/>
  <c r="BC148" i="3"/>
  <c r="FU147" i="3"/>
  <c r="FT147" i="3"/>
  <c r="DT147" i="3"/>
  <c r="BC147" i="3"/>
  <c r="FT146" i="3"/>
  <c r="DT146" i="3"/>
  <c r="BC146" i="3"/>
  <c r="AL146" i="3"/>
  <c r="FT145" i="3"/>
  <c r="DT145" i="3"/>
  <c r="BC145" i="3"/>
  <c r="FT144" i="3"/>
  <c r="DT144" i="3"/>
  <c r="BC144" i="3"/>
  <c r="FT143" i="3"/>
  <c r="DT143" i="3"/>
  <c r="BC143" i="3"/>
  <c r="FT142" i="3"/>
  <c r="DT142" i="3"/>
  <c r="DU142" i="3" s="1"/>
  <c r="BC142" i="3"/>
  <c r="FT141" i="3"/>
  <c r="DT141" i="3"/>
  <c r="BC141" i="3"/>
  <c r="FT140" i="3"/>
  <c r="DT140" i="3"/>
  <c r="BC140" i="3"/>
  <c r="FU139" i="3"/>
  <c r="FT139" i="3"/>
  <c r="DT139" i="3"/>
  <c r="BC139" i="3"/>
  <c r="FT138" i="3"/>
  <c r="DT138" i="3"/>
  <c r="BC138" i="3"/>
  <c r="FT137" i="3"/>
  <c r="DT137" i="3"/>
  <c r="BC137" i="3"/>
  <c r="FT136" i="3"/>
  <c r="DT136" i="3"/>
  <c r="BC136" i="3"/>
  <c r="FT135" i="3"/>
  <c r="DT135" i="3"/>
  <c r="BC135" i="3"/>
  <c r="FT134" i="3"/>
  <c r="DT134" i="3"/>
  <c r="BC134" i="3"/>
  <c r="FT133" i="3"/>
  <c r="DT133" i="3"/>
  <c r="BC133" i="3"/>
  <c r="FT132" i="3"/>
  <c r="DT132" i="3"/>
  <c r="BC132" i="3"/>
  <c r="FU131" i="3"/>
  <c r="FT131" i="3"/>
  <c r="DT131" i="3"/>
  <c r="BC131" i="3"/>
  <c r="FT130" i="3"/>
  <c r="DT130" i="3"/>
  <c r="BC130" i="3"/>
  <c r="FT129" i="3"/>
  <c r="DT129" i="3"/>
  <c r="BC129" i="3"/>
  <c r="FT128" i="3"/>
  <c r="DT128" i="3"/>
  <c r="BC128" i="3"/>
  <c r="FT127" i="3"/>
  <c r="DT127" i="3"/>
  <c r="BC127" i="3"/>
  <c r="FT126" i="3"/>
  <c r="DT126" i="3"/>
  <c r="BC126" i="3"/>
  <c r="FT125" i="3"/>
  <c r="DT125" i="3"/>
  <c r="BC125" i="3"/>
  <c r="FT124" i="3"/>
  <c r="DT124" i="3"/>
  <c r="BC124" i="3"/>
  <c r="FU123" i="3"/>
  <c r="FT123" i="3"/>
  <c r="DT123" i="3"/>
  <c r="BC123" i="3"/>
  <c r="FT122" i="3"/>
  <c r="DT122" i="3"/>
  <c r="BC122" i="3"/>
  <c r="FT121" i="3"/>
  <c r="DT121" i="3"/>
  <c r="BC121" i="3"/>
  <c r="FT120" i="3"/>
  <c r="DT120" i="3"/>
  <c r="BC120" i="3"/>
  <c r="FT119" i="3"/>
  <c r="DT119" i="3"/>
  <c r="BC119" i="3"/>
  <c r="FT118" i="3"/>
  <c r="DT118" i="3"/>
  <c r="BC118" i="3"/>
  <c r="J118" i="3"/>
  <c r="FT117" i="3"/>
  <c r="DT117" i="3"/>
  <c r="BC117" i="3"/>
  <c r="J117" i="3"/>
  <c r="FT116" i="3"/>
  <c r="DT116" i="3"/>
  <c r="BC116" i="3"/>
  <c r="J116" i="3"/>
  <c r="FT115" i="3"/>
  <c r="FU115" i="3" s="1"/>
  <c r="DT115" i="3"/>
  <c r="BC115" i="3"/>
  <c r="J115" i="3"/>
  <c r="FT114" i="3"/>
  <c r="DT114" i="3"/>
  <c r="BC114" i="3"/>
  <c r="J114" i="3"/>
  <c r="FT113" i="3"/>
  <c r="DT113" i="3"/>
  <c r="BC113" i="3"/>
  <c r="J113" i="3"/>
  <c r="FU112" i="3"/>
  <c r="FT112" i="3"/>
  <c r="DT112" i="3"/>
  <c r="BC112" i="3"/>
  <c r="J112" i="3"/>
  <c r="FT111" i="3"/>
  <c r="DT111" i="3"/>
  <c r="BC111" i="3"/>
  <c r="J111" i="3"/>
  <c r="FT110" i="3"/>
  <c r="DT110" i="3"/>
  <c r="BC110" i="3"/>
  <c r="J110" i="3"/>
  <c r="FT109" i="3"/>
  <c r="DT109" i="3"/>
  <c r="BC109" i="3"/>
  <c r="J109" i="3"/>
  <c r="FT108" i="3"/>
  <c r="DT108" i="3"/>
  <c r="BC108" i="3"/>
  <c r="J108" i="3"/>
  <c r="FT107" i="3"/>
  <c r="FU107" i="3" s="1"/>
  <c r="DT107" i="3"/>
  <c r="BC107" i="3"/>
  <c r="J107" i="3"/>
  <c r="FT106" i="3"/>
  <c r="DT106" i="3"/>
  <c r="BC106" i="3"/>
  <c r="J106" i="3"/>
  <c r="FT105" i="3"/>
  <c r="DT105" i="3"/>
  <c r="BC105" i="3"/>
  <c r="J105" i="3"/>
  <c r="FU104" i="3"/>
  <c r="FT104" i="3"/>
  <c r="DT104" i="3"/>
  <c r="BC104" i="3"/>
  <c r="J104" i="3"/>
  <c r="FT103" i="3"/>
  <c r="DT103" i="3"/>
  <c r="BC103" i="3"/>
  <c r="J103" i="3"/>
  <c r="FT102" i="3"/>
  <c r="DT102" i="3"/>
  <c r="BC102" i="3"/>
  <c r="J102" i="3"/>
  <c r="FT101" i="3"/>
  <c r="DT101" i="3"/>
  <c r="BC101" i="3"/>
  <c r="J101" i="3"/>
  <c r="FT100" i="3"/>
  <c r="DT100" i="3"/>
  <c r="BC100" i="3"/>
  <c r="J100" i="3"/>
  <c r="FT99" i="3"/>
  <c r="FU99" i="3" s="1"/>
  <c r="DT99" i="3"/>
  <c r="BC99" i="3"/>
  <c r="J99" i="3"/>
  <c r="FT98" i="3"/>
  <c r="DT98" i="3"/>
  <c r="BC98" i="3"/>
  <c r="J98" i="3"/>
  <c r="FT97" i="3"/>
  <c r="DT97" i="3"/>
  <c r="BC97" i="3"/>
  <c r="J97" i="3"/>
  <c r="FU96" i="3"/>
  <c r="FT96" i="3"/>
  <c r="DT96" i="3"/>
  <c r="BC96" i="3"/>
  <c r="J96" i="3"/>
  <c r="FT95" i="3"/>
  <c r="DT95" i="3"/>
  <c r="BC95" i="3"/>
  <c r="J95" i="3"/>
  <c r="FT94" i="3"/>
  <c r="DT94" i="3"/>
  <c r="BC94" i="3"/>
  <c r="J94" i="3"/>
  <c r="FT93" i="3"/>
  <c r="DT93" i="3"/>
  <c r="BC93" i="3"/>
  <c r="J93" i="3"/>
  <c r="FT92" i="3"/>
  <c r="DT92" i="3"/>
  <c r="BC92" i="3"/>
  <c r="J92" i="3"/>
  <c r="FT91" i="3"/>
  <c r="FU91" i="3" s="1"/>
  <c r="DT91" i="3"/>
  <c r="BC91" i="3"/>
  <c r="J91" i="3"/>
  <c r="FT90" i="3"/>
  <c r="DT90" i="3"/>
  <c r="BC90" i="3"/>
  <c r="J90" i="3"/>
  <c r="FT89" i="3"/>
  <c r="EV89" i="3"/>
  <c r="DT89" i="3"/>
  <c r="BC89" i="3"/>
  <c r="J89" i="3"/>
  <c r="FT88" i="3"/>
  <c r="EV88" i="3"/>
  <c r="DT88" i="3"/>
  <c r="BC88" i="3"/>
  <c r="J88" i="3"/>
  <c r="FT87" i="3"/>
  <c r="EV87" i="3"/>
  <c r="DT87" i="3"/>
  <c r="BC87" i="3"/>
  <c r="J87" i="3"/>
  <c r="FT86" i="3"/>
  <c r="EV86" i="3"/>
  <c r="DT86" i="3"/>
  <c r="BC86" i="3"/>
  <c r="J86" i="3"/>
  <c r="FT85" i="3"/>
  <c r="EV85" i="3"/>
  <c r="DT85" i="3"/>
  <c r="BC85" i="3"/>
  <c r="J85" i="3"/>
  <c r="FT84" i="3"/>
  <c r="EV84" i="3"/>
  <c r="DT84" i="3"/>
  <c r="BC84" i="3"/>
  <c r="J84" i="3"/>
  <c r="FT83" i="3"/>
  <c r="EV83" i="3"/>
  <c r="DT83" i="3"/>
  <c r="BC83" i="3"/>
  <c r="J83" i="3"/>
  <c r="FT82" i="3"/>
  <c r="EV82" i="3"/>
  <c r="DT82" i="3"/>
  <c r="BC82" i="3"/>
  <c r="J82" i="3"/>
  <c r="FT81" i="3"/>
  <c r="EV81" i="3"/>
  <c r="DT81" i="3"/>
  <c r="BC81" i="3"/>
  <c r="J81" i="3"/>
  <c r="FT80" i="3"/>
  <c r="EV80" i="3"/>
  <c r="DT80" i="3"/>
  <c r="BC80" i="3"/>
  <c r="J80" i="3"/>
  <c r="FT79" i="3"/>
  <c r="EV79" i="3"/>
  <c r="DT79" i="3"/>
  <c r="BC79" i="3"/>
  <c r="J79" i="3"/>
  <c r="FT78" i="3"/>
  <c r="EV78" i="3"/>
  <c r="DT78" i="3"/>
  <c r="BC78" i="3"/>
  <c r="J78" i="3"/>
  <c r="FT77" i="3"/>
  <c r="EV77" i="3"/>
  <c r="DT77" i="3"/>
  <c r="BC77" i="3"/>
  <c r="J77" i="3"/>
  <c r="FT76" i="3"/>
  <c r="EV76" i="3"/>
  <c r="DT76" i="3"/>
  <c r="BC76" i="3"/>
  <c r="J76" i="3"/>
  <c r="FT75" i="3"/>
  <c r="EV75" i="3"/>
  <c r="DT75" i="3"/>
  <c r="BC75" i="3"/>
  <c r="J75" i="3"/>
  <c r="FT74" i="3"/>
  <c r="EV74" i="3"/>
  <c r="DT74" i="3"/>
  <c r="BC74" i="3"/>
  <c r="J74" i="3"/>
  <c r="FT73" i="3"/>
  <c r="EV73" i="3"/>
  <c r="DT73" i="3"/>
  <c r="BC73" i="3"/>
  <c r="J73" i="3"/>
  <c r="FT72" i="3"/>
  <c r="EV72" i="3"/>
  <c r="DT72" i="3"/>
  <c r="BC72" i="3"/>
  <c r="J72" i="3"/>
  <c r="FT71" i="3"/>
  <c r="EV71" i="3"/>
  <c r="DT71" i="3"/>
  <c r="BC71" i="3"/>
  <c r="J71" i="3"/>
  <c r="FT70" i="3"/>
  <c r="EV70" i="3"/>
  <c r="DT70" i="3"/>
  <c r="BC70" i="3"/>
  <c r="J70" i="3"/>
  <c r="FT69" i="3"/>
  <c r="EV69" i="3"/>
  <c r="DT69" i="3"/>
  <c r="BC69" i="3"/>
  <c r="J69" i="3"/>
  <c r="FT68" i="3"/>
  <c r="EV68" i="3"/>
  <c r="DT68" i="3"/>
  <c r="BC68" i="3"/>
  <c r="J68" i="3"/>
  <c r="FT67" i="3"/>
  <c r="EV67" i="3"/>
  <c r="DT67" i="3"/>
  <c r="BC67" i="3"/>
  <c r="J67" i="3"/>
  <c r="FT66" i="3"/>
  <c r="EV66" i="3"/>
  <c r="DT66" i="3"/>
  <c r="BC66" i="3"/>
  <c r="J66" i="3"/>
  <c r="FT65" i="3"/>
  <c r="EV65" i="3"/>
  <c r="DT65" i="3"/>
  <c r="BC65" i="3"/>
  <c r="J65" i="3"/>
  <c r="FT64" i="3"/>
  <c r="EV64" i="3"/>
  <c r="DT64" i="3"/>
  <c r="BC64" i="3"/>
  <c r="J64" i="3"/>
  <c r="FT63" i="3"/>
  <c r="EV63" i="3"/>
  <c r="DT63" i="3"/>
  <c r="BC63" i="3"/>
  <c r="J63" i="3"/>
  <c r="FT62" i="3"/>
  <c r="EV62" i="3"/>
  <c r="DT62" i="3"/>
  <c r="BC62" i="3"/>
  <c r="J62" i="3"/>
  <c r="FT61" i="3"/>
  <c r="EV61" i="3"/>
  <c r="DT61" i="3"/>
  <c r="BC61" i="3"/>
  <c r="J61" i="3"/>
  <c r="FT60" i="3"/>
  <c r="EV60" i="3"/>
  <c r="DT60" i="3"/>
  <c r="BC60" i="3"/>
  <c r="J60" i="3"/>
  <c r="FT59" i="3"/>
  <c r="EV59" i="3"/>
  <c r="DT59" i="3"/>
  <c r="BC59" i="3"/>
  <c r="J59" i="3"/>
  <c r="FT58" i="3"/>
  <c r="EV58" i="3"/>
  <c r="DT58" i="3"/>
  <c r="BC58" i="3"/>
  <c r="J58" i="3"/>
  <c r="FT57" i="3"/>
  <c r="EV57" i="3"/>
  <c r="DT57" i="3"/>
  <c r="CB57" i="3"/>
  <c r="CC57" i="3" s="1"/>
  <c r="BC57" i="3"/>
  <c r="J57" i="3"/>
  <c r="FT56" i="3"/>
  <c r="EV56" i="3"/>
  <c r="DT56" i="3"/>
  <c r="CC56" i="3"/>
  <c r="CB56" i="3"/>
  <c r="BC56" i="3"/>
  <c r="J56" i="3"/>
  <c r="FT55" i="3"/>
  <c r="EV55" i="3"/>
  <c r="DT55" i="3"/>
  <c r="CB55" i="3"/>
  <c r="CC55" i="3" s="1"/>
  <c r="BC55" i="3"/>
  <c r="J55" i="3"/>
  <c r="FT54" i="3"/>
  <c r="EW54" i="3"/>
  <c r="EV54" i="3"/>
  <c r="DT54" i="3"/>
  <c r="CB54" i="3"/>
  <c r="CC54" i="3" s="1"/>
  <c r="BD54" i="3"/>
  <c r="BC54" i="3"/>
  <c r="J54" i="3"/>
  <c r="FT53" i="3"/>
  <c r="EV53" i="3"/>
  <c r="DT53" i="3"/>
  <c r="CC53" i="3"/>
  <c r="CB53" i="3"/>
  <c r="BC53" i="3"/>
  <c r="J53" i="3"/>
  <c r="FT52" i="3"/>
  <c r="EV52" i="3"/>
  <c r="DT52" i="3"/>
  <c r="DU52" i="3" s="1"/>
  <c r="DH52" i="3"/>
  <c r="CB52" i="3"/>
  <c r="CC52" i="3" s="1"/>
  <c r="BC52" i="3"/>
  <c r="AL52" i="3"/>
  <c r="J52" i="3"/>
  <c r="FT51" i="3"/>
  <c r="FU51" i="3" s="1"/>
  <c r="EV51" i="3"/>
  <c r="DT51" i="3"/>
  <c r="CB51" i="3"/>
  <c r="CC51" i="3" s="1"/>
  <c r="BC51" i="3"/>
  <c r="AQ51" i="3"/>
  <c r="AJ51" i="3"/>
  <c r="AI51" i="3"/>
  <c r="J51" i="3"/>
  <c r="FT50" i="3"/>
  <c r="FU50" i="3" s="1"/>
  <c r="EV50" i="3"/>
  <c r="DT50" i="3"/>
  <c r="CB50" i="3"/>
  <c r="CC50" i="3" s="1"/>
  <c r="BC50" i="3"/>
  <c r="J50" i="3"/>
  <c r="FT49" i="3"/>
  <c r="EV49" i="3"/>
  <c r="DT49" i="3"/>
  <c r="CB49" i="3"/>
  <c r="BC49" i="3"/>
  <c r="J49" i="3"/>
  <c r="FT48" i="3"/>
  <c r="FU48" i="3" s="1"/>
  <c r="EV48" i="3"/>
  <c r="DT48" i="3"/>
  <c r="DA48" i="3"/>
  <c r="CZ48" i="3"/>
  <c r="CB48" i="3"/>
  <c r="CC48" i="3" s="1"/>
  <c r="BC48" i="3"/>
  <c r="J48" i="3"/>
  <c r="FU47" i="3"/>
  <c r="FT47" i="3"/>
  <c r="EV47" i="3"/>
  <c r="DT47" i="3"/>
  <c r="CB47" i="3"/>
  <c r="CC47" i="3" s="1"/>
  <c r="BC47" i="3"/>
  <c r="J47" i="3"/>
  <c r="FT46" i="3"/>
  <c r="EV46" i="3"/>
  <c r="DT46" i="3"/>
  <c r="CB46" i="3"/>
  <c r="BC46" i="3"/>
  <c r="J46" i="3"/>
  <c r="FU45" i="3"/>
  <c r="FT45" i="3"/>
  <c r="EV45" i="3"/>
  <c r="DT45" i="3"/>
  <c r="DU45" i="3" s="1"/>
  <c r="DA45" i="3"/>
  <c r="CZ45" i="3"/>
  <c r="CB45" i="3"/>
  <c r="BC45" i="3"/>
  <c r="J45" i="3"/>
  <c r="FT44" i="3"/>
  <c r="EV44" i="3"/>
  <c r="DT44" i="3"/>
  <c r="CB44" i="3"/>
  <c r="CC44" i="3" s="1"/>
  <c r="BC44" i="3"/>
  <c r="J44" i="3"/>
  <c r="FT43" i="3"/>
  <c r="EV43" i="3"/>
  <c r="DU43" i="3"/>
  <c r="DT43" i="3"/>
  <c r="CC43" i="3"/>
  <c r="CB43" i="3"/>
  <c r="BC43" i="3"/>
  <c r="AJ43" i="3"/>
  <c r="AI43" i="3"/>
  <c r="J43" i="3"/>
  <c r="K43" i="3" s="1"/>
  <c r="FT42" i="3"/>
  <c r="FU42" i="3" s="1"/>
  <c r="EV42" i="3"/>
  <c r="DT42" i="3"/>
  <c r="DU42" i="3" s="1"/>
  <c r="CB42" i="3"/>
  <c r="CC42" i="3" s="1"/>
  <c r="BC42" i="3"/>
  <c r="J42" i="3"/>
  <c r="FU41" i="3"/>
  <c r="FT41" i="3"/>
  <c r="EV41" i="3"/>
  <c r="DT41" i="3"/>
  <c r="CC41" i="3"/>
  <c r="CB41" i="3"/>
  <c r="BC41" i="3"/>
  <c r="J41" i="3"/>
  <c r="FT40" i="3"/>
  <c r="EV40" i="3"/>
  <c r="EW40" i="3" s="1"/>
  <c r="DU40" i="3"/>
  <c r="DT40" i="3"/>
  <c r="CB40" i="3"/>
  <c r="CC40" i="3" s="1"/>
  <c r="BC40" i="3"/>
  <c r="J40" i="3"/>
  <c r="FT39" i="3"/>
  <c r="EV39" i="3"/>
  <c r="DU39" i="3"/>
  <c r="DT39" i="3"/>
  <c r="CC39" i="3"/>
  <c r="CB39" i="3"/>
  <c r="BC39" i="3"/>
  <c r="K39" i="3"/>
  <c r="J39" i="3"/>
  <c r="FT38" i="3"/>
  <c r="FU38" i="3" s="1"/>
  <c r="EV38" i="3"/>
  <c r="DT38" i="3"/>
  <c r="DU38" i="3" s="1"/>
  <c r="CB38" i="3"/>
  <c r="CC38" i="3" s="1"/>
  <c r="BC38" i="3"/>
  <c r="AL38" i="3"/>
  <c r="J38" i="3"/>
  <c r="FT37" i="3"/>
  <c r="FU37" i="3" s="1"/>
  <c r="EV37" i="3"/>
  <c r="DT37" i="3"/>
  <c r="CB37" i="3"/>
  <c r="CC37" i="3" s="1"/>
  <c r="BC37" i="3"/>
  <c r="J37" i="3"/>
  <c r="FU36" i="3"/>
  <c r="FT36" i="3"/>
  <c r="EV36" i="3"/>
  <c r="DT36" i="3"/>
  <c r="DU36" i="3" s="1"/>
  <c r="CB36" i="3"/>
  <c r="CC36" i="3" s="1"/>
  <c r="BC36" i="3"/>
  <c r="K36" i="3"/>
  <c r="J36" i="3"/>
  <c r="FT35" i="3"/>
  <c r="EV35" i="3"/>
  <c r="DT35" i="3"/>
  <c r="DU35" i="3" s="1"/>
  <c r="CB35" i="3"/>
  <c r="BC35" i="3"/>
  <c r="J35" i="3"/>
  <c r="FT34" i="3"/>
  <c r="FU34" i="3" s="1"/>
  <c r="EV34" i="3"/>
  <c r="DT34" i="3"/>
  <c r="DU34" i="3" s="1"/>
  <c r="CB34" i="3"/>
  <c r="BC34" i="3"/>
  <c r="J34" i="3"/>
  <c r="FU33" i="3"/>
  <c r="FT33" i="3"/>
  <c r="FR33" i="3"/>
  <c r="EV33" i="3"/>
  <c r="DU33" i="3"/>
  <c r="DT33" i="3"/>
  <c r="DR33" i="3"/>
  <c r="CB33" i="3"/>
  <c r="CC33" i="3" s="1"/>
  <c r="BC33" i="3"/>
  <c r="J33" i="3"/>
  <c r="FT32" i="3"/>
  <c r="FU32" i="3" s="1"/>
  <c r="EV32" i="3"/>
  <c r="DT32" i="3"/>
  <c r="DU32" i="3" s="1"/>
  <c r="CB32" i="3"/>
  <c r="CA32" i="3"/>
  <c r="BZ32" i="3"/>
  <c r="BC32" i="3"/>
  <c r="J32" i="3"/>
  <c r="FT31" i="3"/>
  <c r="FU31" i="3" s="1"/>
  <c r="EV31" i="3"/>
  <c r="DT31" i="3"/>
  <c r="DU31" i="3" s="1"/>
  <c r="CB31" i="3"/>
  <c r="BC31" i="3"/>
  <c r="AL31" i="3"/>
  <c r="J31" i="3"/>
  <c r="FT30" i="3"/>
  <c r="FS30" i="3"/>
  <c r="FU503" i="3" s="1"/>
  <c r="FR30" i="3"/>
  <c r="FU567" i="3" s="1"/>
  <c r="EV30" i="3"/>
  <c r="EU30" i="3"/>
  <c r="ET30" i="3"/>
  <c r="EW87" i="3" s="1"/>
  <c r="DT30" i="3"/>
  <c r="DS30" i="3"/>
  <c r="DR30" i="3"/>
  <c r="DU351" i="3" s="1"/>
  <c r="DA30" i="3"/>
  <c r="DC226" i="3" s="1"/>
  <c r="CZ30" i="3"/>
  <c r="DC282" i="3" s="1"/>
  <c r="CB30" i="3"/>
  <c r="BC30" i="3"/>
  <c r="J30" i="3"/>
  <c r="FT29" i="3"/>
  <c r="EV29" i="3"/>
  <c r="DT29" i="3"/>
  <c r="CC29" i="3"/>
  <c r="CB29" i="3"/>
  <c r="CA29" i="3"/>
  <c r="CC32" i="3" s="1"/>
  <c r="BZ29" i="3"/>
  <c r="CC46" i="3" s="1"/>
  <c r="BC29" i="3"/>
  <c r="J29" i="3"/>
  <c r="K29" i="3" s="1"/>
  <c r="CB28" i="3"/>
  <c r="BC28" i="3"/>
  <c r="BB28" i="3"/>
  <c r="BA28" i="3"/>
  <c r="AJ28" i="3"/>
  <c r="AI28" i="3"/>
  <c r="AL130" i="3" s="1"/>
  <c r="K28" i="3"/>
  <c r="J28" i="3"/>
  <c r="I28" i="3"/>
  <c r="H28" i="3"/>
  <c r="I31" i="3" s="1"/>
  <c r="BC27" i="3"/>
  <c r="J27" i="3"/>
  <c r="BD230" i="3" l="1"/>
  <c r="BD226" i="3"/>
  <c r="BD222" i="3"/>
  <c r="BD227" i="3"/>
  <c r="BD223" i="3"/>
  <c r="BD193" i="3"/>
  <c r="BD189" i="3"/>
  <c r="BD185" i="3"/>
  <c r="BD184" i="3"/>
  <c r="BD183" i="3"/>
  <c r="BD182" i="3"/>
  <c r="BD181" i="3"/>
  <c r="BD180" i="3"/>
  <c r="BD179" i="3"/>
  <c r="BD178" i="3"/>
  <c r="BD177" i="3"/>
  <c r="BD176" i="3"/>
  <c r="BD175" i="3"/>
  <c r="BD174" i="3"/>
  <c r="BD173" i="3"/>
  <c r="BD172" i="3"/>
  <c r="BD171" i="3"/>
  <c r="BD170" i="3"/>
  <c r="BD169" i="3"/>
  <c r="BD168" i="3"/>
  <c r="BD167" i="3"/>
  <c r="BD166" i="3"/>
  <c r="BD165" i="3"/>
  <c r="BD164" i="3"/>
  <c r="BD163" i="3"/>
  <c r="BD162" i="3"/>
  <c r="BD161" i="3"/>
  <c r="BD160" i="3"/>
  <c r="BD159" i="3"/>
  <c r="BD158" i="3"/>
  <c r="BD157" i="3"/>
  <c r="BD156" i="3"/>
  <c r="BD155" i="3"/>
  <c r="BD154" i="3"/>
  <c r="BD153" i="3"/>
  <c r="BD152" i="3"/>
  <c r="BD151" i="3"/>
  <c r="BD150" i="3"/>
  <c r="BD149" i="3"/>
  <c r="BD148" i="3"/>
  <c r="BD147" i="3"/>
  <c r="BD146" i="3"/>
  <c r="BD145" i="3"/>
  <c r="BD144" i="3"/>
  <c r="BD143" i="3"/>
  <c r="BD142" i="3"/>
  <c r="BD141" i="3"/>
  <c r="BD140" i="3"/>
  <c r="BD139" i="3"/>
  <c r="BD138" i="3"/>
  <c r="BD137" i="3"/>
  <c r="BD136" i="3"/>
  <c r="BD135" i="3"/>
  <c r="BD134" i="3"/>
  <c r="BD133" i="3"/>
  <c r="BD132" i="3"/>
  <c r="BD131" i="3"/>
  <c r="BD130" i="3"/>
  <c r="BD129" i="3"/>
  <c r="BD128" i="3"/>
  <c r="BD127" i="3"/>
  <c r="BD126" i="3"/>
  <c r="BD125" i="3"/>
  <c r="BD124" i="3"/>
  <c r="BD123" i="3"/>
  <c r="BD122" i="3"/>
  <c r="BD121" i="3"/>
  <c r="BD120" i="3"/>
  <c r="BD119" i="3"/>
  <c r="BD118" i="3"/>
  <c r="BD116" i="3"/>
  <c r="BD114" i="3"/>
  <c r="BD112" i="3"/>
  <c r="BD110" i="3"/>
  <c r="BD108" i="3"/>
  <c r="BD106" i="3"/>
  <c r="BD104" i="3"/>
  <c r="BD102" i="3"/>
  <c r="BD100" i="3"/>
  <c r="BD98" i="3"/>
  <c r="BD96" i="3"/>
  <c r="BD94" i="3"/>
  <c r="BD92" i="3"/>
  <c r="BD90" i="3"/>
  <c r="BD89" i="3"/>
  <c r="BD88" i="3"/>
  <c r="BD87" i="3"/>
  <c r="BD86" i="3"/>
  <c r="BD85" i="3"/>
  <c r="BD84" i="3"/>
  <c r="BD83" i="3"/>
  <c r="BD82" i="3"/>
  <c r="BD81" i="3"/>
  <c r="BD80" i="3"/>
  <c r="BD79" i="3"/>
  <c r="BD78" i="3"/>
  <c r="BD77" i="3"/>
  <c r="BD76" i="3"/>
  <c r="BD75" i="3"/>
  <c r="BD74" i="3"/>
  <c r="BD73" i="3"/>
  <c r="BD72" i="3"/>
  <c r="BD71" i="3"/>
  <c r="BD70" i="3"/>
  <c r="BD69" i="3"/>
  <c r="BD68" i="3"/>
  <c r="BD67" i="3"/>
  <c r="BD66" i="3"/>
  <c r="BD65" i="3"/>
  <c r="BD64" i="3"/>
  <c r="BD63" i="3"/>
  <c r="BD62" i="3"/>
  <c r="BD61" i="3"/>
  <c r="BD60" i="3"/>
  <c r="BD59" i="3"/>
  <c r="BD58" i="3"/>
  <c r="BD56" i="3"/>
  <c r="BD55" i="3"/>
  <c r="BD53" i="3"/>
  <c r="BD52" i="3"/>
  <c r="BD229" i="3"/>
  <c r="BD225" i="3"/>
  <c r="BD221" i="3"/>
  <c r="BD219" i="3"/>
  <c r="BD217" i="3"/>
  <c r="BD215" i="3"/>
  <c r="BD213" i="3"/>
  <c r="BD211" i="3"/>
  <c r="BD209" i="3"/>
  <c r="BD207" i="3"/>
  <c r="BD205" i="3"/>
  <c r="BD203" i="3"/>
  <c r="BD201" i="3"/>
  <c r="BD199" i="3"/>
  <c r="BD197" i="3"/>
  <c r="BD194" i="3"/>
  <c r="BD190" i="3"/>
  <c r="BD186" i="3"/>
  <c r="BD49" i="3"/>
  <c r="BD47" i="3"/>
  <c r="BD46" i="3"/>
  <c r="BD45" i="3"/>
  <c r="BD220" i="3"/>
  <c r="BD212" i="3"/>
  <c r="BD204" i="3"/>
  <c r="BD196" i="3"/>
  <c r="BD192" i="3"/>
  <c r="BD188" i="3"/>
  <c r="BD117" i="3"/>
  <c r="BD113" i="3"/>
  <c r="BD109" i="3"/>
  <c r="BD105" i="3"/>
  <c r="BD101" i="3"/>
  <c r="BD97" i="3"/>
  <c r="BD93" i="3"/>
  <c r="BD51" i="3"/>
  <c r="BD50" i="3"/>
  <c r="BD44" i="3"/>
  <c r="BD43" i="3"/>
  <c r="BD40" i="3"/>
  <c r="BD39" i="3"/>
  <c r="BD38" i="3"/>
  <c r="BD33" i="3"/>
  <c r="BD32" i="3"/>
  <c r="BB31" i="3"/>
  <c r="BD28" i="3"/>
  <c r="BD208" i="3"/>
  <c r="BD200" i="3"/>
  <c r="BD218" i="3"/>
  <c r="BD210" i="3"/>
  <c r="BD202" i="3"/>
  <c r="BD195" i="3"/>
  <c r="BD191" i="3"/>
  <c r="BD187" i="3"/>
  <c r="BD42" i="3"/>
  <c r="BD41" i="3"/>
  <c r="BD37" i="3"/>
  <c r="BA31" i="3"/>
  <c r="BD216" i="3"/>
  <c r="BD228" i="3"/>
  <c r="BD214" i="3"/>
  <c r="BD34" i="3"/>
  <c r="BD115" i="3"/>
  <c r="BD107" i="3"/>
  <c r="BD99" i="3"/>
  <c r="BD91" i="3"/>
  <c r="BD224" i="3"/>
  <c r="BD198" i="3"/>
  <c r="BD48" i="3"/>
  <c r="EW42" i="3"/>
  <c r="EW38" i="3"/>
  <c r="ET33" i="3"/>
  <c r="EW32" i="3"/>
  <c r="EW31" i="3"/>
  <c r="EW55" i="3"/>
  <c r="EW52" i="3"/>
  <c r="EW88" i="3"/>
  <c r="EW84" i="3"/>
  <c r="EW80" i="3"/>
  <c r="EW76" i="3"/>
  <c r="EW72" i="3"/>
  <c r="EW68" i="3"/>
  <c r="EW64" i="3"/>
  <c r="EW60" i="3"/>
  <c r="EW51" i="3"/>
  <c r="FR52" i="3"/>
  <c r="FS52" i="3" s="1"/>
  <c r="FU30" i="3"/>
  <c r="FR44" i="3"/>
  <c r="FS44" i="3" s="1"/>
  <c r="K32" i="3"/>
  <c r="EW34" i="3"/>
  <c r="BD35" i="3"/>
  <c r="EW35" i="3"/>
  <c r="AL36" i="3"/>
  <c r="EW41" i="3"/>
  <c r="AL42" i="3"/>
  <c r="EW44" i="3"/>
  <c r="BZ45" i="3"/>
  <c r="CA45" i="3" s="1"/>
  <c r="EW49" i="3"/>
  <c r="AL58" i="3"/>
  <c r="AL62" i="3"/>
  <c r="AL66" i="3"/>
  <c r="AL70" i="3"/>
  <c r="AL74" i="3"/>
  <c r="AL78" i="3"/>
  <c r="AL82" i="3"/>
  <c r="AL86" i="3"/>
  <c r="AL90" i="3"/>
  <c r="AL98" i="3"/>
  <c r="AL106" i="3"/>
  <c r="AL114" i="3"/>
  <c r="DU134" i="3"/>
  <c r="AL138" i="3"/>
  <c r="DC145" i="3"/>
  <c r="DC188" i="3"/>
  <c r="DC212" i="3"/>
  <c r="DU246" i="3"/>
  <c r="DC31" i="3"/>
  <c r="DC59" i="3"/>
  <c r="DC63" i="3"/>
  <c r="DC67" i="3"/>
  <c r="DC75" i="3"/>
  <c r="DC87" i="3"/>
  <c r="BA44" i="3"/>
  <c r="BB44" i="3" s="1"/>
  <c r="BZ55" i="3"/>
  <c r="CA55" i="3" s="1"/>
  <c r="DU361" i="3"/>
  <c r="DU303" i="3"/>
  <c r="DU291" i="3"/>
  <c r="DU288" i="3"/>
  <c r="DU239" i="3"/>
  <c r="DU341" i="3"/>
  <c r="DU292" i="3"/>
  <c r="DU195" i="3"/>
  <c r="DU47" i="3"/>
  <c r="DU277" i="3"/>
  <c r="DU117" i="3"/>
  <c r="DU109" i="3"/>
  <c r="DU101" i="3"/>
  <c r="DU93" i="3"/>
  <c r="DU187" i="3"/>
  <c r="DU44" i="3"/>
  <c r="ET52" i="3"/>
  <c r="EU52" i="3" s="1"/>
  <c r="EW30" i="3"/>
  <c r="BD31" i="3"/>
  <c r="DC32" i="3"/>
  <c r="DC34" i="3"/>
  <c r="AL37" i="3"/>
  <c r="DU37" i="3"/>
  <c r="EW39" i="3"/>
  <c r="K41" i="3"/>
  <c r="K44" i="3"/>
  <c r="AL46" i="3"/>
  <c r="BA47" i="3"/>
  <c r="BB47" i="3" s="1"/>
  <c r="EW47" i="3"/>
  <c r="DU48" i="3"/>
  <c r="DU50" i="3"/>
  <c r="BD57" i="3"/>
  <c r="EW57" i="3"/>
  <c r="AL61" i="3"/>
  <c r="EW61" i="3"/>
  <c r="AL65" i="3"/>
  <c r="EW65" i="3"/>
  <c r="AL69" i="3"/>
  <c r="EW69" i="3"/>
  <c r="AL73" i="3"/>
  <c r="EW73" i="3"/>
  <c r="AL77" i="3"/>
  <c r="EW77" i="3"/>
  <c r="AL81" i="3"/>
  <c r="EW81" i="3"/>
  <c r="AL85" i="3"/>
  <c r="EW85" i="3"/>
  <c r="AL89" i="3"/>
  <c r="EW89" i="3"/>
  <c r="DU97" i="3"/>
  <c r="DU105" i="3"/>
  <c r="DU113" i="3"/>
  <c r="DU126" i="3"/>
  <c r="DC137" i="3"/>
  <c r="DU164" i="3"/>
  <c r="BD206" i="3"/>
  <c r="DU289" i="3"/>
  <c r="DU380" i="3"/>
  <c r="DU382" i="3"/>
  <c r="DC71" i="3"/>
  <c r="DC79" i="3"/>
  <c r="DC83" i="3"/>
  <c r="DC121" i="3"/>
  <c r="DC153" i="3"/>
  <c r="BD30" i="3"/>
  <c r="K89" i="3"/>
  <c r="K85" i="3"/>
  <c r="K81" i="3"/>
  <c r="K77" i="3"/>
  <c r="K73" i="3"/>
  <c r="K69" i="3"/>
  <c r="K65" i="3"/>
  <c r="K61" i="3"/>
  <c r="K52" i="3"/>
  <c r="K46" i="3"/>
  <c r="K42" i="3"/>
  <c r="K40" i="3"/>
  <c r="K37" i="3"/>
  <c r="H31" i="3"/>
  <c r="H35" i="3" s="1"/>
  <c r="H40" i="3" s="1"/>
  <c r="K116" i="3"/>
  <c r="K112" i="3"/>
  <c r="K108" i="3"/>
  <c r="K104" i="3"/>
  <c r="K100" i="3"/>
  <c r="K96" i="3"/>
  <c r="K92" i="3"/>
  <c r="K88" i="3"/>
  <c r="K84" i="3"/>
  <c r="K80" i="3"/>
  <c r="K76" i="3"/>
  <c r="K72" i="3"/>
  <c r="K68" i="3"/>
  <c r="K64" i="3"/>
  <c r="K60" i="3"/>
  <c r="K114" i="3"/>
  <c r="K106" i="3"/>
  <c r="K98" i="3"/>
  <c r="K90" i="3"/>
  <c r="K86" i="3"/>
  <c r="K82" i="3"/>
  <c r="K78" i="3"/>
  <c r="K74" i="3"/>
  <c r="K70" i="3"/>
  <c r="K66" i="3"/>
  <c r="K62" i="3"/>
  <c r="K58" i="3"/>
  <c r="K55" i="3"/>
  <c r="K38" i="3"/>
  <c r="K87" i="3"/>
  <c r="K83" i="3"/>
  <c r="K79" i="3"/>
  <c r="K75" i="3"/>
  <c r="K71" i="3"/>
  <c r="K67" i="3"/>
  <c r="K63" i="3"/>
  <c r="K59" i="3"/>
  <c r="K118" i="3"/>
  <c r="K110" i="3"/>
  <c r="K102" i="3"/>
  <c r="K94" i="3"/>
  <c r="K56" i="3"/>
  <c r="K53" i="3"/>
  <c r="K47" i="3"/>
  <c r="AL228" i="3"/>
  <c r="AL224" i="3"/>
  <c r="AL229" i="3"/>
  <c r="AL225" i="3"/>
  <c r="AL221" i="3"/>
  <c r="AL220" i="3"/>
  <c r="AL219" i="3"/>
  <c r="AL218" i="3"/>
  <c r="AL217" i="3"/>
  <c r="AL216" i="3"/>
  <c r="AL215" i="3"/>
  <c r="AL214" i="3"/>
  <c r="AL213" i="3"/>
  <c r="AL212" i="3"/>
  <c r="AL211" i="3"/>
  <c r="AL210" i="3"/>
  <c r="AL209" i="3"/>
  <c r="AL208" i="3"/>
  <c r="AL207" i="3"/>
  <c r="AL206" i="3"/>
  <c r="AL205" i="3"/>
  <c r="AL204" i="3"/>
  <c r="AL203" i="3"/>
  <c r="AL202" i="3"/>
  <c r="AL201" i="3"/>
  <c r="AL200" i="3"/>
  <c r="AL199" i="3"/>
  <c r="AL198" i="3"/>
  <c r="AL197" i="3"/>
  <c r="AL196" i="3"/>
  <c r="AL195" i="3"/>
  <c r="AL194" i="3"/>
  <c r="AL193" i="3"/>
  <c r="AL192" i="3"/>
  <c r="AL191" i="3"/>
  <c r="AL190" i="3"/>
  <c r="AL189" i="3"/>
  <c r="AL188" i="3"/>
  <c r="AL187" i="3"/>
  <c r="AL186" i="3"/>
  <c r="AL230" i="3"/>
  <c r="AL226" i="3"/>
  <c r="AL222" i="3"/>
  <c r="AL117" i="3"/>
  <c r="AL115" i="3"/>
  <c r="AL113" i="3"/>
  <c r="AL111" i="3"/>
  <c r="AL109" i="3"/>
  <c r="AL107" i="3"/>
  <c r="AL105" i="3"/>
  <c r="AL103" i="3"/>
  <c r="AL101" i="3"/>
  <c r="AL99" i="3"/>
  <c r="AL97" i="3"/>
  <c r="AL95" i="3"/>
  <c r="AL93" i="3"/>
  <c r="AL91" i="3"/>
  <c r="AL57" i="3"/>
  <c r="AL54" i="3"/>
  <c r="AL51" i="3"/>
  <c r="AL50" i="3"/>
  <c r="AL48" i="3"/>
  <c r="AL47" i="3"/>
  <c r="AL227" i="3"/>
  <c r="AL223" i="3"/>
  <c r="AL185" i="3"/>
  <c r="AL183" i="3"/>
  <c r="AL181" i="3"/>
  <c r="AL179" i="3"/>
  <c r="AL177" i="3"/>
  <c r="AL175" i="3"/>
  <c r="AL173" i="3"/>
  <c r="AL171" i="3"/>
  <c r="AL169" i="3"/>
  <c r="AL167" i="3"/>
  <c r="AL165" i="3"/>
  <c r="AL163" i="3"/>
  <c r="AL161" i="3"/>
  <c r="AL159" i="3"/>
  <c r="AL157" i="3"/>
  <c r="AL155" i="3"/>
  <c r="AL153" i="3"/>
  <c r="AL151" i="3"/>
  <c r="AL149" i="3"/>
  <c r="AL147" i="3"/>
  <c r="AL145" i="3"/>
  <c r="AL143" i="3"/>
  <c r="AL141" i="3"/>
  <c r="AL139" i="3"/>
  <c r="AL137" i="3"/>
  <c r="AL135" i="3"/>
  <c r="AL133" i="3"/>
  <c r="AL131" i="3"/>
  <c r="AL129" i="3"/>
  <c r="AL127" i="3"/>
  <c r="AL125" i="3"/>
  <c r="AL123" i="3"/>
  <c r="AL121" i="3"/>
  <c r="AL119" i="3"/>
  <c r="AL116" i="3"/>
  <c r="AL112" i="3"/>
  <c r="AL108" i="3"/>
  <c r="AL104" i="3"/>
  <c r="AL100" i="3"/>
  <c r="AL96" i="3"/>
  <c r="AL92" i="3"/>
  <c r="AL88" i="3"/>
  <c r="AL84" i="3"/>
  <c r="AL80" i="3"/>
  <c r="AL76" i="3"/>
  <c r="AL72" i="3"/>
  <c r="AL68" i="3"/>
  <c r="AL64" i="3"/>
  <c r="AL60" i="3"/>
  <c r="AL49" i="3"/>
  <c r="AL45" i="3"/>
  <c r="AL44" i="3"/>
  <c r="AL41" i="3"/>
  <c r="AL35" i="3"/>
  <c r="AL34" i="3"/>
  <c r="AI31" i="3"/>
  <c r="AI35" i="3" s="1"/>
  <c r="AI40" i="3" s="1"/>
  <c r="AL30" i="3"/>
  <c r="AL29" i="3"/>
  <c r="AL28" i="3"/>
  <c r="AL184" i="3"/>
  <c r="AL182" i="3"/>
  <c r="AL180" i="3"/>
  <c r="AL176" i="3"/>
  <c r="AL172" i="3"/>
  <c r="AL170" i="3"/>
  <c r="AL162" i="3"/>
  <c r="AL87" i="3"/>
  <c r="AL83" i="3"/>
  <c r="AL79" i="3"/>
  <c r="AL75" i="3"/>
  <c r="AL71" i="3"/>
  <c r="AL67" i="3"/>
  <c r="AL63" i="3"/>
  <c r="AL59" i="3"/>
  <c r="AL178" i="3"/>
  <c r="AL174" i="3"/>
  <c r="AL168" i="3"/>
  <c r="AL166" i="3"/>
  <c r="AL164" i="3"/>
  <c r="AL160" i="3"/>
  <c r="AL152" i="3"/>
  <c r="AL144" i="3"/>
  <c r="AL136" i="3"/>
  <c r="AL128" i="3"/>
  <c r="AL120" i="3"/>
  <c r="AL40" i="3"/>
  <c r="AL39" i="3"/>
  <c r="AL33" i="3"/>
  <c r="AL32" i="3"/>
  <c r="AJ31" i="3"/>
  <c r="AL150" i="3"/>
  <c r="AL142" i="3"/>
  <c r="AL134" i="3"/>
  <c r="AL126" i="3"/>
  <c r="AL118" i="3"/>
  <c r="AL110" i="3"/>
  <c r="AL102" i="3"/>
  <c r="AL94" i="3"/>
  <c r="AL56" i="3"/>
  <c r="AL53" i="3"/>
  <c r="AL158" i="3"/>
  <c r="AL156" i="3"/>
  <c r="AL148" i="3"/>
  <c r="AL140" i="3"/>
  <c r="AL132" i="3"/>
  <c r="AL124" i="3"/>
  <c r="AL43" i="3"/>
  <c r="BD29" i="3"/>
  <c r="K30" i="3"/>
  <c r="DC384" i="3"/>
  <c r="DC380" i="3"/>
  <c r="DC376" i="3"/>
  <c r="DC372" i="3"/>
  <c r="DC368" i="3"/>
  <c r="DC364" i="3"/>
  <c r="DC360" i="3"/>
  <c r="DC356" i="3"/>
  <c r="DC352" i="3"/>
  <c r="DC348" i="3"/>
  <c r="DC344" i="3"/>
  <c r="DC340" i="3"/>
  <c r="DC336" i="3"/>
  <c r="DC332" i="3"/>
  <c r="DC328" i="3"/>
  <c r="DC324" i="3"/>
  <c r="DC320" i="3"/>
  <c r="DC316" i="3"/>
  <c r="DC312" i="3"/>
  <c r="DC308" i="3"/>
  <c r="DC304" i="3"/>
  <c r="DC300" i="3"/>
  <c r="DC296" i="3"/>
  <c r="DC292" i="3"/>
  <c r="DC288" i="3"/>
  <c r="DC284" i="3"/>
  <c r="DC280" i="3"/>
  <c r="DC276" i="3"/>
  <c r="DC272" i="3"/>
  <c r="DC268" i="3"/>
  <c r="DC264" i="3"/>
  <c r="DC260" i="3"/>
  <c r="DC256" i="3"/>
  <c r="DC252" i="3"/>
  <c r="DC248" i="3"/>
  <c r="DC244" i="3"/>
  <c r="DC240" i="3"/>
  <c r="DC236" i="3"/>
  <c r="DC232" i="3"/>
  <c r="DC385" i="3"/>
  <c r="DC383" i="3"/>
  <c r="DC382" i="3"/>
  <c r="DC369" i="3"/>
  <c r="DC367" i="3"/>
  <c r="DC366" i="3"/>
  <c r="DC381" i="3"/>
  <c r="DC379" i="3"/>
  <c r="DC378" i="3"/>
  <c r="DC365" i="3"/>
  <c r="DC363" i="3"/>
  <c r="DC362" i="3"/>
  <c r="DC349" i="3"/>
  <c r="DC387" i="3"/>
  <c r="DC375" i="3"/>
  <c r="DC374" i="3"/>
  <c r="DC373" i="3"/>
  <c r="DC353" i="3"/>
  <c r="DC351" i="3"/>
  <c r="DC341" i="3"/>
  <c r="DC339" i="3"/>
  <c r="DC338" i="3"/>
  <c r="DC325" i="3"/>
  <c r="DC323" i="3"/>
  <c r="DC322" i="3"/>
  <c r="DC309" i="3"/>
  <c r="DC307" i="3"/>
  <c r="DC306" i="3"/>
  <c r="DC293" i="3"/>
  <c r="DC291" i="3"/>
  <c r="DC290" i="3"/>
  <c r="DC277" i="3"/>
  <c r="DC275" i="3"/>
  <c r="DC274" i="3"/>
  <c r="DC261" i="3"/>
  <c r="DC259" i="3"/>
  <c r="DC258" i="3"/>
  <c r="DC245" i="3"/>
  <c r="DC243" i="3"/>
  <c r="DC242" i="3"/>
  <c r="DC227" i="3"/>
  <c r="DC223" i="3"/>
  <c r="DC370" i="3"/>
  <c r="DC361" i="3"/>
  <c r="DC359" i="3"/>
  <c r="DC358" i="3"/>
  <c r="DC357" i="3"/>
  <c r="DC337" i="3"/>
  <c r="DC335" i="3"/>
  <c r="DC334" i="3"/>
  <c r="DC321" i="3"/>
  <c r="DC319" i="3"/>
  <c r="DC318" i="3"/>
  <c r="DC305" i="3"/>
  <c r="DC303" i="3"/>
  <c r="DC302" i="3"/>
  <c r="DC289" i="3"/>
  <c r="DC287" i="3"/>
  <c r="DC286" i="3"/>
  <c r="DC273" i="3"/>
  <c r="DC271" i="3"/>
  <c r="DC270" i="3"/>
  <c r="DC257" i="3"/>
  <c r="DC255" i="3"/>
  <c r="DC254" i="3"/>
  <c r="DC241" i="3"/>
  <c r="DC239" i="3"/>
  <c r="DC238" i="3"/>
  <c r="DC228" i="3"/>
  <c r="DC224" i="3"/>
  <c r="DC377" i="3"/>
  <c r="DC355" i="3"/>
  <c r="DC342" i="3"/>
  <c r="DC310" i="3"/>
  <c r="DC278" i="3"/>
  <c r="DC246" i="3"/>
  <c r="DC229" i="3"/>
  <c r="DC225" i="3"/>
  <c r="DC221" i="3"/>
  <c r="DC219" i="3"/>
  <c r="DC217" i="3"/>
  <c r="DC215" i="3"/>
  <c r="DC213" i="3"/>
  <c r="DC211" i="3"/>
  <c r="DC209" i="3"/>
  <c r="DC207" i="3"/>
  <c r="DC205" i="3"/>
  <c r="DC203" i="3"/>
  <c r="DC201" i="3"/>
  <c r="DC199" i="3"/>
  <c r="DC197" i="3"/>
  <c r="DC194" i="3"/>
  <c r="DC190" i="3"/>
  <c r="DC186" i="3"/>
  <c r="DC50" i="3"/>
  <c r="DC386" i="3"/>
  <c r="DC343" i="3"/>
  <c r="DC331" i="3"/>
  <c r="DC330" i="3"/>
  <c r="DC329" i="3"/>
  <c r="DC317" i="3"/>
  <c r="DC311" i="3"/>
  <c r="DC299" i="3"/>
  <c r="DC298" i="3"/>
  <c r="DC297" i="3"/>
  <c r="DC285" i="3"/>
  <c r="DC279" i="3"/>
  <c r="DC267" i="3"/>
  <c r="DC266" i="3"/>
  <c r="DC265" i="3"/>
  <c r="DC253" i="3"/>
  <c r="DC247" i="3"/>
  <c r="DC235" i="3"/>
  <c r="DC234" i="3"/>
  <c r="DC233" i="3"/>
  <c r="DC195" i="3"/>
  <c r="DC191" i="3"/>
  <c r="DC187" i="3"/>
  <c r="DC117" i="3"/>
  <c r="DC115" i="3"/>
  <c r="DC113" i="3"/>
  <c r="DC111" i="3"/>
  <c r="DC109" i="3"/>
  <c r="DC107" i="3"/>
  <c r="DC105" i="3"/>
  <c r="DC103" i="3"/>
  <c r="DC101" i="3"/>
  <c r="DC99" i="3"/>
  <c r="DC97" i="3"/>
  <c r="DC95" i="3"/>
  <c r="DC93" i="3"/>
  <c r="DC91" i="3"/>
  <c r="DC56" i="3"/>
  <c r="DC53" i="3"/>
  <c r="DC52" i="3"/>
  <c r="DC371" i="3"/>
  <c r="DC347" i="3"/>
  <c r="DC313" i="3"/>
  <c r="DC301" i="3"/>
  <c r="DC295" i="3"/>
  <c r="DC283" i="3"/>
  <c r="DC249" i="3"/>
  <c r="DC237" i="3"/>
  <c r="DC231" i="3"/>
  <c r="DC218" i="3"/>
  <c r="DC210" i="3"/>
  <c r="DC202" i="3"/>
  <c r="DC184" i="3"/>
  <c r="DC182" i="3"/>
  <c r="DC180" i="3"/>
  <c r="DC178" i="3"/>
  <c r="DC176" i="3"/>
  <c r="DC174" i="3"/>
  <c r="DC172" i="3"/>
  <c r="DC170" i="3"/>
  <c r="DC168" i="3"/>
  <c r="DC166" i="3"/>
  <c r="DC164" i="3"/>
  <c r="DC162" i="3"/>
  <c r="DC160" i="3"/>
  <c r="DC158" i="3"/>
  <c r="DC156" i="3"/>
  <c r="DC154" i="3"/>
  <c r="DC152" i="3"/>
  <c r="DC150" i="3"/>
  <c r="DC148" i="3"/>
  <c r="DC146" i="3"/>
  <c r="DC144" i="3"/>
  <c r="DC142" i="3"/>
  <c r="DC140" i="3"/>
  <c r="DC138" i="3"/>
  <c r="DC136" i="3"/>
  <c r="DC134" i="3"/>
  <c r="DC132" i="3"/>
  <c r="DC130" i="3"/>
  <c r="DC128" i="3"/>
  <c r="DC126" i="3"/>
  <c r="DC124" i="3"/>
  <c r="DC122" i="3"/>
  <c r="DC120" i="3"/>
  <c r="DC118" i="3"/>
  <c r="DC114" i="3"/>
  <c r="DC110" i="3"/>
  <c r="DC106" i="3"/>
  <c r="DC102" i="3"/>
  <c r="DC98" i="3"/>
  <c r="DC94" i="3"/>
  <c r="DC90" i="3"/>
  <c r="DC86" i="3"/>
  <c r="DC82" i="3"/>
  <c r="DC78" i="3"/>
  <c r="DC74" i="3"/>
  <c r="DC70" i="3"/>
  <c r="DC66" i="3"/>
  <c r="DC62" i="3"/>
  <c r="DC58" i="3"/>
  <c r="DC49" i="3"/>
  <c r="DC42" i="3"/>
  <c r="DC38" i="3"/>
  <c r="DC36" i="3"/>
  <c r="DA33" i="3"/>
  <c r="DC345" i="3"/>
  <c r="DC333" i="3"/>
  <c r="DC327" i="3"/>
  <c r="DC315" i="3"/>
  <c r="DC281" i="3"/>
  <c r="DC269" i="3"/>
  <c r="DC263" i="3"/>
  <c r="DC251" i="3"/>
  <c r="DC214" i="3"/>
  <c r="DC206" i="3"/>
  <c r="DC198" i="3"/>
  <c r="DC189" i="3"/>
  <c r="DC179" i="3"/>
  <c r="DC175" i="3"/>
  <c r="DC173" i="3"/>
  <c r="DC167" i="3"/>
  <c r="DC165" i="3"/>
  <c r="DC161" i="3"/>
  <c r="DC159" i="3"/>
  <c r="DC350" i="3"/>
  <c r="DC326" i="3"/>
  <c r="DC314" i="3"/>
  <c r="DC262" i="3"/>
  <c r="DC250" i="3"/>
  <c r="DC216" i="3"/>
  <c r="DC208" i="3"/>
  <c r="DC200" i="3"/>
  <c r="DC89" i="3"/>
  <c r="DC85" i="3"/>
  <c r="DC81" i="3"/>
  <c r="DC77" i="3"/>
  <c r="DC73" i="3"/>
  <c r="DC69" i="3"/>
  <c r="DC65" i="3"/>
  <c r="DC61" i="3"/>
  <c r="DC57" i="3"/>
  <c r="DC55" i="3"/>
  <c r="DC54" i="3"/>
  <c r="DC47" i="3"/>
  <c r="DC45" i="3"/>
  <c r="DC44" i="3"/>
  <c r="DC43" i="3"/>
  <c r="DC40" i="3"/>
  <c r="DC39" i="3"/>
  <c r="DC37" i="3"/>
  <c r="CZ33" i="3"/>
  <c r="DC30" i="3"/>
  <c r="DC193" i="3"/>
  <c r="DC185" i="3"/>
  <c r="DC183" i="3"/>
  <c r="DC181" i="3"/>
  <c r="DC177" i="3"/>
  <c r="DC171" i="3"/>
  <c r="DC169" i="3"/>
  <c r="DC163" i="3"/>
  <c r="DC157" i="3"/>
  <c r="DC294" i="3"/>
  <c r="DC220" i="3"/>
  <c r="DC192" i="3"/>
  <c r="DC151" i="3"/>
  <c r="DC143" i="3"/>
  <c r="DC135" i="3"/>
  <c r="DC127" i="3"/>
  <c r="DC119" i="3"/>
  <c r="DC116" i="3"/>
  <c r="DC108" i="3"/>
  <c r="DC100" i="3"/>
  <c r="DC92" i="3"/>
  <c r="DC46" i="3"/>
  <c r="DC35" i="3"/>
  <c r="DC33" i="3"/>
  <c r="DC354" i="3"/>
  <c r="DC230" i="3"/>
  <c r="DC222" i="3"/>
  <c r="DC196" i="3"/>
  <c r="DC149" i="3"/>
  <c r="DC141" i="3"/>
  <c r="DC133" i="3"/>
  <c r="DC125" i="3"/>
  <c r="DC88" i="3"/>
  <c r="DC84" i="3"/>
  <c r="DC80" i="3"/>
  <c r="DC76" i="3"/>
  <c r="DC72" i="3"/>
  <c r="DC68" i="3"/>
  <c r="DC64" i="3"/>
  <c r="DC60" i="3"/>
  <c r="DC346" i="3"/>
  <c r="DC204" i="3"/>
  <c r="DC155" i="3"/>
  <c r="DC147" i="3"/>
  <c r="DC139" i="3"/>
  <c r="DC131" i="3"/>
  <c r="DC123" i="3"/>
  <c r="DC112" i="3"/>
  <c r="DC104" i="3"/>
  <c r="DC96" i="3"/>
  <c r="DC48" i="3"/>
  <c r="DR48" i="3"/>
  <c r="DS48" i="3" s="1"/>
  <c r="DR45" i="3"/>
  <c r="DS45" i="3" s="1"/>
  <c r="DU30" i="3"/>
  <c r="K31" i="3"/>
  <c r="BZ37" i="3"/>
  <c r="BZ42" i="3" s="1"/>
  <c r="K33" i="3"/>
  <c r="EW33" i="3"/>
  <c r="K34" i="3"/>
  <c r="K35" i="3"/>
  <c r="BD36" i="3"/>
  <c r="DC41" i="3"/>
  <c r="ET44" i="3"/>
  <c r="EU44" i="3" s="1"/>
  <c r="K45" i="3"/>
  <c r="EW46" i="3"/>
  <c r="K50" i="3"/>
  <c r="DC51" i="3"/>
  <c r="AL55" i="3"/>
  <c r="DU94" i="3"/>
  <c r="BD95" i="3"/>
  <c r="DU102" i="3"/>
  <c r="BD103" i="3"/>
  <c r="DU110" i="3"/>
  <c r="BD111" i="3"/>
  <c r="DU118" i="3"/>
  <c r="AL122" i="3"/>
  <c r="DC129" i="3"/>
  <c r="DU150" i="3"/>
  <c r="AL154" i="3"/>
  <c r="DU172" i="3"/>
  <c r="DU313" i="3"/>
  <c r="FU43" i="3"/>
  <c r="DU49" i="3"/>
  <c r="FU53" i="3"/>
  <c r="FU56" i="3"/>
  <c r="DU59" i="3"/>
  <c r="DU63" i="3"/>
  <c r="DU67" i="3"/>
  <c r="DU71" i="3"/>
  <c r="DU75" i="3"/>
  <c r="DU79" i="3"/>
  <c r="DU83" i="3"/>
  <c r="DU87" i="3"/>
  <c r="K97" i="3"/>
  <c r="K105" i="3"/>
  <c r="K113" i="3"/>
  <c r="DU120" i="3"/>
  <c r="FU125" i="3"/>
  <c r="DU128" i="3"/>
  <c r="FU133" i="3"/>
  <c r="DU136" i="3"/>
  <c r="FU141" i="3"/>
  <c r="DU144" i="3"/>
  <c r="FU149" i="3"/>
  <c r="DU152" i="3"/>
  <c r="DU162" i="3"/>
  <c r="FU165" i="3"/>
  <c r="DU170" i="3"/>
  <c r="FU173" i="3"/>
  <c r="DU178" i="3"/>
  <c r="FU181" i="3"/>
  <c r="FU190" i="3"/>
  <c r="FU192" i="3"/>
  <c r="FU193" i="3"/>
  <c r="FU201" i="3"/>
  <c r="FU240" i="3"/>
  <c r="FU242" i="3"/>
  <c r="FU253" i="3"/>
  <c r="DU310" i="3"/>
  <c r="FU311" i="3"/>
  <c r="DU325" i="3"/>
  <c r="FU439" i="3"/>
  <c r="DU58" i="3"/>
  <c r="FU60" i="3"/>
  <c r="DU62" i="3"/>
  <c r="FU64" i="3"/>
  <c r="DU66" i="3"/>
  <c r="FU68" i="3"/>
  <c r="DU70" i="3"/>
  <c r="FU72" i="3"/>
  <c r="DU74" i="3"/>
  <c r="FU76" i="3"/>
  <c r="DU78" i="3"/>
  <c r="FU80" i="3"/>
  <c r="DU82" i="3"/>
  <c r="FU84" i="3"/>
  <c r="DU86" i="3"/>
  <c r="FU88" i="3"/>
  <c r="DU90" i="3"/>
  <c r="FU92" i="3"/>
  <c r="FU95" i="3"/>
  <c r="DU98" i="3"/>
  <c r="FU100" i="3"/>
  <c r="FU103" i="3"/>
  <c r="DU106" i="3"/>
  <c r="FU108" i="3"/>
  <c r="FU111" i="3"/>
  <c r="DU114" i="3"/>
  <c r="FU116" i="3"/>
  <c r="FU119" i="3"/>
  <c r="DU122" i="3"/>
  <c r="FU127" i="3"/>
  <c r="DU130" i="3"/>
  <c r="FU135" i="3"/>
  <c r="DU138" i="3"/>
  <c r="FU143" i="3"/>
  <c r="DU146" i="3"/>
  <c r="FU151" i="3"/>
  <c r="DU154" i="3"/>
  <c r="DU160" i="3"/>
  <c r="FU163" i="3"/>
  <c r="DU168" i="3"/>
  <c r="FU171" i="3"/>
  <c r="DU176" i="3"/>
  <c r="FU179" i="3"/>
  <c r="DU184" i="3"/>
  <c r="FU186" i="3"/>
  <c r="FU188" i="3"/>
  <c r="FU189" i="3"/>
  <c r="FU214" i="3"/>
  <c r="DU245" i="3"/>
  <c r="DU264" i="3"/>
  <c r="FU265" i="3"/>
  <c r="FU267" i="3"/>
  <c r="FU271" i="3"/>
  <c r="FU304" i="3"/>
  <c r="FU306" i="3"/>
  <c r="FU317" i="3"/>
  <c r="DU352" i="3"/>
  <c r="FU355" i="3"/>
  <c r="FU507" i="3"/>
  <c r="FU437" i="3"/>
  <c r="FU405" i="3"/>
  <c r="FU298" i="3"/>
  <c r="FU286" i="3"/>
  <c r="FU234" i="3"/>
  <c r="FU216" i="3"/>
  <c r="FU208" i="3"/>
  <c r="FU200" i="3"/>
  <c r="FU35" i="3"/>
  <c r="FU39" i="3"/>
  <c r="FU40" i="3"/>
  <c r="EW43" i="3"/>
  <c r="FU44" i="3"/>
  <c r="K48" i="3"/>
  <c r="FU52" i="3"/>
  <c r="FU59" i="3"/>
  <c r="FU63" i="3"/>
  <c r="FU67" i="3"/>
  <c r="FU71" i="3"/>
  <c r="FU75" i="3"/>
  <c r="FU79" i="3"/>
  <c r="FU83" i="3"/>
  <c r="FU87" i="3"/>
  <c r="K93" i="3"/>
  <c r="K101" i="3"/>
  <c r="K109" i="3"/>
  <c r="K117" i="3"/>
  <c r="FU121" i="3"/>
  <c r="DU124" i="3"/>
  <c r="FU129" i="3"/>
  <c r="DU132" i="3"/>
  <c r="FU137" i="3"/>
  <c r="DU140" i="3"/>
  <c r="FU145" i="3"/>
  <c r="DU148" i="3"/>
  <c r="FU153" i="3"/>
  <c r="DU156" i="3"/>
  <c r="DU158" i="3"/>
  <c r="FU161" i="3"/>
  <c r="DU166" i="3"/>
  <c r="FU169" i="3"/>
  <c r="DU174" i="3"/>
  <c r="FU177" i="3"/>
  <c r="DU182" i="3"/>
  <c r="FU185" i="3"/>
  <c r="FU206" i="3"/>
  <c r="FU217" i="3"/>
  <c r="FU235" i="3"/>
  <c r="DU249" i="3"/>
  <c r="DU309" i="3"/>
  <c r="DU328" i="3"/>
  <c r="FU329" i="3"/>
  <c r="FU331" i="3"/>
  <c r="FU335" i="3"/>
  <c r="FU339" i="3"/>
  <c r="DU364" i="3"/>
  <c r="DU368" i="3"/>
  <c r="FU469" i="3"/>
  <c r="FU485" i="3"/>
  <c r="FU501" i="3"/>
  <c r="FU195" i="3"/>
  <c r="FU203" i="3"/>
  <c r="DS33" i="3"/>
  <c r="DR38" i="3" s="1"/>
  <c r="DR42" i="3" s="1"/>
  <c r="EU33" i="3"/>
  <c r="FS33" i="3"/>
  <c r="FR37" i="3" s="1"/>
  <c r="FR41" i="3" s="1"/>
  <c r="DU46" i="3"/>
  <c r="FU46" i="3"/>
  <c r="K49" i="3"/>
  <c r="CC49" i="3"/>
  <c r="K51" i="3"/>
  <c r="DU51" i="3"/>
  <c r="DU53" i="3"/>
  <c r="K54" i="3"/>
  <c r="FU54" i="3"/>
  <c r="FU55" i="3"/>
  <c r="DU56" i="3"/>
  <c r="K57" i="3"/>
  <c r="FU57" i="3"/>
  <c r="EW58" i="3"/>
  <c r="DU60" i="3"/>
  <c r="FU61" i="3"/>
  <c r="EW62" i="3"/>
  <c r="DU64" i="3"/>
  <c r="FU65" i="3"/>
  <c r="EW66" i="3"/>
  <c r="DU68" i="3"/>
  <c r="FU69" i="3"/>
  <c r="EW70" i="3"/>
  <c r="DU72" i="3"/>
  <c r="FU73" i="3"/>
  <c r="EW74" i="3"/>
  <c r="DU76" i="3"/>
  <c r="FU77" i="3"/>
  <c r="EW78" i="3"/>
  <c r="DU80" i="3"/>
  <c r="FU81" i="3"/>
  <c r="EW82" i="3"/>
  <c r="DU84" i="3"/>
  <c r="FU85" i="3"/>
  <c r="EW86" i="3"/>
  <c r="DU88" i="3"/>
  <c r="FU89" i="3"/>
  <c r="FU90" i="3"/>
  <c r="DU92" i="3"/>
  <c r="FU93" i="3"/>
  <c r="FU94" i="3"/>
  <c r="DU96" i="3"/>
  <c r="FU97" i="3"/>
  <c r="FU98" i="3"/>
  <c r="DU100" i="3"/>
  <c r="FU101" i="3"/>
  <c r="FU102" i="3"/>
  <c r="DU104" i="3"/>
  <c r="FU105" i="3"/>
  <c r="FU106" i="3"/>
  <c r="DU108" i="3"/>
  <c r="FU109" i="3"/>
  <c r="FU110" i="3"/>
  <c r="DU112" i="3"/>
  <c r="FU113" i="3"/>
  <c r="FU114" i="3"/>
  <c r="DU116" i="3"/>
  <c r="FU117" i="3"/>
  <c r="FU118" i="3"/>
  <c r="DU119" i="3"/>
  <c r="FU120" i="3"/>
  <c r="DU121" i="3"/>
  <c r="FU122" i="3"/>
  <c r="DU123" i="3"/>
  <c r="FU124" i="3"/>
  <c r="DU125" i="3"/>
  <c r="FU126" i="3"/>
  <c r="DU127" i="3"/>
  <c r="FU128" i="3"/>
  <c r="DU129" i="3"/>
  <c r="FU130" i="3"/>
  <c r="DU131" i="3"/>
  <c r="FU132" i="3"/>
  <c r="DU133" i="3"/>
  <c r="FU134" i="3"/>
  <c r="DU135" i="3"/>
  <c r="FU136" i="3"/>
  <c r="DU137" i="3"/>
  <c r="FU138" i="3"/>
  <c r="DU139" i="3"/>
  <c r="FU140" i="3"/>
  <c r="DU141" i="3"/>
  <c r="FU142" i="3"/>
  <c r="DU143" i="3"/>
  <c r="FU144" i="3"/>
  <c r="DU145" i="3"/>
  <c r="FU146" i="3"/>
  <c r="DU147" i="3"/>
  <c r="FU148" i="3"/>
  <c r="DU149" i="3"/>
  <c r="FU150" i="3"/>
  <c r="DU151" i="3"/>
  <c r="FU152" i="3"/>
  <c r="DU153" i="3"/>
  <c r="FU154" i="3"/>
  <c r="DU155" i="3"/>
  <c r="FU156" i="3"/>
  <c r="DU157" i="3"/>
  <c r="FU158" i="3"/>
  <c r="DU159" i="3"/>
  <c r="FU160" i="3"/>
  <c r="DU161" i="3"/>
  <c r="FU162" i="3"/>
  <c r="DU163" i="3"/>
  <c r="FU164" i="3"/>
  <c r="DU165" i="3"/>
  <c r="FU166" i="3"/>
  <c r="DU167" i="3"/>
  <c r="FU168" i="3"/>
  <c r="DU169" i="3"/>
  <c r="FU170" i="3"/>
  <c r="DU171" i="3"/>
  <c r="FU172" i="3"/>
  <c r="DU173" i="3"/>
  <c r="FU174" i="3"/>
  <c r="DU175" i="3"/>
  <c r="FU176" i="3"/>
  <c r="DU177" i="3"/>
  <c r="FU178" i="3"/>
  <c r="DU179" i="3"/>
  <c r="FU180" i="3"/>
  <c r="DU181" i="3"/>
  <c r="FU182" i="3"/>
  <c r="DU183" i="3"/>
  <c r="FU184" i="3"/>
  <c r="DU185" i="3"/>
  <c r="FU197" i="3"/>
  <c r="FU202" i="3"/>
  <c r="FU205" i="3"/>
  <c r="FU210" i="3"/>
  <c r="FU213" i="3"/>
  <c r="FU218" i="3"/>
  <c r="DU232" i="3"/>
  <c r="FU233" i="3"/>
  <c r="FU239" i="3"/>
  <c r="DU257" i="3"/>
  <c r="DU260" i="3"/>
  <c r="FU272" i="3"/>
  <c r="FU274" i="3"/>
  <c r="DU278" i="3"/>
  <c r="FU279" i="3"/>
  <c r="DU281" i="3"/>
  <c r="FU285" i="3"/>
  <c r="DU293" i="3"/>
  <c r="DU296" i="3"/>
  <c r="FU297" i="3"/>
  <c r="FU303" i="3"/>
  <c r="DU321" i="3"/>
  <c r="DU324" i="3"/>
  <c r="DU333" i="3"/>
  <c r="FU336" i="3"/>
  <c r="FU338" i="3"/>
  <c r="DU342" i="3"/>
  <c r="FU343" i="3"/>
  <c r="DU345" i="3"/>
  <c r="DU348" i="3"/>
  <c r="DU353" i="3"/>
  <c r="DU365" i="3"/>
  <c r="FU371" i="3"/>
  <c r="FU375" i="3"/>
  <c r="FU391" i="3"/>
  <c r="FU423" i="3"/>
  <c r="FU455" i="3"/>
  <c r="FU533" i="3"/>
  <c r="FU549" i="3"/>
  <c r="FU557" i="3"/>
  <c r="FU571" i="3"/>
  <c r="FU187" i="3"/>
  <c r="FU191" i="3"/>
  <c r="FU211" i="3"/>
  <c r="FU219" i="3"/>
  <c r="FU252" i="3"/>
  <c r="FU270" i="3"/>
  <c r="DU274" i="3"/>
  <c r="DU276" i="3"/>
  <c r="FU283" i="3"/>
  <c r="FU316" i="3"/>
  <c r="FU334" i="3"/>
  <c r="DU338" i="3"/>
  <c r="DU340" i="3"/>
  <c r="FU347" i="3"/>
  <c r="DU354" i="3"/>
  <c r="FU359" i="3"/>
  <c r="FU498" i="3"/>
  <c r="FU504" i="3"/>
  <c r="FU626" i="3"/>
  <c r="H53" i="3"/>
  <c r="CC30" i="3"/>
  <c r="DU377" i="3"/>
  <c r="DU376" i="3"/>
  <c r="DU375" i="3"/>
  <c r="DU387" i="3"/>
  <c r="DU371" i="3"/>
  <c r="DU355" i="3"/>
  <c r="DU381" i="3"/>
  <c r="DU363" i="3"/>
  <c r="DU347" i="3"/>
  <c r="DU331" i="3"/>
  <c r="DU317" i="3"/>
  <c r="DU316" i="3"/>
  <c r="DU315" i="3"/>
  <c r="DU301" i="3"/>
  <c r="DU300" i="3"/>
  <c r="DU299" i="3"/>
  <c r="DU285" i="3"/>
  <c r="DU284" i="3"/>
  <c r="DU283" i="3"/>
  <c r="DU269" i="3"/>
  <c r="DU268" i="3"/>
  <c r="DU267" i="3"/>
  <c r="DU253" i="3"/>
  <c r="DU252" i="3"/>
  <c r="DU251" i="3"/>
  <c r="DU237" i="3"/>
  <c r="DU236" i="3"/>
  <c r="DU235" i="3"/>
  <c r="DU220" i="3"/>
  <c r="DU219" i="3"/>
  <c r="DU218" i="3"/>
  <c r="DU217" i="3"/>
  <c r="DU216" i="3"/>
  <c r="DU215" i="3"/>
  <c r="DU214" i="3"/>
  <c r="DU213" i="3"/>
  <c r="DU212" i="3"/>
  <c r="DU211" i="3"/>
  <c r="DU210" i="3"/>
  <c r="DU209" i="3"/>
  <c r="DU208" i="3"/>
  <c r="DU207" i="3"/>
  <c r="DU206" i="3"/>
  <c r="DU205" i="3"/>
  <c r="DU204" i="3"/>
  <c r="DU203" i="3"/>
  <c r="DU202" i="3"/>
  <c r="DU201" i="3"/>
  <c r="DU200" i="3"/>
  <c r="DU199" i="3"/>
  <c r="DU198" i="3"/>
  <c r="DU197" i="3"/>
  <c r="DU196" i="3"/>
  <c r="DU367" i="3"/>
  <c r="DU343" i="3"/>
  <c r="DU327" i="3"/>
  <c r="DU311" i="3"/>
  <c r="DU295" i="3"/>
  <c r="DU279" i="3"/>
  <c r="DU263" i="3"/>
  <c r="DU247" i="3"/>
  <c r="DU231" i="3"/>
  <c r="DU359" i="3"/>
  <c r="DU339" i="3"/>
  <c r="DU336" i="3"/>
  <c r="DU307" i="3"/>
  <c r="DU304" i="3"/>
  <c r="DU275" i="3"/>
  <c r="DU272" i="3"/>
  <c r="DU243" i="3"/>
  <c r="DU240" i="3"/>
  <c r="DU192" i="3"/>
  <c r="DU188" i="3"/>
  <c r="DU379" i="3"/>
  <c r="DU360" i="3"/>
  <c r="DU337" i="3"/>
  <c r="DU319" i="3"/>
  <c r="DU305" i="3"/>
  <c r="DU287" i="3"/>
  <c r="DU273" i="3"/>
  <c r="DU255" i="3"/>
  <c r="DU241" i="3"/>
  <c r="DU193" i="3"/>
  <c r="DU189" i="3"/>
  <c r="FU625" i="3"/>
  <c r="FU617" i="3"/>
  <c r="FU609" i="3"/>
  <c r="FU601" i="3"/>
  <c r="FU593" i="3"/>
  <c r="FU585" i="3"/>
  <c r="FU577" i="3"/>
  <c r="FU569" i="3"/>
  <c r="FU561" i="3"/>
  <c r="FU553" i="3"/>
  <c r="FU545" i="3"/>
  <c r="FU537" i="3"/>
  <c r="FU529" i="3"/>
  <c r="FU521" i="3"/>
  <c r="FU513" i="3"/>
  <c r="FU505" i="3"/>
  <c r="FU497" i="3"/>
  <c r="FU489" i="3"/>
  <c r="FU481" i="3"/>
  <c r="FU473" i="3"/>
  <c r="FU465" i="3"/>
  <c r="FU493" i="3"/>
  <c r="FU461" i="3"/>
  <c r="FU386" i="3"/>
  <c r="FU385" i="3"/>
  <c r="FU383" i="3"/>
  <c r="FU370" i="3"/>
  <c r="FU369" i="3"/>
  <c r="FU367" i="3"/>
  <c r="FU623" i="3"/>
  <c r="FU607" i="3"/>
  <c r="FU591" i="3"/>
  <c r="FU575" i="3"/>
  <c r="FU559" i="3"/>
  <c r="FU543" i="3"/>
  <c r="FU527" i="3"/>
  <c r="FU511" i="3"/>
  <c r="FU495" i="3"/>
  <c r="FU479" i="3"/>
  <c r="FU463" i="3"/>
  <c r="FU458" i="3"/>
  <c r="FU456" i="3"/>
  <c r="FU454" i="3"/>
  <c r="FU452" i="3"/>
  <c r="FU450" i="3"/>
  <c r="FU448" i="3"/>
  <c r="FU446" i="3"/>
  <c r="FU444" i="3"/>
  <c r="FU442" i="3"/>
  <c r="FU440" i="3"/>
  <c r="FU438" i="3"/>
  <c r="FU436" i="3"/>
  <c r="FU434" i="3"/>
  <c r="FU432" i="3"/>
  <c r="FU430" i="3"/>
  <c r="FU428" i="3"/>
  <c r="FU426" i="3"/>
  <c r="FU424" i="3"/>
  <c r="FU422" i="3"/>
  <c r="FU420" i="3"/>
  <c r="FU418" i="3"/>
  <c r="FU416" i="3"/>
  <c r="FU414" i="3"/>
  <c r="FU412" i="3"/>
  <c r="FU410" i="3"/>
  <c r="FU408" i="3"/>
  <c r="FU406" i="3"/>
  <c r="FU404" i="3"/>
  <c r="FU402" i="3"/>
  <c r="FU400" i="3"/>
  <c r="FU398" i="3"/>
  <c r="FU396" i="3"/>
  <c r="FU394" i="3"/>
  <c r="FU392" i="3"/>
  <c r="FU390" i="3"/>
  <c r="FU388" i="3"/>
  <c r="FU381" i="3"/>
  <c r="FU365" i="3"/>
  <c r="FU349" i="3"/>
  <c r="FU457" i="3"/>
  <c r="FU449" i="3"/>
  <c r="FU441" i="3"/>
  <c r="FU433" i="3"/>
  <c r="FU425" i="3"/>
  <c r="FU417" i="3"/>
  <c r="FU409" i="3"/>
  <c r="FU401" i="3"/>
  <c r="FU393" i="3"/>
  <c r="FU354" i="3"/>
  <c r="FU353" i="3"/>
  <c r="FU351" i="3"/>
  <c r="FU341" i="3"/>
  <c r="FU325" i="3"/>
  <c r="FU310" i="3"/>
  <c r="FU309" i="3"/>
  <c r="FU307" i="3"/>
  <c r="FU294" i="3"/>
  <c r="FU293" i="3"/>
  <c r="FU291" i="3"/>
  <c r="FU278" i="3"/>
  <c r="FU277" i="3"/>
  <c r="FU275" i="3"/>
  <c r="FU262" i="3"/>
  <c r="FU261" i="3"/>
  <c r="FU259" i="3"/>
  <c r="FU246" i="3"/>
  <c r="FU245" i="3"/>
  <c r="FU243" i="3"/>
  <c r="FU230" i="3"/>
  <c r="FU226" i="3"/>
  <c r="FU222" i="3"/>
  <c r="FU615" i="3"/>
  <c r="FU583" i="3"/>
  <c r="FU551" i="3"/>
  <c r="FU519" i="3"/>
  <c r="FU487" i="3"/>
  <c r="FU459" i="3"/>
  <c r="FU451" i="3"/>
  <c r="FU443" i="3"/>
  <c r="FU435" i="3"/>
  <c r="FU427" i="3"/>
  <c r="FU419" i="3"/>
  <c r="FU411" i="3"/>
  <c r="FU403" i="3"/>
  <c r="FU395" i="3"/>
  <c r="FU387" i="3"/>
  <c r="FU374" i="3"/>
  <c r="FU373" i="3"/>
  <c r="FU361" i="3"/>
  <c r="FU337" i="3"/>
  <c r="FU321" i="3"/>
  <c r="FU305" i="3"/>
  <c r="FU289" i="3"/>
  <c r="FU273" i="3"/>
  <c r="FU257" i="3"/>
  <c r="FU241" i="3"/>
  <c r="FU445" i="3"/>
  <c r="FU429" i="3"/>
  <c r="FU413" i="3"/>
  <c r="FU397" i="3"/>
  <c r="FU346" i="3"/>
  <c r="FU345" i="3"/>
  <c r="FU333" i="3"/>
  <c r="FU327" i="3"/>
  <c r="FU314" i="3"/>
  <c r="FU313" i="3"/>
  <c r="FU301" i="3"/>
  <c r="FU295" i="3"/>
  <c r="FU282" i="3"/>
  <c r="FU281" i="3"/>
  <c r="FU269" i="3"/>
  <c r="FU263" i="3"/>
  <c r="FU250" i="3"/>
  <c r="FU249" i="3"/>
  <c r="FU237" i="3"/>
  <c r="FU231" i="3"/>
  <c r="FU599" i="3"/>
  <c r="FU535" i="3"/>
  <c r="FU471" i="3"/>
  <c r="FU447" i="3"/>
  <c r="FU431" i="3"/>
  <c r="FU415" i="3"/>
  <c r="FU399" i="3"/>
  <c r="FU377" i="3"/>
  <c r="FU357" i="3"/>
  <c r="FU229" i="3"/>
  <c r="FU225" i="3"/>
  <c r="FU221" i="3"/>
  <c r="CC31" i="3"/>
  <c r="CC34" i="3"/>
  <c r="CC35" i="3"/>
  <c r="EW36" i="3"/>
  <c r="EW37" i="3"/>
  <c r="DU41" i="3"/>
  <c r="H43" i="3"/>
  <c r="I43" i="3" s="1"/>
  <c r="CC45" i="3"/>
  <c r="EW45" i="3"/>
  <c r="EW48" i="3"/>
  <c r="FU49" i="3"/>
  <c r="EW50" i="3"/>
  <c r="EW53" i="3"/>
  <c r="DU54" i="3"/>
  <c r="DU55" i="3"/>
  <c r="EW56" i="3"/>
  <c r="DU57" i="3"/>
  <c r="FU58" i="3"/>
  <c r="EW59" i="3"/>
  <c r="DU61" i="3"/>
  <c r="FU62" i="3"/>
  <c r="EW63" i="3"/>
  <c r="DU65" i="3"/>
  <c r="FU66" i="3"/>
  <c r="EW67" i="3"/>
  <c r="DU69" i="3"/>
  <c r="FU70" i="3"/>
  <c r="EW71" i="3"/>
  <c r="DU73" i="3"/>
  <c r="FU74" i="3"/>
  <c r="EW75" i="3"/>
  <c r="DU77" i="3"/>
  <c r="FU78" i="3"/>
  <c r="EW79" i="3"/>
  <c r="DU81" i="3"/>
  <c r="FU82" i="3"/>
  <c r="EW83" i="3"/>
  <c r="DU85" i="3"/>
  <c r="FU86" i="3"/>
  <c r="DU89" i="3"/>
  <c r="K91" i="3"/>
  <c r="DU91" i="3"/>
  <c r="K95" i="3"/>
  <c r="DU95" i="3"/>
  <c r="K99" i="3"/>
  <c r="DU99" i="3"/>
  <c r="K103" i="3"/>
  <c r="DU103" i="3"/>
  <c r="K107" i="3"/>
  <c r="DU107" i="3"/>
  <c r="K111" i="3"/>
  <c r="DU111" i="3"/>
  <c r="K115" i="3"/>
  <c r="DU115" i="3"/>
  <c r="DU186" i="3"/>
  <c r="DU190" i="3"/>
  <c r="DU194" i="3"/>
  <c r="FU196" i="3"/>
  <c r="FU199" i="3"/>
  <c r="FU204" i="3"/>
  <c r="FU207" i="3"/>
  <c r="FU212" i="3"/>
  <c r="FU215" i="3"/>
  <c r="FU220" i="3"/>
  <c r="FU224" i="3"/>
  <c r="FU228" i="3"/>
  <c r="FU238" i="3"/>
  <c r="DU242" i="3"/>
  <c r="DU244" i="3"/>
  <c r="FU251" i="3"/>
  <c r="FU254" i="3"/>
  <c r="DU256" i="3"/>
  <c r="DU259" i="3"/>
  <c r="FU266" i="3"/>
  <c r="DU271" i="3"/>
  <c r="FU284" i="3"/>
  <c r="FU302" i="3"/>
  <c r="DU306" i="3"/>
  <c r="DU308" i="3"/>
  <c r="FU315" i="3"/>
  <c r="FU318" i="3"/>
  <c r="DU320" i="3"/>
  <c r="DU323" i="3"/>
  <c r="FU330" i="3"/>
  <c r="DU335" i="3"/>
  <c r="FU342" i="3"/>
  <c r="FU348" i="3"/>
  <c r="DU350" i="3"/>
  <c r="DU369" i="3"/>
  <c r="DU372" i="3"/>
  <c r="DU383" i="3"/>
  <c r="DU385" i="3"/>
  <c r="FU389" i="3"/>
  <c r="FU421" i="3"/>
  <c r="FU453" i="3"/>
  <c r="FU562" i="3"/>
  <c r="FU568" i="3"/>
  <c r="DU222" i="3"/>
  <c r="DU223" i="3"/>
  <c r="DU226" i="3"/>
  <c r="DU227" i="3"/>
  <c r="DU230" i="3"/>
  <c r="DU248" i="3"/>
  <c r="FU256" i="3"/>
  <c r="DU258" i="3"/>
  <c r="DU262" i="3"/>
  <c r="DU280" i="3"/>
  <c r="FU288" i="3"/>
  <c r="DU290" i="3"/>
  <c r="DU294" i="3"/>
  <c r="DU312" i="3"/>
  <c r="FU320" i="3"/>
  <c r="DU322" i="3"/>
  <c r="FU323" i="3"/>
  <c r="DU326" i="3"/>
  <c r="DU332" i="3"/>
  <c r="DU344" i="3"/>
  <c r="DU349" i="3"/>
  <c r="DU356" i="3"/>
  <c r="FU366" i="3"/>
  <c r="FU376" i="3"/>
  <c r="FU380" i="3"/>
  <c r="DU384" i="3"/>
  <c r="FU475" i="3"/>
  <c r="FU517" i="3"/>
  <c r="FU525" i="3"/>
  <c r="FU539" i="3"/>
  <c r="FU581" i="3"/>
  <c r="FU589" i="3"/>
  <c r="FU603" i="3"/>
  <c r="FU223" i="3"/>
  <c r="FU227" i="3"/>
  <c r="DU233" i="3"/>
  <c r="FU236" i="3"/>
  <c r="FU255" i="3"/>
  <c r="FU258" i="3"/>
  <c r="DU265" i="3"/>
  <c r="FU268" i="3"/>
  <c r="FU287" i="3"/>
  <c r="FU290" i="3"/>
  <c r="DU297" i="3"/>
  <c r="FU300" i="3"/>
  <c r="FU319" i="3"/>
  <c r="FU322" i="3"/>
  <c r="FU326" i="3"/>
  <c r="DU329" i="3"/>
  <c r="FU332" i="3"/>
  <c r="FU356" i="3"/>
  <c r="FU360" i="3"/>
  <c r="FU363" i="3"/>
  <c r="DU373" i="3"/>
  <c r="DU386" i="3"/>
  <c r="FU466" i="3"/>
  <c r="FU472" i="3"/>
  <c r="FU530" i="3"/>
  <c r="FU536" i="3"/>
  <c r="FU594" i="3"/>
  <c r="FU600" i="3"/>
  <c r="DU221" i="3"/>
  <c r="DU225" i="3"/>
  <c r="DU229" i="3"/>
  <c r="DU234" i="3"/>
  <c r="FU244" i="3"/>
  <c r="DU250" i="3"/>
  <c r="FU260" i="3"/>
  <c r="DU266" i="3"/>
  <c r="FU276" i="3"/>
  <c r="DU282" i="3"/>
  <c r="FU292" i="3"/>
  <c r="DU298" i="3"/>
  <c r="FU308" i="3"/>
  <c r="DU314" i="3"/>
  <c r="FU324" i="3"/>
  <c r="DU330" i="3"/>
  <c r="FU340" i="3"/>
  <c r="DU346" i="3"/>
  <c r="FU350" i="3"/>
  <c r="FU379" i="3"/>
  <c r="FU382" i="3"/>
  <c r="FU477" i="3"/>
  <c r="FU491" i="3"/>
  <c r="FU509" i="3"/>
  <c r="FU523" i="3"/>
  <c r="FU541" i="3"/>
  <c r="FU555" i="3"/>
  <c r="FU573" i="3"/>
  <c r="FU587" i="3"/>
  <c r="FU605" i="3"/>
  <c r="FU619" i="3"/>
  <c r="DU224" i="3"/>
  <c r="DU228" i="3"/>
  <c r="FU232" i="3"/>
  <c r="DU238" i="3"/>
  <c r="FU248" i="3"/>
  <c r="DU254" i="3"/>
  <c r="FU264" i="3"/>
  <c r="DU270" i="3"/>
  <c r="FU280" i="3"/>
  <c r="DU286" i="3"/>
  <c r="FU296" i="3"/>
  <c r="DU302" i="3"/>
  <c r="FU312" i="3"/>
  <c r="DU318" i="3"/>
  <c r="FU328" i="3"/>
  <c r="DU334" i="3"/>
  <c r="FU344" i="3"/>
  <c r="DU357" i="3"/>
  <c r="DU362" i="3"/>
  <c r="FU364" i="3"/>
  <c r="DU366" i="3"/>
  <c r="DU370" i="3"/>
  <c r="FU482" i="3"/>
  <c r="FU488" i="3"/>
  <c r="FU514" i="3"/>
  <c r="FU520" i="3"/>
  <c r="FU546" i="3"/>
  <c r="FU552" i="3"/>
  <c r="FU578" i="3"/>
  <c r="FU584" i="3"/>
  <c r="FU610" i="3"/>
  <c r="FU616" i="3"/>
  <c r="FU352" i="3"/>
  <c r="DU358" i="3"/>
  <c r="FU368" i="3"/>
  <c r="DU374" i="3"/>
  <c r="FU384" i="3"/>
  <c r="FU467" i="3"/>
  <c r="FU483" i="3"/>
  <c r="FU499" i="3"/>
  <c r="FU515" i="3"/>
  <c r="FU531" i="3"/>
  <c r="FU547" i="3"/>
  <c r="FU563" i="3"/>
  <c r="FU579" i="3"/>
  <c r="FU595" i="3"/>
  <c r="FU611" i="3"/>
  <c r="FU627" i="3"/>
  <c r="FU372" i="3"/>
  <c r="DU378" i="3"/>
  <c r="FU464" i="3"/>
  <c r="FU474" i="3"/>
  <c r="FU480" i="3"/>
  <c r="FU490" i="3"/>
  <c r="FU496" i="3"/>
  <c r="FU506" i="3"/>
  <c r="FU512" i="3"/>
  <c r="FU522" i="3"/>
  <c r="FU528" i="3"/>
  <c r="FU538" i="3"/>
  <c r="FU544" i="3"/>
  <c r="FU554" i="3"/>
  <c r="FU560" i="3"/>
  <c r="FU570" i="3"/>
  <c r="FU576" i="3"/>
  <c r="FU586" i="3"/>
  <c r="FU592" i="3"/>
  <c r="FU602" i="3"/>
  <c r="FU608" i="3"/>
  <c r="FU618" i="3"/>
  <c r="FU624" i="3"/>
  <c r="FU462" i="3"/>
  <c r="FU470" i="3"/>
  <c r="FU478" i="3"/>
  <c r="FU486" i="3"/>
  <c r="FU494" i="3"/>
  <c r="FU502" i="3"/>
  <c r="FU510" i="3"/>
  <c r="FU518" i="3"/>
  <c r="FU526" i="3"/>
  <c r="FU534" i="3"/>
  <c r="FU542" i="3"/>
  <c r="FU550" i="3"/>
  <c r="FU558" i="3"/>
  <c r="FU566" i="3"/>
  <c r="FU574" i="3"/>
  <c r="FU582" i="3"/>
  <c r="FU590" i="3"/>
  <c r="FU598" i="3"/>
  <c r="FU606" i="3"/>
  <c r="FU614" i="3"/>
  <c r="FU622" i="3"/>
  <c r="FU460" i="3"/>
  <c r="FU468" i="3"/>
  <c r="FU476" i="3"/>
  <c r="FU484" i="3"/>
  <c r="FU492" i="3"/>
  <c r="FU500" i="3"/>
  <c r="FU508" i="3"/>
  <c r="FU516" i="3"/>
  <c r="FU524" i="3"/>
  <c r="FU532" i="3"/>
  <c r="FU540" i="3"/>
  <c r="FU548" i="3"/>
  <c r="FU556" i="3"/>
  <c r="FU564" i="3"/>
  <c r="FU572" i="3"/>
  <c r="FU580" i="3"/>
  <c r="FU588" i="3"/>
  <c r="FU596" i="3"/>
  <c r="FU604" i="3"/>
  <c r="FU612" i="3"/>
  <c r="FU620" i="3"/>
  <c r="FU628" i="3"/>
  <c r="ET37" i="3" l="1"/>
  <c r="ET41" i="3" s="1"/>
  <c r="CZ38" i="3"/>
  <c r="CZ42" i="3" s="1"/>
  <c r="BA36" i="3"/>
  <c r="BA41" i="3" s="1"/>
  <c r="AT162" i="2" l="1"/>
  <c r="AT163" i="2" s="1"/>
  <c r="AT164" i="2" s="1"/>
  <c r="AT165" i="2" s="1"/>
  <c r="AT166" i="2" s="1"/>
  <c r="AT167" i="2" s="1"/>
  <c r="AT168" i="2" s="1"/>
  <c r="AT169" i="2" s="1"/>
  <c r="AT170" i="2" s="1"/>
  <c r="AT171" i="2" s="1"/>
  <c r="AT172" i="2" s="1"/>
  <c r="AT173" i="2" s="1"/>
  <c r="AT174" i="2" s="1"/>
  <c r="AT175" i="2" s="1"/>
  <c r="AT176" i="2" s="1"/>
  <c r="AT177" i="2" s="1"/>
  <c r="AT178" i="2" s="1"/>
  <c r="AT179" i="2" s="1"/>
  <c r="AT180" i="2" s="1"/>
  <c r="AT181" i="2" s="1"/>
  <c r="AT182" i="2" s="1"/>
  <c r="AT183" i="2" s="1"/>
  <c r="AT184" i="2" s="1"/>
  <c r="AT185" i="2" s="1"/>
  <c r="AT186" i="2" s="1"/>
  <c r="AT187" i="2" s="1"/>
  <c r="AT188" i="2" s="1"/>
  <c r="AT189" i="2" s="1"/>
  <c r="AT190" i="2" s="1"/>
  <c r="AS162" i="2"/>
  <c r="AU162" i="2" s="1"/>
  <c r="AV162" i="2" s="1"/>
  <c r="D162" i="2"/>
  <c r="D163" i="2" s="1"/>
  <c r="D164" i="2" s="1"/>
  <c r="D165" i="2" s="1"/>
  <c r="D166" i="2" s="1"/>
  <c r="D167" i="2" s="1"/>
  <c r="D168" i="2" s="1"/>
  <c r="D169" i="2" s="1"/>
  <c r="D170" i="2" s="1"/>
  <c r="D171" i="2" s="1"/>
  <c r="D172" i="2" s="1"/>
  <c r="D173" i="2" s="1"/>
  <c r="D174" i="2" s="1"/>
  <c r="D175" i="2" s="1"/>
  <c r="D176" i="2" s="1"/>
  <c r="D177" i="2" s="1"/>
  <c r="D178" i="2" s="1"/>
  <c r="D179" i="2" s="1"/>
  <c r="D180" i="2" s="1"/>
  <c r="D181" i="2" s="1"/>
  <c r="D182" i="2" s="1"/>
  <c r="D183" i="2" s="1"/>
  <c r="D184" i="2" s="1"/>
  <c r="D185" i="2" s="1"/>
  <c r="D186" i="2" s="1"/>
  <c r="D187" i="2" s="1"/>
  <c r="D188" i="2" s="1"/>
  <c r="D189" i="2" s="1"/>
  <c r="D190" i="2" s="1"/>
  <c r="C162" i="2"/>
  <c r="E162" i="2" s="1"/>
  <c r="F162" i="2" s="1"/>
  <c r="AR158" i="2"/>
  <c r="B158" i="2"/>
  <c r="AU53" i="2"/>
  <c r="AV53" i="2" s="1"/>
  <c r="AT53" i="2"/>
  <c r="AT54" i="2" s="1"/>
  <c r="AT55" i="2" s="1"/>
  <c r="AT56" i="2" s="1"/>
  <c r="AT57" i="2" s="1"/>
  <c r="AT58" i="2" s="1"/>
  <c r="AT59" i="2" s="1"/>
  <c r="AT60" i="2" s="1"/>
  <c r="AT61" i="2" s="1"/>
  <c r="AT62" i="2" s="1"/>
  <c r="AT63" i="2" s="1"/>
  <c r="AT64" i="2" s="1"/>
  <c r="AT65" i="2" s="1"/>
  <c r="AT66" i="2" s="1"/>
  <c r="AT67" i="2" s="1"/>
  <c r="AT68" i="2" s="1"/>
  <c r="AT69" i="2" s="1"/>
  <c r="AT70" i="2" s="1"/>
  <c r="AT71" i="2" s="1"/>
  <c r="AT72" i="2" s="1"/>
  <c r="AT73" i="2" s="1"/>
  <c r="AT74" i="2" s="1"/>
  <c r="AT75" i="2" s="1"/>
  <c r="AT76" i="2" s="1"/>
  <c r="AT77" i="2" s="1"/>
  <c r="AT78" i="2" s="1"/>
  <c r="AT79" i="2" s="1"/>
  <c r="AT80" i="2" s="1"/>
  <c r="AT81" i="2" s="1"/>
  <c r="AT82" i="2" s="1"/>
  <c r="AT83" i="2" s="1"/>
  <c r="AT84" i="2" s="1"/>
  <c r="AT85" i="2" s="1"/>
  <c r="AT86" i="2" s="1"/>
  <c r="AT87" i="2" s="1"/>
  <c r="AT88" i="2" s="1"/>
  <c r="AT89" i="2" s="1"/>
  <c r="AT90" i="2" s="1"/>
  <c r="AT91" i="2" s="1"/>
  <c r="AT92" i="2" s="1"/>
  <c r="AT93" i="2" s="1"/>
  <c r="AT94" i="2" s="1"/>
  <c r="AT95" i="2" s="1"/>
  <c r="AT96" i="2" s="1"/>
  <c r="AT97" i="2" s="1"/>
  <c r="AT98" i="2" s="1"/>
  <c r="AT99" i="2" s="1"/>
  <c r="AT100" i="2" s="1"/>
  <c r="AT101" i="2" s="1"/>
  <c r="AT102" i="2" s="1"/>
  <c r="AT103" i="2" s="1"/>
  <c r="AT104" i="2" s="1"/>
  <c r="AT105" i="2" s="1"/>
  <c r="AT106" i="2" s="1"/>
  <c r="AT107" i="2" s="1"/>
  <c r="AT108" i="2" s="1"/>
  <c r="AT109" i="2" s="1"/>
  <c r="AT110" i="2" s="1"/>
  <c r="AT111" i="2" s="1"/>
  <c r="AT112" i="2" s="1"/>
  <c r="AT113" i="2" s="1"/>
  <c r="AT114" i="2" s="1"/>
  <c r="AT115" i="2" s="1"/>
  <c r="AT116" i="2" s="1"/>
  <c r="AT117" i="2" s="1"/>
  <c r="AT118" i="2" s="1"/>
  <c r="AT119" i="2" s="1"/>
  <c r="AT120" i="2" s="1"/>
  <c r="AT121" i="2" s="1"/>
  <c r="AT122" i="2" s="1"/>
  <c r="AT123" i="2" s="1"/>
  <c r="AT124" i="2" s="1"/>
  <c r="AT125" i="2" s="1"/>
  <c r="AT126" i="2" s="1"/>
  <c r="AT127" i="2" s="1"/>
  <c r="AT128" i="2" s="1"/>
  <c r="AT129" i="2" s="1"/>
  <c r="AT130" i="2" s="1"/>
  <c r="AT131" i="2" s="1"/>
  <c r="AT132" i="2" s="1"/>
  <c r="AT133" i="2" s="1"/>
  <c r="AT134" i="2" s="1"/>
  <c r="AT135" i="2" s="1"/>
  <c r="AT136" i="2" s="1"/>
  <c r="AT137" i="2" s="1"/>
  <c r="AT138" i="2" s="1"/>
  <c r="AT139" i="2" s="1"/>
  <c r="AT140" i="2" s="1"/>
  <c r="AT141" i="2" s="1"/>
  <c r="AT142" i="2" s="1"/>
  <c r="AT143" i="2" s="1"/>
  <c r="AS53" i="2"/>
  <c r="E52" i="2"/>
  <c r="F52" i="2" s="1"/>
  <c r="D52" i="2"/>
  <c r="D53" i="2" s="1"/>
  <c r="D54" i="2" s="1"/>
  <c r="D55" i="2" s="1"/>
  <c r="D56" i="2" s="1"/>
  <c r="D57" i="2" s="1"/>
  <c r="D58" i="2" s="1"/>
  <c r="D59" i="2" s="1"/>
  <c r="D60" i="2" s="1"/>
  <c r="D61" i="2" s="1"/>
  <c r="D62" i="2" s="1"/>
  <c r="D63" i="2" s="1"/>
  <c r="D64" i="2" s="1"/>
  <c r="D65" i="2" s="1"/>
  <c r="D66" i="2" s="1"/>
  <c r="D67" i="2" s="1"/>
  <c r="D68" i="2" s="1"/>
  <c r="D69" i="2" s="1"/>
  <c r="D70" i="2" s="1"/>
  <c r="D71" i="2" s="1"/>
  <c r="D72" i="2" s="1"/>
  <c r="D73" i="2" s="1"/>
  <c r="D74" i="2" s="1"/>
  <c r="D75" i="2" s="1"/>
  <c r="D76" i="2" s="1"/>
  <c r="D77" i="2" s="1"/>
  <c r="D78" i="2" s="1"/>
  <c r="D79" i="2" s="1"/>
  <c r="D80" i="2" s="1"/>
  <c r="D81" i="2" s="1"/>
  <c r="D82" i="2" s="1"/>
  <c r="D83" i="2" s="1"/>
  <c r="D84" i="2" s="1"/>
  <c r="D85" i="2" s="1"/>
  <c r="D86" i="2" s="1"/>
  <c r="D87" i="2" s="1"/>
  <c r="D88" i="2" s="1"/>
  <c r="D89" i="2" s="1"/>
  <c r="D90" i="2" s="1"/>
  <c r="D91" i="2" s="1"/>
  <c r="D92" i="2" s="1"/>
  <c r="D93" i="2" s="1"/>
  <c r="D94" i="2" s="1"/>
  <c r="D95" i="2" s="1"/>
  <c r="D96" i="2" s="1"/>
  <c r="D97" i="2" s="1"/>
  <c r="D98" i="2" s="1"/>
  <c r="D99" i="2" s="1"/>
  <c r="D100" i="2" s="1"/>
  <c r="D101" i="2" s="1"/>
  <c r="D102" i="2" s="1"/>
  <c r="D103" i="2" s="1"/>
  <c r="D104" i="2" s="1"/>
  <c r="D105" i="2" s="1"/>
  <c r="D106" i="2" s="1"/>
  <c r="D107" i="2" s="1"/>
  <c r="D108" i="2" s="1"/>
  <c r="D109" i="2" s="1"/>
  <c r="D110" i="2" s="1"/>
  <c r="D111" i="2" s="1"/>
  <c r="D112" i="2" s="1"/>
  <c r="D113" i="2" s="1"/>
  <c r="D114" i="2" s="1"/>
  <c r="D115" i="2" s="1"/>
  <c r="D116" i="2" s="1"/>
  <c r="D117" i="2" s="1"/>
  <c r="D118" i="2" s="1"/>
  <c r="D119" i="2" s="1"/>
  <c r="D120" i="2" s="1"/>
  <c r="D121" i="2" s="1"/>
  <c r="D122" i="2" s="1"/>
  <c r="D123" i="2" s="1"/>
  <c r="D124" i="2" s="1"/>
  <c r="D125" i="2" s="1"/>
  <c r="D126" i="2" s="1"/>
  <c r="D127" i="2" s="1"/>
  <c r="D128" i="2" s="1"/>
  <c r="D129" i="2" s="1"/>
  <c r="D130" i="2" s="1"/>
  <c r="D131" i="2" s="1"/>
  <c r="D132" i="2" s="1"/>
  <c r="D133" i="2" s="1"/>
  <c r="D134" i="2" s="1"/>
  <c r="D135" i="2" s="1"/>
  <c r="D136" i="2" s="1"/>
  <c r="D137" i="2" s="1"/>
  <c r="D138" i="2" s="1"/>
  <c r="D139" i="2" s="1"/>
  <c r="D140" i="2" s="1"/>
  <c r="D141" i="2" s="1"/>
  <c r="D142" i="2" s="1"/>
  <c r="C52" i="2"/>
  <c r="AS48" i="2"/>
  <c r="B47" i="2"/>
  <c r="C53" i="2" l="1"/>
  <c r="E53" i="2" s="1"/>
  <c r="F53" i="2" s="1"/>
  <c r="AS54" i="2"/>
  <c r="AU54" i="2" s="1"/>
  <c r="AV54" i="2" s="1"/>
  <c r="AS55" i="2"/>
  <c r="AU55" i="2" s="1"/>
  <c r="AV55" i="2" s="1"/>
  <c r="C163" i="2"/>
  <c r="E163" i="2" s="1"/>
  <c r="F163" i="2" s="1"/>
  <c r="AS163" i="2"/>
  <c r="C164" i="2"/>
  <c r="E164" i="2" s="1"/>
  <c r="F164" i="2" s="1"/>
  <c r="AU163" i="2" l="1"/>
  <c r="AV163" i="2" s="1"/>
  <c r="AS164" i="2"/>
  <c r="C165" i="2"/>
  <c r="AS56" i="2"/>
  <c r="C54" i="2"/>
  <c r="E54" i="2" l="1"/>
  <c r="F54" i="2" s="1"/>
  <c r="C55" i="2"/>
  <c r="AU164" i="2"/>
  <c r="AV164" i="2" s="1"/>
  <c r="AS165" i="2"/>
  <c r="AU56" i="2"/>
  <c r="AV56" i="2" s="1"/>
  <c r="AS57" i="2"/>
  <c r="E165" i="2"/>
  <c r="F165" i="2" s="1"/>
  <c r="C166" i="2"/>
  <c r="AU57" i="2" l="1"/>
  <c r="AV57" i="2" s="1"/>
  <c r="AS58" i="2"/>
  <c r="E55" i="2"/>
  <c r="F55" i="2" s="1"/>
  <c r="C56" i="2"/>
  <c r="E166" i="2"/>
  <c r="F166" i="2" s="1"/>
  <c r="C167" i="2"/>
  <c r="AU165" i="2"/>
  <c r="AV165" i="2" s="1"/>
  <c r="AS166" i="2"/>
  <c r="E167" i="2" l="1"/>
  <c r="F167" i="2" s="1"/>
  <c r="C168" i="2"/>
  <c r="AU58" i="2"/>
  <c r="AV58" i="2" s="1"/>
  <c r="AS59" i="2"/>
  <c r="AU166" i="2"/>
  <c r="AV166" i="2" s="1"/>
  <c r="AS167" i="2"/>
  <c r="E56" i="2"/>
  <c r="F56" i="2" s="1"/>
  <c r="C57" i="2"/>
  <c r="AU167" i="2" l="1"/>
  <c r="AV167" i="2" s="1"/>
  <c r="AS168" i="2"/>
  <c r="E168" i="2"/>
  <c r="F168" i="2" s="1"/>
  <c r="C169" i="2"/>
  <c r="E57" i="2"/>
  <c r="F57" i="2" s="1"/>
  <c r="C58" i="2"/>
  <c r="AU59" i="2"/>
  <c r="AV59" i="2" s="1"/>
  <c r="AS60" i="2"/>
  <c r="AU60" i="2" l="1"/>
  <c r="AV60" i="2" s="1"/>
  <c r="AS61" i="2"/>
  <c r="AU168" i="2"/>
  <c r="AV168" i="2" s="1"/>
  <c r="AS169" i="2"/>
  <c r="E169" i="2"/>
  <c r="F169" i="2" s="1"/>
  <c r="C170" i="2"/>
  <c r="E58" i="2"/>
  <c r="F58" i="2" s="1"/>
  <c r="C59" i="2"/>
  <c r="E59" i="2" l="1"/>
  <c r="F59" i="2" s="1"/>
  <c r="C60" i="2"/>
  <c r="AU169" i="2"/>
  <c r="AV169" i="2" s="1"/>
  <c r="AS170" i="2"/>
  <c r="AU61" i="2"/>
  <c r="AV61" i="2" s="1"/>
  <c r="AS62" i="2"/>
  <c r="E170" i="2"/>
  <c r="F170" i="2" s="1"/>
  <c r="C171" i="2"/>
  <c r="E171" i="2" l="1"/>
  <c r="F171" i="2" s="1"/>
  <c r="C172" i="2"/>
  <c r="AU62" i="2"/>
  <c r="AV62" i="2" s="1"/>
  <c r="AS63" i="2"/>
  <c r="AU170" i="2"/>
  <c r="AV170" i="2" s="1"/>
  <c r="AS171" i="2"/>
  <c r="E60" i="2"/>
  <c r="F60" i="2" s="1"/>
  <c r="C61" i="2"/>
  <c r="E61" i="2" l="1"/>
  <c r="F61" i="2" s="1"/>
  <c r="C62" i="2"/>
  <c r="AU171" i="2"/>
  <c r="AV171" i="2" s="1"/>
  <c r="AS172" i="2"/>
  <c r="AU63" i="2"/>
  <c r="AV63" i="2" s="1"/>
  <c r="AS64" i="2"/>
  <c r="E172" i="2"/>
  <c r="F172" i="2" s="1"/>
  <c r="C173" i="2"/>
  <c r="E173" i="2" l="1"/>
  <c r="F173" i="2" s="1"/>
  <c r="C174" i="2"/>
  <c r="AU64" i="2"/>
  <c r="AV64" i="2" s="1"/>
  <c r="AS65" i="2"/>
  <c r="AU172" i="2"/>
  <c r="AV172" i="2" s="1"/>
  <c r="AS173" i="2"/>
  <c r="E62" i="2"/>
  <c r="F62" i="2" s="1"/>
  <c r="C63" i="2"/>
  <c r="E63" i="2" l="1"/>
  <c r="F63" i="2" s="1"/>
  <c r="C64" i="2"/>
  <c r="AU173" i="2"/>
  <c r="AV173" i="2" s="1"/>
  <c r="AS174" i="2"/>
  <c r="AU65" i="2"/>
  <c r="AV65" i="2" s="1"/>
  <c r="AS66" i="2"/>
  <c r="E174" i="2"/>
  <c r="F174" i="2" s="1"/>
  <c r="C175" i="2"/>
  <c r="AU174" i="2" l="1"/>
  <c r="AV174" i="2" s="1"/>
  <c r="AS175" i="2"/>
  <c r="E64" i="2"/>
  <c r="F64" i="2" s="1"/>
  <c r="C65" i="2"/>
  <c r="E175" i="2"/>
  <c r="F175" i="2" s="1"/>
  <c r="C176" i="2"/>
  <c r="AU66" i="2"/>
  <c r="AV66" i="2" s="1"/>
  <c r="AS67" i="2"/>
  <c r="AU67" i="2" l="1"/>
  <c r="AV67" i="2" s="1"/>
  <c r="AS68" i="2"/>
  <c r="E176" i="2"/>
  <c r="F176" i="2" s="1"/>
  <c r="C177" i="2"/>
  <c r="E65" i="2"/>
  <c r="F65" i="2" s="1"/>
  <c r="C66" i="2"/>
  <c r="AU175" i="2"/>
  <c r="AV175" i="2" s="1"/>
  <c r="AS176" i="2"/>
  <c r="AU176" i="2" l="1"/>
  <c r="AV176" i="2" s="1"/>
  <c r="AS177" i="2"/>
  <c r="E66" i="2"/>
  <c r="F66" i="2" s="1"/>
  <c r="C67" i="2"/>
  <c r="E177" i="2"/>
  <c r="F177" i="2" s="1"/>
  <c r="C178" i="2"/>
  <c r="AU68" i="2"/>
  <c r="AV68" i="2" s="1"/>
  <c r="AS69" i="2"/>
  <c r="AU69" i="2" l="1"/>
  <c r="AV69" i="2" s="1"/>
  <c r="AS70" i="2"/>
  <c r="E178" i="2"/>
  <c r="F178" i="2" s="1"/>
  <c r="C179" i="2"/>
  <c r="E67" i="2"/>
  <c r="F67" i="2" s="1"/>
  <c r="C68" i="2"/>
  <c r="AU177" i="2"/>
  <c r="AV177" i="2" s="1"/>
  <c r="AS178" i="2"/>
  <c r="AU178" i="2" l="1"/>
  <c r="AV178" i="2" s="1"/>
  <c r="AS179" i="2"/>
  <c r="E68" i="2"/>
  <c r="F68" i="2" s="1"/>
  <c r="C69" i="2"/>
  <c r="E179" i="2"/>
  <c r="F179" i="2" s="1"/>
  <c r="C180" i="2"/>
  <c r="AU70" i="2"/>
  <c r="AV70" i="2" s="1"/>
  <c r="AS71" i="2"/>
  <c r="AU71" i="2" l="1"/>
  <c r="AV71" i="2" s="1"/>
  <c r="AS72" i="2"/>
  <c r="E69" i="2"/>
  <c r="F69" i="2" s="1"/>
  <c r="C70" i="2"/>
  <c r="E180" i="2"/>
  <c r="F180" i="2" s="1"/>
  <c r="C181" i="2"/>
  <c r="AU179" i="2"/>
  <c r="AV179" i="2" s="1"/>
  <c r="AS180" i="2"/>
  <c r="AU180" i="2" l="1"/>
  <c r="AV180" i="2" s="1"/>
  <c r="AS181" i="2"/>
  <c r="AU72" i="2"/>
  <c r="AV72" i="2" s="1"/>
  <c r="AS73" i="2"/>
  <c r="E70" i="2"/>
  <c r="F70" i="2" s="1"/>
  <c r="C71" i="2"/>
  <c r="E181" i="2"/>
  <c r="F181" i="2" s="1"/>
  <c r="C182" i="2"/>
  <c r="E182" i="2" l="1"/>
  <c r="F182" i="2" s="1"/>
  <c r="C183" i="2"/>
  <c r="AU73" i="2"/>
  <c r="AV73" i="2" s="1"/>
  <c r="AS74" i="2"/>
  <c r="E71" i="2"/>
  <c r="F71" i="2" s="1"/>
  <c r="C72" i="2"/>
  <c r="AU181" i="2"/>
  <c r="AV181" i="2" s="1"/>
  <c r="AS182" i="2"/>
  <c r="AU182" i="2" l="1"/>
  <c r="AV182" i="2" s="1"/>
  <c r="AS183" i="2"/>
  <c r="E183" i="2"/>
  <c r="F183" i="2" s="1"/>
  <c r="C184" i="2"/>
  <c r="AU74" i="2"/>
  <c r="AV74" i="2" s="1"/>
  <c r="AS75" i="2"/>
  <c r="E72" i="2"/>
  <c r="F72" i="2" s="1"/>
  <c r="C73" i="2"/>
  <c r="E73" i="2" l="1"/>
  <c r="F73" i="2" s="1"/>
  <c r="C74" i="2"/>
  <c r="AU75" i="2"/>
  <c r="AV75" i="2" s="1"/>
  <c r="AS76" i="2"/>
  <c r="E184" i="2"/>
  <c r="F184" i="2" s="1"/>
  <c r="C185" i="2"/>
  <c r="AU183" i="2"/>
  <c r="AV183" i="2" s="1"/>
  <c r="AS184" i="2"/>
  <c r="AU184" i="2" l="1"/>
  <c r="AV184" i="2" s="1"/>
  <c r="AS185" i="2"/>
  <c r="E74" i="2"/>
  <c r="F74" i="2" s="1"/>
  <c r="C75" i="2"/>
  <c r="AU76" i="2"/>
  <c r="AV76" i="2" s="1"/>
  <c r="AS77" i="2"/>
  <c r="E185" i="2"/>
  <c r="F185" i="2" s="1"/>
  <c r="C186" i="2"/>
  <c r="E75" i="2" l="1"/>
  <c r="F75" i="2" s="1"/>
  <c r="C76" i="2"/>
  <c r="E186" i="2"/>
  <c r="F186" i="2" s="1"/>
  <c r="C187" i="2"/>
  <c r="AU77" i="2"/>
  <c r="AV77" i="2" s="1"/>
  <c r="AS78" i="2"/>
  <c r="AU185" i="2"/>
  <c r="AV185" i="2" s="1"/>
  <c r="AS186" i="2"/>
  <c r="AU186" i="2" l="1"/>
  <c r="AV186" i="2" s="1"/>
  <c r="AS187" i="2"/>
  <c r="AU78" i="2"/>
  <c r="AV78" i="2" s="1"/>
  <c r="AS79" i="2"/>
  <c r="E187" i="2"/>
  <c r="F187" i="2" s="1"/>
  <c r="C188" i="2"/>
  <c r="E76" i="2"/>
  <c r="F76" i="2" s="1"/>
  <c r="C77" i="2"/>
  <c r="E77" i="2" l="1"/>
  <c r="F77" i="2" s="1"/>
  <c r="C78" i="2"/>
  <c r="AU187" i="2"/>
  <c r="AV187" i="2" s="1"/>
  <c r="AS188" i="2"/>
  <c r="AU79" i="2"/>
  <c r="AV79" i="2" s="1"/>
  <c r="AS80" i="2"/>
  <c r="E188" i="2"/>
  <c r="F188" i="2" s="1"/>
  <c r="C189" i="2"/>
  <c r="E189" i="2" l="1"/>
  <c r="F189" i="2" s="1"/>
  <c r="D158" i="2" s="1"/>
  <c r="C190" i="2"/>
  <c r="E78" i="2"/>
  <c r="F78" i="2" s="1"/>
  <c r="C79" i="2"/>
  <c r="AU188" i="2"/>
  <c r="AV188" i="2" s="1"/>
  <c r="AS189" i="2"/>
  <c r="AU80" i="2"/>
  <c r="AV80" i="2" s="1"/>
  <c r="AS81" i="2"/>
  <c r="AU81" i="2" l="1"/>
  <c r="AV81" i="2" s="1"/>
  <c r="AS82" i="2"/>
  <c r="E79" i="2"/>
  <c r="F79" i="2" s="1"/>
  <c r="C80" i="2"/>
  <c r="AU189" i="2"/>
  <c r="AV189" i="2" s="1"/>
  <c r="AT158" i="2" s="1"/>
  <c r="AS190" i="2"/>
  <c r="E80" i="2" l="1"/>
  <c r="F80" i="2" s="1"/>
  <c r="C81" i="2"/>
  <c r="AU82" i="2"/>
  <c r="AV82" i="2" s="1"/>
  <c r="AS83" i="2"/>
  <c r="AU83" i="2" l="1"/>
  <c r="AV83" i="2" s="1"/>
  <c r="AS84" i="2"/>
  <c r="E81" i="2"/>
  <c r="F81" i="2" s="1"/>
  <c r="C82" i="2"/>
  <c r="E82" i="2" l="1"/>
  <c r="F82" i="2" s="1"/>
  <c r="C83" i="2"/>
  <c r="AU84" i="2"/>
  <c r="AV84" i="2" s="1"/>
  <c r="AS85" i="2"/>
  <c r="AU85" i="2" l="1"/>
  <c r="AV85" i="2" s="1"/>
  <c r="AS86" i="2"/>
  <c r="E83" i="2"/>
  <c r="F83" i="2" s="1"/>
  <c r="C84" i="2"/>
  <c r="E84" i="2" l="1"/>
  <c r="F84" i="2" s="1"/>
  <c r="C85" i="2"/>
  <c r="AU86" i="2"/>
  <c r="AV86" i="2" s="1"/>
  <c r="AS87" i="2"/>
  <c r="AU87" i="2" l="1"/>
  <c r="AV87" i="2" s="1"/>
  <c r="AS88" i="2"/>
  <c r="E85" i="2"/>
  <c r="F85" i="2" s="1"/>
  <c r="C86" i="2"/>
  <c r="E86" i="2" l="1"/>
  <c r="F86" i="2" s="1"/>
  <c r="C87" i="2"/>
  <c r="AU88" i="2"/>
  <c r="AV88" i="2" s="1"/>
  <c r="AS89" i="2"/>
  <c r="AU89" i="2" l="1"/>
  <c r="AV89" i="2" s="1"/>
  <c r="AS90" i="2"/>
  <c r="E87" i="2"/>
  <c r="F87" i="2" s="1"/>
  <c r="C88" i="2"/>
  <c r="E88" i="2" l="1"/>
  <c r="F88" i="2" s="1"/>
  <c r="C89" i="2"/>
  <c r="AU90" i="2"/>
  <c r="AV90" i="2" s="1"/>
  <c r="AS91" i="2"/>
  <c r="AU91" i="2" l="1"/>
  <c r="AV91" i="2" s="1"/>
  <c r="AS92" i="2"/>
  <c r="E89" i="2"/>
  <c r="F89" i="2" s="1"/>
  <c r="C90" i="2"/>
  <c r="AU92" i="2" l="1"/>
  <c r="AV92" i="2" s="1"/>
  <c r="AS93" i="2"/>
  <c r="E90" i="2"/>
  <c r="F90" i="2" s="1"/>
  <c r="C91" i="2"/>
  <c r="E91" i="2" l="1"/>
  <c r="F91" i="2" s="1"/>
  <c r="C92" i="2"/>
  <c r="AU93" i="2"/>
  <c r="AV93" i="2" s="1"/>
  <c r="AS94" i="2"/>
  <c r="E92" i="2" l="1"/>
  <c r="F92" i="2" s="1"/>
  <c r="C93" i="2"/>
  <c r="AU94" i="2"/>
  <c r="AV94" i="2" s="1"/>
  <c r="AS95" i="2"/>
  <c r="AU95" i="2" l="1"/>
  <c r="AV95" i="2" s="1"/>
  <c r="AS96" i="2"/>
  <c r="E93" i="2"/>
  <c r="F93" i="2" s="1"/>
  <c r="C94" i="2"/>
  <c r="E94" i="2" l="1"/>
  <c r="F94" i="2" s="1"/>
  <c r="C95" i="2"/>
  <c r="AU96" i="2"/>
  <c r="AV96" i="2" s="1"/>
  <c r="AS97" i="2"/>
  <c r="AU97" i="2" l="1"/>
  <c r="AV97" i="2" s="1"/>
  <c r="AS98" i="2"/>
  <c r="E95" i="2"/>
  <c r="F95" i="2" s="1"/>
  <c r="C96" i="2"/>
  <c r="E96" i="2" l="1"/>
  <c r="F96" i="2" s="1"/>
  <c r="C97" i="2"/>
  <c r="AU98" i="2"/>
  <c r="AV98" i="2" s="1"/>
  <c r="AS99" i="2"/>
  <c r="AU99" i="2" l="1"/>
  <c r="AV99" i="2" s="1"/>
  <c r="AS100" i="2"/>
  <c r="E97" i="2"/>
  <c r="F97" i="2" s="1"/>
  <c r="C98" i="2"/>
  <c r="E98" i="2" l="1"/>
  <c r="F98" i="2" s="1"/>
  <c r="C99" i="2"/>
  <c r="AU100" i="2"/>
  <c r="AV100" i="2" s="1"/>
  <c r="AS101" i="2"/>
  <c r="AU101" i="2" l="1"/>
  <c r="AV101" i="2" s="1"/>
  <c r="AS102" i="2"/>
  <c r="E99" i="2"/>
  <c r="F99" i="2" s="1"/>
  <c r="C100" i="2"/>
  <c r="E100" i="2" l="1"/>
  <c r="F100" i="2" s="1"/>
  <c r="C101" i="2"/>
  <c r="AU102" i="2"/>
  <c r="AV102" i="2" s="1"/>
  <c r="AS103" i="2"/>
  <c r="AU103" i="2" l="1"/>
  <c r="AV103" i="2" s="1"/>
  <c r="AS104" i="2"/>
  <c r="E101" i="2"/>
  <c r="F101" i="2" s="1"/>
  <c r="C102" i="2"/>
  <c r="E102" i="2" l="1"/>
  <c r="F102" i="2" s="1"/>
  <c r="C103" i="2"/>
  <c r="AU104" i="2"/>
  <c r="AV104" i="2" s="1"/>
  <c r="AS105" i="2"/>
  <c r="AU105" i="2" l="1"/>
  <c r="AV105" i="2" s="1"/>
  <c r="AS106" i="2"/>
  <c r="E103" i="2"/>
  <c r="F103" i="2" s="1"/>
  <c r="C104" i="2"/>
  <c r="E104" i="2" l="1"/>
  <c r="F104" i="2" s="1"/>
  <c r="C105" i="2"/>
  <c r="AU106" i="2"/>
  <c r="AV106" i="2" s="1"/>
  <c r="AS107" i="2"/>
  <c r="AU107" i="2" l="1"/>
  <c r="AV107" i="2" s="1"/>
  <c r="AS108" i="2"/>
  <c r="E105" i="2"/>
  <c r="F105" i="2" s="1"/>
  <c r="C106" i="2"/>
  <c r="E106" i="2" l="1"/>
  <c r="F106" i="2" s="1"/>
  <c r="C107" i="2"/>
  <c r="AU108" i="2"/>
  <c r="AV108" i="2" s="1"/>
  <c r="AS109" i="2"/>
  <c r="AU109" i="2" l="1"/>
  <c r="AV109" i="2" s="1"/>
  <c r="AS110" i="2"/>
  <c r="E107" i="2"/>
  <c r="F107" i="2" s="1"/>
  <c r="C108" i="2"/>
  <c r="E108" i="2" l="1"/>
  <c r="F108" i="2" s="1"/>
  <c r="C109" i="2"/>
  <c r="AU110" i="2"/>
  <c r="AV110" i="2" s="1"/>
  <c r="AS111" i="2"/>
  <c r="E109" i="2" l="1"/>
  <c r="F109" i="2" s="1"/>
  <c r="C110" i="2"/>
  <c r="AU111" i="2"/>
  <c r="AV111" i="2" s="1"/>
  <c r="AS112" i="2"/>
  <c r="AU112" i="2" l="1"/>
  <c r="AV112" i="2" s="1"/>
  <c r="AS113" i="2"/>
  <c r="E110" i="2"/>
  <c r="F110" i="2" s="1"/>
  <c r="C111" i="2"/>
  <c r="E111" i="2" l="1"/>
  <c r="F111" i="2" s="1"/>
  <c r="C112" i="2"/>
  <c r="AU113" i="2"/>
  <c r="AV113" i="2" s="1"/>
  <c r="AS114" i="2"/>
  <c r="E112" i="2" l="1"/>
  <c r="F112" i="2" s="1"/>
  <c r="C113" i="2"/>
  <c r="AU114" i="2"/>
  <c r="AV114" i="2" s="1"/>
  <c r="AS115" i="2"/>
  <c r="AU115" i="2" l="1"/>
  <c r="AV115" i="2" s="1"/>
  <c r="AS116" i="2"/>
  <c r="E113" i="2"/>
  <c r="F113" i="2" s="1"/>
  <c r="C114" i="2"/>
  <c r="E114" i="2" l="1"/>
  <c r="F114" i="2" s="1"/>
  <c r="C115" i="2"/>
  <c r="AU116" i="2"/>
  <c r="AV116" i="2" s="1"/>
  <c r="AS117" i="2"/>
  <c r="AU117" i="2" l="1"/>
  <c r="AV117" i="2" s="1"/>
  <c r="AS118" i="2"/>
  <c r="E115" i="2"/>
  <c r="F115" i="2" s="1"/>
  <c r="C116" i="2"/>
  <c r="E116" i="2" l="1"/>
  <c r="F116" i="2" s="1"/>
  <c r="C117" i="2"/>
  <c r="AU118" i="2"/>
  <c r="AV118" i="2" s="1"/>
  <c r="AS119" i="2"/>
  <c r="AU119" i="2" l="1"/>
  <c r="AV119" i="2" s="1"/>
  <c r="AS120" i="2"/>
  <c r="E117" i="2"/>
  <c r="F117" i="2" s="1"/>
  <c r="C118" i="2"/>
  <c r="E118" i="2" l="1"/>
  <c r="F118" i="2" s="1"/>
  <c r="C119" i="2"/>
  <c r="AU120" i="2"/>
  <c r="AV120" i="2" s="1"/>
  <c r="AS121" i="2"/>
  <c r="AU121" i="2" l="1"/>
  <c r="AV121" i="2" s="1"/>
  <c r="AS122" i="2"/>
  <c r="E119" i="2"/>
  <c r="F119" i="2" s="1"/>
  <c r="C120" i="2"/>
  <c r="E120" i="2" l="1"/>
  <c r="F120" i="2" s="1"/>
  <c r="C121" i="2"/>
  <c r="AU122" i="2"/>
  <c r="AV122" i="2" s="1"/>
  <c r="AS123" i="2"/>
  <c r="AU123" i="2" l="1"/>
  <c r="AV123" i="2" s="1"/>
  <c r="AS124" i="2"/>
  <c r="E121" i="2"/>
  <c r="F121" i="2" s="1"/>
  <c r="C122" i="2"/>
  <c r="E122" i="2" l="1"/>
  <c r="F122" i="2" s="1"/>
  <c r="C123" i="2"/>
  <c r="AU124" i="2"/>
  <c r="AV124" i="2" s="1"/>
  <c r="AS125" i="2"/>
  <c r="AU125" i="2" l="1"/>
  <c r="AV125" i="2" s="1"/>
  <c r="AS126" i="2"/>
  <c r="E123" i="2"/>
  <c r="F123" i="2" s="1"/>
  <c r="C124" i="2"/>
  <c r="E124" i="2" l="1"/>
  <c r="F124" i="2" s="1"/>
  <c r="C125" i="2"/>
  <c r="AU126" i="2"/>
  <c r="AV126" i="2" s="1"/>
  <c r="AS127" i="2"/>
  <c r="AU127" i="2" l="1"/>
  <c r="AV127" i="2" s="1"/>
  <c r="AS128" i="2"/>
  <c r="E125" i="2"/>
  <c r="F125" i="2" s="1"/>
  <c r="C126" i="2"/>
  <c r="E126" i="2" l="1"/>
  <c r="F126" i="2" s="1"/>
  <c r="C127" i="2"/>
  <c r="AU128" i="2"/>
  <c r="AV128" i="2" s="1"/>
  <c r="AS129" i="2"/>
  <c r="AU129" i="2" l="1"/>
  <c r="AV129" i="2" s="1"/>
  <c r="AS130" i="2"/>
  <c r="E127" i="2"/>
  <c r="F127" i="2" s="1"/>
  <c r="C128" i="2"/>
  <c r="E128" i="2" l="1"/>
  <c r="F128" i="2" s="1"/>
  <c r="C129" i="2"/>
  <c r="AU130" i="2"/>
  <c r="AV130" i="2" s="1"/>
  <c r="AS131" i="2"/>
  <c r="AU131" i="2" l="1"/>
  <c r="AV131" i="2" s="1"/>
  <c r="AS132" i="2"/>
  <c r="E129" i="2"/>
  <c r="F129" i="2" s="1"/>
  <c r="C130" i="2"/>
  <c r="E130" i="2" l="1"/>
  <c r="F130" i="2" s="1"/>
  <c r="C131" i="2"/>
  <c r="AU132" i="2"/>
  <c r="AV132" i="2" s="1"/>
  <c r="AS133" i="2"/>
  <c r="E131" i="2" l="1"/>
  <c r="F131" i="2" s="1"/>
  <c r="C132" i="2"/>
  <c r="AU133" i="2"/>
  <c r="AV133" i="2" s="1"/>
  <c r="AS134" i="2"/>
  <c r="AU134" i="2" l="1"/>
  <c r="AV134" i="2" s="1"/>
  <c r="AS135" i="2"/>
  <c r="E132" i="2"/>
  <c r="F132" i="2" s="1"/>
  <c r="C133" i="2"/>
  <c r="E133" i="2" l="1"/>
  <c r="F133" i="2" s="1"/>
  <c r="C134" i="2"/>
  <c r="AU135" i="2"/>
  <c r="AV135" i="2" s="1"/>
  <c r="AS136" i="2"/>
  <c r="AU136" i="2" l="1"/>
  <c r="AV136" i="2" s="1"/>
  <c r="AS137" i="2"/>
  <c r="E134" i="2"/>
  <c r="F134" i="2" s="1"/>
  <c r="C135" i="2"/>
  <c r="E135" i="2" l="1"/>
  <c r="F135" i="2" s="1"/>
  <c r="C136" i="2"/>
  <c r="AU137" i="2"/>
  <c r="AV137" i="2" s="1"/>
  <c r="AS138" i="2"/>
  <c r="E136" i="2" l="1"/>
  <c r="F136" i="2" s="1"/>
  <c r="C137" i="2"/>
  <c r="AU138" i="2"/>
  <c r="AV138" i="2" s="1"/>
  <c r="AS139" i="2"/>
  <c r="E137" i="2" l="1"/>
  <c r="F137" i="2" s="1"/>
  <c r="C138" i="2"/>
  <c r="AU139" i="2"/>
  <c r="AV139" i="2" s="1"/>
  <c r="AS140" i="2"/>
  <c r="AU140" i="2" l="1"/>
  <c r="AV140" i="2" s="1"/>
  <c r="AS141" i="2"/>
  <c r="E138" i="2"/>
  <c r="F138" i="2" s="1"/>
  <c r="C139" i="2"/>
  <c r="E139" i="2" l="1"/>
  <c r="F139" i="2" s="1"/>
  <c r="C140" i="2"/>
  <c r="AU141" i="2"/>
  <c r="AV141" i="2" s="1"/>
  <c r="AS142" i="2"/>
  <c r="AU142" i="2" l="1"/>
  <c r="AV142" i="2" s="1"/>
  <c r="AU48" i="2" s="1"/>
  <c r="AS143" i="2"/>
  <c r="E140" i="2"/>
  <c r="F140" i="2" s="1"/>
  <c r="C141" i="2"/>
  <c r="E141" i="2" l="1"/>
  <c r="F141" i="2" s="1"/>
  <c r="D47" i="2" s="1"/>
  <c r="C142" i="2"/>
  <c r="U314" i="4" l="1"/>
  <c r="T314" i="4"/>
  <c r="U313" i="4"/>
  <c r="T313" i="4"/>
  <c r="U312" i="4"/>
  <c r="T312" i="4"/>
  <c r="U311" i="4"/>
  <c r="T311" i="4"/>
  <c r="U310" i="4"/>
  <c r="T310" i="4"/>
  <c r="U309" i="4"/>
  <c r="T309" i="4"/>
  <c r="U308" i="4"/>
  <c r="T308" i="4"/>
  <c r="U307" i="4"/>
  <c r="T307" i="4"/>
  <c r="U306" i="4"/>
  <c r="T306" i="4"/>
  <c r="U305" i="4"/>
  <c r="T305" i="4"/>
  <c r="U304" i="4"/>
  <c r="T304" i="4"/>
  <c r="U303" i="4"/>
  <c r="T303" i="4"/>
  <c r="U302" i="4"/>
  <c r="T302" i="4"/>
  <c r="U301" i="4"/>
  <c r="T301" i="4"/>
  <c r="U300" i="4"/>
  <c r="T300" i="4"/>
  <c r="U299" i="4"/>
  <c r="T299" i="4"/>
  <c r="U298" i="4"/>
  <c r="T298" i="4"/>
  <c r="U297" i="4"/>
  <c r="T297" i="4"/>
  <c r="U296" i="4"/>
  <c r="T296" i="4"/>
  <c r="U295" i="4"/>
  <c r="T295" i="4"/>
  <c r="U294" i="4"/>
  <c r="T294" i="4"/>
  <c r="U293" i="4"/>
  <c r="T293" i="4"/>
  <c r="U292" i="4"/>
  <c r="T292" i="4"/>
  <c r="U291" i="4"/>
  <c r="T291" i="4"/>
  <c r="U290" i="4"/>
  <c r="T290" i="4"/>
  <c r="U289" i="4"/>
  <c r="T289" i="4"/>
  <c r="U288" i="4"/>
  <c r="T288" i="4"/>
  <c r="U287" i="4"/>
  <c r="T287" i="4"/>
  <c r="U286" i="4"/>
  <c r="T286" i="4"/>
  <c r="U285" i="4"/>
  <c r="T285" i="4"/>
  <c r="U284" i="4"/>
  <c r="T284" i="4"/>
  <c r="U283" i="4"/>
  <c r="T283" i="4"/>
  <c r="U282" i="4"/>
  <c r="T282" i="4"/>
  <c r="U281" i="4"/>
  <c r="T281" i="4"/>
  <c r="U280" i="4"/>
  <c r="T280" i="4"/>
  <c r="U279" i="4"/>
  <c r="T279" i="4"/>
  <c r="U278" i="4"/>
  <c r="T278" i="4"/>
  <c r="U277" i="4"/>
  <c r="T277" i="4"/>
  <c r="U276" i="4"/>
  <c r="T276" i="4"/>
  <c r="U275" i="4"/>
  <c r="T275" i="4"/>
  <c r="U274" i="4"/>
  <c r="T274" i="4"/>
  <c r="U273" i="4"/>
  <c r="T273" i="4"/>
  <c r="U272" i="4"/>
  <c r="T272" i="4"/>
  <c r="U271" i="4"/>
  <c r="T271" i="4"/>
  <c r="U270" i="4"/>
  <c r="T270" i="4"/>
  <c r="U269" i="4"/>
  <c r="T269" i="4"/>
  <c r="U268" i="4"/>
  <c r="T268" i="4"/>
  <c r="U267" i="4"/>
  <c r="T267" i="4"/>
  <c r="U266" i="4"/>
  <c r="T266" i="4"/>
  <c r="U265" i="4"/>
  <c r="T265" i="4"/>
  <c r="U264" i="4"/>
  <c r="T264" i="4"/>
  <c r="U263" i="4"/>
  <c r="T263" i="4"/>
  <c r="U262" i="4"/>
  <c r="T262" i="4"/>
  <c r="U261" i="4"/>
  <c r="T261" i="4"/>
  <c r="U260" i="4"/>
  <c r="T260" i="4"/>
  <c r="U259" i="4"/>
  <c r="T259" i="4"/>
  <c r="U258" i="4"/>
  <c r="T258" i="4"/>
  <c r="U257" i="4"/>
  <c r="T257" i="4"/>
  <c r="U256" i="4"/>
  <c r="T256" i="4"/>
  <c r="U255" i="4"/>
  <c r="T255" i="4"/>
  <c r="U254" i="4"/>
  <c r="T254" i="4"/>
  <c r="U253" i="4"/>
  <c r="T253" i="4"/>
  <c r="U252" i="4"/>
  <c r="T252" i="4"/>
  <c r="U251" i="4"/>
  <c r="T251" i="4"/>
  <c r="U250" i="4"/>
  <c r="T250" i="4"/>
  <c r="U249" i="4"/>
  <c r="T249" i="4"/>
  <c r="U248" i="4"/>
  <c r="T248" i="4"/>
  <c r="U247" i="4"/>
  <c r="T247" i="4"/>
  <c r="U246" i="4"/>
  <c r="T246" i="4"/>
  <c r="U245" i="4"/>
  <c r="T245" i="4"/>
  <c r="U244" i="4"/>
  <c r="T244" i="4"/>
  <c r="U243" i="4"/>
  <c r="T243" i="4"/>
  <c r="U242" i="4"/>
  <c r="T242" i="4"/>
  <c r="U241" i="4"/>
  <c r="T241" i="4"/>
  <c r="U240" i="4"/>
  <c r="T240" i="4"/>
  <c r="U239" i="4"/>
  <c r="T239" i="4"/>
  <c r="U238" i="4"/>
  <c r="T238" i="4"/>
  <c r="U237" i="4"/>
  <c r="T237" i="4"/>
  <c r="U236" i="4"/>
  <c r="T236" i="4"/>
  <c r="U235" i="4"/>
  <c r="T235" i="4"/>
  <c r="U234" i="4"/>
  <c r="T234" i="4"/>
  <c r="U233" i="4"/>
  <c r="T233" i="4"/>
  <c r="U232" i="4"/>
  <c r="T232" i="4"/>
  <c r="U231" i="4"/>
  <c r="T231" i="4"/>
  <c r="U230" i="4"/>
  <c r="T230" i="4"/>
  <c r="U229" i="4"/>
  <c r="T229" i="4"/>
  <c r="U228" i="4"/>
  <c r="T228" i="4"/>
  <c r="U227" i="4"/>
  <c r="T227" i="4"/>
  <c r="U226" i="4"/>
  <c r="T226" i="4"/>
  <c r="U225" i="4"/>
  <c r="T225" i="4"/>
  <c r="U224" i="4"/>
  <c r="T224" i="4"/>
  <c r="P125" i="4"/>
  <c r="C125" i="4"/>
  <c r="Q63" i="4"/>
  <c r="C63" i="4"/>
</calcChain>
</file>

<file path=xl/comments1.xml><?xml version="1.0" encoding="utf-8"?>
<comments xmlns="http://schemas.openxmlformats.org/spreadsheetml/2006/main">
  <authors>
    <author>Dhriti.Malik</author>
  </authors>
  <commentList>
    <comment ref="J28" authorId="0" shapeId="0">
      <text>
        <r>
          <rPr>
            <b/>
            <sz val="9"/>
            <color indexed="81"/>
            <rFont val="Tahoma"/>
            <family val="2"/>
          </rPr>
          <t>Highlighted Values: Within One Standard Deviation of mean/average</t>
        </r>
      </text>
    </comment>
    <comment ref="AK28" authorId="0" shapeId="0">
      <text>
        <r>
          <rPr>
            <b/>
            <sz val="9"/>
            <color indexed="81"/>
            <rFont val="Tahoma"/>
            <family val="2"/>
          </rPr>
          <t>Highlighted Values: Values that are within one Standard Deviation from mean/average</t>
        </r>
      </text>
    </comment>
    <comment ref="BC28" authorId="0" shapeId="0">
      <text>
        <r>
          <rPr>
            <b/>
            <sz val="9"/>
            <color indexed="81"/>
            <rFont val="Tahoma"/>
            <family val="2"/>
          </rPr>
          <t xml:space="preserve">Highlighted Values: Values within one Standard Deviation from mean/average.
</t>
        </r>
      </text>
    </comment>
    <comment ref="CB29" authorId="0" shapeId="0">
      <text>
        <r>
          <rPr>
            <b/>
            <sz val="9"/>
            <color indexed="81"/>
            <rFont val="Tahoma"/>
            <family val="2"/>
          </rPr>
          <t>Highlighted Values: Values that are within one Standard Deviation from mean/average.</t>
        </r>
      </text>
    </comment>
    <comment ref="DB30" authorId="0" shapeId="0">
      <text>
        <r>
          <rPr>
            <b/>
            <sz val="9"/>
            <color indexed="81"/>
            <rFont val="Tahoma"/>
            <family val="2"/>
          </rPr>
          <t>Highlighted Values: Values within one Standard Deviation from mean/average.</t>
        </r>
      </text>
    </comment>
    <comment ref="DT30" authorId="0" shapeId="0">
      <text>
        <r>
          <rPr>
            <b/>
            <sz val="9"/>
            <color indexed="81"/>
            <rFont val="Tahoma"/>
            <family val="2"/>
          </rPr>
          <t>Highlighted Values: Values within one Standard Deviation of mean/average.</t>
        </r>
      </text>
    </comment>
    <comment ref="EV30" authorId="0" shapeId="0">
      <text>
        <r>
          <rPr>
            <b/>
            <sz val="9"/>
            <color indexed="81"/>
            <rFont val="Tahoma"/>
            <family val="2"/>
          </rPr>
          <t>Highlighted values: Values within one standard deviation from the mean/average.</t>
        </r>
      </text>
    </comment>
    <comment ref="FT30" authorId="0" shapeId="0">
      <text>
        <r>
          <rPr>
            <b/>
            <sz val="9"/>
            <color indexed="81"/>
            <rFont val="Tahoma"/>
            <family val="2"/>
          </rPr>
          <t>Highlighted Values: Values which are within one standard deviaiton from the mean/average.</t>
        </r>
      </text>
    </comment>
  </commentList>
</comments>
</file>

<file path=xl/sharedStrings.xml><?xml version="1.0" encoding="utf-8"?>
<sst xmlns="http://schemas.openxmlformats.org/spreadsheetml/2006/main" count="597" uniqueCount="278">
  <si>
    <t>Paste your actual data</t>
  </si>
  <si>
    <t>Faculty Name : Veerendra Anchan</t>
  </si>
  <si>
    <t>Group Number : 4
Fy B.Sc Finance –A
DARSH CHADHA (A017)
DEVANSH KANUNGO (A018)
DHRASTI BAFNA (A019)
DHRITI MALIK (A020)</t>
  </si>
  <si>
    <t>INFLATION AND UNEMPLYEMENT RATE OF USA AND INDIA</t>
  </si>
  <si>
    <t>Subject Name : QUANTITATIVE TEQUINEQUES - 2</t>
  </si>
  <si>
    <t>Academic year and Semester : 2020, SEMESTER 2</t>
  </si>
  <si>
    <t>USA</t>
  </si>
  <si>
    <t>Year</t>
  </si>
  <si>
    <t xml:space="preserve">Inflation </t>
  </si>
  <si>
    <t>Unemployment Rate</t>
  </si>
  <si>
    <t>YEARLY DATA</t>
  </si>
  <si>
    <t>Months</t>
  </si>
  <si>
    <t>Inflation</t>
  </si>
  <si>
    <t>unemployement(%)</t>
  </si>
  <si>
    <t>interest rates (%)</t>
  </si>
  <si>
    <t xml:space="preserve">money supply (Billions of Dollars) </t>
  </si>
  <si>
    <t>Net exports(MILLION USD)</t>
  </si>
  <si>
    <t>MOUNTHLY DATA</t>
  </si>
  <si>
    <t>inflation (CPI as base 2015)</t>
  </si>
  <si>
    <t>unemployment</t>
  </si>
  <si>
    <t>interest rates(%)</t>
  </si>
  <si>
    <t>money supply (INR)</t>
  </si>
  <si>
    <t>net exports(USD)</t>
  </si>
  <si>
    <t>INDIA</t>
  </si>
  <si>
    <t>Darsh Chadha A017</t>
  </si>
  <si>
    <t>Regresssion is used to find the relationship, if any, between a set of data.</t>
  </si>
  <si>
    <t>It exists in the form of an equation of one dependent variable and one or more independent variables.</t>
  </si>
  <si>
    <t>Regression equations are used to determine strength of predictions, predict future events and identify trends.</t>
  </si>
  <si>
    <t>A regression curve is curve which best explains your data .</t>
  </si>
  <si>
    <t>It can be understood like an average where all all the points line up.</t>
  </si>
  <si>
    <t>Regression equations are of the form:</t>
  </si>
  <si>
    <t>Y= a + bX</t>
  </si>
  <si>
    <t>In our analysis we will use regression equation to  identify trends and determine their strength.</t>
  </si>
  <si>
    <t>In the following slides we will try to find the relationship between inflation rate and level of unemployment.</t>
  </si>
  <si>
    <t>For this we will use yearly data to first check if a correlation actually exists between the two and form a regression equation.</t>
  </si>
  <si>
    <t>Then we will consider monthly data where we will add other factors affecting inflation and see how inflation is affected and how the relationship of inflationship and unemployment changes.</t>
  </si>
  <si>
    <t>We will perform this analysis for different countries and identify trends and patterns.</t>
  </si>
  <si>
    <t>Correlation between yearly inflation and unemployment</t>
  </si>
  <si>
    <t xml:space="preserve">Inflation_rate_usa </t>
  </si>
  <si>
    <t>UnemploymentRate_usa</t>
  </si>
  <si>
    <t>Thus we can conclude that there is a moderade inverse(negative) correlation between the yearly inflation rate and unemployment rate.</t>
  </si>
  <si>
    <t>Therefore we can conclude that there might be other factors that influence inflation other than unemployment.</t>
  </si>
  <si>
    <t>Regression of yearly inflation and unemployment</t>
  </si>
  <si>
    <t>Regression of monthly inflation with monthly data of factors affecting inflation</t>
  </si>
  <si>
    <t>SUMMARY OUTPUT</t>
  </si>
  <si>
    <t>Regression Statistics</t>
  </si>
  <si>
    <t>Multiple R</t>
  </si>
  <si>
    <t>R Square</t>
  </si>
  <si>
    <t>Adjusted R Square</t>
  </si>
  <si>
    <t>Standard Error</t>
  </si>
  <si>
    <t>Observations</t>
  </si>
  <si>
    <t>Coefficients</t>
  </si>
  <si>
    <t>t Stat</t>
  </si>
  <si>
    <t>P-value</t>
  </si>
  <si>
    <t>Lower 95%</t>
  </si>
  <si>
    <t>Upper 95%</t>
  </si>
  <si>
    <t>Lower 95.0%</t>
  </si>
  <si>
    <t>Upper 95.0%</t>
  </si>
  <si>
    <t>Intercept</t>
  </si>
  <si>
    <t>unemployement(%)_usa</t>
  </si>
  <si>
    <t>interest_rates(%)_usa</t>
  </si>
  <si>
    <t xml:space="preserve">money_supply(Billions_of_Dollars)_usa </t>
  </si>
  <si>
    <t>Net_exports(MILLION_USD)_usa</t>
  </si>
  <si>
    <t>Regression equation</t>
  </si>
  <si>
    <t>Inflation rate=5.12301745689778 -0.289522794652653(unemployment rate)</t>
  </si>
  <si>
    <t>Inflation=1.23446679644894 -0.105206347108256(unemployment)+ 0.225932378432668(interest rate) -0.0000674487954975845(money supply) -0.0000184757116299538(net exports)</t>
  </si>
  <si>
    <t>inflation</t>
  </si>
  <si>
    <t>interest rate</t>
  </si>
  <si>
    <t>money supply</t>
  </si>
  <si>
    <t>net exports</t>
  </si>
  <si>
    <t>Interpretations</t>
  </si>
  <si>
    <r>
      <t xml:space="preserve">The adjusted R Square is nearly </t>
    </r>
    <r>
      <rPr>
        <sz val="12"/>
        <color rgb="FFFF0000"/>
        <rFont val="Calibri"/>
        <family val="2"/>
        <scheme val="minor"/>
      </rPr>
      <t>0.1</t>
    </r>
    <r>
      <rPr>
        <sz val="11"/>
        <color theme="1"/>
        <rFont val="Calibri"/>
        <family val="2"/>
        <scheme val="minor"/>
      </rPr>
      <t xml:space="preserve"> which is another indication that there are other factors that affect the rate of inflation.</t>
    </r>
  </si>
  <si>
    <r>
      <t xml:space="preserve">As we can see when we add other factors in the regression equation the adjusted R Square becomes nearly </t>
    </r>
    <r>
      <rPr>
        <sz val="12"/>
        <color rgb="FFFF0000"/>
        <rFont val="Calibri"/>
        <family val="2"/>
        <scheme val="minor"/>
      </rPr>
      <t>0.37</t>
    </r>
    <r>
      <rPr>
        <sz val="11"/>
        <color theme="1"/>
        <rFont val="Calibri"/>
        <family val="2"/>
        <scheme val="minor"/>
      </rPr>
      <t xml:space="preserve"> which is almost four times.</t>
    </r>
  </si>
  <si>
    <t>The p value of unemployment is very low and hence our model is strong.</t>
  </si>
  <si>
    <t>All p values are low to moderate which means that our regression model is strong.</t>
  </si>
  <si>
    <r>
      <t xml:space="preserve">The coefficient of unemployment is </t>
    </r>
    <r>
      <rPr>
        <sz val="12"/>
        <color rgb="FF92D050"/>
        <rFont val="Calibri"/>
        <family val="2"/>
        <scheme val="minor"/>
      </rPr>
      <t>-0.29</t>
    </r>
    <r>
      <rPr>
        <sz val="11"/>
        <color theme="1"/>
        <rFont val="Calibri"/>
        <family val="2"/>
        <scheme val="minor"/>
      </rPr>
      <t>.This means that an increase of 1(unit) in unemployment will cause a decrease of 0.3(units) in inflation rate</t>
    </r>
  </si>
  <si>
    <r>
      <t xml:space="preserve">The coefficient of unemployment is around </t>
    </r>
    <r>
      <rPr>
        <sz val="12"/>
        <color rgb="FF92D050"/>
        <rFont val="Calibri"/>
        <family val="2"/>
        <scheme val="minor"/>
      </rPr>
      <t>-0.1</t>
    </r>
    <r>
      <rPr>
        <sz val="11"/>
        <color theme="1"/>
        <rFont val="Calibri"/>
        <family val="2"/>
        <scheme val="minor"/>
      </rPr>
      <t>. This means that an increase of 1(units) of unemployment will result in a decrease of 0.11(units) in inflation and vice versa.</t>
    </r>
  </si>
  <si>
    <t>and vice versa.</t>
  </si>
  <si>
    <t>The coefficient of unemployment has reduced a lot after adding other factors. This means that the real dependence of inflation of unemployment is less than it appears to be.</t>
  </si>
  <si>
    <t>The above graph is a line fit plot of the regression</t>
  </si>
  <si>
    <t>The above graph is a line fit plot of the inflation against unemployment</t>
  </si>
  <si>
    <t>The trend(predicted) of inflation against unemployment appears to be rather constant when compared to unemployment only.</t>
  </si>
  <si>
    <t>When other factors are included the trend(prediction) of inflation starts to vary(becomes more inconsistant) against unemployment.</t>
  </si>
  <si>
    <t>Inflation_rate_india</t>
  </si>
  <si>
    <t>Unemployment_Rate_india</t>
  </si>
  <si>
    <t>Inflation and unemployment have a moderate positive correlation.</t>
  </si>
  <si>
    <t>interest_rates(%)_india</t>
  </si>
  <si>
    <t>net_exports(USD)_india</t>
  </si>
  <si>
    <t>money_supply(INR)</t>
  </si>
  <si>
    <t>Regresion Equation</t>
  </si>
  <si>
    <t>Inflation= -0.0195781525260675 -0.977939666106744(unemployment rate)</t>
  </si>
  <si>
    <t>Inflation =27.2756897327092 -0.596088278496205( interest rates) -2.46454658556812E-10(net exports) +2.93301080366749E-12(money supply)</t>
  </si>
  <si>
    <t>Interest rates</t>
  </si>
  <si>
    <r>
      <t xml:space="preserve">The adjusted R Square value is around </t>
    </r>
    <r>
      <rPr>
        <sz val="12"/>
        <color rgb="FFFF0000"/>
        <rFont val="Calibri"/>
        <family val="2"/>
        <scheme val="minor"/>
      </rPr>
      <t>0.21</t>
    </r>
    <r>
      <rPr>
        <sz val="11"/>
        <color theme="1"/>
        <rFont val="Calibri"/>
        <family val="2"/>
        <scheme val="minor"/>
      </rPr>
      <t xml:space="preserve"> which is low. This means that there are factors other than unemployment that affect inflation rate.</t>
    </r>
  </si>
  <si>
    <r>
      <t xml:space="preserve">When other factors are used to form a regression equation the adjusted R Square value becomes </t>
    </r>
    <r>
      <rPr>
        <sz val="12"/>
        <color rgb="FFFF0000"/>
        <rFont val="Calibri"/>
        <family val="2"/>
        <scheme val="minor"/>
      </rPr>
      <t>0.97</t>
    </r>
    <r>
      <rPr>
        <sz val="11"/>
        <color theme="1"/>
        <rFont val="Calibri"/>
        <family val="2"/>
        <scheme val="minor"/>
      </rPr>
      <t>. This means that our prediction model has become more than 4 times stronger.</t>
    </r>
  </si>
  <si>
    <r>
      <t xml:space="preserve">The coefficient of unemployment rate is nearly </t>
    </r>
    <r>
      <rPr>
        <sz val="12"/>
        <color theme="9" tint="0.39997558519241921"/>
        <rFont val="Calibri"/>
        <family val="2"/>
        <scheme val="minor"/>
      </rPr>
      <t>0.98</t>
    </r>
    <r>
      <rPr>
        <sz val="11"/>
        <color theme="1"/>
        <rFont val="Calibri"/>
        <family val="2"/>
        <scheme val="minor"/>
      </rPr>
      <t>. This means that for an increase of 1(unit) in unemployment inflation will increase by 0.98unit). This is not a very strong relation.</t>
    </r>
  </si>
  <si>
    <r>
      <t xml:space="preserve">Interest rate has a coefficient of </t>
    </r>
    <r>
      <rPr>
        <sz val="12"/>
        <color rgb="FF92D050"/>
        <rFont val="Calibri"/>
        <family val="2"/>
        <scheme val="minor"/>
      </rPr>
      <t>-0.59</t>
    </r>
    <r>
      <rPr>
        <sz val="11"/>
        <color theme="1"/>
        <rFont val="Calibri"/>
        <family val="2"/>
        <scheme val="minor"/>
      </rPr>
      <t>.This means that for increase of 1(unit) of interest rate inflation will decresae by 0.59 (unit)</t>
    </r>
  </si>
  <si>
    <t>The p value for unemployment is low indicating that the model has high accuracy.</t>
  </si>
  <si>
    <t>The p values of all three factors are very small that these relations are extremely accurate.</t>
  </si>
  <si>
    <t>In the above graph, the predicted values(trends) show mild deviations from the real value. This is an indication of a good model.</t>
  </si>
  <si>
    <t>The above graph is a line fit plot of the inflation against other factors.</t>
  </si>
  <si>
    <t>All these graphs have predicted values(trends) almost identical to the real values. This is a clear indication of how strong the model is.</t>
  </si>
  <si>
    <t>Conclusion</t>
  </si>
  <si>
    <t>Even though there is a moderate to high correlation between between inflation and unemployment, unemployment itself is not enough to predict inflation values.</t>
  </si>
  <si>
    <t>The linear regression model is weak and thus we assume that there might be other factors which can too affect the value of inflation.</t>
  </si>
  <si>
    <t>When other factors are used to form a multiple regression, the model becomes very strong.</t>
  </si>
  <si>
    <t>Even though not all of the factors affect inflation as much as unemployment, the relation we get is very accurate (low p values).</t>
  </si>
  <si>
    <t>Thus we can conclude that interest rate, net exports and money supply are some factors other than unemployment that affect inflation.</t>
  </si>
  <si>
    <t>RESIDUAL OUTPUT</t>
  </si>
  <si>
    <t>Observation</t>
  </si>
  <si>
    <t>Predicted inflation(CPI_as_base_2015)_india</t>
  </si>
  <si>
    <t>Residuals</t>
  </si>
  <si>
    <t xml:space="preserve">USA </t>
  </si>
  <si>
    <t xml:space="preserve">mounthly </t>
  </si>
  <si>
    <t>Inflation_usa</t>
  </si>
  <si>
    <t>Predicted Inflation_usa</t>
  </si>
  <si>
    <t>ANOVA</t>
  </si>
  <si>
    <t>df</t>
  </si>
  <si>
    <t>SS</t>
  </si>
  <si>
    <t>MS</t>
  </si>
  <si>
    <t>F</t>
  </si>
  <si>
    <t>Significance F</t>
  </si>
  <si>
    <t>Regression</t>
  </si>
  <si>
    <t>Residual</t>
  </si>
  <si>
    <t>Total</t>
  </si>
  <si>
    <t>inflation(CPI_as_base_2015)_india</t>
  </si>
  <si>
    <t>unemployment_india</t>
  </si>
  <si>
    <t>Predicted Inflation_rate_india</t>
  </si>
  <si>
    <t xml:space="preserve">Predicted Inflation_rate_usa </t>
  </si>
  <si>
    <t>DHRASTI BAFNA A019</t>
  </si>
  <si>
    <t>EXPONENTIAL SMOOTHING</t>
  </si>
  <si>
    <t>INFLATION RATE (%)</t>
  </si>
  <si>
    <t>Unemployment Rate (%)</t>
  </si>
  <si>
    <t>ALPHA</t>
  </si>
  <si>
    <t>BETA</t>
  </si>
  <si>
    <t>MSE =</t>
  </si>
  <si>
    <t>Inflation (%)</t>
  </si>
  <si>
    <t>forcast (0.7)</t>
  </si>
  <si>
    <t>forcast(0.1)</t>
  </si>
  <si>
    <t>error</t>
  </si>
  <si>
    <t>error^2</t>
  </si>
  <si>
    <t>forcast (0.9)</t>
  </si>
  <si>
    <t xml:space="preserve"> </t>
  </si>
  <si>
    <t>forcast (0.4)</t>
  </si>
  <si>
    <t>DHRITI MALIK, A020</t>
  </si>
  <si>
    <t>NORMAL DISTRIBUTION</t>
  </si>
  <si>
    <t>CONCLUSION</t>
  </si>
  <si>
    <t xml:space="preserve">UNITED STATES OF AMERICA DATA POINTS </t>
  </si>
  <si>
    <t xml:space="preserve">INDIA DATA POINTS </t>
  </si>
  <si>
    <t xml:space="preserve">CANADA DATA POINTS </t>
  </si>
  <si>
    <t>YEARLY</t>
  </si>
  <si>
    <t>MONTHLY</t>
  </si>
  <si>
    <t>ASCENDING DATA</t>
  </si>
  <si>
    <t>Unemployment Rate(%)</t>
  </si>
  <si>
    <t xml:space="preserve">ASCENDING DATA </t>
  </si>
  <si>
    <t>Unemployement(%)</t>
  </si>
  <si>
    <t>Interest rates (%)</t>
  </si>
  <si>
    <t xml:space="preserve">Money supply (Billions of Dollars) </t>
  </si>
  <si>
    <t>INFLATION</t>
  </si>
  <si>
    <t>Unemployement Rate (%)</t>
  </si>
  <si>
    <t xml:space="preserve">INTERPRETATIONS </t>
  </si>
  <si>
    <t>Interest Rate (%)</t>
  </si>
  <si>
    <t xml:space="preserve">Money Supply (Billions of Dollars) </t>
  </si>
  <si>
    <t>Net Exports(MILLION USD)</t>
  </si>
  <si>
    <t xml:space="preserve">YEARLY </t>
  </si>
  <si>
    <t xml:space="preserve">Yearly </t>
  </si>
  <si>
    <t xml:space="preserve">Monthly </t>
  </si>
  <si>
    <t xml:space="preserve">Mean </t>
  </si>
  <si>
    <t xml:space="preserve">Standard Deviation </t>
  </si>
  <si>
    <t>Normal Distribution</t>
  </si>
  <si>
    <t xml:space="preserve">Normal Distribution </t>
  </si>
  <si>
    <t>Inflation (CPI as base 2015)</t>
  </si>
  <si>
    <t>Interest rates(%)</t>
  </si>
  <si>
    <t xml:space="preserve">Interpretations </t>
  </si>
  <si>
    <t xml:space="preserve">Ascending data </t>
  </si>
  <si>
    <t>Unemployment(%)</t>
  </si>
  <si>
    <t>INTERPRETATION</t>
  </si>
  <si>
    <t>Money supply (INR)</t>
  </si>
  <si>
    <t>Net exports(USD)</t>
  </si>
  <si>
    <t>Standard Deviation</t>
  </si>
  <si>
    <t xml:space="preserve">Mean-Standard Deviation </t>
  </si>
  <si>
    <t xml:space="preserve">Mean+Standard Deviation </t>
  </si>
  <si>
    <t>Mean+Standard Deviation</t>
  </si>
  <si>
    <t>Mean-Standard Deviation</t>
  </si>
  <si>
    <t xml:space="preserve">Mean-Standard Deviaiton </t>
  </si>
  <si>
    <t>Number of data points within one standard deviation from average/mean</t>
  </si>
  <si>
    <t>Number of data points within one standard deviation from the average/mean</t>
  </si>
  <si>
    <t>Number of data points within one Standard Deviation from the average/mean</t>
  </si>
  <si>
    <t>Interest Rates</t>
  </si>
  <si>
    <t xml:space="preserve">Number of data points within one Standard Deviation form the average/mean </t>
  </si>
  <si>
    <t>Number of data points within one standard deviation from the mean/average</t>
  </si>
  <si>
    <t xml:space="preserve">Number of values within one standard deviation from the mean/average. </t>
  </si>
  <si>
    <t>Probability of getting factor points within one standard deviation from the average/mean</t>
  </si>
  <si>
    <t>Probability of getting factor points within one standard deviation from the average/mean.</t>
  </si>
  <si>
    <t xml:space="preserve">Kurt(inflation)&gt;kurt(unemployment) which shows that inflation would tend to give more extreme values as compared to unemployment which differs from that of the yearly data where kurt(unemployment)&gt;kurt(inflation). These extreme values show more error in unemployment data in the long run. Thus, in order to curb inflation, policy makers need to target the monthly data with lesser errors and derive a fiscal policy for the same. </t>
  </si>
  <si>
    <t>Probability of getting factor points within one Standard Deviation from average/mean</t>
  </si>
  <si>
    <t>Probability of getting values one standard deviation from the mean/average</t>
  </si>
  <si>
    <t>Probability of finding values within one standard deviation from the mean/average</t>
  </si>
  <si>
    <t>Probability of getting factor points within one Standard Deviation from the average/mean</t>
  </si>
  <si>
    <t>Probability of getting factor points one Standard Deviation from the average/mean</t>
  </si>
  <si>
    <t xml:space="preserve">Skewness </t>
  </si>
  <si>
    <t>Skewness</t>
  </si>
  <si>
    <t xml:space="preserve">Money Supply </t>
  </si>
  <si>
    <t xml:space="preserve">The unemployment curve is more positively skewed as compared to inflation. Moreover, it is more probable to get a value closer to mean in case of Unemployment Rate as compared to that in Inflation (More Cluster towards the mean). </t>
  </si>
  <si>
    <t>The data points in the monthly data shows negative skewness. However, it is still not very extreme and closer to forming a standard normal distribution.</t>
  </si>
  <si>
    <t>Kurtosis</t>
  </si>
  <si>
    <t>The Inflation curve shows more skewness than the unemployment rate curve and it is more probable to get values cloer to the mean in inflation curve as compared to the unemployment curve.</t>
  </si>
  <si>
    <t xml:space="preserve">The unemployment curve shows more skewness than the inflation curve. However, it is more probable to find values cloer to the mean in the case of inflation as compared to unemployment. </t>
  </si>
  <si>
    <t xml:space="preserve">The unemployment rate curve shows more skewness than the inflation curve. Moreover, it is more probable to get values closer to the mean in case of unemployment rate as compared to inflation(more cluster towards the mean).  </t>
  </si>
  <si>
    <t xml:space="preserve">Kurtosis </t>
  </si>
  <si>
    <t xml:space="preserve">The negative kurtosis shows a relatively flatter peaked distribution i.e it shows a platykurtic curve. </t>
  </si>
  <si>
    <t xml:space="preserve">Highly Positive Kurtosis </t>
  </si>
  <si>
    <t xml:space="preserve">The positive kurtosis shows a relatively peaked distribution i.e it shows a leptokurtic curve. </t>
  </si>
  <si>
    <t>The positive kurtosis shows a relatively peaked distribution i.e. Leptokurtic distribution</t>
  </si>
  <si>
    <t>Both the distributions show positive kurtosis i.e. Leptokurtic distributions which means that they display a relatively peaked curve.</t>
  </si>
  <si>
    <t>Both Inflation and Unemployment rate distributions are Leptokurtic. However, Kurt(Inflation)&lt;Kurt(Unemployment Rate)</t>
  </si>
  <si>
    <t>Money Supply (Billions of Dollars)</t>
  </si>
  <si>
    <t xml:space="preserve">Net Exports </t>
  </si>
  <si>
    <t>Inflation curve is platykurtic while unemployment curve is leptokurtic.</t>
  </si>
  <si>
    <t>Since, Kurtosis of Unemployment rate&gt;Kurtosis of Inflation, it is interpreted that the data points of unemployment would tend to give more extreme values as comapred to inflation during the same period.</t>
  </si>
  <si>
    <t>Net Exports (Million USD)</t>
  </si>
  <si>
    <t>DEVANSH KANUNGO A018</t>
  </si>
  <si>
    <t>United States Data</t>
  </si>
  <si>
    <t>India Data</t>
  </si>
  <si>
    <t>%change in inflation</t>
  </si>
  <si>
    <t>change in interest rates</t>
  </si>
  <si>
    <t>%change in money supply</t>
  </si>
  <si>
    <t>%change in net exports</t>
  </si>
  <si>
    <t>probability range</t>
  </si>
  <si>
    <t>P(B&gt;0 and X&lt;0) =</t>
  </si>
  <si>
    <t>P(C&lt;0 and X&lt;0) =</t>
  </si>
  <si>
    <t>P(D&gt;0 and X&lt;0) =</t>
  </si>
  <si>
    <t>P(B&lt;0 and X&gt;0) =</t>
  </si>
  <si>
    <t>P(C&gt;0 and X&gt;0) =</t>
  </si>
  <si>
    <t>P(D&lt;0 and X&gt;0) =</t>
  </si>
  <si>
    <t>change in Inflation</t>
  </si>
  <si>
    <t>change in unemployment</t>
  </si>
  <si>
    <t>%change in Money supply</t>
  </si>
  <si>
    <t>%change in Net exports</t>
  </si>
  <si>
    <t>P(A&gt;0 and X&lt;0) =</t>
  </si>
  <si>
    <t>P(A&lt;0 and X&gt;0) =</t>
  </si>
  <si>
    <t>United States Analysis</t>
  </si>
  <si>
    <t>change in inflation(variable X)</t>
  </si>
  <si>
    <t>change in inflation(variabe X)</t>
  </si>
  <si>
    <t>change in unemployment(variable A)</t>
  </si>
  <si>
    <t>probability of unemployment rising =</t>
  </si>
  <si>
    <t xml:space="preserve">P(A&gt;0) = </t>
  </si>
  <si>
    <t>probability of unemployment falling =</t>
  </si>
  <si>
    <t xml:space="preserve">P(A&lt;0) = </t>
  </si>
  <si>
    <t xml:space="preserve">probability of unemployment rising and inflation falling = </t>
  </si>
  <si>
    <t xml:space="preserve">probability of unemployment falling and inflation rising = </t>
  </si>
  <si>
    <t>change in interest rates(variable B)</t>
  </si>
  <si>
    <t>probability of interest rate rising =</t>
  </si>
  <si>
    <t>P(B&gt;0) =</t>
  </si>
  <si>
    <t>probability of interest rate falling =</t>
  </si>
  <si>
    <t>P(B&lt;0) =</t>
  </si>
  <si>
    <t xml:space="preserve">probability of interest rate rising and inflation falling = </t>
  </si>
  <si>
    <t xml:space="preserve">probability of interest rate falling and inflation rising = </t>
  </si>
  <si>
    <t>%change in Money supply(variable C)</t>
  </si>
  <si>
    <t>probability of money supply falling =</t>
  </si>
  <si>
    <t>P(C&lt;0) =</t>
  </si>
  <si>
    <t>probability of money supply rising =</t>
  </si>
  <si>
    <t>P(C&gt;0) =</t>
  </si>
  <si>
    <t>probability of money supply falling and inflation falling =</t>
  </si>
  <si>
    <t>probability of money supply rising and inflation rising =</t>
  </si>
  <si>
    <t>%change in Net exports(variable D)</t>
  </si>
  <si>
    <t>probability of Net exports rising =</t>
  </si>
  <si>
    <t>P(D&gt;0) =</t>
  </si>
  <si>
    <t>probability of Net exports falling =</t>
  </si>
  <si>
    <t>P(D&lt;0) =</t>
  </si>
  <si>
    <t>probability of Net exports rising and inflation falling =</t>
  </si>
  <si>
    <t>probability of Net exports falling and inflation rising =</t>
  </si>
  <si>
    <t>India Analysis</t>
  </si>
  <si>
    <t>Analysis Conclusion</t>
  </si>
  <si>
    <t>s</t>
  </si>
  <si>
    <r>
      <rPr>
        <sz val="26"/>
        <color theme="1"/>
        <rFont val="Times New Roman"/>
        <family val="1"/>
      </rPr>
      <t>Objective:</t>
    </r>
    <r>
      <rPr>
        <sz val="22"/>
        <color theme="1"/>
        <rFont val="Times New Roman"/>
        <family val="1"/>
      </rPr>
      <t xml:space="preserve"> 
The main objective of our project if to test the Philip curve theory which talks
 about the relation between inflation rate and the unemployment rate. Apart from that
 we have also tested different models to forecast the factors and to find 
the probability of the occurrence of a certain situation. 
</t>
    </r>
  </si>
  <si>
    <r>
      <rPr>
        <sz val="28"/>
        <color theme="1"/>
        <rFont val="Times New Roman"/>
        <family val="1"/>
      </rPr>
      <t>Introduction</t>
    </r>
    <r>
      <rPr>
        <sz val="16"/>
        <color theme="1"/>
        <rFont val="Times New Roman"/>
        <family val="1"/>
      </rPr>
      <t xml:space="preserve">
</t>
    </r>
    <r>
      <rPr>
        <sz val="18"/>
        <color theme="1"/>
        <rFont val="Calibri"/>
        <family val="2"/>
        <scheme val="minor"/>
      </rPr>
      <t>Out topic mainly hovers around the inflation rate and the factors affecting the inflation rate in two different countries. To begin with we will test the relation between inflation rate and the unemployment rate using the regression model hence proving if the Philip curve works for that country, followed by a multiple regression model to test the relation between inflation and various other factors affecting the inflation rate. Then we will test if the exponential smoothening model can be used to predict the future values and identify the trend of inflation rate and unemployment rate in each country respectively. Subsequently normal distribution will be used to display the data points with respective to the mean and to find the probability of the occurrence of an event (e.g. Values within one standard deviation from the mean) for an individual factor and try to find a relationship in the data. Further we test how much does every factor affect the inflation rate using conditional probability. Where we try to determine the probability of change in inflation rate with changes in the other factors (like money supply, unemployment, Net exports and interest rates).</t>
    </r>
    <r>
      <rPr>
        <sz val="16"/>
        <color theme="1"/>
        <rFont val="Times New Roman"/>
        <family val="1"/>
      </rPr>
      <t xml:space="preserve">
</t>
    </r>
  </si>
  <si>
    <r>
      <rPr>
        <b/>
        <sz val="36"/>
        <color theme="1"/>
        <rFont val="Calibri Light"/>
        <family val="2"/>
        <scheme val="major"/>
      </rPr>
      <t>Overall Conclusion</t>
    </r>
    <r>
      <rPr>
        <sz val="22"/>
        <color theme="1"/>
        <rFont val="Calibri"/>
        <family val="2"/>
        <scheme val="minor"/>
      </rPr>
      <t xml:space="preserve">
In the overall conclusion we would like to say that Even though there is a moderate to high correlation between inflation and unemployment, unemployment itself is not enough to predict inflation values. As the regression model does not show a strong correlation between the two hence when we take other factors into consideration we can see that there are many other factors which have a stranger correlation with inflation hence the Philip cure can be completely reliable. Coming to forecasting the future values, exponential smoothening is a very accurate model for factors with low volatility hence forecasting unemployment rate can be efficiently done using exponential smoothing. But when we talk about inflation rate which has a high volatility, this model dies not turn out to be that accurate hence better models like ARIMA model have to used. It is not possible to establish a relationship between two factors since this tool is used for individual analysis of a factor and can only find the probability with respect to one factor. However, using kurtosis, overall it is observed that in USA kurt (inflation &amp; unemployment) is more in the long run as compared to the short run which shows more error and in Canada, kurt (inflation &amp; unemployment) is more in the long run as compared to the short run which shows more error in the data. Thereby, policy makers should use the short run data for introducing new fiscal policies curbing inflation in both the cases. When we talk about Economics in theory explains how these variables may affect inflation. However, the extent of how much each variable affects inflation differs from country to country. To get a more accurate probability of inflation rising or falling with a change in any of the factors considered, multiple variable conditional probability has to be performed where it determines the probability of inflation rising or falling given the change in all the factors together.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</si>
</sst>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0.0"/>
    <numFmt numFmtId="165" formatCode="yyyy\-mm\-dd"/>
    <numFmt numFmtId="166" formatCode="0.00000000000000"/>
    <numFmt numFmtId="167" formatCode="0.0000000000"/>
    <numFmt numFmtId="168" formatCode="0.000000000000000"/>
    <numFmt numFmtId="169" formatCode="0.0000000000000%"/>
    <numFmt numFmtId="170" formatCode="0.000000000"/>
    <numFmt numFmtId="171" formatCode="0.0000"/>
  </numFmts>
  <fonts count="60" x14ac:knownFonts="1">
    <font>
      <sz val="11"/>
      <color theme="1"/>
      <name val="Calibri"/>
      <family val="2"/>
      <scheme val="minor"/>
    </font>
    <font>
      <sz val="16"/>
      <color theme="1"/>
      <name val="Times New Roman"/>
      <family val="1"/>
    </font>
    <font>
      <sz val="11"/>
      <color theme="1"/>
      <name val="Calibri"/>
      <family val="2"/>
      <scheme val="minor"/>
    </font>
    <font>
      <b/>
      <sz val="11"/>
      <color theme="1"/>
      <name val="Calibri"/>
      <family val="2"/>
      <scheme val="minor"/>
    </font>
    <font>
      <sz val="18"/>
      <color theme="1"/>
      <name val="Times New Roman"/>
      <family val="1"/>
    </font>
    <font>
      <b/>
      <sz val="16"/>
      <color theme="1"/>
      <name val="Calibri"/>
      <family val="2"/>
      <scheme val="minor"/>
    </font>
    <font>
      <b/>
      <sz val="20"/>
      <color theme="1"/>
      <name val="Calibri"/>
      <family val="2"/>
      <scheme val="minor"/>
    </font>
    <font>
      <b/>
      <sz val="22"/>
      <color theme="1"/>
      <name val="Calibri"/>
      <family val="2"/>
      <scheme val="minor"/>
    </font>
    <font>
      <b/>
      <sz val="28"/>
      <color theme="1"/>
      <name val="Calibri"/>
      <family val="2"/>
      <scheme val="minor"/>
    </font>
    <font>
      <b/>
      <sz val="24"/>
      <color theme="1"/>
      <name val="Calibri"/>
      <family val="2"/>
      <scheme val="minor"/>
    </font>
    <font>
      <b/>
      <sz val="12"/>
      <color theme="1"/>
      <name val="Calibri"/>
      <family val="2"/>
      <scheme val="minor"/>
    </font>
    <font>
      <b/>
      <sz val="14"/>
      <color theme="1"/>
      <name val="Calibri"/>
      <family val="2"/>
      <scheme val="minor"/>
    </font>
    <font>
      <b/>
      <sz val="18"/>
      <color theme="1"/>
      <name val="Calibri"/>
      <family val="2"/>
      <scheme val="minor"/>
    </font>
    <font>
      <sz val="18"/>
      <color theme="1"/>
      <name val="Calibri"/>
      <family val="2"/>
      <scheme val="minor"/>
    </font>
    <font>
      <sz val="20"/>
      <color theme="1"/>
      <name val="Calibri"/>
      <family val="2"/>
      <scheme val="minor"/>
    </font>
    <font>
      <sz val="16"/>
      <color rgb="FF444444"/>
      <name val="Arial"/>
      <family val="2"/>
    </font>
    <font>
      <sz val="16"/>
      <color theme="1"/>
      <name val="Calibri"/>
      <family val="2"/>
      <scheme val="minor"/>
    </font>
    <font>
      <b/>
      <sz val="18"/>
      <color rgb="FF444444"/>
      <name val="Calibri"/>
      <family val="2"/>
      <scheme val="minor"/>
    </font>
    <font>
      <sz val="48"/>
      <color theme="1"/>
      <name val="Calibri"/>
      <family val="2"/>
      <scheme val="minor"/>
    </font>
    <font>
      <i/>
      <sz val="12"/>
      <color theme="1"/>
      <name val="Calibri"/>
      <family val="2"/>
      <scheme val="minor"/>
    </font>
    <font>
      <u/>
      <sz val="12"/>
      <color theme="1"/>
      <name val="Calibri"/>
      <family val="2"/>
      <scheme val="minor"/>
    </font>
    <font>
      <sz val="12"/>
      <name val="Calibri"/>
      <family val="2"/>
      <scheme val="minor"/>
    </font>
    <font>
      <sz val="12"/>
      <color theme="4" tint="0.39997558519241921"/>
      <name val="Calibri"/>
      <family val="2"/>
      <scheme val="minor"/>
    </font>
    <font>
      <sz val="12"/>
      <color rgb="FF0070C0"/>
      <name val="Calibri"/>
      <family val="2"/>
      <scheme val="minor"/>
    </font>
    <font>
      <sz val="12"/>
      <color theme="8" tint="-0.249977111117893"/>
      <name val="Calibri"/>
      <family val="2"/>
      <scheme val="minor"/>
    </font>
    <font>
      <sz val="12"/>
      <color rgb="FFFF0000"/>
      <name val="Calibri"/>
      <family val="2"/>
      <scheme val="minor"/>
    </font>
    <font>
      <sz val="12"/>
      <color rgb="FF92D050"/>
      <name val="Calibri"/>
      <family val="2"/>
      <scheme val="minor"/>
    </font>
    <font>
      <sz val="12"/>
      <color theme="9" tint="0.39997558519241921"/>
      <name val="Calibri"/>
      <family val="2"/>
      <scheme val="minor"/>
    </font>
    <font>
      <sz val="17"/>
      <color rgb="FF222222"/>
      <name val="Georgia"/>
      <family val="1"/>
    </font>
    <font>
      <u/>
      <sz val="12"/>
      <color theme="10"/>
      <name val="Calibri"/>
      <family val="2"/>
      <scheme val="minor"/>
    </font>
    <font>
      <b/>
      <sz val="17"/>
      <color rgb="FF222222"/>
      <name val="Arial"/>
      <family val="2"/>
    </font>
    <font>
      <sz val="17"/>
      <color rgb="FF222222"/>
      <name val="Arial"/>
      <family val="2"/>
    </font>
    <font>
      <b/>
      <sz val="16"/>
      <color theme="1"/>
      <name val="Baskerville Old Face"/>
      <family val="1"/>
    </font>
    <font>
      <sz val="16"/>
      <color rgb="FFFF0000"/>
      <name val="Arial"/>
      <family val="2"/>
    </font>
    <font>
      <b/>
      <sz val="20"/>
      <color theme="1"/>
      <name val="Baskerville Old Face"/>
      <family val="1"/>
    </font>
    <font>
      <sz val="22"/>
      <color theme="1"/>
      <name val="Baskerville Old Face"/>
      <family val="1"/>
    </font>
    <font>
      <b/>
      <sz val="36"/>
      <color theme="1"/>
      <name val="Baskerville Old Face"/>
      <family val="1"/>
    </font>
    <font>
      <b/>
      <sz val="12"/>
      <color theme="1"/>
      <name val="Baskerville Old Face"/>
      <family val="1"/>
    </font>
    <font>
      <b/>
      <sz val="26"/>
      <color theme="1"/>
      <name val="Baskerville Old Face"/>
      <family val="1"/>
    </font>
    <font>
      <b/>
      <sz val="28"/>
      <color theme="1"/>
      <name val="Baskerville Old Face"/>
      <family val="1"/>
    </font>
    <font>
      <b/>
      <sz val="48"/>
      <color theme="1"/>
      <name val="Baskerville Old Face"/>
      <family val="1"/>
    </font>
    <font>
      <b/>
      <sz val="20"/>
      <color theme="1"/>
      <name val="Bookman Old Style"/>
      <family val="1"/>
    </font>
    <font>
      <b/>
      <i/>
      <sz val="24"/>
      <color theme="1"/>
      <name val="Calibri"/>
      <family val="2"/>
      <scheme val="minor"/>
    </font>
    <font>
      <b/>
      <u/>
      <sz val="18"/>
      <color theme="1"/>
      <name val="Calibri"/>
      <family val="2"/>
      <scheme val="minor"/>
    </font>
    <font>
      <u/>
      <sz val="18"/>
      <color theme="1"/>
      <name val="Calibri"/>
      <family val="2"/>
      <scheme val="minor"/>
    </font>
    <font>
      <b/>
      <u/>
      <sz val="16"/>
      <color theme="1"/>
      <name val="Calibri"/>
      <family val="2"/>
      <scheme val="minor"/>
    </font>
    <font>
      <u/>
      <sz val="16"/>
      <color theme="1"/>
      <name val="Calibri"/>
      <family val="2"/>
      <scheme val="minor"/>
    </font>
    <font>
      <b/>
      <i/>
      <sz val="16"/>
      <color theme="1"/>
      <name val="Calibri"/>
      <family val="2"/>
      <scheme val="minor"/>
    </font>
    <font>
      <b/>
      <sz val="14"/>
      <name val="Calibri"/>
      <family val="2"/>
      <scheme val="minor"/>
    </font>
    <font>
      <b/>
      <sz val="14"/>
      <color rgb="FFFFFFFF"/>
      <name val="Calibri"/>
      <family val="2"/>
      <scheme val="minor"/>
    </font>
    <font>
      <u/>
      <sz val="11"/>
      <color theme="1"/>
      <name val="Calibri"/>
      <family val="2"/>
      <scheme val="minor"/>
    </font>
    <font>
      <b/>
      <sz val="9"/>
      <color indexed="81"/>
      <name val="Tahoma"/>
      <family val="2"/>
    </font>
    <font>
      <b/>
      <sz val="48"/>
      <color theme="1"/>
      <name val="Calibri"/>
      <family val="2"/>
      <scheme val="minor"/>
    </font>
    <font>
      <b/>
      <sz val="12"/>
      <color rgb="FF444444"/>
      <name val="Arial"/>
      <family val="2"/>
    </font>
    <font>
      <sz val="22"/>
      <color theme="1"/>
      <name val="Times New Roman"/>
      <family val="1"/>
    </font>
    <font>
      <sz val="26"/>
      <color theme="1"/>
      <name val="Times New Roman"/>
      <family val="1"/>
    </font>
    <font>
      <sz val="28"/>
      <color theme="1"/>
      <name val="Times New Roman"/>
      <family val="1"/>
    </font>
    <font>
      <sz val="22"/>
      <color theme="1"/>
      <name val="Calibri"/>
      <family val="2"/>
      <scheme val="minor"/>
    </font>
    <font>
      <b/>
      <sz val="36"/>
      <color theme="1"/>
      <name val="Calibri Light"/>
      <family val="2"/>
      <scheme val="major"/>
    </font>
    <font>
      <b/>
      <sz val="22"/>
      <color theme="1"/>
      <name val="Calibri Light"/>
      <family val="2"/>
      <scheme val="major"/>
    </font>
  </fonts>
  <fills count="18">
    <fill>
      <patternFill patternType="none"/>
    </fill>
    <fill>
      <patternFill patternType="gray125"/>
    </fill>
    <fill>
      <patternFill patternType="solid">
        <fgColor theme="5" tint="0.59999389629810485"/>
        <bgColor indexed="64"/>
      </patternFill>
    </fill>
    <fill>
      <patternFill patternType="solid">
        <fgColor theme="9"/>
        <bgColor indexed="64"/>
      </patternFill>
    </fill>
    <fill>
      <patternFill patternType="solid">
        <fgColor rgb="FF92D050"/>
        <bgColor indexed="64"/>
      </patternFill>
    </fill>
    <fill>
      <patternFill patternType="solid">
        <fgColor rgb="FFFFFF00"/>
        <bgColor indexed="64"/>
      </patternFill>
    </fill>
    <fill>
      <patternFill patternType="solid">
        <fgColor theme="0"/>
        <bgColor indexed="64"/>
      </patternFill>
    </fill>
    <fill>
      <patternFill patternType="solid">
        <fgColor theme="7" tint="0.59999389629810485"/>
        <bgColor indexed="64"/>
      </patternFill>
    </fill>
    <fill>
      <patternFill patternType="solid">
        <fgColor theme="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FF5050"/>
        <bgColor indexed="64"/>
      </patternFill>
    </fill>
    <fill>
      <patternFill patternType="solid">
        <fgColor theme="8" tint="0.59999389629810485"/>
        <bgColor indexed="64"/>
      </patternFill>
    </fill>
    <fill>
      <patternFill patternType="solid">
        <fgColor rgb="FFFFC000"/>
        <bgColor indexed="64"/>
      </patternFill>
    </fill>
    <fill>
      <patternFill patternType="solid">
        <fgColor rgb="FF99CCFF"/>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s>
  <borders count="3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indexed="64"/>
      </top>
      <bottom/>
      <diagonal/>
    </border>
    <border>
      <left/>
      <right/>
      <top style="medium">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style="thin">
        <color indexed="64"/>
      </bottom>
      <diagonal/>
    </border>
  </borders>
  <cellStyleXfs count="3">
    <xf numFmtId="0" fontId="0" fillId="0" borderId="0"/>
    <xf numFmtId="9" fontId="2" fillId="0" borderId="0" applyFont="0" applyFill="0" applyBorder="0" applyAlignment="0" applyProtection="0"/>
    <xf numFmtId="0" fontId="29" fillId="0" borderId="0" applyNumberFormat="0" applyFill="0" applyBorder="0" applyAlignment="0" applyProtection="0"/>
  </cellStyleXfs>
  <cellXfs count="384">
    <xf numFmtId="0" fontId="0" fillId="0" borderId="0" xfId="0"/>
    <xf numFmtId="164" fontId="5" fillId="0" borderId="9" xfId="0" applyNumberFormat="1" applyFont="1" applyBorder="1"/>
    <xf numFmtId="0" fontId="10" fillId="0" borderId="0" xfId="0" applyFont="1" applyBorder="1"/>
    <xf numFmtId="0" fontId="10" fillId="0" borderId="0" xfId="0" applyFont="1"/>
    <xf numFmtId="10" fontId="0" fillId="0" borderId="0" xfId="0" applyNumberFormat="1"/>
    <xf numFmtId="0" fontId="11" fillId="0" borderId="0" xfId="0" applyFont="1"/>
    <xf numFmtId="0" fontId="5" fillId="0" borderId="0" xfId="0" applyFont="1"/>
    <xf numFmtId="0" fontId="0" fillId="0" borderId="9" xfId="0" applyBorder="1"/>
    <xf numFmtId="0" fontId="0" fillId="0" borderId="0" xfId="0" applyBorder="1"/>
    <xf numFmtId="0" fontId="0" fillId="0" borderId="16" xfId="0" applyBorder="1"/>
    <xf numFmtId="0" fontId="12" fillId="0" borderId="9" xfId="0" applyFont="1" applyBorder="1"/>
    <xf numFmtId="165" fontId="5" fillId="0" borderId="9" xfId="0" applyNumberFormat="1" applyFont="1" applyBorder="1"/>
    <xf numFmtId="1" fontId="0" fillId="0" borderId="0" xfId="0" applyNumberFormat="1"/>
    <xf numFmtId="0" fontId="12" fillId="0" borderId="17" xfId="0" applyFont="1" applyBorder="1" applyAlignment="1">
      <alignment horizontal="center"/>
    </xf>
    <xf numFmtId="0" fontId="12" fillId="0" borderId="18" xfId="0" applyFont="1" applyBorder="1" applyAlignment="1">
      <alignment horizontal="center"/>
    </xf>
    <xf numFmtId="0" fontId="12" fillId="0" borderId="19" xfId="0" applyFont="1" applyBorder="1" applyAlignment="1">
      <alignment horizontal="center"/>
    </xf>
    <xf numFmtId="165" fontId="12" fillId="0" borderId="16" xfId="0" applyNumberFormat="1" applyFont="1" applyBorder="1" applyAlignment="1">
      <alignment horizontal="center"/>
    </xf>
    <xf numFmtId="10" fontId="12" fillId="0" borderId="16" xfId="0" applyNumberFormat="1" applyFont="1" applyBorder="1" applyAlignment="1">
      <alignment horizontal="center"/>
    </xf>
    <xf numFmtId="164" fontId="12" fillId="0" borderId="16" xfId="0" applyNumberFormat="1" applyFont="1" applyBorder="1" applyAlignment="1">
      <alignment horizontal="center"/>
    </xf>
    <xf numFmtId="165" fontId="12" fillId="0" borderId="9" xfId="0" applyNumberFormat="1" applyFont="1" applyBorder="1" applyAlignment="1">
      <alignment horizontal="center"/>
    </xf>
    <xf numFmtId="10" fontId="12" fillId="0" borderId="9" xfId="0" applyNumberFormat="1" applyFont="1" applyBorder="1" applyAlignment="1">
      <alignment horizontal="center"/>
    </xf>
    <xf numFmtId="164" fontId="12" fillId="0" borderId="9" xfId="0" applyNumberFormat="1" applyFont="1" applyBorder="1" applyAlignment="1">
      <alignment horizontal="center"/>
    </xf>
    <xf numFmtId="0" fontId="12" fillId="0" borderId="9" xfId="0" applyFont="1" applyBorder="1" applyAlignment="1">
      <alignment horizontal="center"/>
    </xf>
    <xf numFmtId="1" fontId="12" fillId="0" borderId="9" xfId="0" applyNumberFormat="1" applyFont="1" applyBorder="1" applyAlignment="1">
      <alignment horizontal="center"/>
    </xf>
    <xf numFmtId="1" fontId="12" fillId="0" borderId="16" xfId="0" applyNumberFormat="1" applyFont="1" applyBorder="1" applyAlignment="1">
      <alignment horizontal="center"/>
    </xf>
    <xf numFmtId="0" fontId="6" fillId="0" borderId="17" xfId="0" applyFont="1" applyBorder="1" applyAlignment="1">
      <alignment horizontal="center"/>
    </xf>
    <xf numFmtId="0" fontId="6" fillId="0" borderId="18" xfId="0" applyFont="1" applyBorder="1" applyAlignment="1">
      <alignment horizontal="center"/>
    </xf>
    <xf numFmtId="0" fontId="6" fillId="0" borderId="19" xfId="0" applyFont="1" applyBorder="1" applyAlignment="1">
      <alignment horizontal="center"/>
    </xf>
    <xf numFmtId="0" fontId="12" fillId="0" borderId="16" xfId="0" applyFont="1" applyBorder="1" applyAlignment="1">
      <alignment horizontal="center"/>
    </xf>
    <xf numFmtId="0" fontId="6" fillId="0" borderId="11" xfId="0" applyFont="1" applyBorder="1" applyAlignment="1">
      <alignment horizontal="center"/>
    </xf>
    <xf numFmtId="0" fontId="8" fillId="6" borderId="0" xfId="0" applyFont="1" applyFill="1" applyAlignment="1"/>
    <xf numFmtId="0" fontId="15" fillId="0" borderId="0" xfId="0" applyFont="1"/>
    <xf numFmtId="10" fontId="15" fillId="0" borderId="0" xfId="0" applyNumberFormat="1" applyFont="1"/>
    <xf numFmtId="165" fontId="0" fillId="0" borderId="0" xfId="0" applyNumberFormat="1"/>
    <xf numFmtId="2" fontId="0" fillId="0" borderId="0" xfId="0" applyNumberFormat="1"/>
    <xf numFmtId="0" fontId="16" fillId="0" borderId="0" xfId="0" applyFont="1"/>
    <xf numFmtId="0" fontId="12" fillId="0" borderId="0" xfId="0" applyFont="1" applyAlignment="1">
      <alignment horizontal="center"/>
    </xf>
    <xf numFmtId="10" fontId="17" fillId="0" borderId="9" xfId="0" applyNumberFormat="1" applyFont="1" applyBorder="1" applyAlignment="1">
      <alignment horizontal="center"/>
    </xf>
    <xf numFmtId="10" fontId="12" fillId="0" borderId="9" xfId="1" applyNumberFormat="1" applyFont="1" applyBorder="1" applyAlignment="1">
      <alignment horizontal="center"/>
    </xf>
    <xf numFmtId="2" fontId="12" fillId="0" borderId="9" xfId="0" applyNumberFormat="1" applyFont="1" applyBorder="1" applyAlignment="1">
      <alignment horizontal="center"/>
    </xf>
    <xf numFmtId="10" fontId="12" fillId="0" borderId="16" xfId="1" applyNumberFormat="1" applyFont="1" applyBorder="1" applyAlignment="1">
      <alignment horizontal="center"/>
    </xf>
    <xf numFmtId="10" fontId="17" fillId="0" borderId="16" xfId="0" applyNumberFormat="1" applyFont="1" applyBorder="1" applyAlignment="1">
      <alignment horizontal="center"/>
    </xf>
    <xf numFmtId="2" fontId="12" fillId="0" borderId="16" xfId="0" applyNumberFormat="1" applyFont="1" applyBorder="1" applyAlignment="1">
      <alignment horizontal="center"/>
    </xf>
    <xf numFmtId="0" fontId="17" fillId="0" borderId="20" xfId="0" applyFont="1" applyBorder="1" applyAlignment="1">
      <alignment horizontal="center"/>
    </xf>
    <xf numFmtId="10" fontId="17" fillId="0" borderId="21" xfId="0" applyNumberFormat="1" applyFont="1" applyBorder="1" applyAlignment="1">
      <alignment horizontal="center"/>
    </xf>
    <xf numFmtId="0" fontId="12" fillId="0" borderId="21" xfId="0" applyFont="1" applyBorder="1" applyAlignment="1">
      <alignment horizontal="center"/>
    </xf>
    <xf numFmtId="0" fontId="12" fillId="0" borderId="22" xfId="0" applyFont="1" applyBorder="1" applyAlignment="1">
      <alignment horizontal="center"/>
    </xf>
    <xf numFmtId="0" fontId="0" fillId="8" borderId="0" xfId="0" applyFill="1"/>
    <xf numFmtId="0" fontId="18" fillId="0" borderId="0" xfId="0" applyFont="1" applyAlignment="1">
      <alignment horizontal="center"/>
    </xf>
    <xf numFmtId="0" fontId="0" fillId="6" borderId="0" xfId="0" applyFill="1"/>
    <xf numFmtId="0" fontId="0" fillId="0" borderId="23" xfId="0" applyBorder="1"/>
    <xf numFmtId="0" fontId="10" fillId="0" borderId="0" xfId="0" applyFont="1" applyAlignment="1">
      <alignment horizontal="center"/>
    </xf>
    <xf numFmtId="0" fontId="10" fillId="0" borderId="0" xfId="0" applyFont="1" applyAlignment="1"/>
    <xf numFmtId="0" fontId="19" fillId="0" borderId="24" xfId="0" applyFont="1" applyFill="1" applyBorder="1" applyAlignment="1">
      <alignment horizontal="center"/>
    </xf>
    <xf numFmtId="0" fontId="0" fillId="0" borderId="0" xfId="0" applyFill="1" applyBorder="1" applyAlignment="1"/>
    <xf numFmtId="0" fontId="0" fillId="0" borderId="7" xfId="0" applyFill="1" applyBorder="1" applyAlignment="1"/>
    <xf numFmtId="0" fontId="19" fillId="0" borderId="24" xfId="0" applyFont="1" applyFill="1" applyBorder="1" applyAlignment="1">
      <alignment horizontal="centerContinuous"/>
    </xf>
    <xf numFmtId="0" fontId="0" fillId="11" borderId="0" xfId="0" applyFill="1" applyBorder="1" applyAlignment="1"/>
    <xf numFmtId="0" fontId="0" fillId="9" borderId="7" xfId="0" applyFill="1" applyBorder="1" applyAlignment="1"/>
    <xf numFmtId="0" fontId="0" fillId="9" borderId="0" xfId="0" applyFill="1" applyBorder="1" applyAlignment="1"/>
    <xf numFmtId="0" fontId="20" fillId="0" borderId="0" xfId="0" applyFont="1"/>
    <xf numFmtId="0" fontId="0" fillId="0" borderId="0" xfId="0" applyFill="1" applyBorder="1"/>
    <xf numFmtId="10" fontId="21" fillId="12" borderId="0" xfId="0" applyNumberFormat="1" applyFont="1" applyFill="1"/>
    <xf numFmtId="0" fontId="22" fillId="0" borderId="0" xfId="0" applyFont="1"/>
    <xf numFmtId="10" fontId="23" fillId="7" borderId="0" xfId="0" applyNumberFormat="1" applyFont="1" applyFill="1"/>
    <xf numFmtId="10" fontId="0" fillId="12" borderId="0" xfId="0" applyNumberFormat="1" applyFill="1" applyBorder="1"/>
    <xf numFmtId="1" fontId="0" fillId="12" borderId="9" xfId="0" applyNumberFormat="1" applyFont="1" applyFill="1" applyBorder="1"/>
    <xf numFmtId="1" fontId="0" fillId="12" borderId="0" xfId="0" applyNumberFormat="1" applyFill="1"/>
    <xf numFmtId="10" fontId="24" fillId="7" borderId="0" xfId="0" applyNumberFormat="1" applyFont="1" applyFill="1" applyBorder="1"/>
    <xf numFmtId="0" fontId="10" fillId="8" borderId="0" xfId="0" applyFont="1" applyFill="1"/>
    <xf numFmtId="0" fontId="10" fillId="0" borderId="0" xfId="0" applyFont="1" applyFill="1" applyBorder="1"/>
    <xf numFmtId="0" fontId="0" fillId="4" borderId="7" xfId="0" applyFill="1" applyBorder="1" applyAlignment="1"/>
    <xf numFmtId="11" fontId="0" fillId="0" borderId="7" xfId="0" applyNumberFormat="1" applyFill="1" applyBorder="1" applyAlignment="1"/>
    <xf numFmtId="0" fontId="10" fillId="0" borderId="0" xfId="0" applyFont="1" applyFill="1" applyBorder="1" applyAlignment="1"/>
    <xf numFmtId="9" fontId="0" fillId="12" borderId="0" xfId="0" applyNumberFormat="1" applyFill="1"/>
    <xf numFmtId="10" fontId="0" fillId="7" borderId="0" xfId="0" applyNumberFormat="1" applyFill="1"/>
    <xf numFmtId="10" fontId="0" fillId="12" borderId="0" xfId="0" applyNumberFormat="1" applyFill="1" applyBorder="1" applyAlignment="1"/>
    <xf numFmtId="0" fontId="0" fillId="12" borderId="0" xfId="0" applyNumberFormat="1" applyFill="1" applyBorder="1" applyAlignment="1"/>
    <xf numFmtId="10" fontId="0" fillId="0" borderId="0" xfId="0" applyNumberFormat="1" applyFill="1" applyBorder="1" applyAlignment="1"/>
    <xf numFmtId="10" fontId="0" fillId="7" borderId="0" xfId="0" applyNumberFormat="1" applyFill="1" applyBorder="1" applyAlignment="1"/>
    <xf numFmtId="11" fontId="0" fillId="0" borderId="0" xfId="0" applyNumberFormat="1" applyFill="1" applyBorder="1" applyAlignment="1"/>
    <xf numFmtId="0" fontId="28" fillId="0" borderId="0" xfId="0" applyFont="1"/>
    <xf numFmtId="0" fontId="29" fillId="8" borderId="0" xfId="2" applyFill="1"/>
    <xf numFmtId="0" fontId="30" fillId="0" borderId="0" xfId="0" applyFont="1"/>
    <xf numFmtId="10" fontId="31" fillId="0" borderId="0" xfId="0" applyNumberFormat="1" applyFont="1"/>
    <xf numFmtId="0" fontId="31" fillId="8" borderId="0" xfId="0" applyFont="1" applyFill="1"/>
    <xf numFmtId="0" fontId="19" fillId="8" borderId="24" xfId="0" applyFont="1" applyFill="1" applyBorder="1" applyAlignment="1">
      <alignment horizontal="center"/>
    </xf>
    <xf numFmtId="10" fontId="31" fillId="8" borderId="0" xfId="0" applyNumberFormat="1" applyFont="1" applyFill="1"/>
    <xf numFmtId="0" fontId="29" fillId="0" borderId="0" xfId="2"/>
    <xf numFmtId="0" fontId="0" fillId="8" borderId="0" xfId="0" applyFill="1" applyBorder="1" applyAlignment="1"/>
    <xf numFmtId="0" fontId="31" fillId="0" borderId="0" xfId="0" applyFont="1"/>
    <xf numFmtId="0" fontId="12" fillId="8" borderId="9" xfId="0" applyFont="1" applyFill="1" applyBorder="1"/>
    <xf numFmtId="2" fontId="5" fillId="8" borderId="9" xfId="1" applyNumberFormat="1" applyFont="1" applyFill="1" applyBorder="1"/>
    <xf numFmtId="2" fontId="5" fillId="0" borderId="9" xfId="1" applyNumberFormat="1" applyFont="1" applyBorder="1"/>
    <xf numFmtId="2" fontId="15" fillId="0" borderId="0" xfId="0" applyNumberFormat="1" applyFont="1"/>
    <xf numFmtId="2" fontId="33" fillId="0" borderId="0" xfId="0" applyNumberFormat="1" applyFont="1"/>
    <xf numFmtId="166" fontId="0" fillId="0" borderId="0" xfId="0" applyNumberFormat="1"/>
    <xf numFmtId="0" fontId="0" fillId="8" borderId="7" xfId="0" applyFill="1" applyBorder="1" applyAlignment="1"/>
    <xf numFmtId="0" fontId="0" fillId="8" borderId="0" xfId="0" applyFont="1" applyFill="1"/>
    <xf numFmtId="0" fontId="0" fillId="0" borderId="0" xfId="0" applyAlignment="1"/>
    <xf numFmtId="0" fontId="0" fillId="0" borderId="0" xfId="0" applyBorder="1" applyAlignment="1"/>
    <xf numFmtId="0" fontId="34" fillId="2" borderId="9" xfId="0" applyNumberFormat="1" applyFont="1" applyFill="1" applyBorder="1" applyAlignment="1">
      <alignment horizontal="center"/>
    </xf>
    <xf numFmtId="2" fontId="34" fillId="2" borderId="9" xfId="0" applyNumberFormat="1" applyFont="1" applyFill="1" applyBorder="1" applyAlignment="1">
      <alignment horizontal="center"/>
    </xf>
    <xf numFmtId="0" fontId="0" fillId="0" borderId="10" xfId="0" applyBorder="1" applyAlignment="1"/>
    <xf numFmtId="2" fontId="34" fillId="0" borderId="0" xfId="1" applyNumberFormat="1" applyFont="1" applyAlignment="1">
      <alignment horizontal="center"/>
    </xf>
    <xf numFmtId="164" fontId="34" fillId="0" borderId="0" xfId="0" applyNumberFormat="1" applyFont="1" applyAlignment="1">
      <alignment horizontal="center"/>
    </xf>
    <xf numFmtId="2" fontId="34" fillId="0" borderId="0" xfId="0" applyNumberFormat="1" applyFont="1" applyAlignment="1">
      <alignment horizontal="center"/>
    </xf>
    <xf numFmtId="0" fontId="34" fillId="0" borderId="0" xfId="0" applyFont="1" applyAlignment="1">
      <alignment horizontal="center"/>
    </xf>
    <xf numFmtId="0" fontId="14" fillId="0" borderId="0" xfId="0" applyFont="1" applyAlignment="1">
      <alignment horizontal="center"/>
    </xf>
    <xf numFmtId="2" fontId="34" fillId="2" borderId="9" xfId="1" applyNumberFormat="1" applyFont="1" applyFill="1" applyBorder="1" applyAlignment="1">
      <alignment horizontal="center"/>
    </xf>
    <xf numFmtId="2" fontId="34" fillId="6" borderId="0" xfId="0" applyNumberFormat="1" applyFont="1" applyFill="1" applyAlignment="1">
      <alignment horizontal="center"/>
    </xf>
    <xf numFmtId="0" fontId="34" fillId="0" borderId="0" xfId="0" applyNumberFormat="1" applyFont="1" applyAlignment="1">
      <alignment horizontal="center"/>
    </xf>
    <xf numFmtId="0" fontId="34" fillId="2" borderId="17" xfId="0" applyNumberFormat="1" applyFont="1" applyFill="1" applyBorder="1" applyAlignment="1">
      <alignment horizontal="center"/>
    </xf>
    <xf numFmtId="2" fontId="34" fillId="2" borderId="18" xfId="0" applyNumberFormat="1" applyFont="1" applyFill="1" applyBorder="1" applyAlignment="1">
      <alignment horizontal="center"/>
    </xf>
    <xf numFmtId="2" fontId="34" fillId="2" borderId="18" xfId="1" applyNumberFormat="1" applyFont="1" applyFill="1" applyBorder="1" applyAlignment="1">
      <alignment horizontal="center"/>
    </xf>
    <xf numFmtId="2" fontId="34" fillId="2" borderId="19" xfId="1" applyNumberFormat="1" applyFont="1" applyFill="1" applyBorder="1" applyAlignment="1">
      <alignment horizontal="center"/>
    </xf>
    <xf numFmtId="0" fontId="34" fillId="0" borderId="16" xfId="0" applyNumberFormat="1" applyFont="1" applyBorder="1" applyAlignment="1">
      <alignment horizontal="center"/>
    </xf>
    <xf numFmtId="2" fontId="34" fillId="0" borderId="16" xfId="0" applyNumberFormat="1" applyFont="1" applyBorder="1" applyAlignment="1">
      <alignment horizontal="center"/>
    </xf>
    <xf numFmtId="2" fontId="34" fillId="0" borderId="16" xfId="1" applyNumberFormat="1" applyFont="1" applyBorder="1" applyAlignment="1">
      <alignment horizontal="center"/>
    </xf>
    <xf numFmtId="0" fontId="34" fillId="2" borderId="26" xfId="0" applyNumberFormat="1" applyFont="1" applyFill="1" applyBorder="1" applyAlignment="1">
      <alignment horizontal="center"/>
    </xf>
    <xf numFmtId="2" fontId="34" fillId="2" borderId="27" xfId="0" applyNumberFormat="1" applyFont="1" applyFill="1" applyBorder="1" applyAlignment="1">
      <alignment horizontal="center"/>
    </xf>
    <xf numFmtId="2" fontId="34" fillId="2" borderId="27" xfId="1" applyNumberFormat="1" applyFont="1" applyFill="1" applyBorder="1" applyAlignment="1">
      <alignment horizontal="center"/>
    </xf>
    <xf numFmtId="2" fontId="34" fillId="2" borderId="28" xfId="1" applyNumberFormat="1" applyFont="1" applyFill="1" applyBorder="1" applyAlignment="1">
      <alignment horizontal="center"/>
    </xf>
    <xf numFmtId="0" fontId="34" fillId="0" borderId="9" xfId="0" applyNumberFormat="1" applyFont="1" applyBorder="1" applyAlignment="1">
      <alignment horizontal="center"/>
    </xf>
    <xf numFmtId="2" fontId="34" fillId="0" borderId="9" xfId="0" applyNumberFormat="1" applyFont="1" applyBorder="1" applyAlignment="1">
      <alignment horizontal="center"/>
    </xf>
    <xf numFmtId="2" fontId="34" fillId="0" borderId="9" xfId="1" applyNumberFormat="1" applyFont="1" applyBorder="1" applyAlignment="1">
      <alignment horizontal="center"/>
    </xf>
    <xf numFmtId="0" fontId="34" fillId="6" borderId="9" xfId="0" applyFont="1" applyFill="1" applyBorder="1" applyAlignment="1">
      <alignment horizontal="center"/>
    </xf>
    <xf numFmtId="2" fontId="34" fillId="6" borderId="9" xfId="0" applyNumberFormat="1" applyFont="1" applyFill="1" applyBorder="1" applyAlignment="1">
      <alignment horizontal="center"/>
    </xf>
    <xf numFmtId="0" fontId="34" fillId="0" borderId="9" xfId="0" applyFont="1" applyBorder="1" applyAlignment="1">
      <alignment horizontal="center"/>
    </xf>
    <xf numFmtId="2" fontId="34" fillId="5" borderId="9" xfId="0" applyNumberFormat="1" applyFont="1" applyFill="1" applyBorder="1" applyAlignment="1">
      <alignment horizontal="center"/>
    </xf>
    <xf numFmtId="0" fontId="34" fillId="0" borderId="0" xfId="0" applyNumberFormat="1" applyFont="1" applyBorder="1" applyAlignment="1">
      <alignment horizontal="center"/>
    </xf>
    <xf numFmtId="2" fontId="34" fillId="0" borderId="0" xfId="0" applyNumberFormat="1" applyFont="1" applyBorder="1" applyAlignment="1">
      <alignment horizontal="center"/>
    </xf>
    <xf numFmtId="2" fontId="34" fillId="0" borderId="0" xfId="1" applyNumberFormat="1" applyFont="1" applyBorder="1" applyAlignment="1">
      <alignment horizontal="center"/>
    </xf>
    <xf numFmtId="0" fontId="34" fillId="0" borderId="0" xfId="0" applyFont="1" applyBorder="1" applyAlignment="1">
      <alignment horizontal="center"/>
    </xf>
    <xf numFmtId="0" fontId="34" fillId="6" borderId="0" xfId="0" applyFont="1" applyFill="1" applyAlignment="1"/>
    <xf numFmtId="0" fontId="38" fillId="10" borderId="26" xfId="0" applyNumberFormat="1" applyFont="1" applyFill="1" applyBorder="1" applyAlignment="1">
      <alignment horizontal="center"/>
    </xf>
    <xf numFmtId="2" fontId="38" fillId="10" borderId="27" xfId="0" applyNumberFormat="1" applyFont="1" applyFill="1" applyBorder="1" applyAlignment="1">
      <alignment horizontal="center"/>
    </xf>
    <xf numFmtId="2" fontId="38" fillId="10" borderId="27" xfId="1" applyNumberFormat="1" applyFont="1" applyFill="1" applyBorder="1" applyAlignment="1">
      <alignment horizontal="center"/>
    </xf>
    <xf numFmtId="2" fontId="38" fillId="10" borderId="28" xfId="1" applyNumberFormat="1" applyFont="1" applyFill="1" applyBorder="1" applyAlignment="1">
      <alignment horizontal="center"/>
    </xf>
    <xf numFmtId="0" fontId="38" fillId="10" borderId="17" xfId="0" applyNumberFormat="1" applyFont="1" applyFill="1" applyBorder="1" applyAlignment="1">
      <alignment horizontal="center"/>
    </xf>
    <xf numFmtId="2" fontId="38" fillId="10" borderId="18" xfId="1" applyNumberFormat="1" applyFont="1" applyFill="1" applyBorder="1" applyAlignment="1">
      <alignment horizontal="center"/>
    </xf>
    <xf numFmtId="2" fontId="38" fillId="10" borderId="19" xfId="1" applyNumberFormat="1" applyFont="1" applyFill="1" applyBorder="1" applyAlignment="1">
      <alignment horizontal="center"/>
    </xf>
    <xf numFmtId="0" fontId="34" fillId="0" borderId="16" xfId="0" applyFont="1" applyBorder="1" applyAlignment="1">
      <alignment horizontal="center"/>
    </xf>
    <xf numFmtId="0" fontId="41" fillId="0" borderId="9" xfId="0" applyFont="1" applyBorder="1" applyAlignment="1">
      <alignment horizontal="center"/>
    </xf>
    <xf numFmtId="167" fontId="0" fillId="0" borderId="0" xfId="0" applyNumberFormat="1"/>
    <xf numFmtId="0" fontId="0" fillId="0" borderId="0" xfId="0" applyFont="1" applyFill="1"/>
    <xf numFmtId="0" fontId="14" fillId="0" borderId="0" xfId="0" applyFont="1" applyFill="1" applyBorder="1" applyAlignment="1"/>
    <xf numFmtId="0" fontId="42" fillId="0" borderId="0" xfId="0" applyFont="1" applyAlignment="1">
      <alignment horizontal="center"/>
    </xf>
    <xf numFmtId="0" fontId="13" fillId="0" borderId="0" xfId="0" applyFont="1" applyFill="1" applyAlignment="1"/>
    <xf numFmtId="0" fontId="16" fillId="0" borderId="0" xfId="0" applyFont="1" applyAlignment="1">
      <alignment wrapText="1"/>
    </xf>
    <xf numFmtId="167" fontId="0" fillId="8" borderId="0" xfId="0" applyNumberFormat="1" applyFill="1"/>
    <xf numFmtId="0" fontId="5" fillId="8" borderId="0" xfId="0" applyFont="1" applyFill="1"/>
    <xf numFmtId="0" fontId="11" fillId="0" borderId="9" xfId="0" applyFont="1" applyBorder="1"/>
    <xf numFmtId="0" fontId="5" fillId="0" borderId="0" xfId="0" applyFont="1" applyAlignment="1">
      <alignment horizontal="center"/>
    </xf>
    <xf numFmtId="0" fontId="11" fillId="0" borderId="29" xfId="0" applyFont="1" applyBorder="1"/>
    <xf numFmtId="0" fontId="47" fillId="0" borderId="0" xfId="0" applyFont="1" applyAlignment="1">
      <alignment horizontal="center"/>
    </xf>
    <xf numFmtId="0" fontId="0" fillId="0" borderId="30" xfId="0" applyBorder="1"/>
    <xf numFmtId="0" fontId="0" fillId="0" borderId="31" xfId="0" applyBorder="1"/>
    <xf numFmtId="14" fontId="0" fillId="0" borderId="30" xfId="0" applyNumberFormat="1" applyBorder="1"/>
    <xf numFmtId="0" fontId="0" fillId="0" borderId="32" xfId="0" applyBorder="1"/>
    <xf numFmtId="0" fontId="11" fillId="0" borderId="31" xfId="0" applyFont="1" applyBorder="1"/>
    <xf numFmtId="167" fontId="11" fillId="0" borderId="9" xfId="0" applyNumberFormat="1" applyFont="1" applyBorder="1"/>
    <xf numFmtId="167" fontId="11" fillId="0" borderId="0" xfId="0" applyNumberFormat="1" applyFont="1"/>
    <xf numFmtId="167" fontId="11" fillId="0" borderId="33" xfId="0" applyNumberFormat="1" applyFont="1" applyBorder="1"/>
    <xf numFmtId="167" fontId="11" fillId="0" borderId="23" xfId="0" applyNumberFormat="1" applyFont="1" applyBorder="1"/>
    <xf numFmtId="167" fontId="11" fillId="0" borderId="34" xfId="0" applyNumberFormat="1" applyFont="1" applyBorder="1"/>
    <xf numFmtId="0" fontId="0" fillId="0" borderId="34" xfId="0" applyBorder="1"/>
    <xf numFmtId="0" fontId="0" fillId="15" borderId="16" xfId="0" applyFill="1" applyBorder="1"/>
    <xf numFmtId="0" fontId="0" fillId="2" borderId="35" xfId="0" applyFill="1" applyBorder="1"/>
    <xf numFmtId="0" fontId="0" fillId="15" borderId="9" xfId="0" applyFill="1" applyBorder="1"/>
    <xf numFmtId="0" fontId="0" fillId="2" borderId="15" xfId="0" applyFill="1" applyBorder="1"/>
    <xf numFmtId="167" fontId="0" fillId="0" borderId="34" xfId="0" applyNumberFormat="1" applyBorder="1"/>
    <xf numFmtId="167" fontId="0" fillId="0" borderId="36" xfId="0" applyNumberFormat="1" applyBorder="1"/>
    <xf numFmtId="167" fontId="0" fillId="0" borderId="32" xfId="0" applyNumberFormat="1" applyBorder="1"/>
    <xf numFmtId="0" fontId="0" fillId="0" borderId="32" xfId="1" applyNumberFormat="1" applyFont="1" applyBorder="1"/>
    <xf numFmtId="0" fontId="47" fillId="0" borderId="0" xfId="0" applyFont="1" applyBorder="1" applyAlignment="1"/>
    <xf numFmtId="0" fontId="0" fillId="0" borderId="33" xfId="0" applyBorder="1"/>
    <xf numFmtId="0" fontId="0" fillId="2" borderId="10" xfId="0" applyFill="1" applyBorder="1"/>
    <xf numFmtId="2" fontId="11" fillId="0" borderId="9" xfId="0" applyNumberFormat="1" applyFont="1" applyBorder="1"/>
    <xf numFmtId="0" fontId="11" fillId="0" borderId="15" xfId="0" applyFont="1" applyBorder="1"/>
    <xf numFmtId="2" fontId="5" fillId="0" borderId="15" xfId="0" applyNumberFormat="1" applyFont="1" applyBorder="1"/>
    <xf numFmtId="168" fontId="11" fillId="0" borderId="9" xfId="0" applyNumberFormat="1" applyFont="1" applyBorder="1"/>
    <xf numFmtId="2" fontId="11" fillId="0" borderId="29" xfId="0" applyNumberFormat="1" applyFont="1" applyBorder="1"/>
    <xf numFmtId="14" fontId="0" fillId="0" borderId="31" xfId="0" applyNumberFormat="1" applyBorder="1"/>
    <xf numFmtId="2" fontId="0" fillId="0" borderId="30" xfId="0" applyNumberFormat="1" applyBorder="1"/>
    <xf numFmtId="2" fontId="0" fillId="15" borderId="9" xfId="0" applyNumberFormat="1" applyFill="1" applyBorder="1"/>
    <xf numFmtId="2" fontId="0" fillId="2" borderId="15" xfId="0" applyNumberFormat="1" applyFill="1" applyBorder="1"/>
    <xf numFmtId="168" fontId="0" fillId="0" borderId="30" xfId="0" applyNumberFormat="1" applyBorder="1"/>
    <xf numFmtId="0" fontId="0" fillId="0" borderId="36" xfId="0" applyBorder="1"/>
    <xf numFmtId="2" fontId="0" fillId="0" borderId="31" xfId="0" applyNumberFormat="1" applyBorder="1"/>
    <xf numFmtId="0" fontId="0" fillId="0" borderId="9" xfId="0" applyBorder="1" applyAlignment="1">
      <alignment wrapText="1"/>
    </xf>
    <xf numFmtId="2" fontId="0" fillId="0" borderId="33" xfId="0" applyNumberFormat="1" applyBorder="1"/>
    <xf numFmtId="2" fontId="0" fillId="0" borderId="34" xfId="0" applyNumberFormat="1" applyBorder="1"/>
    <xf numFmtId="0" fontId="0" fillId="0" borderId="36" xfId="1" applyNumberFormat="1" applyFont="1" applyBorder="1"/>
    <xf numFmtId="2" fontId="0" fillId="0" borderId="9" xfId="0" applyNumberFormat="1" applyBorder="1"/>
    <xf numFmtId="0" fontId="0" fillId="0" borderId="15" xfId="0" applyBorder="1"/>
    <xf numFmtId="167" fontId="11" fillId="16" borderId="9" xfId="0" applyNumberFormat="1" applyFont="1" applyFill="1" applyBorder="1"/>
    <xf numFmtId="2" fontId="0" fillId="0" borderId="36" xfId="0" applyNumberFormat="1" applyBorder="1"/>
    <xf numFmtId="2" fontId="0" fillId="0" borderId="32" xfId="0" applyNumberFormat="1" applyBorder="1"/>
    <xf numFmtId="0" fontId="48" fillId="16" borderId="9" xfId="0" applyFont="1" applyFill="1" applyBorder="1"/>
    <xf numFmtId="0" fontId="0" fillId="0" borderId="36" xfId="1" applyNumberFormat="1" applyFont="1" applyBorder="1" applyAlignment="1">
      <alignment wrapText="1"/>
    </xf>
    <xf numFmtId="0" fontId="0" fillId="0" borderId="32" xfId="1" applyNumberFormat="1" applyFont="1" applyBorder="1" applyAlignment="1">
      <alignment wrapText="1"/>
    </xf>
    <xf numFmtId="0" fontId="49" fillId="0" borderId="36" xfId="0" applyFont="1" applyBorder="1" applyAlignment="1">
      <alignment horizontal="left" vertical="center"/>
    </xf>
    <xf numFmtId="0" fontId="0" fillId="0" borderId="33" xfId="0" applyBorder="1" applyAlignment="1">
      <alignment horizontal="center"/>
    </xf>
    <xf numFmtId="0" fontId="0" fillId="0" borderId="34" xfId="0" applyBorder="1" applyAlignment="1">
      <alignment horizontal="center"/>
    </xf>
    <xf numFmtId="10" fontId="0" fillId="0" borderId="36" xfId="1" applyNumberFormat="1" applyFont="1" applyBorder="1" applyAlignment="1">
      <alignment horizontal="center"/>
    </xf>
    <xf numFmtId="10" fontId="0" fillId="0" borderId="0" xfId="1" applyNumberFormat="1" applyFont="1" applyBorder="1" applyAlignment="1">
      <alignment horizontal="center"/>
    </xf>
    <xf numFmtId="169" fontId="50" fillId="0" borderId="9" xfId="0" applyNumberFormat="1" applyFont="1" applyBorder="1"/>
    <xf numFmtId="0" fontId="50" fillId="0" borderId="9" xfId="0" applyFont="1" applyBorder="1"/>
    <xf numFmtId="9" fontId="0" fillId="0" borderId="36" xfId="1" applyFont="1" applyFill="1" applyBorder="1"/>
    <xf numFmtId="0" fontId="11" fillId="16" borderId="9" xfId="0" applyFont="1" applyFill="1" applyBorder="1"/>
    <xf numFmtId="0" fontId="50" fillId="0" borderId="15" xfId="0" applyFont="1" applyBorder="1"/>
    <xf numFmtId="0" fontId="0" fillId="0" borderId="36" xfId="0" applyBorder="1" applyAlignment="1">
      <alignment horizontal="center" wrapText="1"/>
    </xf>
    <xf numFmtId="0" fontId="0" fillId="0" borderId="32" xfId="0" applyBorder="1" applyAlignment="1">
      <alignment horizontal="center" wrapText="1"/>
    </xf>
    <xf numFmtId="0" fontId="0" fillId="0" borderId="35" xfId="0" applyBorder="1"/>
    <xf numFmtId="0" fontId="0" fillId="0" borderId="37" xfId="0" applyBorder="1"/>
    <xf numFmtId="0" fontId="11" fillId="0" borderId="36" xfId="0" applyFont="1" applyBorder="1" applyAlignment="1">
      <alignment horizontal="center" wrapText="1"/>
    </xf>
    <xf numFmtId="0" fontId="0" fillId="0" borderId="36" xfId="0" applyBorder="1" applyAlignment="1">
      <alignment wrapText="1"/>
    </xf>
    <xf numFmtId="0" fontId="0" fillId="0" borderId="0" xfId="0" applyAlignment="1">
      <alignment wrapText="1"/>
    </xf>
    <xf numFmtId="0" fontId="11" fillId="0" borderId="0" xfId="0" applyFont="1" applyAlignment="1">
      <alignment wrapText="1"/>
    </xf>
    <xf numFmtId="0" fontId="11" fillId="0" borderId="32" xfId="0" applyFont="1" applyBorder="1" applyAlignment="1">
      <alignment wrapText="1"/>
    </xf>
    <xf numFmtId="0" fontId="0" fillId="0" borderId="25" xfId="0" applyBorder="1"/>
    <xf numFmtId="0" fontId="0" fillId="0" borderId="32" xfId="0" applyBorder="1" applyAlignment="1">
      <alignment wrapText="1"/>
    </xf>
    <xf numFmtId="0" fontId="0" fillId="0" borderId="37" xfId="1" applyNumberFormat="1" applyFont="1" applyBorder="1"/>
    <xf numFmtId="0" fontId="0" fillId="0" borderId="10" xfId="0" applyBorder="1"/>
    <xf numFmtId="167" fontId="0" fillId="0" borderId="35" xfId="0" applyNumberFormat="1" applyBorder="1"/>
    <xf numFmtId="167" fontId="0" fillId="0" borderId="10" xfId="0" applyNumberFormat="1" applyBorder="1"/>
    <xf numFmtId="167" fontId="0" fillId="0" borderId="37" xfId="0" applyNumberFormat="1" applyBorder="1"/>
    <xf numFmtId="0" fontId="0" fillId="17" borderId="30" xfId="0" applyFill="1" applyBorder="1"/>
    <xf numFmtId="14" fontId="0" fillId="0" borderId="16" xfId="0" applyNumberFormat="1" applyBorder="1"/>
    <xf numFmtId="2" fontId="0" fillId="0" borderId="16" xfId="0" applyNumberFormat="1" applyBorder="1"/>
    <xf numFmtId="168" fontId="0" fillId="0" borderId="16" xfId="0" applyNumberFormat="1" applyBorder="1"/>
    <xf numFmtId="0" fontId="1" fillId="2" borderId="4" xfId="0" applyFont="1" applyFill="1" applyBorder="1" applyAlignment="1">
      <alignment horizontal="center" vertical="center"/>
    </xf>
    <xf numFmtId="0" fontId="1" fillId="2" borderId="0"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8" fillId="3" borderId="0" xfId="0" applyFont="1" applyFill="1" applyAlignment="1">
      <alignment horizontal="center"/>
    </xf>
    <xf numFmtId="0" fontId="6" fillId="5" borderId="1" xfId="0" applyFont="1" applyFill="1" applyBorder="1" applyAlignment="1">
      <alignment horizontal="center"/>
    </xf>
    <xf numFmtId="0" fontId="6" fillId="5" borderId="2" xfId="0" applyFont="1" applyFill="1" applyBorder="1" applyAlignment="1">
      <alignment horizontal="center"/>
    </xf>
    <xf numFmtId="0" fontId="6" fillId="5" borderId="3" xfId="0" applyFont="1" applyFill="1" applyBorder="1" applyAlignment="1">
      <alignment horizontal="center"/>
    </xf>
    <xf numFmtId="0" fontId="14" fillId="7" borderId="1" xfId="0" applyFont="1" applyFill="1" applyBorder="1" applyAlignment="1">
      <alignment horizontal="center"/>
    </xf>
    <xf numFmtId="0" fontId="14" fillId="7" borderId="2" xfId="0" applyFont="1" applyFill="1" applyBorder="1" applyAlignment="1">
      <alignment horizontal="center"/>
    </xf>
    <xf numFmtId="0" fontId="14" fillId="7" borderId="3" xfId="0" applyFont="1" applyFill="1" applyBorder="1" applyAlignment="1">
      <alignment horizontal="center"/>
    </xf>
    <xf numFmtId="0" fontId="14" fillId="7" borderId="6" xfId="0" applyFont="1" applyFill="1" applyBorder="1" applyAlignment="1">
      <alignment horizontal="center"/>
    </xf>
    <xf numFmtId="0" fontId="14" fillId="7" borderId="7" xfId="0" applyFont="1" applyFill="1" applyBorder="1" applyAlignment="1">
      <alignment horizontal="center"/>
    </xf>
    <xf numFmtId="0" fontId="14" fillId="7" borderId="8" xfId="0" applyFont="1" applyFill="1" applyBorder="1" applyAlignment="1">
      <alignment horizontal="center"/>
    </xf>
    <xf numFmtId="0" fontId="9" fillId="10" borderId="0" xfId="0" applyFont="1" applyFill="1" applyAlignment="1">
      <alignment horizontal="center"/>
    </xf>
    <xf numFmtId="0" fontId="10" fillId="0" borderId="0" xfId="0" applyFont="1" applyAlignment="1">
      <alignment horizontal="center"/>
    </xf>
    <xf numFmtId="0" fontId="10" fillId="10" borderId="0" xfId="0" applyFont="1" applyFill="1" applyAlignment="1">
      <alignment horizontal="center"/>
    </xf>
    <xf numFmtId="0" fontId="32" fillId="0" borderId="15" xfId="0" applyFont="1" applyBorder="1" applyAlignment="1">
      <alignment horizontal="center"/>
    </xf>
    <xf numFmtId="0" fontId="32" fillId="0" borderId="25" xfId="0" applyFont="1" applyBorder="1" applyAlignment="1">
      <alignment horizontal="center"/>
    </xf>
    <xf numFmtId="0" fontId="18" fillId="9" borderId="2" xfId="0" applyFont="1" applyFill="1" applyBorder="1" applyAlignment="1">
      <alignment horizontal="center"/>
    </xf>
    <xf numFmtId="0" fontId="18" fillId="9" borderId="0" xfId="0" applyFont="1" applyFill="1" applyBorder="1" applyAlignment="1">
      <alignment horizontal="center"/>
    </xf>
    <xf numFmtId="0" fontId="18" fillId="6" borderId="0" xfId="0" applyFont="1" applyFill="1" applyAlignment="1">
      <alignment horizontal="center"/>
    </xf>
    <xf numFmtId="0" fontId="0" fillId="10" borderId="0" xfId="0" applyFill="1" applyAlignment="1">
      <alignment horizontal="center"/>
    </xf>
    <xf numFmtId="0" fontId="40" fillId="4" borderId="0" xfId="0" applyFont="1" applyFill="1" applyAlignment="1">
      <alignment horizontal="center"/>
    </xf>
    <xf numFmtId="0" fontId="39" fillId="13" borderId="0" xfId="0" applyFont="1" applyFill="1" applyAlignment="1">
      <alignment horizontal="center"/>
    </xf>
    <xf numFmtId="0" fontId="38" fillId="13" borderId="0" xfId="0" applyFont="1" applyFill="1" applyAlignment="1">
      <alignment horizontal="center"/>
    </xf>
    <xf numFmtId="0" fontId="34" fillId="5" borderId="0" xfId="0" applyFont="1" applyFill="1" applyAlignment="1">
      <alignment horizontal="center"/>
    </xf>
    <xf numFmtId="0" fontId="14" fillId="5" borderId="0" xfId="0" applyFont="1" applyFill="1" applyAlignment="1">
      <alignment horizontal="center"/>
    </xf>
    <xf numFmtId="0" fontId="35" fillId="4" borderId="0" xfId="0" applyFont="1" applyFill="1" applyAlignment="1">
      <alignment horizontal="center" wrapText="1"/>
    </xf>
    <xf numFmtId="0" fontId="36" fillId="4" borderId="0" xfId="0" applyFont="1" applyFill="1" applyAlignment="1">
      <alignment horizontal="center"/>
    </xf>
    <xf numFmtId="0" fontId="37" fillId="4" borderId="0" xfId="0" applyFont="1" applyFill="1" applyAlignment="1">
      <alignment horizontal="center"/>
    </xf>
    <xf numFmtId="0" fontId="34" fillId="13" borderId="0" xfId="0" applyFont="1" applyFill="1" applyAlignment="1">
      <alignment horizontal="center"/>
    </xf>
    <xf numFmtId="0" fontId="34" fillId="6" borderId="0" xfId="0" applyFont="1" applyFill="1" applyAlignment="1">
      <alignment horizontal="center"/>
    </xf>
    <xf numFmtId="0" fontId="11" fillId="0" borderId="33" xfId="0" applyFont="1" applyBorder="1" applyAlignment="1">
      <alignment horizontal="center" wrapText="1"/>
    </xf>
    <xf numFmtId="0" fontId="11" fillId="0" borderId="34" xfId="0" applyFont="1" applyBorder="1" applyAlignment="1">
      <alignment horizontal="center" wrapText="1"/>
    </xf>
    <xf numFmtId="0" fontId="11" fillId="0" borderId="35" xfId="0" applyFont="1" applyBorder="1" applyAlignment="1">
      <alignment horizontal="center" wrapText="1"/>
    </xf>
    <xf numFmtId="0" fontId="11" fillId="0" borderId="37" xfId="0" applyFont="1" applyBorder="1" applyAlignment="1">
      <alignment horizontal="center" wrapText="1"/>
    </xf>
    <xf numFmtId="0" fontId="11" fillId="0" borderId="36" xfId="0" applyFont="1" applyBorder="1" applyAlignment="1">
      <alignment horizontal="center" wrapText="1"/>
    </xf>
    <xf numFmtId="0" fontId="11" fillId="0" borderId="32" xfId="0" applyFont="1" applyBorder="1" applyAlignment="1">
      <alignment horizontal="center" wrapText="1"/>
    </xf>
    <xf numFmtId="0" fontId="11" fillId="0" borderId="15" xfId="0" applyFont="1" applyBorder="1" applyAlignment="1">
      <alignment horizontal="center"/>
    </xf>
    <xf numFmtId="0" fontId="11" fillId="0" borderId="25" xfId="0" applyFont="1" applyBorder="1" applyAlignment="1">
      <alignment horizontal="center"/>
    </xf>
    <xf numFmtId="0" fontId="11" fillId="0" borderId="29" xfId="0" applyFont="1" applyBorder="1" applyAlignment="1">
      <alignment horizontal="center"/>
    </xf>
    <xf numFmtId="0" fontId="11" fillId="0" borderId="15" xfId="0" applyFont="1" applyBorder="1" applyAlignment="1">
      <alignment horizontal="center" wrapText="1"/>
    </xf>
    <xf numFmtId="0" fontId="11" fillId="0" borderId="29" xfId="0" applyFont="1" applyBorder="1" applyAlignment="1">
      <alignment horizontal="center" wrapText="1"/>
    </xf>
    <xf numFmtId="0" fontId="5" fillId="0" borderId="0" xfId="0" applyFont="1" applyAlignment="1">
      <alignment horizontal="center"/>
    </xf>
    <xf numFmtId="0" fontId="11" fillId="0" borderId="23" xfId="0" applyFont="1" applyBorder="1" applyAlignment="1">
      <alignment horizontal="center" wrapText="1"/>
    </xf>
    <xf numFmtId="0" fontId="11" fillId="0" borderId="10" xfId="0" applyFont="1" applyBorder="1" applyAlignment="1">
      <alignment horizontal="center" wrapText="1"/>
    </xf>
    <xf numFmtId="2" fontId="11" fillId="0" borderId="15" xfId="0" applyNumberFormat="1" applyFont="1" applyBorder="1" applyAlignment="1">
      <alignment horizontal="center"/>
    </xf>
    <xf numFmtId="2" fontId="11" fillId="0" borderId="29" xfId="0" applyNumberFormat="1" applyFont="1" applyBorder="1" applyAlignment="1">
      <alignment horizontal="center"/>
    </xf>
    <xf numFmtId="0" fontId="12" fillId="0" borderId="0" xfId="0" applyFont="1" applyAlignment="1">
      <alignment horizontal="center"/>
    </xf>
    <xf numFmtId="9" fontId="11" fillId="0" borderId="15" xfId="1" applyFont="1" applyBorder="1" applyAlignment="1">
      <alignment horizontal="center"/>
    </xf>
    <xf numFmtId="9" fontId="11" fillId="0" borderId="29" xfId="1" applyFont="1" applyBorder="1" applyAlignment="1">
      <alignment horizontal="center"/>
    </xf>
    <xf numFmtId="10" fontId="0" fillId="0" borderId="15" xfId="1" applyNumberFormat="1" applyFont="1" applyBorder="1" applyAlignment="1">
      <alignment horizontal="center"/>
    </xf>
    <xf numFmtId="10" fontId="0" fillId="0" borderId="29" xfId="1" applyNumberFormat="1" applyFont="1" applyBorder="1" applyAlignment="1">
      <alignment horizontal="center"/>
    </xf>
    <xf numFmtId="10" fontId="0" fillId="0" borderId="15" xfId="1" applyNumberFormat="1" applyFont="1" applyBorder="1" applyAlignment="1">
      <alignment horizontal="center" wrapText="1"/>
    </xf>
    <xf numFmtId="10" fontId="0" fillId="0" borderId="29" xfId="1" applyNumberFormat="1" applyFont="1" applyBorder="1" applyAlignment="1">
      <alignment horizontal="center" wrapText="1"/>
    </xf>
    <xf numFmtId="2" fontId="11" fillId="0" borderId="33" xfId="0" applyNumberFormat="1" applyFont="1" applyBorder="1" applyAlignment="1">
      <alignment horizontal="center" wrapText="1"/>
    </xf>
    <xf numFmtId="2" fontId="11" fillId="0" borderId="34" xfId="0" applyNumberFormat="1" applyFont="1" applyBorder="1" applyAlignment="1">
      <alignment horizontal="center" wrapText="1"/>
    </xf>
    <xf numFmtId="2" fontId="11" fillId="0" borderId="35" xfId="0" applyNumberFormat="1" applyFont="1" applyBorder="1" applyAlignment="1">
      <alignment horizontal="center" wrapText="1"/>
    </xf>
    <xf numFmtId="2" fontId="11" fillId="0" borderId="37" xfId="0" applyNumberFormat="1" applyFont="1" applyBorder="1" applyAlignment="1">
      <alignment horizontal="center" wrapText="1"/>
    </xf>
    <xf numFmtId="10" fontId="0" fillId="0" borderId="25" xfId="1" applyNumberFormat="1" applyFont="1" applyBorder="1" applyAlignment="1">
      <alignment horizontal="center"/>
    </xf>
    <xf numFmtId="0" fontId="0" fillId="0" borderId="15" xfId="0" applyBorder="1" applyAlignment="1">
      <alignment horizontal="center"/>
    </xf>
    <xf numFmtId="0" fontId="0" fillId="0" borderId="29" xfId="0" applyBorder="1" applyAlignment="1">
      <alignment horizontal="center"/>
    </xf>
    <xf numFmtId="9" fontId="11" fillId="0" borderId="33" xfId="1" applyFont="1" applyBorder="1" applyAlignment="1">
      <alignment horizontal="center" wrapText="1"/>
    </xf>
    <xf numFmtId="9" fontId="11" fillId="0" borderId="34" xfId="1" applyFont="1" applyBorder="1" applyAlignment="1">
      <alignment horizontal="center" wrapText="1"/>
    </xf>
    <xf numFmtId="9" fontId="11" fillId="0" borderId="36" xfId="1" applyFont="1" applyBorder="1" applyAlignment="1">
      <alignment horizontal="center" wrapText="1"/>
    </xf>
    <xf numFmtId="9" fontId="11" fillId="0" borderId="32" xfId="1" applyFont="1" applyBorder="1" applyAlignment="1">
      <alignment horizontal="center" wrapText="1"/>
    </xf>
    <xf numFmtId="9" fontId="11" fillId="0" borderId="35" xfId="1" applyFont="1" applyBorder="1" applyAlignment="1">
      <alignment horizontal="center" wrapText="1"/>
    </xf>
    <xf numFmtId="9" fontId="11" fillId="0" borderId="37" xfId="1" applyFont="1" applyBorder="1" applyAlignment="1">
      <alignment horizontal="center" wrapText="1"/>
    </xf>
    <xf numFmtId="0" fontId="0" fillId="0" borderId="25" xfId="0" applyBorder="1" applyAlignment="1">
      <alignment horizontal="center"/>
    </xf>
    <xf numFmtId="0" fontId="47" fillId="0" borderId="0" xfId="0" applyFont="1" applyAlignment="1">
      <alignment horizontal="center"/>
    </xf>
    <xf numFmtId="0" fontId="11" fillId="0" borderId="33" xfId="1" applyNumberFormat="1" applyFont="1" applyBorder="1" applyAlignment="1">
      <alignment horizontal="center" wrapText="1"/>
    </xf>
    <xf numFmtId="0" fontId="11" fillId="0" borderId="34" xfId="1" applyNumberFormat="1" applyFont="1" applyBorder="1" applyAlignment="1">
      <alignment horizontal="center" wrapText="1"/>
    </xf>
    <xf numFmtId="0" fontId="11" fillId="0" borderId="35" xfId="1" applyNumberFormat="1" applyFont="1" applyBorder="1" applyAlignment="1">
      <alignment horizontal="center" wrapText="1"/>
    </xf>
    <xf numFmtId="0" fontId="11" fillId="0" borderId="37" xfId="1" applyNumberFormat="1" applyFont="1" applyBorder="1" applyAlignment="1">
      <alignment horizontal="center" wrapText="1"/>
    </xf>
    <xf numFmtId="0" fontId="0" fillId="0" borderId="15" xfId="1" applyNumberFormat="1" applyFont="1" applyBorder="1" applyAlignment="1">
      <alignment horizontal="center"/>
    </xf>
    <xf numFmtId="0" fontId="0" fillId="0" borderId="29" xfId="1" applyNumberFormat="1" applyFont="1" applyBorder="1" applyAlignment="1">
      <alignment horizontal="center"/>
    </xf>
    <xf numFmtId="0" fontId="0" fillId="0" borderId="15" xfId="1" applyNumberFormat="1" applyFont="1" applyBorder="1" applyAlignment="1">
      <alignment horizontal="center" wrapText="1"/>
    </xf>
    <xf numFmtId="0" fontId="0" fillId="0" borderId="29" xfId="1" applyNumberFormat="1" applyFont="1" applyBorder="1" applyAlignment="1">
      <alignment horizontal="center" wrapText="1"/>
    </xf>
    <xf numFmtId="2" fontId="11" fillId="0" borderId="36" xfId="0" applyNumberFormat="1" applyFont="1" applyBorder="1" applyAlignment="1">
      <alignment horizontal="center" wrapText="1"/>
    </xf>
    <xf numFmtId="2" fontId="11" fillId="0" borderId="32" xfId="0" applyNumberFormat="1" applyFont="1" applyBorder="1" applyAlignment="1">
      <alignment horizontal="center" wrapText="1"/>
    </xf>
    <xf numFmtId="0" fontId="5" fillId="0" borderId="15" xfId="0" applyFont="1" applyBorder="1" applyAlignment="1">
      <alignment horizontal="center"/>
    </xf>
    <xf numFmtId="0" fontId="5" fillId="0" borderId="25" xfId="0" applyFont="1" applyBorder="1" applyAlignment="1">
      <alignment horizontal="center"/>
    </xf>
    <xf numFmtId="0" fontId="5" fillId="0" borderId="29" xfId="0" applyFont="1" applyBorder="1" applyAlignment="1">
      <alignment horizontal="center"/>
    </xf>
    <xf numFmtId="0" fontId="47" fillId="0" borderId="15" xfId="0" applyFont="1" applyBorder="1" applyAlignment="1">
      <alignment horizontal="center"/>
    </xf>
    <xf numFmtId="0" fontId="47" fillId="0" borderId="25" xfId="0" applyFont="1" applyBorder="1" applyAlignment="1">
      <alignment horizontal="center"/>
    </xf>
    <xf numFmtId="0" fontId="47" fillId="0" borderId="29" xfId="0" applyFont="1" applyBorder="1" applyAlignment="1">
      <alignment horizontal="center"/>
    </xf>
    <xf numFmtId="0" fontId="43" fillId="0" borderId="0" xfId="0" applyFont="1" applyAlignment="1">
      <alignment horizontal="center"/>
    </xf>
    <xf numFmtId="0" fontId="43" fillId="0" borderId="0" xfId="0" applyFont="1" applyBorder="1" applyAlignment="1">
      <alignment horizontal="center"/>
    </xf>
    <xf numFmtId="0" fontId="45" fillId="0" borderId="15" xfId="0" applyFont="1" applyBorder="1" applyAlignment="1">
      <alignment horizontal="center"/>
    </xf>
    <xf numFmtId="0" fontId="45" fillId="0" borderId="25" xfId="0" applyFont="1" applyBorder="1" applyAlignment="1">
      <alignment horizontal="center"/>
    </xf>
    <xf numFmtId="0" fontId="45" fillId="0" borderId="29" xfId="0" applyFont="1" applyBorder="1" applyAlignment="1">
      <alignment horizontal="center"/>
    </xf>
    <xf numFmtId="0" fontId="0" fillId="0" borderId="0" xfId="0" applyAlignment="1">
      <alignment horizontal="center"/>
    </xf>
    <xf numFmtId="2" fontId="47" fillId="0" borderId="15" xfId="0" applyNumberFormat="1" applyFont="1" applyBorder="1" applyAlignment="1">
      <alignment horizontal="center"/>
    </xf>
    <xf numFmtId="2" fontId="47" fillId="0" borderId="25" xfId="0" applyNumberFormat="1" applyFont="1" applyBorder="1" applyAlignment="1">
      <alignment horizontal="center"/>
    </xf>
    <xf numFmtId="2" fontId="47" fillId="0" borderId="29" xfId="0" applyNumberFormat="1" applyFont="1" applyBorder="1" applyAlignment="1">
      <alignment horizontal="center"/>
    </xf>
    <xf numFmtId="0" fontId="44" fillId="0" borderId="0" xfId="0" applyFont="1" applyAlignment="1">
      <alignment horizontal="center"/>
    </xf>
    <xf numFmtId="0" fontId="46" fillId="0" borderId="25" xfId="0" applyFont="1" applyBorder="1" applyAlignment="1">
      <alignment horizontal="center"/>
    </xf>
    <xf numFmtId="0" fontId="46" fillId="0" borderId="29" xfId="0" applyFont="1" applyBorder="1" applyAlignment="1">
      <alignment horizontal="center"/>
    </xf>
    <xf numFmtId="0" fontId="3" fillId="0" borderId="0" xfId="0" applyFont="1" applyAlignment="1">
      <alignment horizontal="center"/>
    </xf>
    <xf numFmtId="0" fontId="5" fillId="5" borderId="0" xfId="0" applyFont="1" applyFill="1" applyBorder="1" applyAlignment="1">
      <alignment horizontal="center"/>
    </xf>
    <xf numFmtId="0" fontId="5" fillId="5" borderId="5" xfId="0" applyFont="1" applyFill="1" applyBorder="1" applyAlignment="1">
      <alignment horizontal="center"/>
    </xf>
    <xf numFmtId="0" fontId="42" fillId="14" borderId="15" xfId="0" applyFont="1" applyFill="1" applyBorder="1" applyAlignment="1">
      <alignment horizontal="center"/>
    </xf>
    <xf numFmtId="0" fontId="42" fillId="14" borderId="25" xfId="0" applyFont="1" applyFill="1" applyBorder="1" applyAlignment="1">
      <alignment horizontal="center"/>
    </xf>
    <xf numFmtId="0" fontId="42" fillId="14" borderId="10" xfId="0" applyFont="1" applyFill="1" applyBorder="1" applyAlignment="1">
      <alignment horizontal="center"/>
    </xf>
    <xf numFmtId="0" fontId="42" fillId="14" borderId="29" xfId="0" applyFont="1" applyFill="1" applyBorder="1" applyAlignment="1">
      <alignment horizontal="center"/>
    </xf>
    <xf numFmtId="0" fontId="7" fillId="14" borderId="15" xfId="0" applyFont="1" applyFill="1" applyBorder="1" applyAlignment="1">
      <alignment horizontal="center"/>
    </xf>
    <xf numFmtId="0" fontId="7" fillId="14" borderId="25" xfId="0" applyFont="1" applyFill="1" applyBorder="1" applyAlignment="1">
      <alignment horizontal="center"/>
    </xf>
    <xf numFmtId="0" fontId="7" fillId="14" borderId="29" xfId="0" applyFont="1" applyFill="1" applyBorder="1" applyAlignment="1">
      <alignment horizontal="center"/>
    </xf>
    <xf numFmtId="0" fontId="6" fillId="0" borderId="0" xfId="0" applyFont="1" applyAlignment="1">
      <alignment horizontal="center"/>
    </xf>
    <xf numFmtId="0" fontId="1" fillId="2" borderId="1" xfId="0" applyFont="1" applyFill="1" applyBorder="1" applyAlignment="1">
      <alignment horizontal="center" vertical="center" wrapText="1"/>
    </xf>
    <xf numFmtId="0" fontId="52" fillId="5" borderId="0" xfId="0" applyFont="1" applyFill="1" applyAlignment="1">
      <alignment horizontal="center"/>
    </xf>
    <xf numFmtId="0" fontId="52" fillId="0" borderId="0" xfId="0" applyFont="1"/>
    <xf numFmtId="0" fontId="37" fillId="0" borderId="9" xfId="0" applyFont="1" applyBorder="1" applyAlignment="1">
      <alignment horizontal="center"/>
    </xf>
    <xf numFmtId="0" fontId="0" fillId="0" borderId="0" xfId="0" applyFont="1"/>
    <xf numFmtId="0" fontId="53" fillId="0" borderId="0" xfId="0" applyFont="1"/>
    <xf numFmtId="10" fontId="53" fillId="0" borderId="0" xfId="0" applyNumberFormat="1" applyFont="1"/>
    <xf numFmtId="170" fontId="0" fillId="0" borderId="0" xfId="0" applyNumberFormat="1"/>
    <xf numFmtId="0" fontId="10" fillId="0" borderId="9" xfId="0" applyFont="1" applyBorder="1"/>
    <xf numFmtId="0" fontId="10" fillId="0" borderId="30" xfId="0" applyFont="1" applyFill="1" applyBorder="1"/>
    <xf numFmtId="165" fontId="0" fillId="0" borderId="9" xfId="0" applyNumberFormat="1" applyFont="1" applyBorder="1"/>
    <xf numFmtId="0" fontId="0" fillId="0" borderId="9" xfId="0" applyFont="1" applyBorder="1"/>
    <xf numFmtId="164" fontId="0" fillId="0" borderId="9" xfId="0" applyNumberFormat="1" applyFont="1" applyBorder="1"/>
    <xf numFmtId="2" fontId="0" fillId="0" borderId="9" xfId="0" applyNumberFormat="1" applyFont="1" applyBorder="1"/>
    <xf numFmtId="1" fontId="0" fillId="0" borderId="0" xfId="0" applyNumberFormat="1" applyFont="1"/>
    <xf numFmtId="164" fontId="10" fillId="0" borderId="9" xfId="0" applyNumberFormat="1" applyFont="1" applyBorder="1"/>
    <xf numFmtId="171" fontId="0" fillId="0" borderId="0" xfId="0" applyNumberFormat="1" applyFont="1"/>
    <xf numFmtId="0" fontId="12" fillId="0" borderId="0" xfId="0" applyFont="1"/>
    <xf numFmtId="0" fontId="12" fillId="0" borderId="30" xfId="0" applyFont="1" applyFill="1" applyBorder="1"/>
    <xf numFmtId="0" fontId="54" fillId="2" borderId="9" xfId="0" applyFont="1" applyFill="1" applyBorder="1" applyAlignment="1">
      <alignment horizontal="center" vertical="center" wrapText="1"/>
    </xf>
    <xf numFmtId="0" fontId="54" fillId="2" borderId="9" xfId="0" applyFont="1" applyFill="1" applyBorder="1" applyAlignment="1">
      <alignment horizontal="center" vertical="center"/>
    </xf>
    <xf numFmtId="0" fontId="4" fillId="2" borderId="9" xfId="0" applyFont="1" applyFill="1" applyBorder="1" applyAlignment="1">
      <alignment horizontal="center" vertical="center" wrapText="1"/>
    </xf>
    <xf numFmtId="0" fontId="4" fillId="2" borderId="9" xfId="0" applyFont="1" applyFill="1" applyBorder="1" applyAlignment="1">
      <alignment horizontal="center" vertical="center"/>
    </xf>
    <xf numFmtId="0" fontId="1" fillId="2" borderId="9" xfId="0" applyFont="1" applyFill="1" applyBorder="1" applyAlignment="1">
      <alignment horizontal="center" vertical="center"/>
    </xf>
    <xf numFmtId="0" fontId="57" fillId="2" borderId="1" xfId="0" applyFont="1" applyFill="1" applyBorder="1" applyAlignment="1">
      <alignment horizontal="center" vertical="center" wrapText="1"/>
    </xf>
    <xf numFmtId="0" fontId="57" fillId="2" borderId="2" xfId="0" applyFont="1" applyFill="1" applyBorder="1" applyAlignment="1">
      <alignment horizontal="center" vertical="center" wrapText="1"/>
    </xf>
    <xf numFmtId="0" fontId="57" fillId="2" borderId="3" xfId="0" applyFont="1" applyFill="1" applyBorder="1" applyAlignment="1">
      <alignment horizontal="center" vertical="center" wrapText="1"/>
    </xf>
    <xf numFmtId="0" fontId="57" fillId="2" borderId="4" xfId="0" applyFont="1" applyFill="1" applyBorder="1" applyAlignment="1">
      <alignment horizontal="center" vertical="center" wrapText="1"/>
    </xf>
    <xf numFmtId="0" fontId="57" fillId="2" borderId="0" xfId="0" applyFont="1" applyFill="1" applyBorder="1" applyAlignment="1">
      <alignment horizontal="center" vertical="center" wrapText="1"/>
    </xf>
    <xf numFmtId="0" fontId="57" fillId="2" borderId="5" xfId="0" applyFont="1" applyFill="1" applyBorder="1" applyAlignment="1">
      <alignment horizontal="center" vertical="center" wrapText="1"/>
    </xf>
    <xf numFmtId="0" fontId="57" fillId="2" borderId="6" xfId="0" applyFont="1" applyFill="1" applyBorder="1" applyAlignment="1">
      <alignment horizontal="center" vertical="center" wrapText="1"/>
    </xf>
    <xf numFmtId="0" fontId="57" fillId="2" borderId="7" xfId="0" applyFont="1" applyFill="1" applyBorder="1" applyAlignment="1">
      <alignment horizontal="center" vertical="center" wrapText="1"/>
    </xf>
    <xf numFmtId="0" fontId="57" fillId="2" borderId="8" xfId="0" applyFont="1" applyFill="1" applyBorder="1" applyAlignment="1">
      <alignment horizontal="center" vertical="center" wrapText="1"/>
    </xf>
    <xf numFmtId="0" fontId="59" fillId="2" borderId="9" xfId="0" applyFont="1" applyFill="1" applyBorder="1" applyAlignment="1">
      <alignment horizontal="center" vertical="center"/>
    </xf>
  </cellXfs>
  <cellStyles count="3">
    <cellStyle name="Hyperlink" xfId="2" builtinId="8"/>
    <cellStyle name="Normal" xfId="0" builtinId="0"/>
    <cellStyle name="Percent" xfId="1" builtinId="5"/>
  </cellStyles>
  <dxfs count="1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tyles" Target="style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unemployement(%)_usa Line Fit  Plot</a:t>
            </a:r>
          </a:p>
        </c:rich>
      </c:tx>
      <c:layout/>
      <c:overlay val="0"/>
    </c:title>
    <c:autoTitleDeleted val="0"/>
    <c:plotArea>
      <c:layout/>
      <c:lineChart>
        <c:grouping val="standard"/>
        <c:varyColors val="0"/>
        <c:ser>
          <c:idx val="0"/>
          <c:order val="0"/>
          <c:tx>
            <c:v>Inflation_usa</c:v>
          </c:tx>
          <c:marker>
            <c:symbol val="none"/>
          </c:marker>
          <c:cat>
            <c:numRef>
              <c:f>[1]Regression_analysis!$Z$231:$Z$433</c:f>
              <c:numCache>
                <c:formatCode>General</c:formatCode>
                <c:ptCount val="203"/>
                <c:pt idx="0">
                  <c:v>5.2</c:v>
                </c:pt>
                <c:pt idx="1">
                  <c:v>5.3</c:v>
                </c:pt>
                <c:pt idx="2">
                  <c:v>5.3</c:v>
                </c:pt>
                <c:pt idx="3">
                  <c:v>5.4</c:v>
                </c:pt>
                <c:pt idx="4">
                  <c:v>5.5</c:v>
                </c:pt>
                <c:pt idx="5">
                  <c:v>5.6</c:v>
                </c:pt>
                <c:pt idx="6">
                  <c:v>5.5</c:v>
                </c:pt>
                <c:pt idx="7">
                  <c:v>5.5</c:v>
                </c:pt>
                <c:pt idx="8">
                  <c:v>5.5</c:v>
                </c:pt>
                <c:pt idx="9">
                  <c:v>5.4</c:v>
                </c:pt>
                <c:pt idx="10">
                  <c:v>5.3</c:v>
                </c:pt>
                <c:pt idx="11">
                  <c:v>5.0999999999999996</c:v>
                </c:pt>
                <c:pt idx="12">
                  <c:v>5.0999999999999996</c:v>
                </c:pt>
                <c:pt idx="13">
                  <c:v>5</c:v>
                </c:pt>
                <c:pt idx="14">
                  <c:v>5.2</c:v>
                </c:pt>
                <c:pt idx="15">
                  <c:v>5</c:v>
                </c:pt>
                <c:pt idx="16">
                  <c:v>5</c:v>
                </c:pt>
                <c:pt idx="17">
                  <c:v>5.0999999999999996</c:v>
                </c:pt>
                <c:pt idx="18">
                  <c:v>4.9000000000000004</c:v>
                </c:pt>
                <c:pt idx="19">
                  <c:v>4.8</c:v>
                </c:pt>
                <c:pt idx="20">
                  <c:v>4.8</c:v>
                </c:pt>
                <c:pt idx="21">
                  <c:v>4.8</c:v>
                </c:pt>
                <c:pt idx="22">
                  <c:v>4.8</c:v>
                </c:pt>
                <c:pt idx="23">
                  <c:v>4.7</c:v>
                </c:pt>
                <c:pt idx="24">
                  <c:v>4.7</c:v>
                </c:pt>
                <c:pt idx="25">
                  <c:v>4.8</c:v>
                </c:pt>
                <c:pt idx="26">
                  <c:v>4.5999999999999996</c:v>
                </c:pt>
                <c:pt idx="27">
                  <c:v>4.5</c:v>
                </c:pt>
                <c:pt idx="28">
                  <c:v>4.5</c:v>
                </c:pt>
                <c:pt idx="29">
                  <c:v>4.5</c:v>
                </c:pt>
                <c:pt idx="30">
                  <c:v>4.4000000000000004</c:v>
                </c:pt>
                <c:pt idx="31">
                  <c:v>4.3</c:v>
                </c:pt>
                <c:pt idx="32">
                  <c:v>4.5</c:v>
                </c:pt>
                <c:pt idx="33">
                  <c:v>4.4000000000000004</c:v>
                </c:pt>
                <c:pt idx="34">
                  <c:v>4.4000000000000004</c:v>
                </c:pt>
                <c:pt idx="35">
                  <c:v>4.3</c:v>
                </c:pt>
                <c:pt idx="36">
                  <c:v>4.2</c:v>
                </c:pt>
                <c:pt idx="37">
                  <c:v>4.2</c:v>
                </c:pt>
                <c:pt idx="38">
                  <c:v>4.0999999999999996</c:v>
                </c:pt>
                <c:pt idx="39">
                  <c:v>4.2</c:v>
                </c:pt>
                <c:pt idx="40">
                  <c:v>4.0999999999999996</c:v>
                </c:pt>
                <c:pt idx="41">
                  <c:v>4.0999999999999996</c:v>
                </c:pt>
                <c:pt idx="42">
                  <c:v>4.2</c:v>
                </c:pt>
                <c:pt idx="43">
                  <c:v>4.0999999999999996</c:v>
                </c:pt>
                <c:pt idx="44">
                  <c:v>3.9</c:v>
                </c:pt>
                <c:pt idx="45">
                  <c:v>3.9</c:v>
                </c:pt>
                <c:pt idx="46">
                  <c:v>4</c:v>
                </c:pt>
                <c:pt idx="47">
                  <c:v>3.9</c:v>
                </c:pt>
                <c:pt idx="48">
                  <c:v>4.0999999999999996</c:v>
                </c:pt>
                <c:pt idx="49">
                  <c:v>4</c:v>
                </c:pt>
                <c:pt idx="50">
                  <c:v>3.9</c:v>
                </c:pt>
                <c:pt idx="51">
                  <c:v>3.9</c:v>
                </c:pt>
                <c:pt idx="52">
                  <c:v>3.9</c:v>
                </c:pt>
                <c:pt idx="53">
                  <c:v>4</c:v>
                </c:pt>
                <c:pt idx="54">
                  <c:v>4.2</c:v>
                </c:pt>
                <c:pt idx="55">
                  <c:v>4.0999999999999996</c:v>
                </c:pt>
                <c:pt idx="56">
                  <c:v>4.0999999999999996</c:v>
                </c:pt>
                <c:pt idx="57">
                  <c:v>4.2</c:v>
                </c:pt>
                <c:pt idx="58">
                  <c:v>4.2</c:v>
                </c:pt>
                <c:pt idx="59">
                  <c:v>4.4000000000000004</c:v>
                </c:pt>
                <c:pt idx="60">
                  <c:v>4.4000000000000004</c:v>
                </c:pt>
                <c:pt idx="61">
                  <c:v>4.3</c:v>
                </c:pt>
                <c:pt idx="62">
                  <c:v>4.5999999999999996</c:v>
                </c:pt>
                <c:pt idx="63">
                  <c:v>4.4000000000000004</c:v>
                </c:pt>
                <c:pt idx="64">
                  <c:v>4.8</c:v>
                </c:pt>
                <c:pt idx="65">
                  <c:v>4.9000000000000004</c:v>
                </c:pt>
                <c:pt idx="66">
                  <c:v>5.0999999999999996</c:v>
                </c:pt>
                <c:pt idx="67">
                  <c:v>5.5</c:v>
                </c:pt>
                <c:pt idx="68">
                  <c:v>5.5</c:v>
                </c:pt>
                <c:pt idx="69">
                  <c:v>5.9</c:v>
                </c:pt>
                <c:pt idx="70">
                  <c:v>6.2</c:v>
                </c:pt>
                <c:pt idx="71">
                  <c:v>6.7</c:v>
                </c:pt>
                <c:pt idx="72">
                  <c:v>7.2</c:v>
                </c:pt>
                <c:pt idx="73">
                  <c:v>7.7</c:v>
                </c:pt>
                <c:pt idx="74">
                  <c:v>8.1</c:v>
                </c:pt>
                <c:pt idx="75">
                  <c:v>8.4</c:v>
                </c:pt>
                <c:pt idx="76">
                  <c:v>8.6999999999999993</c:v>
                </c:pt>
                <c:pt idx="77">
                  <c:v>8.8000000000000007</c:v>
                </c:pt>
                <c:pt idx="78">
                  <c:v>8.8000000000000007</c:v>
                </c:pt>
                <c:pt idx="79">
                  <c:v>8.9</c:v>
                </c:pt>
                <c:pt idx="80">
                  <c:v>9.1</c:v>
                </c:pt>
                <c:pt idx="81">
                  <c:v>9.3000000000000007</c:v>
                </c:pt>
                <c:pt idx="82">
                  <c:v>9.1999999999999993</c:v>
                </c:pt>
                <c:pt idx="83">
                  <c:v>9.1999999999999993</c:v>
                </c:pt>
                <c:pt idx="84">
                  <c:v>9.1</c:v>
                </c:pt>
                <c:pt idx="85">
                  <c:v>9.1999999999999993</c:v>
                </c:pt>
                <c:pt idx="86">
                  <c:v>9.1999999999999993</c:v>
                </c:pt>
                <c:pt idx="87">
                  <c:v>9.3000000000000007</c:v>
                </c:pt>
                <c:pt idx="88">
                  <c:v>9</c:v>
                </c:pt>
                <c:pt idx="89">
                  <c:v>8.8000000000000007</c:v>
                </c:pt>
                <c:pt idx="90">
                  <c:v>8.8000000000000007</c:v>
                </c:pt>
                <c:pt idx="91">
                  <c:v>8.9</c:v>
                </c:pt>
                <c:pt idx="92">
                  <c:v>8.8000000000000007</c:v>
                </c:pt>
                <c:pt idx="93">
                  <c:v>8.6999999999999993</c:v>
                </c:pt>
                <c:pt idx="94">
                  <c:v>9.1999999999999993</c:v>
                </c:pt>
                <c:pt idx="95">
                  <c:v>8.6999999999999993</c:v>
                </c:pt>
                <c:pt idx="96">
                  <c:v>8.5</c:v>
                </c:pt>
                <c:pt idx="97">
                  <c:v>8.4</c:v>
                </c:pt>
                <c:pt idx="98">
                  <c:v>8.4</c:v>
                </c:pt>
                <c:pt idx="99">
                  <c:v>8.5</c:v>
                </c:pt>
                <c:pt idx="100">
                  <c:v>8.5</c:v>
                </c:pt>
                <c:pt idx="101">
                  <c:v>8.5</c:v>
                </c:pt>
                <c:pt idx="102">
                  <c:v>8.4</c:v>
                </c:pt>
                <c:pt idx="103">
                  <c:v>8.4</c:v>
                </c:pt>
                <c:pt idx="104">
                  <c:v>8.4</c:v>
                </c:pt>
                <c:pt idx="105">
                  <c:v>8.1999999999999993</c:v>
                </c:pt>
                <c:pt idx="106">
                  <c:v>8</c:v>
                </c:pt>
                <c:pt idx="107">
                  <c:v>7.9</c:v>
                </c:pt>
                <c:pt idx="108">
                  <c:v>7.7</c:v>
                </c:pt>
                <c:pt idx="109">
                  <c:v>7.7</c:v>
                </c:pt>
                <c:pt idx="110">
                  <c:v>7.6</c:v>
                </c:pt>
                <c:pt idx="111">
                  <c:v>7.5</c:v>
                </c:pt>
                <c:pt idx="112">
                  <c:v>7.5</c:v>
                </c:pt>
                <c:pt idx="113">
                  <c:v>7.6</c:v>
                </c:pt>
                <c:pt idx="114">
                  <c:v>7.6</c:v>
                </c:pt>
                <c:pt idx="115">
                  <c:v>7.4</c:v>
                </c:pt>
                <c:pt idx="116">
                  <c:v>7.2</c:v>
                </c:pt>
                <c:pt idx="117">
                  <c:v>7.2</c:v>
                </c:pt>
                <c:pt idx="118">
                  <c:v>7.1</c:v>
                </c:pt>
                <c:pt idx="119">
                  <c:v>7.3</c:v>
                </c:pt>
                <c:pt idx="120">
                  <c:v>7.4</c:v>
                </c:pt>
                <c:pt idx="121">
                  <c:v>7</c:v>
                </c:pt>
                <c:pt idx="122">
                  <c:v>6.9</c:v>
                </c:pt>
                <c:pt idx="123">
                  <c:v>6.9</c:v>
                </c:pt>
                <c:pt idx="124">
                  <c:v>6.8</c:v>
                </c:pt>
                <c:pt idx="125">
                  <c:v>6.9</c:v>
                </c:pt>
                <c:pt idx="126">
                  <c:v>6.7</c:v>
                </c:pt>
                <c:pt idx="127">
                  <c:v>6.7</c:v>
                </c:pt>
                <c:pt idx="128">
                  <c:v>6.7</c:v>
                </c:pt>
                <c:pt idx="129">
                  <c:v>6.6</c:v>
                </c:pt>
                <c:pt idx="130">
                  <c:v>6.4</c:v>
                </c:pt>
                <c:pt idx="131">
                  <c:v>6.2</c:v>
                </c:pt>
                <c:pt idx="132">
                  <c:v>6.1</c:v>
                </c:pt>
                <c:pt idx="133">
                  <c:v>6.1</c:v>
                </c:pt>
                <c:pt idx="134">
                  <c:v>6.1</c:v>
                </c:pt>
                <c:pt idx="135">
                  <c:v>5.8</c:v>
                </c:pt>
                <c:pt idx="136">
                  <c:v>5.8</c:v>
                </c:pt>
                <c:pt idx="137">
                  <c:v>5.5</c:v>
                </c:pt>
                <c:pt idx="138">
                  <c:v>5.6</c:v>
                </c:pt>
                <c:pt idx="139">
                  <c:v>5.7</c:v>
                </c:pt>
                <c:pt idx="140">
                  <c:v>5.4</c:v>
                </c:pt>
                <c:pt idx="141">
                  <c:v>5.2</c:v>
                </c:pt>
                <c:pt idx="142">
                  <c:v>5.4</c:v>
                </c:pt>
                <c:pt idx="143">
                  <c:v>5.0999999999999996</c:v>
                </c:pt>
                <c:pt idx="144">
                  <c:v>5.2</c:v>
                </c:pt>
                <c:pt idx="145">
                  <c:v>5.0999999999999996</c:v>
                </c:pt>
                <c:pt idx="146">
                  <c:v>5</c:v>
                </c:pt>
                <c:pt idx="147">
                  <c:v>5</c:v>
                </c:pt>
                <c:pt idx="148">
                  <c:v>5.0999999999999996</c:v>
                </c:pt>
                <c:pt idx="149">
                  <c:v>4.8</c:v>
                </c:pt>
                <c:pt idx="150">
                  <c:v>4.8</c:v>
                </c:pt>
                <c:pt idx="151">
                  <c:v>4.5999999999999996</c:v>
                </c:pt>
                <c:pt idx="152">
                  <c:v>4.5999999999999996</c:v>
                </c:pt>
                <c:pt idx="153">
                  <c:v>4.5999999999999996</c:v>
                </c:pt>
                <c:pt idx="154">
                  <c:v>4.7</c:v>
                </c:pt>
                <c:pt idx="155">
                  <c:v>4.5999999999999996</c:v>
                </c:pt>
                <c:pt idx="156">
                  <c:v>4.5</c:v>
                </c:pt>
                <c:pt idx="157">
                  <c:v>4.5</c:v>
                </c:pt>
                <c:pt idx="158">
                  <c:v>4.5999999999999996</c:v>
                </c:pt>
                <c:pt idx="159">
                  <c:v>4.5999999999999996</c:v>
                </c:pt>
                <c:pt idx="160">
                  <c:v>4.4000000000000004</c:v>
                </c:pt>
                <c:pt idx="161">
                  <c:v>4.5</c:v>
                </c:pt>
                <c:pt idx="162">
                  <c:v>4.4000000000000004</c:v>
                </c:pt>
                <c:pt idx="163">
                  <c:v>4.5</c:v>
                </c:pt>
                <c:pt idx="164">
                  <c:v>4.5</c:v>
                </c:pt>
                <c:pt idx="165">
                  <c:v>4.5</c:v>
                </c:pt>
                <c:pt idx="166">
                  <c:v>4.3</c:v>
                </c:pt>
                <c:pt idx="167">
                  <c:v>4.3</c:v>
                </c:pt>
                <c:pt idx="168">
                  <c:v>4.3</c:v>
                </c:pt>
                <c:pt idx="169">
                  <c:v>4.3</c:v>
                </c:pt>
                <c:pt idx="170">
                  <c:v>4.0999999999999996</c:v>
                </c:pt>
                <c:pt idx="171">
                  <c:v>4</c:v>
                </c:pt>
                <c:pt idx="172">
                  <c:v>4</c:v>
                </c:pt>
                <c:pt idx="173">
                  <c:v>4</c:v>
                </c:pt>
                <c:pt idx="174">
                  <c:v>3.9</c:v>
                </c:pt>
                <c:pt idx="175">
                  <c:v>4.0999999999999996</c:v>
                </c:pt>
                <c:pt idx="176">
                  <c:v>3.9</c:v>
                </c:pt>
                <c:pt idx="177">
                  <c:v>3.7</c:v>
                </c:pt>
                <c:pt idx="178">
                  <c:v>3.7</c:v>
                </c:pt>
                <c:pt idx="179">
                  <c:v>3.7</c:v>
                </c:pt>
                <c:pt idx="180">
                  <c:v>3.7</c:v>
                </c:pt>
                <c:pt idx="181">
                  <c:v>3.7</c:v>
                </c:pt>
                <c:pt idx="182">
                  <c:v>3.7</c:v>
                </c:pt>
                <c:pt idx="183">
                  <c:v>3.6</c:v>
                </c:pt>
                <c:pt idx="184">
                  <c:v>3.5</c:v>
                </c:pt>
                <c:pt idx="185">
                  <c:v>3.7</c:v>
                </c:pt>
                <c:pt idx="186">
                  <c:v>3.5</c:v>
                </c:pt>
                <c:pt idx="187">
                  <c:v>3.5</c:v>
                </c:pt>
                <c:pt idx="188">
                  <c:v>3.4</c:v>
                </c:pt>
                <c:pt idx="189">
                  <c:v>3.4</c:v>
                </c:pt>
                <c:pt idx="190">
                  <c:v>3.4</c:v>
                </c:pt>
                <c:pt idx="191">
                  <c:v>3.5</c:v>
                </c:pt>
                <c:pt idx="192">
                  <c:v>3.7</c:v>
                </c:pt>
                <c:pt idx="193">
                  <c:v>3.4</c:v>
                </c:pt>
                <c:pt idx="194">
                  <c:v>3.5</c:v>
                </c:pt>
                <c:pt idx="195">
                  <c:v>3.3</c:v>
                </c:pt>
                <c:pt idx="196">
                  <c:v>3.3</c:v>
                </c:pt>
                <c:pt idx="197">
                  <c:v>3.3</c:v>
                </c:pt>
                <c:pt idx="198">
                  <c:v>3.3</c:v>
                </c:pt>
                <c:pt idx="199">
                  <c:v>3.3</c:v>
                </c:pt>
                <c:pt idx="200">
                  <c:v>3.2</c:v>
                </c:pt>
                <c:pt idx="201">
                  <c:v>3.2</c:v>
                </c:pt>
                <c:pt idx="202">
                  <c:v>3.2</c:v>
                </c:pt>
              </c:numCache>
            </c:numRef>
          </c:cat>
          <c:val>
            <c:numRef>
              <c:f>[1]Regression_analysis!$Y$231:$Y$433</c:f>
              <c:numCache>
                <c:formatCode>General</c:formatCode>
                <c:ptCount val="203"/>
                <c:pt idx="0">
                  <c:v>2.6</c:v>
                </c:pt>
                <c:pt idx="1">
                  <c:v>3</c:v>
                </c:pt>
                <c:pt idx="2">
                  <c:v>3</c:v>
                </c:pt>
                <c:pt idx="3">
                  <c:v>2.2000000000000002</c:v>
                </c:pt>
                <c:pt idx="4">
                  <c:v>2.1</c:v>
                </c:pt>
                <c:pt idx="5">
                  <c:v>2.1</c:v>
                </c:pt>
                <c:pt idx="6">
                  <c:v>2.1</c:v>
                </c:pt>
                <c:pt idx="7">
                  <c:v>2.2000000000000002</c:v>
                </c:pt>
                <c:pt idx="8">
                  <c:v>2.2999999999999998</c:v>
                </c:pt>
                <c:pt idx="9">
                  <c:v>2</c:v>
                </c:pt>
                <c:pt idx="10">
                  <c:v>1.8</c:v>
                </c:pt>
                <c:pt idx="11">
                  <c:v>1.9</c:v>
                </c:pt>
                <c:pt idx="12">
                  <c:v>1.9</c:v>
                </c:pt>
                <c:pt idx="13">
                  <c:v>1.7</c:v>
                </c:pt>
                <c:pt idx="14">
                  <c:v>1.7</c:v>
                </c:pt>
                <c:pt idx="15">
                  <c:v>2.2999999999999998</c:v>
                </c:pt>
                <c:pt idx="16">
                  <c:v>3.1</c:v>
                </c:pt>
                <c:pt idx="17">
                  <c:v>3.3</c:v>
                </c:pt>
                <c:pt idx="18">
                  <c:v>3</c:v>
                </c:pt>
                <c:pt idx="19">
                  <c:v>2.7</c:v>
                </c:pt>
                <c:pt idx="20">
                  <c:v>2.5</c:v>
                </c:pt>
                <c:pt idx="21">
                  <c:v>3.2</c:v>
                </c:pt>
                <c:pt idx="22">
                  <c:v>3.5</c:v>
                </c:pt>
                <c:pt idx="23">
                  <c:v>3.3</c:v>
                </c:pt>
                <c:pt idx="24">
                  <c:v>3</c:v>
                </c:pt>
                <c:pt idx="25">
                  <c:v>3</c:v>
                </c:pt>
                <c:pt idx="26">
                  <c:v>3.1</c:v>
                </c:pt>
                <c:pt idx="27">
                  <c:v>3.5</c:v>
                </c:pt>
                <c:pt idx="28">
                  <c:v>2.8</c:v>
                </c:pt>
                <c:pt idx="29">
                  <c:v>2.5</c:v>
                </c:pt>
                <c:pt idx="30">
                  <c:v>3.2</c:v>
                </c:pt>
                <c:pt idx="31">
                  <c:v>3.6</c:v>
                </c:pt>
                <c:pt idx="32">
                  <c:v>4.7</c:v>
                </c:pt>
                <c:pt idx="33">
                  <c:v>4.3</c:v>
                </c:pt>
                <c:pt idx="34">
                  <c:v>3.5</c:v>
                </c:pt>
                <c:pt idx="35">
                  <c:v>3.4</c:v>
                </c:pt>
                <c:pt idx="36">
                  <c:v>4</c:v>
                </c:pt>
                <c:pt idx="37">
                  <c:v>3.6</c:v>
                </c:pt>
                <c:pt idx="38">
                  <c:v>3.4</c:v>
                </c:pt>
                <c:pt idx="39">
                  <c:v>3.5</c:v>
                </c:pt>
                <c:pt idx="40">
                  <c:v>4.2</c:v>
                </c:pt>
                <c:pt idx="41">
                  <c:v>4.3</c:v>
                </c:pt>
                <c:pt idx="42">
                  <c:v>4.0999999999999996</c:v>
                </c:pt>
                <c:pt idx="43">
                  <c:v>3.8</c:v>
                </c:pt>
                <c:pt idx="44">
                  <c:v>2.1</c:v>
                </c:pt>
                <c:pt idx="45">
                  <c:v>1.3</c:v>
                </c:pt>
                <c:pt idx="46">
                  <c:v>2</c:v>
                </c:pt>
                <c:pt idx="47">
                  <c:v>2.5</c:v>
                </c:pt>
                <c:pt idx="48">
                  <c:v>2.1</c:v>
                </c:pt>
                <c:pt idx="49">
                  <c:v>2.4</c:v>
                </c:pt>
                <c:pt idx="50">
                  <c:v>2.8</c:v>
                </c:pt>
                <c:pt idx="51">
                  <c:v>2.6</c:v>
                </c:pt>
                <c:pt idx="52">
                  <c:v>2.7</c:v>
                </c:pt>
                <c:pt idx="53">
                  <c:v>2.7</c:v>
                </c:pt>
                <c:pt idx="54">
                  <c:v>2.4</c:v>
                </c:pt>
                <c:pt idx="55">
                  <c:v>2</c:v>
                </c:pt>
                <c:pt idx="56">
                  <c:v>2.8</c:v>
                </c:pt>
                <c:pt idx="57">
                  <c:v>3.5</c:v>
                </c:pt>
                <c:pt idx="58">
                  <c:v>4.3</c:v>
                </c:pt>
                <c:pt idx="59">
                  <c:v>4.0999999999999996</c:v>
                </c:pt>
                <c:pt idx="60">
                  <c:v>4.3</c:v>
                </c:pt>
                <c:pt idx="61">
                  <c:v>4</c:v>
                </c:pt>
                <c:pt idx="62">
                  <c:v>4</c:v>
                </c:pt>
                <c:pt idx="63">
                  <c:v>3.9</c:v>
                </c:pt>
                <c:pt idx="64">
                  <c:v>4.2</c:v>
                </c:pt>
                <c:pt idx="65">
                  <c:v>5</c:v>
                </c:pt>
                <c:pt idx="66">
                  <c:v>5.6</c:v>
                </c:pt>
                <c:pt idx="67">
                  <c:v>5.4</c:v>
                </c:pt>
                <c:pt idx="68">
                  <c:v>4.9000000000000004</c:v>
                </c:pt>
                <c:pt idx="69">
                  <c:v>3.7</c:v>
                </c:pt>
                <c:pt idx="70">
                  <c:v>1.1000000000000001</c:v>
                </c:pt>
                <c:pt idx="71">
                  <c:v>0.1</c:v>
                </c:pt>
                <c:pt idx="72">
                  <c:v>0.1</c:v>
                </c:pt>
                <c:pt idx="73">
                  <c:v>0.2</c:v>
                </c:pt>
                <c:pt idx="74">
                  <c:v>-0.4</c:v>
                </c:pt>
                <c:pt idx="75">
                  <c:v>-0.7</c:v>
                </c:pt>
                <c:pt idx="76">
                  <c:v>-1.3</c:v>
                </c:pt>
                <c:pt idx="77">
                  <c:v>-1.4</c:v>
                </c:pt>
                <c:pt idx="78">
                  <c:v>-2.1</c:v>
                </c:pt>
                <c:pt idx="79">
                  <c:v>-1.5</c:v>
                </c:pt>
                <c:pt idx="80">
                  <c:v>-1.3</c:v>
                </c:pt>
                <c:pt idx="81">
                  <c:v>-0.2</c:v>
                </c:pt>
                <c:pt idx="82">
                  <c:v>1.8</c:v>
                </c:pt>
                <c:pt idx="83">
                  <c:v>2.7</c:v>
                </c:pt>
                <c:pt idx="84">
                  <c:v>2.6</c:v>
                </c:pt>
                <c:pt idx="85">
                  <c:v>2.1</c:v>
                </c:pt>
                <c:pt idx="86">
                  <c:v>2.2999999999999998</c:v>
                </c:pt>
                <c:pt idx="87">
                  <c:v>2.2000000000000002</c:v>
                </c:pt>
                <c:pt idx="88">
                  <c:v>2</c:v>
                </c:pt>
                <c:pt idx="89">
                  <c:v>1.1000000000000001</c:v>
                </c:pt>
                <c:pt idx="90">
                  <c:v>1.2</c:v>
                </c:pt>
                <c:pt idx="91">
                  <c:v>1.1000000000000001</c:v>
                </c:pt>
                <c:pt idx="92">
                  <c:v>1.1000000000000001</c:v>
                </c:pt>
                <c:pt idx="93">
                  <c:v>1.2</c:v>
                </c:pt>
                <c:pt idx="94">
                  <c:v>1.1000000000000001</c:v>
                </c:pt>
                <c:pt idx="95">
                  <c:v>1.5</c:v>
                </c:pt>
                <c:pt idx="96">
                  <c:v>1.6</c:v>
                </c:pt>
                <c:pt idx="97">
                  <c:v>2.1</c:v>
                </c:pt>
                <c:pt idx="98">
                  <c:v>2.7</c:v>
                </c:pt>
                <c:pt idx="99">
                  <c:v>3.2</c:v>
                </c:pt>
                <c:pt idx="100">
                  <c:v>3.6</c:v>
                </c:pt>
                <c:pt idx="101">
                  <c:v>3.6</c:v>
                </c:pt>
                <c:pt idx="102">
                  <c:v>3.6</c:v>
                </c:pt>
                <c:pt idx="103">
                  <c:v>3.8</c:v>
                </c:pt>
                <c:pt idx="104">
                  <c:v>3.9</c:v>
                </c:pt>
                <c:pt idx="105">
                  <c:v>3.5</c:v>
                </c:pt>
                <c:pt idx="106">
                  <c:v>3.4</c:v>
                </c:pt>
                <c:pt idx="107">
                  <c:v>3</c:v>
                </c:pt>
                <c:pt idx="108">
                  <c:v>2.9</c:v>
                </c:pt>
                <c:pt idx="109">
                  <c:v>2.9</c:v>
                </c:pt>
                <c:pt idx="110">
                  <c:v>2.7</c:v>
                </c:pt>
                <c:pt idx="111">
                  <c:v>2.2999999999999998</c:v>
                </c:pt>
                <c:pt idx="112">
                  <c:v>1.7</c:v>
                </c:pt>
                <c:pt idx="113">
                  <c:v>1.7</c:v>
                </c:pt>
                <c:pt idx="114">
                  <c:v>1.4</c:v>
                </c:pt>
                <c:pt idx="115">
                  <c:v>1.7</c:v>
                </c:pt>
                <c:pt idx="116">
                  <c:v>2</c:v>
                </c:pt>
                <c:pt idx="117">
                  <c:v>2.2000000000000002</c:v>
                </c:pt>
                <c:pt idx="118">
                  <c:v>1.8</c:v>
                </c:pt>
                <c:pt idx="119">
                  <c:v>1.7</c:v>
                </c:pt>
                <c:pt idx="120">
                  <c:v>1.6</c:v>
                </c:pt>
                <c:pt idx="121">
                  <c:v>2</c:v>
                </c:pt>
                <c:pt idx="122">
                  <c:v>1.5</c:v>
                </c:pt>
                <c:pt idx="123">
                  <c:v>1.1000000000000001</c:v>
                </c:pt>
                <c:pt idx="124">
                  <c:v>1.4</c:v>
                </c:pt>
                <c:pt idx="125">
                  <c:v>1.8</c:v>
                </c:pt>
                <c:pt idx="126">
                  <c:v>2</c:v>
                </c:pt>
                <c:pt idx="127">
                  <c:v>1.5</c:v>
                </c:pt>
                <c:pt idx="128">
                  <c:v>1.2</c:v>
                </c:pt>
                <c:pt idx="129">
                  <c:v>1</c:v>
                </c:pt>
                <c:pt idx="130">
                  <c:v>1.2</c:v>
                </c:pt>
                <c:pt idx="131">
                  <c:v>1.5</c:v>
                </c:pt>
                <c:pt idx="132">
                  <c:v>1.6</c:v>
                </c:pt>
                <c:pt idx="133">
                  <c:v>1.1000000000000001</c:v>
                </c:pt>
                <c:pt idx="134">
                  <c:v>1.5</c:v>
                </c:pt>
                <c:pt idx="135">
                  <c:v>2</c:v>
                </c:pt>
                <c:pt idx="136">
                  <c:v>2.1</c:v>
                </c:pt>
                <c:pt idx="137">
                  <c:v>2.1</c:v>
                </c:pt>
                <c:pt idx="138">
                  <c:v>2</c:v>
                </c:pt>
                <c:pt idx="139">
                  <c:v>1.7</c:v>
                </c:pt>
                <c:pt idx="140">
                  <c:v>1.7</c:v>
                </c:pt>
                <c:pt idx="141">
                  <c:v>1.7</c:v>
                </c:pt>
                <c:pt idx="142">
                  <c:v>1.3</c:v>
                </c:pt>
                <c:pt idx="143">
                  <c:v>0.8</c:v>
                </c:pt>
                <c:pt idx="144">
                  <c:v>-0.1</c:v>
                </c:pt>
                <c:pt idx="145">
                  <c:v>0</c:v>
                </c:pt>
                <c:pt idx="146">
                  <c:v>-0.1</c:v>
                </c:pt>
                <c:pt idx="147">
                  <c:v>-0.2</c:v>
                </c:pt>
                <c:pt idx="148">
                  <c:v>0</c:v>
                </c:pt>
                <c:pt idx="149">
                  <c:v>0.1</c:v>
                </c:pt>
                <c:pt idx="150">
                  <c:v>0.2</c:v>
                </c:pt>
                <c:pt idx="151">
                  <c:v>0.2</c:v>
                </c:pt>
                <c:pt idx="152">
                  <c:v>0</c:v>
                </c:pt>
                <c:pt idx="153">
                  <c:v>0.2</c:v>
                </c:pt>
                <c:pt idx="154">
                  <c:v>0.5</c:v>
                </c:pt>
                <c:pt idx="155">
                  <c:v>0.7</c:v>
                </c:pt>
                <c:pt idx="156">
                  <c:v>1.4</c:v>
                </c:pt>
                <c:pt idx="157">
                  <c:v>1</c:v>
                </c:pt>
                <c:pt idx="158">
                  <c:v>0.9</c:v>
                </c:pt>
                <c:pt idx="159">
                  <c:v>1.1000000000000001</c:v>
                </c:pt>
                <c:pt idx="160">
                  <c:v>1</c:v>
                </c:pt>
                <c:pt idx="161">
                  <c:v>1</c:v>
                </c:pt>
                <c:pt idx="162">
                  <c:v>0.8</c:v>
                </c:pt>
                <c:pt idx="163">
                  <c:v>1.1000000000000001</c:v>
                </c:pt>
                <c:pt idx="164">
                  <c:v>1.5</c:v>
                </c:pt>
                <c:pt idx="165">
                  <c:v>1.6</c:v>
                </c:pt>
                <c:pt idx="166">
                  <c:v>1.7</c:v>
                </c:pt>
                <c:pt idx="167">
                  <c:v>2.1</c:v>
                </c:pt>
                <c:pt idx="168">
                  <c:v>2.5</c:v>
                </c:pt>
                <c:pt idx="169">
                  <c:v>2.7</c:v>
                </c:pt>
                <c:pt idx="170">
                  <c:v>2.4</c:v>
                </c:pt>
                <c:pt idx="171">
                  <c:v>2.2000000000000002</c:v>
                </c:pt>
                <c:pt idx="172">
                  <c:v>1.9</c:v>
                </c:pt>
                <c:pt idx="173">
                  <c:v>1.6</c:v>
                </c:pt>
                <c:pt idx="174">
                  <c:v>1.7</c:v>
                </c:pt>
                <c:pt idx="175">
                  <c:v>1.9</c:v>
                </c:pt>
                <c:pt idx="176">
                  <c:v>2.2000000000000002</c:v>
                </c:pt>
                <c:pt idx="177">
                  <c:v>2</c:v>
                </c:pt>
                <c:pt idx="178">
                  <c:v>2.2000000000000002</c:v>
                </c:pt>
                <c:pt idx="179">
                  <c:v>2.1</c:v>
                </c:pt>
                <c:pt idx="180">
                  <c:v>2.1</c:v>
                </c:pt>
                <c:pt idx="181">
                  <c:v>2.2000000000000002</c:v>
                </c:pt>
                <c:pt idx="182">
                  <c:v>2.4</c:v>
                </c:pt>
                <c:pt idx="183">
                  <c:v>2.5</c:v>
                </c:pt>
                <c:pt idx="184">
                  <c:v>2.8</c:v>
                </c:pt>
                <c:pt idx="185">
                  <c:v>2.9</c:v>
                </c:pt>
                <c:pt idx="186">
                  <c:v>2.9</c:v>
                </c:pt>
                <c:pt idx="187">
                  <c:v>2.7</c:v>
                </c:pt>
                <c:pt idx="188">
                  <c:v>2.2999999999999998</c:v>
                </c:pt>
                <c:pt idx="189">
                  <c:v>2.5</c:v>
                </c:pt>
                <c:pt idx="190">
                  <c:v>2.2000000000000002</c:v>
                </c:pt>
                <c:pt idx="191">
                  <c:v>1.9</c:v>
                </c:pt>
                <c:pt idx="192">
                  <c:v>1.6</c:v>
                </c:pt>
                <c:pt idx="193">
                  <c:v>1.5</c:v>
                </c:pt>
                <c:pt idx="194">
                  <c:v>1.9</c:v>
                </c:pt>
                <c:pt idx="195">
                  <c:v>2</c:v>
                </c:pt>
                <c:pt idx="196">
                  <c:v>1.8</c:v>
                </c:pt>
                <c:pt idx="197">
                  <c:v>1.6</c:v>
                </c:pt>
                <c:pt idx="198">
                  <c:v>1.8</c:v>
                </c:pt>
                <c:pt idx="199">
                  <c:v>1.7</c:v>
                </c:pt>
                <c:pt idx="200">
                  <c:v>1.7</c:v>
                </c:pt>
                <c:pt idx="201">
                  <c:v>1.8</c:v>
                </c:pt>
                <c:pt idx="202">
                  <c:v>2.1</c:v>
                </c:pt>
              </c:numCache>
            </c:numRef>
          </c:val>
          <c:smooth val="0"/>
          <c:extLst>
            <c:ext xmlns:c16="http://schemas.microsoft.com/office/drawing/2014/chart" uri="{C3380CC4-5D6E-409C-BE32-E72D297353CC}">
              <c16:uniqueId val="{00000000-A513-4E91-B10B-D53B7678473C}"/>
            </c:ext>
          </c:extLst>
        </c:ser>
        <c:ser>
          <c:idx val="1"/>
          <c:order val="1"/>
          <c:tx>
            <c:v>Predicted Inflation_usa</c:v>
          </c:tx>
          <c:marker>
            <c:symbol val="none"/>
          </c:marker>
          <c:cat>
            <c:numRef>
              <c:f>[1]Regression_analysis!$Z$231:$Z$433</c:f>
              <c:numCache>
                <c:formatCode>General</c:formatCode>
                <c:ptCount val="203"/>
                <c:pt idx="0">
                  <c:v>5.2</c:v>
                </c:pt>
                <c:pt idx="1">
                  <c:v>5.3</c:v>
                </c:pt>
                <c:pt idx="2">
                  <c:v>5.3</c:v>
                </c:pt>
                <c:pt idx="3">
                  <c:v>5.4</c:v>
                </c:pt>
                <c:pt idx="4">
                  <c:v>5.5</c:v>
                </c:pt>
                <c:pt idx="5">
                  <c:v>5.6</c:v>
                </c:pt>
                <c:pt idx="6">
                  <c:v>5.5</c:v>
                </c:pt>
                <c:pt idx="7">
                  <c:v>5.5</c:v>
                </c:pt>
                <c:pt idx="8">
                  <c:v>5.5</c:v>
                </c:pt>
                <c:pt idx="9">
                  <c:v>5.4</c:v>
                </c:pt>
                <c:pt idx="10">
                  <c:v>5.3</c:v>
                </c:pt>
                <c:pt idx="11">
                  <c:v>5.0999999999999996</c:v>
                </c:pt>
                <c:pt idx="12">
                  <c:v>5.0999999999999996</c:v>
                </c:pt>
                <c:pt idx="13">
                  <c:v>5</c:v>
                </c:pt>
                <c:pt idx="14">
                  <c:v>5.2</c:v>
                </c:pt>
                <c:pt idx="15">
                  <c:v>5</c:v>
                </c:pt>
                <c:pt idx="16">
                  <c:v>5</c:v>
                </c:pt>
                <c:pt idx="17">
                  <c:v>5.0999999999999996</c:v>
                </c:pt>
                <c:pt idx="18">
                  <c:v>4.9000000000000004</c:v>
                </c:pt>
                <c:pt idx="19">
                  <c:v>4.8</c:v>
                </c:pt>
                <c:pt idx="20">
                  <c:v>4.8</c:v>
                </c:pt>
                <c:pt idx="21">
                  <c:v>4.8</c:v>
                </c:pt>
                <c:pt idx="22">
                  <c:v>4.8</c:v>
                </c:pt>
                <c:pt idx="23">
                  <c:v>4.7</c:v>
                </c:pt>
                <c:pt idx="24">
                  <c:v>4.7</c:v>
                </c:pt>
                <c:pt idx="25">
                  <c:v>4.8</c:v>
                </c:pt>
                <c:pt idx="26">
                  <c:v>4.5999999999999996</c:v>
                </c:pt>
                <c:pt idx="27">
                  <c:v>4.5</c:v>
                </c:pt>
                <c:pt idx="28">
                  <c:v>4.5</c:v>
                </c:pt>
                <c:pt idx="29">
                  <c:v>4.5</c:v>
                </c:pt>
                <c:pt idx="30">
                  <c:v>4.4000000000000004</c:v>
                </c:pt>
                <c:pt idx="31">
                  <c:v>4.3</c:v>
                </c:pt>
                <c:pt idx="32">
                  <c:v>4.5</c:v>
                </c:pt>
                <c:pt idx="33">
                  <c:v>4.4000000000000004</c:v>
                </c:pt>
                <c:pt idx="34">
                  <c:v>4.4000000000000004</c:v>
                </c:pt>
                <c:pt idx="35">
                  <c:v>4.3</c:v>
                </c:pt>
                <c:pt idx="36">
                  <c:v>4.2</c:v>
                </c:pt>
                <c:pt idx="37">
                  <c:v>4.2</c:v>
                </c:pt>
                <c:pt idx="38">
                  <c:v>4.0999999999999996</c:v>
                </c:pt>
                <c:pt idx="39">
                  <c:v>4.2</c:v>
                </c:pt>
                <c:pt idx="40">
                  <c:v>4.0999999999999996</c:v>
                </c:pt>
                <c:pt idx="41">
                  <c:v>4.0999999999999996</c:v>
                </c:pt>
                <c:pt idx="42">
                  <c:v>4.2</c:v>
                </c:pt>
                <c:pt idx="43">
                  <c:v>4.0999999999999996</c:v>
                </c:pt>
                <c:pt idx="44">
                  <c:v>3.9</c:v>
                </c:pt>
                <c:pt idx="45">
                  <c:v>3.9</c:v>
                </c:pt>
                <c:pt idx="46">
                  <c:v>4</c:v>
                </c:pt>
                <c:pt idx="47">
                  <c:v>3.9</c:v>
                </c:pt>
                <c:pt idx="48">
                  <c:v>4.0999999999999996</c:v>
                </c:pt>
                <c:pt idx="49">
                  <c:v>4</c:v>
                </c:pt>
                <c:pt idx="50">
                  <c:v>3.9</c:v>
                </c:pt>
                <c:pt idx="51">
                  <c:v>3.9</c:v>
                </c:pt>
                <c:pt idx="52">
                  <c:v>3.9</c:v>
                </c:pt>
                <c:pt idx="53">
                  <c:v>4</c:v>
                </c:pt>
                <c:pt idx="54">
                  <c:v>4.2</c:v>
                </c:pt>
                <c:pt idx="55">
                  <c:v>4.0999999999999996</c:v>
                </c:pt>
                <c:pt idx="56">
                  <c:v>4.0999999999999996</c:v>
                </c:pt>
                <c:pt idx="57">
                  <c:v>4.2</c:v>
                </c:pt>
                <c:pt idx="58">
                  <c:v>4.2</c:v>
                </c:pt>
                <c:pt idx="59">
                  <c:v>4.4000000000000004</c:v>
                </c:pt>
                <c:pt idx="60">
                  <c:v>4.4000000000000004</c:v>
                </c:pt>
                <c:pt idx="61">
                  <c:v>4.3</c:v>
                </c:pt>
                <c:pt idx="62">
                  <c:v>4.5999999999999996</c:v>
                </c:pt>
                <c:pt idx="63">
                  <c:v>4.4000000000000004</c:v>
                </c:pt>
                <c:pt idx="64">
                  <c:v>4.8</c:v>
                </c:pt>
                <c:pt idx="65">
                  <c:v>4.9000000000000004</c:v>
                </c:pt>
                <c:pt idx="66">
                  <c:v>5.0999999999999996</c:v>
                </c:pt>
                <c:pt idx="67">
                  <c:v>5.5</c:v>
                </c:pt>
                <c:pt idx="68">
                  <c:v>5.5</c:v>
                </c:pt>
                <c:pt idx="69">
                  <c:v>5.9</c:v>
                </c:pt>
                <c:pt idx="70">
                  <c:v>6.2</c:v>
                </c:pt>
                <c:pt idx="71">
                  <c:v>6.7</c:v>
                </c:pt>
                <c:pt idx="72">
                  <c:v>7.2</c:v>
                </c:pt>
                <c:pt idx="73">
                  <c:v>7.7</c:v>
                </c:pt>
                <c:pt idx="74">
                  <c:v>8.1</c:v>
                </c:pt>
                <c:pt idx="75">
                  <c:v>8.4</c:v>
                </c:pt>
                <c:pt idx="76">
                  <c:v>8.6999999999999993</c:v>
                </c:pt>
                <c:pt idx="77">
                  <c:v>8.8000000000000007</c:v>
                </c:pt>
                <c:pt idx="78">
                  <c:v>8.8000000000000007</c:v>
                </c:pt>
                <c:pt idx="79">
                  <c:v>8.9</c:v>
                </c:pt>
                <c:pt idx="80">
                  <c:v>9.1</c:v>
                </c:pt>
                <c:pt idx="81">
                  <c:v>9.3000000000000007</c:v>
                </c:pt>
                <c:pt idx="82">
                  <c:v>9.1999999999999993</c:v>
                </c:pt>
                <c:pt idx="83">
                  <c:v>9.1999999999999993</c:v>
                </c:pt>
                <c:pt idx="84">
                  <c:v>9.1</c:v>
                </c:pt>
                <c:pt idx="85">
                  <c:v>9.1999999999999993</c:v>
                </c:pt>
                <c:pt idx="86">
                  <c:v>9.1999999999999993</c:v>
                </c:pt>
                <c:pt idx="87">
                  <c:v>9.3000000000000007</c:v>
                </c:pt>
                <c:pt idx="88">
                  <c:v>9</c:v>
                </c:pt>
                <c:pt idx="89">
                  <c:v>8.8000000000000007</c:v>
                </c:pt>
                <c:pt idx="90">
                  <c:v>8.8000000000000007</c:v>
                </c:pt>
                <c:pt idx="91">
                  <c:v>8.9</c:v>
                </c:pt>
                <c:pt idx="92">
                  <c:v>8.8000000000000007</c:v>
                </c:pt>
                <c:pt idx="93">
                  <c:v>8.6999999999999993</c:v>
                </c:pt>
                <c:pt idx="94">
                  <c:v>9.1999999999999993</c:v>
                </c:pt>
                <c:pt idx="95">
                  <c:v>8.6999999999999993</c:v>
                </c:pt>
                <c:pt idx="96">
                  <c:v>8.5</c:v>
                </c:pt>
                <c:pt idx="97">
                  <c:v>8.4</c:v>
                </c:pt>
                <c:pt idx="98">
                  <c:v>8.4</c:v>
                </c:pt>
                <c:pt idx="99">
                  <c:v>8.5</c:v>
                </c:pt>
                <c:pt idx="100">
                  <c:v>8.5</c:v>
                </c:pt>
                <c:pt idx="101">
                  <c:v>8.5</c:v>
                </c:pt>
                <c:pt idx="102">
                  <c:v>8.4</c:v>
                </c:pt>
                <c:pt idx="103">
                  <c:v>8.4</c:v>
                </c:pt>
                <c:pt idx="104">
                  <c:v>8.4</c:v>
                </c:pt>
                <c:pt idx="105">
                  <c:v>8.1999999999999993</c:v>
                </c:pt>
                <c:pt idx="106">
                  <c:v>8</c:v>
                </c:pt>
                <c:pt idx="107">
                  <c:v>7.9</c:v>
                </c:pt>
                <c:pt idx="108">
                  <c:v>7.7</c:v>
                </c:pt>
                <c:pt idx="109">
                  <c:v>7.7</c:v>
                </c:pt>
                <c:pt idx="110">
                  <c:v>7.6</c:v>
                </c:pt>
                <c:pt idx="111">
                  <c:v>7.5</c:v>
                </c:pt>
                <c:pt idx="112">
                  <c:v>7.5</c:v>
                </c:pt>
                <c:pt idx="113">
                  <c:v>7.6</c:v>
                </c:pt>
                <c:pt idx="114">
                  <c:v>7.6</c:v>
                </c:pt>
                <c:pt idx="115">
                  <c:v>7.4</c:v>
                </c:pt>
                <c:pt idx="116">
                  <c:v>7.2</c:v>
                </c:pt>
                <c:pt idx="117">
                  <c:v>7.2</c:v>
                </c:pt>
                <c:pt idx="118">
                  <c:v>7.1</c:v>
                </c:pt>
                <c:pt idx="119">
                  <c:v>7.3</c:v>
                </c:pt>
                <c:pt idx="120">
                  <c:v>7.4</c:v>
                </c:pt>
                <c:pt idx="121">
                  <c:v>7</c:v>
                </c:pt>
                <c:pt idx="122">
                  <c:v>6.9</c:v>
                </c:pt>
                <c:pt idx="123">
                  <c:v>6.9</c:v>
                </c:pt>
                <c:pt idx="124">
                  <c:v>6.8</c:v>
                </c:pt>
                <c:pt idx="125">
                  <c:v>6.9</c:v>
                </c:pt>
                <c:pt idx="126">
                  <c:v>6.7</c:v>
                </c:pt>
                <c:pt idx="127">
                  <c:v>6.7</c:v>
                </c:pt>
                <c:pt idx="128">
                  <c:v>6.7</c:v>
                </c:pt>
                <c:pt idx="129">
                  <c:v>6.6</c:v>
                </c:pt>
                <c:pt idx="130">
                  <c:v>6.4</c:v>
                </c:pt>
                <c:pt idx="131">
                  <c:v>6.2</c:v>
                </c:pt>
                <c:pt idx="132">
                  <c:v>6.1</c:v>
                </c:pt>
                <c:pt idx="133">
                  <c:v>6.1</c:v>
                </c:pt>
                <c:pt idx="134">
                  <c:v>6.1</c:v>
                </c:pt>
                <c:pt idx="135">
                  <c:v>5.8</c:v>
                </c:pt>
                <c:pt idx="136">
                  <c:v>5.8</c:v>
                </c:pt>
                <c:pt idx="137">
                  <c:v>5.5</c:v>
                </c:pt>
                <c:pt idx="138">
                  <c:v>5.6</c:v>
                </c:pt>
                <c:pt idx="139">
                  <c:v>5.7</c:v>
                </c:pt>
                <c:pt idx="140">
                  <c:v>5.4</c:v>
                </c:pt>
                <c:pt idx="141">
                  <c:v>5.2</c:v>
                </c:pt>
                <c:pt idx="142">
                  <c:v>5.4</c:v>
                </c:pt>
                <c:pt idx="143">
                  <c:v>5.0999999999999996</c:v>
                </c:pt>
                <c:pt idx="144">
                  <c:v>5.2</c:v>
                </c:pt>
                <c:pt idx="145">
                  <c:v>5.0999999999999996</c:v>
                </c:pt>
                <c:pt idx="146">
                  <c:v>5</c:v>
                </c:pt>
                <c:pt idx="147">
                  <c:v>5</c:v>
                </c:pt>
                <c:pt idx="148">
                  <c:v>5.0999999999999996</c:v>
                </c:pt>
                <c:pt idx="149">
                  <c:v>4.8</c:v>
                </c:pt>
                <c:pt idx="150">
                  <c:v>4.8</c:v>
                </c:pt>
                <c:pt idx="151">
                  <c:v>4.5999999999999996</c:v>
                </c:pt>
                <c:pt idx="152">
                  <c:v>4.5999999999999996</c:v>
                </c:pt>
                <c:pt idx="153">
                  <c:v>4.5999999999999996</c:v>
                </c:pt>
                <c:pt idx="154">
                  <c:v>4.7</c:v>
                </c:pt>
                <c:pt idx="155">
                  <c:v>4.5999999999999996</c:v>
                </c:pt>
                <c:pt idx="156">
                  <c:v>4.5</c:v>
                </c:pt>
                <c:pt idx="157">
                  <c:v>4.5</c:v>
                </c:pt>
                <c:pt idx="158">
                  <c:v>4.5999999999999996</c:v>
                </c:pt>
                <c:pt idx="159">
                  <c:v>4.5999999999999996</c:v>
                </c:pt>
                <c:pt idx="160">
                  <c:v>4.4000000000000004</c:v>
                </c:pt>
                <c:pt idx="161">
                  <c:v>4.5</c:v>
                </c:pt>
                <c:pt idx="162">
                  <c:v>4.4000000000000004</c:v>
                </c:pt>
                <c:pt idx="163">
                  <c:v>4.5</c:v>
                </c:pt>
                <c:pt idx="164">
                  <c:v>4.5</c:v>
                </c:pt>
                <c:pt idx="165">
                  <c:v>4.5</c:v>
                </c:pt>
                <c:pt idx="166">
                  <c:v>4.3</c:v>
                </c:pt>
                <c:pt idx="167">
                  <c:v>4.3</c:v>
                </c:pt>
                <c:pt idx="168">
                  <c:v>4.3</c:v>
                </c:pt>
                <c:pt idx="169">
                  <c:v>4.3</c:v>
                </c:pt>
                <c:pt idx="170">
                  <c:v>4.0999999999999996</c:v>
                </c:pt>
                <c:pt idx="171">
                  <c:v>4</c:v>
                </c:pt>
                <c:pt idx="172">
                  <c:v>4</c:v>
                </c:pt>
                <c:pt idx="173">
                  <c:v>4</c:v>
                </c:pt>
                <c:pt idx="174">
                  <c:v>3.9</c:v>
                </c:pt>
                <c:pt idx="175">
                  <c:v>4.0999999999999996</c:v>
                </c:pt>
                <c:pt idx="176">
                  <c:v>3.9</c:v>
                </c:pt>
                <c:pt idx="177">
                  <c:v>3.7</c:v>
                </c:pt>
                <c:pt idx="178">
                  <c:v>3.7</c:v>
                </c:pt>
                <c:pt idx="179">
                  <c:v>3.7</c:v>
                </c:pt>
                <c:pt idx="180">
                  <c:v>3.7</c:v>
                </c:pt>
                <c:pt idx="181">
                  <c:v>3.7</c:v>
                </c:pt>
                <c:pt idx="182">
                  <c:v>3.7</c:v>
                </c:pt>
                <c:pt idx="183">
                  <c:v>3.6</c:v>
                </c:pt>
                <c:pt idx="184">
                  <c:v>3.5</c:v>
                </c:pt>
                <c:pt idx="185">
                  <c:v>3.7</c:v>
                </c:pt>
                <c:pt idx="186">
                  <c:v>3.5</c:v>
                </c:pt>
                <c:pt idx="187">
                  <c:v>3.5</c:v>
                </c:pt>
                <c:pt idx="188">
                  <c:v>3.4</c:v>
                </c:pt>
                <c:pt idx="189">
                  <c:v>3.4</c:v>
                </c:pt>
                <c:pt idx="190">
                  <c:v>3.4</c:v>
                </c:pt>
                <c:pt idx="191">
                  <c:v>3.5</c:v>
                </c:pt>
                <c:pt idx="192">
                  <c:v>3.7</c:v>
                </c:pt>
                <c:pt idx="193">
                  <c:v>3.4</c:v>
                </c:pt>
                <c:pt idx="194">
                  <c:v>3.5</c:v>
                </c:pt>
                <c:pt idx="195">
                  <c:v>3.3</c:v>
                </c:pt>
                <c:pt idx="196">
                  <c:v>3.3</c:v>
                </c:pt>
                <c:pt idx="197">
                  <c:v>3.3</c:v>
                </c:pt>
                <c:pt idx="198">
                  <c:v>3.3</c:v>
                </c:pt>
                <c:pt idx="199">
                  <c:v>3.3</c:v>
                </c:pt>
                <c:pt idx="200">
                  <c:v>3.2</c:v>
                </c:pt>
                <c:pt idx="201">
                  <c:v>3.2</c:v>
                </c:pt>
                <c:pt idx="202">
                  <c:v>3.2</c:v>
                </c:pt>
              </c:numCache>
            </c:numRef>
          </c:cat>
          <c:val>
            <c:numRef>
              <c:f>[1]Regression_analysis!$AJ$246:$AJ$448</c:f>
              <c:numCache>
                <c:formatCode>General</c:formatCode>
                <c:ptCount val="203"/>
                <c:pt idx="0">
                  <c:v>1.9031663665887912</c:v>
                </c:pt>
                <c:pt idx="1">
                  <c:v>1.870169310831145</c:v>
                </c:pt>
                <c:pt idx="2">
                  <c:v>1.5399053593676468</c:v>
                </c:pt>
                <c:pt idx="3">
                  <c:v>1.8677796689182129</c:v>
                </c:pt>
                <c:pt idx="4">
                  <c:v>1.8317129600383857</c:v>
                </c:pt>
                <c:pt idx="5">
                  <c:v>1.3760656622505221</c:v>
                </c:pt>
                <c:pt idx="6">
                  <c:v>1.8235043846423382</c:v>
                </c:pt>
                <c:pt idx="7">
                  <c:v>1.7570906180049335</c:v>
                </c:pt>
                <c:pt idx="8">
                  <c:v>1.4257208529472194</c:v>
                </c:pt>
                <c:pt idx="9">
                  <c:v>1.8773393603713737</c:v>
                </c:pt>
                <c:pt idx="10">
                  <c:v>1.9038262509118451</c:v>
                </c:pt>
                <c:pt idx="11">
                  <c:v>1.5873942209403051</c:v>
                </c:pt>
                <c:pt idx="12">
                  <c:v>1.9984815422143443</c:v>
                </c:pt>
                <c:pt idx="13">
                  <c:v>2.0691400667797328</c:v>
                </c:pt>
                <c:pt idx="14">
                  <c:v>1.7130099348771053</c:v>
                </c:pt>
                <c:pt idx="15">
                  <c:v>2.1417675818081165</c:v>
                </c:pt>
                <c:pt idx="16">
                  <c:v>1.7386890472825831</c:v>
                </c:pt>
                <c:pt idx="17">
                  <c:v>2.281086530388047</c:v>
                </c:pt>
                <c:pt idx="18">
                  <c:v>2.2662131638475937</c:v>
                </c:pt>
                <c:pt idx="19">
                  <c:v>1.9468837074934247</c:v>
                </c:pt>
                <c:pt idx="20">
                  <c:v>2.409907392966649</c:v>
                </c:pt>
                <c:pt idx="21">
                  <c:v>2.4954134865564157</c:v>
                </c:pt>
                <c:pt idx="22">
                  <c:v>2.1793330378136417</c:v>
                </c:pt>
                <c:pt idx="23">
                  <c:v>2.6418306112138814</c:v>
                </c:pt>
                <c:pt idx="24">
                  <c:v>2.2434911770899419</c:v>
                </c:pt>
                <c:pt idx="25">
                  <c:v>2.7686748623214634</c:v>
                </c:pt>
                <c:pt idx="26">
                  <c:v>2.77201403715523</c:v>
                </c:pt>
                <c:pt idx="27">
                  <c:v>2.9002080589825572</c:v>
                </c:pt>
                <c:pt idx="28">
                  <c:v>2.4888275769801149</c:v>
                </c:pt>
                <c:pt idx="29">
                  <c:v>3.0106860413257657</c:v>
                </c:pt>
                <c:pt idx="30">
                  <c:v>3.0173566247746226</c:v>
                </c:pt>
                <c:pt idx="31">
                  <c:v>2.6622694281038326</c:v>
                </c:pt>
                <c:pt idx="32">
                  <c:v>3.2311623753383216</c:v>
                </c:pt>
                <c:pt idx="33">
                  <c:v>2.8727119303537165</c:v>
                </c:pt>
                <c:pt idx="34">
                  <c:v>3.3380811519851337</c:v>
                </c:pt>
                <c:pt idx="35">
                  <c:v>3.4522013823238327</c:v>
                </c:pt>
                <c:pt idx="36">
                  <c:v>3.1311676395791834</c:v>
                </c:pt>
                <c:pt idx="37">
                  <c:v>3.5164176521713042</c:v>
                </c:pt>
                <c:pt idx="38">
                  <c:v>3.6227237500253717</c:v>
                </c:pt>
                <c:pt idx="39">
                  <c:v>3.6160091001988715</c:v>
                </c:pt>
                <c:pt idx="40">
                  <c:v>3.2940265723308029</c:v>
                </c:pt>
                <c:pt idx="41">
                  <c:v>3.8011791126130863</c:v>
                </c:pt>
                <c:pt idx="42">
                  <c:v>3.3302593467287567</c:v>
                </c:pt>
                <c:pt idx="43">
                  <c:v>3.866218677771144</c:v>
                </c:pt>
                <c:pt idx="44">
                  <c:v>3.8500855705885026</c:v>
                </c:pt>
                <c:pt idx="45">
                  <c:v>3.2952509023403662</c:v>
                </c:pt>
                <c:pt idx="46">
                  <c:v>3.7707398549896576</c:v>
                </c:pt>
                <c:pt idx="47">
                  <c:v>3.8474091490572753</c:v>
                </c:pt>
                <c:pt idx="48">
                  <c:v>3.2914704864568938</c:v>
                </c:pt>
                <c:pt idx="49">
                  <c:v>3.7598503270803847</c:v>
                </c:pt>
                <c:pt idx="50">
                  <c:v>3.9125526304680154</c:v>
                </c:pt>
                <c:pt idx="51">
                  <c:v>3.3688857048931902</c:v>
                </c:pt>
                <c:pt idx="52">
                  <c:v>3.878605372576998</c:v>
                </c:pt>
                <c:pt idx="53">
                  <c:v>3.8907156860626939</c:v>
                </c:pt>
                <c:pt idx="54">
                  <c:v>3.3938319099504928</c:v>
                </c:pt>
                <c:pt idx="55">
                  <c:v>3.7637024183107872</c:v>
                </c:pt>
                <c:pt idx="56">
                  <c:v>3.6737765233204005</c:v>
                </c:pt>
                <c:pt idx="57">
                  <c:v>3.1447569203130294</c:v>
                </c:pt>
                <c:pt idx="58">
                  <c:v>3.7267191938147333</c:v>
                </c:pt>
                <c:pt idx="59">
                  <c:v>3.1069198714075172</c:v>
                </c:pt>
                <c:pt idx="60">
                  <c:v>3.4467721010591048</c:v>
                </c:pt>
                <c:pt idx="61">
                  <c:v>3.5356090947884455</c:v>
                </c:pt>
                <c:pt idx="62">
                  <c:v>2.6589323552573165</c:v>
                </c:pt>
                <c:pt idx="63">
                  <c:v>3.2760297149701358</c:v>
                </c:pt>
                <c:pt idx="64">
                  <c:v>3.2444578621121476</c:v>
                </c:pt>
                <c:pt idx="65">
                  <c:v>2.7694704192477242</c:v>
                </c:pt>
                <c:pt idx="66">
                  <c:v>3.403147110001675</c:v>
                </c:pt>
                <c:pt idx="67">
                  <c:v>3.2185797457540364</c:v>
                </c:pt>
                <c:pt idx="68">
                  <c:v>2.4782626173928248</c:v>
                </c:pt>
                <c:pt idx="69">
                  <c:v>2.6591398925749901</c:v>
                </c:pt>
                <c:pt idx="70">
                  <c:v>2.1677955166191305</c:v>
                </c:pt>
                <c:pt idx="71">
                  <c:v>1.1209215851160863</c:v>
                </c:pt>
                <c:pt idx="72">
                  <c:v>1.3757288464940285</c:v>
                </c:pt>
                <c:pt idx="73">
                  <c:v>1.1674017681815267</c:v>
                </c:pt>
                <c:pt idx="74">
                  <c:v>0.54514788921534274</c:v>
                </c:pt>
                <c:pt idx="75">
                  <c:v>1.0561507806327497</c:v>
                </c:pt>
                <c:pt idx="76">
                  <c:v>0.96278871912173658</c:v>
                </c:pt>
                <c:pt idx="77">
                  <c:v>0.44759759918308939</c:v>
                </c:pt>
                <c:pt idx="78">
                  <c:v>1.1699534766448973</c:v>
                </c:pt>
                <c:pt idx="79">
                  <c:v>0.57326265403418031</c:v>
                </c:pt>
                <c:pt idx="80">
                  <c:v>1.2678180319913412</c:v>
                </c:pt>
                <c:pt idx="81">
                  <c:v>1.3068280206573823</c:v>
                </c:pt>
                <c:pt idx="82">
                  <c:v>0.81691847268435414</c:v>
                </c:pt>
                <c:pt idx="83">
                  <c:v>1.4648434905800509</c:v>
                </c:pt>
                <c:pt idx="84">
                  <c:v>1.4600517320136412</c:v>
                </c:pt>
                <c:pt idx="85">
                  <c:v>1.5836437063734148</c:v>
                </c:pt>
                <c:pt idx="86">
                  <c:v>1.0644539850846142</c:v>
                </c:pt>
                <c:pt idx="87">
                  <c:v>1.6131642894811669</c:v>
                </c:pt>
                <c:pt idx="88">
                  <c:v>1.1463994476615724</c:v>
                </c:pt>
                <c:pt idx="89">
                  <c:v>1.8279960720698771</c:v>
                </c:pt>
                <c:pt idx="90">
                  <c:v>1.7765306616183401</c:v>
                </c:pt>
                <c:pt idx="91">
                  <c:v>1.2617333688835561</c:v>
                </c:pt>
                <c:pt idx="92">
                  <c:v>1.8474978008750809</c:v>
                </c:pt>
                <c:pt idx="93">
                  <c:v>1.8781465355475386</c:v>
                </c:pt>
                <c:pt idx="94">
                  <c:v>1.2187109090851451</c:v>
                </c:pt>
                <c:pt idx="95">
                  <c:v>1.9643781700878129</c:v>
                </c:pt>
                <c:pt idx="96">
                  <c:v>1.5263330854599855</c:v>
                </c:pt>
                <c:pt idx="97">
                  <c:v>2.0279067172415095</c:v>
                </c:pt>
                <c:pt idx="98">
                  <c:v>2.158858824615737</c:v>
                </c:pt>
                <c:pt idx="99">
                  <c:v>2.1492067320220323</c:v>
                </c:pt>
                <c:pt idx="100">
                  <c:v>1.6161689653330513</c:v>
                </c:pt>
                <c:pt idx="101">
                  <c:v>2.212679300299278</c:v>
                </c:pt>
                <c:pt idx="102">
                  <c:v>2.1935493233954979</c:v>
                </c:pt>
                <c:pt idx="103">
                  <c:v>1.4799810082303031</c:v>
                </c:pt>
                <c:pt idx="104">
                  <c:v>2.1173989818423991</c:v>
                </c:pt>
                <c:pt idx="105">
                  <c:v>1.5010042507720671</c:v>
                </c:pt>
                <c:pt idx="106">
                  <c:v>2.1563011411408377</c:v>
                </c:pt>
                <c:pt idx="107">
                  <c:v>2.2214822535662115</c:v>
                </c:pt>
                <c:pt idx="108">
                  <c:v>1.5820283311488734</c:v>
                </c:pt>
                <c:pt idx="109">
                  <c:v>2.1371301506787308</c:v>
                </c:pt>
                <c:pt idx="110">
                  <c:v>2.3274960658318102</c:v>
                </c:pt>
                <c:pt idx="111">
                  <c:v>1.5781456697103629</c:v>
                </c:pt>
                <c:pt idx="112">
                  <c:v>2.2119495165529601</c:v>
                </c:pt>
                <c:pt idx="113">
                  <c:v>2.1429136064070171</c:v>
                </c:pt>
                <c:pt idx="114">
                  <c:v>1.4253003133321256</c:v>
                </c:pt>
                <c:pt idx="115">
                  <c:v>2.0985586225599446</c:v>
                </c:pt>
                <c:pt idx="116">
                  <c:v>2.1241716800003267</c:v>
                </c:pt>
                <c:pt idx="117">
                  <c:v>1.3641681686736327</c:v>
                </c:pt>
                <c:pt idx="118">
                  <c:v>2.1679400729044307</c:v>
                </c:pt>
                <c:pt idx="119">
                  <c:v>1.3225496441515361</c:v>
                </c:pt>
                <c:pt idx="120">
                  <c:v>2.0451547133066987</c:v>
                </c:pt>
                <c:pt idx="121">
                  <c:v>2.1489322646712954</c:v>
                </c:pt>
                <c:pt idx="122">
                  <c:v>1.9792296076339282</c:v>
                </c:pt>
                <c:pt idx="123">
                  <c:v>1.3312229284998516</c:v>
                </c:pt>
                <c:pt idx="124">
                  <c:v>2.1008694793571525</c:v>
                </c:pt>
                <c:pt idx="125">
                  <c:v>2.0021031013547974</c:v>
                </c:pt>
                <c:pt idx="126">
                  <c:v>1.3033570065269333</c:v>
                </c:pt>
                <c:pt idx="127">
                  <c:v>2.0205808253588393</c:v>
                </c:pt>
                <c:pt idx="128">
                  <c:v>1.3350704919044678</c:v>
                </c:pt>
                <c:pt idx="129">
                  <c:v>2.0465700880890232</c:v>
                </c:pt>
                <c:pt idx="130">
                  <c:v>2.0389045198890559</c:v>
                </c:pt>
                <c:pt idx="131">
                  <c:v>1.2745793901636246</c:v>
                </c:pt>
                <c:pt idx="132">
                  <c:v>2.0738033196700121</c:v>
                </c:pt>
                <c:pt idx="133">
                  <c:v>2.0844313882442176</c:v>
                </c:pt>
                <c:pt idx="134">
                  <c:v>1.4303635771824608</c:v>
                </c:pt>
                <c:pt idx="135">
                  <c:v>2.2356212052856548</c:v>
                </c:pt>
                <c:pt idx="136">
                  <c:v>2.1848542887315658</c:v>
                </c:pt>
                <c:pt idx="137">
                  <c:v>1.4033760089786695</c:v>
                </c:pt>
                <c:pt idx="138">
                  <c:v>2.1586460251381538</c:v>
                </c:pt>
                <c:pt idx="139">
                  <c:v>2.1225185961421138</c:v>
                </c:pt>
                <c:pt idx="140">
                  <c:v>1.4022278017082392</c:v>
                </c:pt>
                <c:pt idx="141">
                  <c:v>2.1911815601755227</c:v>
                </c:pt>
                <c:pt idx="142">
                  <c:v>2.1034517128258274</c:v>
                </c:pt>
                <c:pt idx="143">
                  <c:v>1.3800698299382694</c:v>
                </c:pt>
                <c:pt idx="144">
                  <c:v>1.9974428767942385</c:v>
                </c:pt>
                <c:pt idx="145">
                  <c:v>1.8383552546263457</c:v>
                </c:pt>
                <c:pt idx="146">
                  <c:v>1.3194351705570924</c:v>
                </c:pt>
                <c:pt idx="147">
                  <c:v>1.9734773401076344</c:v>
                </c:pt>
                <c:pt idx="148">
                  <c:v>1.9002157246675182</c:v>
                </c:pt>
                <c:pt idx="149">
                  <c:v>1.1678474611941496</c:v>
                </c:pt>
                <c:pt idx="150">
                  <c:v>1.9157091129754944</c:v>
                </c:pt>
                <c:pt idx="151">
                  <c:v>1.1233700016476398</c:v>
                </c:pt>
                <c:pt idx="152">
                  <c:v>1.8940926861245373</c:v>
                </c:pt>
                <c:pt idx="153">
                  <c:v>1.838647533821824</c:v>
                </c:pt>
                <c:pt idx="154">
                  <c:v>0.924073327936203</c:v>
                </c:pt>
                <c:pt idx="155">
                  <c:v>1.7921598892611588</c:v>
                </c:pt>
                <c:pt idx="156">
                  <c:v>1.7145027179308472</c:v>
                </c:pt>
                <c:pt idx="157">
                  <c:v>0.93097404266559591</c:v>
                </c:pt>
                <c:pt idx="158">
                  <c:v>1.6136178588701879</c:v>
                </c:pt>
                <c:pt idx="159">
                  <c:v>1.6425761739653826</c:v>
                </c:pt>
                <c:pt idx="160">
                  <c:v>0.83224785433134452</c:v>
                </c:pt>
                <c:pt idx="161">
                  <c:v>1.747755908174593</c:v>
                </c:pt>
                <c:pt idx="162">
                  <c:v>1.726526035815958</c:v>
                </c:pt>
                <c:pt idx="163">
                  <c:v>0.86049922456879324</c:v>
                </c:pt>
                <c:pt idx="164">
                  <c:v>1.680402369364316</c:v>
                </c:pt>
                <c:pt idx="165">
                  <c:v>0.80254509769804061</c:v>
                </c:pt>
                <c:pt idx="166">
                  <c:v>1.7414607245699907</c:v>
                </c:pt>
                <c:pt idx="167">
                  <c:v>1.8352154531351172</c:v>
                </c:pt>
                <c:pt idx="168">
                  <c:v>0.99660210518132697</c:v>
                </c:pt>
                <c:pt idx="169">
                  <c:v>1.8206513106114399</c:v>
                </c:pt>
                <c:pt idx="170">
                  <c:v>1.902146461120318</c:v>
                </c:pt>
                <c:pt idx="171">
                  <c:v>1.9372038970318188</c:v>
                </c:pt>
                <c:pt idx="172">
                  <c:v>1.0076172430357948</c:v>
                </c:pt>
                <c:pt idx="173">
                  <c:v>1.9853878301739103</c:v>
                </c:pt>
                <c:pt idx="174">
                  <c:v>1.0438036176919416</c:v>
                </c:pt>
                <c:pt idx="175">
                  <c:v>1.9310869827675048</c:v>
                </c:pt>
                <c:pt idx="176">
                  <c:v>1.9877579721302485</c:v>
                </c:pt>
                <c:pt idx="177">
                  <c:v>1.1176274331176455</c:v>
                </c:pt>
                <c:pt idx="178">
                  <c:v>2.171663532744609</c:v>
                </c:pt>
                <c:pt idx="179">
                  <c:v>2.3103703610093005</c:v>
                </c:pt>
                <c:pt idx="180">
                  <c:v>1.3270038907674371</c:v>
                </c:pt>
                <c:pt idx="181">
                  <c:v>2.3433152443259369</c:v>
                </c:pt>
                <c:pt idx="182">
                  <c:v>2.3442654635740894</c:v>
                </c:pt>
                <c:pt idx="183">
                  <c:v>1.4010407677960037</c:v>
                </c:pt>
                <c:pt idx="184">
                  <c:v>2.349329930337209</c:v>
                </c:pt>
                <c:pt idx="185">
                  <c:v>2.3801102991163559</c:v>
                </c:pt>
                <c:pt idx="186">
                  <c:v>1.485546411878766</c:v>
                </c:pt>
                <c:pt idx="187">
                  <c:v>2.4566345933503557</c:v>
                </c:pt>
                <c:pt idx="188">
                  <c:v>2.5733300810046744</c:v>
                </c:pt>
                <c:pt idx="189">
                  <c:v>1.6227572029328963</c:v>
                </c:pt>
                <c:pt idx="190">
                  <c:v>2.4858605107391512</c:v>
                </c:pt>
                <c:pt idx="191">
                  <c:v>1.6234935680128038</c:v>
                </c:pt>
                <c:pt idx="192">
                  <c:v>2.4322838719283779</c:v>
                </c:pt>
                <c:pt idx="193">
                  <c:v>2.4520311552086138</c:v>
                </c:pt>
                <c:pt idx="194">
                  <c:v>2.5030040753184362</c:v>
                </c:pt>
                <c:pt idx="195">
                  <c:v>1.4258861204056843</c:v>
                </c:pt>
                <c:pt idx="196">
                  <c:v>2.5406761395531401</c:v>
                </c:pt>
                <c:pt idx="197">
                  <c:v>2.4217159993863291</c:v>
                </c:pt>
                <c:pt idx="198">
                  <c:v>1.3892305425581752</c:v>
                </c:pt>
                <c:pt idx="199">
                  <c:v>2.3382581420153663</c:v>
                </c:pt>
                <c:pt idx="200">
                  <c:v>1.1747390075939133</c:v>
                </c:pt>
                <c:pt idx="201">
                  <c:v>2.0051110336424891</c:v>
                </c:pt>
                <c:pt idx="202">
                  <c:v>1.9263106225523199</c:v>
                </c:pt>
              </c:numCache>
            </c:numRef>
          </c:val>
          <c:smooth val="0"/>
          <c:extLst>
            <c:ext xmlns:c16="http://schemas.microsoft.com/office/drawing/2014/chart" uri="{C3380CC4-5D6E-409C-BE32-E72D297353CC}">
              <c16:uniqueId val="{00000001-A513-4E91-B10B-D53B7678473C}"/>
            </c:ext>
          </c:extLst>
        </c:ser>
        <c:dLbls>
          <c:showLegendKey val="0"/>
          <c:showVal val="0"/>
          <c:showCatName val="0"/>
          <c:showSerName val="0"/>
          <c:showPercent val="0"/>
          <c:showBubbleSize val="0"/>
        </c:dLbls>
        <c:smooth val="0"/>
        <c:axId val="1306456879"/>
        <c:axId val="1414614095"/>
      </c:lineChart>
      <c:catAx>
        <c:axId val="1306456879"/>
        <c:scaling>
          <c:orientation val="minMax"/>
        </c:scaling>
        <c:delete val="0"/>
        <c:axPos val="b"/>
        <c:title>
          <c:tx>
            <c:rich>
              <a:bodyPr/>
              <a:lstStyle/>
              <a:p>
                <a:pPr>
                  <a:defRPr/>
                </a:pPr>
                <a:r>
                  <a:rPr lang="en-IN"/>
                  <a:t>unemployement(%)_usa</a:t>
                </a:r>
              </a:p>
            </c:rich>
          </c:tx>
          <c:layout/>
          <c:overlay val="0"/>
        </c:title>
        <c:numFmt formatCode="General" sourceLinked="1"/>
        <c:majorTickMark val="out"/>
        <c:minorTickMark val="none"/>
        <c:tickLblPos val="nextTo"/>
        <c:crossAx val="1414614095"/>
        <c:crosses val="autoZero"/>
        <c:auto val="1"/>
        <c:lblAlgn val="ctr"/>
        <c:lblOffset val="100"/>
        <c:noMultiLvlLbl val="0"/>
      </c:catAx>
      <c:valAx>
        <c:axId val="1414614095"/>
        <c:scaling>
          <c:orientation val="minMax"/>
        </c:scaling>
        <c:delete val="0"/>
        <c:axPos val="l"/>
        <c:title>
          <c:tx>
            <c:rich>
              <a:bodyPr/>
              <a:lstStyle/>
              <a:p>
                <a:pPr>
                  <a:defRPr/>
                </a:pPr>
                <a:r>
                  <a:rPr lang="en-IN"/>
                  <a:t>Inflation_usa</a:t>
                </a:r>
              </a:p>
            </c:rich>
          </c:tx>
          <c:layout/>
          <c:overlay val="0"/>
        </c:title>
        <c:numFmt formatCode="General" sourceLinked="1"/>
        <c:majorTickMark val="out"/>
        <c:minorTickMark val="none"/>
        <c:tickLblPos val="nextTo"/>
        <c:crossAx val="1306456879"/>
        <c:crosses val="autoZero"/>
        <c:crossBetween val="between"/>
      </c:valAx>
    </c:plotArea>
    <c:legend>
      <c:legendPos val="r"/>
      <c:layout/>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UnemploymentRate_usa Line Fit  Plot</a:t>
            </a:r>
          </a:p>
        </c:rich>
      </c:tx>
      <c:layout/>
      <c:overlay val="0"/>
    </c:title>
    <c:autoTitleDeleted val="0"/>
    <c:plotArea>
      <c:layout/>
      <c:lineChart>
        <c:grouping val="standard"/>
        <c:varyColors val="0"/>
        <c:ser>
          <c:idx val="0"/>
          <c:order val="0"/>
          <c:tx>
            <c:v>Inflation_rate_usa </c:v>
          </c:tx>
          <c:marker>
            <c:symbol val="none"/>
          </c:marker>
          <c:cat>
            <c:numRef>
              <c:f>[1]Regression_analysis!$U$224:$U$314</c:f>
              <c:numCache>
                <c:formatCode>General</c:formatCode>
                <c:ptCount val="91"/>
                <c:pt idx="0">
                  <c:v>3.2</c:v>
                </c:pt>
                <c:pt idx="1">
                  <c:v>8.6999999999999993</c:v>
                </c:pt>
                <c:pt idx="2">
                  <c:v>15.9</c:v>
                </c:pt>
                <c:pt idx="3">
                  <c:v>23.599999999999998</c:v>
                </c:pt>
                <c:pt idx="4">
                  <c:v>24.9</c:v>
                </c:pt>
                <c:pt idx="5">
                  <c:v>21.7</c:v>
                </c:pt>
                <c:pt idx="6">
                  <c:v>20.100000000000001</c:v>
                </c:pt>
                <c:pt idx="7">
                  <c:v>16.900000000000002</c:v>
                </c:pt>
                <c:pt idx="8">
                  <c:v>14.299999999999999</c:v>
                </c:pt>
                <c:pt idx="9">
                  <c:v>19</c:v>
                </c:pt>
                <c:pt idx="10">
                  <c:v>17.2</c:v>
                </c:pt>
                <c:pt idx="11">
                  <c:v>14.6</c:v>
                </c:pt>
                <c:pt idx="12">
                  <c:v>9.9</c:v>
                </c:pt>
                <c:pt idx="13">
                  <c:v>4.7</c:v>
                </c:pt>
                <c:pt idx="14">
                  <c:v>1.9</c:v>
                </c:pt>
                <c:pt idx="15">
                  <c:v>1.2</c:v>
                </c:pt>
                <c:pt idx="16">
                  <c:v>1.9</c:v>
                </c:pt>
                <c:pt idx="17">
                  <c:v>3.9</c:v>
                </c:pt>
                <c:pt idx="18">
                  <c:v>3.5999999999999996</c:v>
                </c:pt>
                <c:pt idx="19">
                  <c:v>4</c:v>
                </c:pt>
                <c:pt idx="20">
                  <c:v>6.6000000000000005</c:v>
                </c:pt>
                <c:pt idx="21">
                  <c:v>4.3</c:v>
                </c:pt>
                <c:pt idx="22">
                  <c:v>3.1</c:v>
                </c:pt>
                <c:pt idx="23">
                  <c:v>2.7</c:v>
                </c:pt>
                <c:pt idx="24">
                  <c:v>4.5</c:v>
                </c:pt>
                <c:pt idx="25">
                  <c:v>5</c:v>
                </c:pt>
                <c:pt idx="26">
                  <c:v>4.2</c:v>
                </c:pt>
                <c:pt idx="27">
                  <c:v>4.2</c:v>
                </c:pt>
                <c:pt idx="28">
                  <c:v>5.2</c:v>
                </c:pt>
                <c:pt idx="29">
                  <c:v>6.2</c:v>
                </c:pt>
                <c:pt idx="30">
                  <c:v>5.3</c:v>
                </c:pt>
                <c:pt idx="31">
                  <c:v>6.6000000000000005</c:v>
                </c:pt>
                <c:pt idx="32">
                  <c:v>6</c:v>
                </c:pt>
                <c:pt idx="33">
                  <c:v>5.5</c:v>
                </c:pt>
                <c:pt idx="34">
                  <c:v>5.5</c:v>
                </c:pt>
                <c:pt idx="35">
                  <c:v>5</c:v>
                </c:pt>
                <c:pt idx="36">
                  <c:v>4</c:v>
                </c:pt>
                <c:pt idx="37">
                  <c:v>3.8</c:v>
                </c:pt>
                <c:pt idx="38">
                  <c:v>3.8</c:v>
                </c:pt>
                <c:pt idx="39">
                  <c:v>3.4000000000000004</c:v>
                </c:pt>
                <c:pt idx="40">
                  <c:v>3.5000000000000004</c:v>
                </c:pt>
                <c:pt idx="41">
                  <c:v>6.1</c:v>
                </c:pt>
                <c:pt idx="42">
                  <c:v>6</c:v>
                </c:pt>
                <c:pt idx="43">
                  <c:v>5.2</c:v>
                </c:pt>
                <c:pt idx="44">
                  <c:v>4.9000000000000004</c:v>
                </c:pt>
                <c:pt idx="45">
                  <c:v>7.1999999999999993</c:v>
                </c:pt>
                <c:pt idx="46">
                  <c:v>8.2000000000000011</c:v>
                </c:pt>
                <c:pt idx="47">
                  <c:v>7.8</c:v>
                </c:pt>
                <c:pt idx="48">
                  <c:v>6.4</c:v>
                </c:pt>
                <c:pt idx="49">
                  <c:v>6</c:v>
                </c:pt>
                <c:pt idx="50">
                  <c:v>6</c:v>
                </c:pt>
                <c:pt idx="51">
                  <c:v>7.1999999999999993</c:v>
                </c:pt>
                <c:pt idx="52">
                  <c:v>8.5</c:v>
                </c:pt>
                <c:pt idx="53">
                  <c:v>10.8</c:v>
                </c:pt>
                <c:pt idx="54">
                  <c:v>8.3000000000000007</c:v>
                </c:pt>
                <c:pt idx="55">
                  <c:v>7.3</c:v>
                </c:pt>
                <c:pt idx="56">
                  <c:v>7.0000000000000009</c:v>
                </c:pt>
                <c:pt idx="57">
                  <c:v>6.6000000000000005</c:v>
                </c:pt>
                <c:pt idx="58">
                  <c:v>5.7</c:v>
                </c:pt>
                <c:pt idx="59">
                  <c:v>5.3</c:v>
                </c:pt>
                <c:pt idx="60">
                  <c:v>5.4</c:v>
                </c:pt>
                <c:pt idx="61">
                  <c:v>6.3</c:v>
                </c:pt>
                <c:pt idx="62">
                  <c:v>7.3</c:v>
                </c:pt>
                <c:pt idx="63">
                  <c:v>7.3999999999999995</c:v>
                </c:pt>
                <c:pt idx="64">
                  <c:v>6.5</c:v>
                </c:pt>
                <c:pt idx="65">
                  <c:v>5.5</c:v>
                </c:pt>
                <c:pt idx="66">
                  <c:v>5.6000000000000005</c:v>
                </c:pt>
                <c:pt idx="67">
                  <c:v>5.4</c:v>
                </c:pt>
                <c:pt idx="68">
                  <c:v>4.7</c:v>
                </c:pt>
                <c:pt idx="69">
                  <c:v>4.3999999999999995</c:v>
                </c:pt>
                <c:pt idx="70">
                  <c:v>4</c:v>
                </c:pt>
                <c:pt idx="71">
                  <c:v>3.9</c:v>
                </c:pt>
                <c:pt idx="72">
                  <c:v>5.7</c:v>
                </c:pt>
                <c:pt idx="73">
                  <c:v>6</c:v>
                </c:pt>
                <c:pt idx="74">
                  <c:v>5.7</c:v>
                </c:pt>
                <c:pt idx="75">
                  <c:v>5.4</c:v>
                </c:pt>
                <c:pt idx="76">
                  <c:v>4.9000000000000004</c:v>
                </c:pt>
                <c:pt idx="77">
                  <c:v>4.3999999999999995</c:v>
                </c:pt>
                <c:pt idx="78">
                  <c:v>5</c:v>
                </c:pt>
                <c:pt idx="79">
                  <c:v>7.3</c:v>
                </c:pt>
                <c:pt idx="80">
                  <c:v>9.9</c:v>
                </c:pt>
                <c:pt idx="81">
                  <c:v>9.3000000000000007</c:v>
                </c:pt>
                <c:pt idx="82">
                  <c:v>8.5</c:v>
                </c:pt>
                <c:pt idx="83">
                  <c:v>7.9</c:v>
                </c:pt>
                <c:pt idx="84">
                  <c:v>6.7</c:v>
                </c:pt>
                <c:pt idx="85">
                  <c:v>5.6000000000000005</c:v>
                </c:pt>
                <c:pt idx="86">
                  <c:v>5</c:v>
                </c:pt>
                <c:pt idx="87">
                  <c:v>4.7</c:v>
                </c:pt>
                <c:pt idx="88">
                  <c:v>4.1000000000000005</c:v>
                </c:pt>
                <c:pt idx="89">
                  <c:v>3.9</c:v>
                </c:pt>
                <c:pt idx="90">
                  <c:v>3.5000000000000004</c:v>
                </c:pt>
              </c:numCache>
            </c:numRef>
          </c:cat>
          <c:val>
            <c:numRef>
              <c:f>[1]Regression_analysis!$T$224:$T$314</c:f>
              <c:numCache>
                <c:formatCode>General</c:formatCode>
                <c:ptCount val="91"/>
                <c:pt idx="0">
                  <c:v>0.6</c:v>
                </c:pt>
                <c:pt idx="1">
                  <c:v>-6.4</c:v>
                </c:pt>
                <c:pt idx="2">
                  <c:v>-9.3000000000000007</c:v>
                </c:pt>
                <c:pt idx="3">
                  <c:v>-10.299999999999999</c:v>
                </c:pt>
                <c:pt idx="4">
                  <c:v>0.8</c:v>
                </c:pt>
                <c:pt idx="5">
                  <c:v>1.5</c:v>
                </c:pt>
                <c:pt idx="6">
                  <c:v>3</c:v>
                </c:pt>
                <c:pt idx="7">
                  <c:v>1.4000000000000001</c:v>
                </c:pt>
                <c:pt idx="8">
                  <c:v>2.9000000000000004</c:v>
                </c:pt>
                <c:pt idx="9">
                  <c:v>-2.8000000000000003</c:v>
                </c:pt>
                <c:pt idx="10">
                  <c:v>0</c:v>
                </c:pt>
                <c:pt idx="11">
                  <c:v>0.70000000000000007</c:v>
                </c:pt>
                <c:pt idx="12">
                  <c:v>9.9</c:v>
                </c:pt>
                <c:pt idx="13">
                  <c:v>9</c:v>
                </c:pt>
                <c:pt idx="14">
                  <c:v>3</c:v>
                </c:pt>
                <c:pt idx="15">
                  <c:v>2.2999999999999998</c:v>
                </c:pt>
                <c:pt idx="16">
                  <c:v>2.1999999999999997</c:v>
                </c:pt>
                <c:pt idx="17">
                  <c:v>18.099999999999998</c:v>
                </c:pt>
                <c:pt idx="18">
                  <c:v>8.7999999999999989</c:v>
                </c:pt>
                <c:pt idx="19">
                  <c:v>3</c:v>
                </c:pt>
                <c:pt idx="20">
                  <c:v>-2.1</c:v>
                </c:pt>
                <c:pt idx="21">
                  <c:v>5.8999999999999995</c:v>
                </c:pt>
                <c:pt idx="22">
                  <c:v>6</c:v>
                </c:pt>
                <c:pt idx="23">
                  <c:v>0.8</c:v>
                </c:pt>
                <c:pt idx="24">
                  <c:v>0.70000000000000007</c:v>
                </c:pt>
                <c:pt idx="25">
                  <c:v>-0.70000000000000007</c:v>
                </c:pt>
                <c:pt idx="26">
                  <c:v>0.4</c:v>
                </c:pt>
                <c:pt idx="27">
                  <c:v>3</c:v>
                </c:pt>
                <c:pt idx="28">
                  <c:v>2.9000000000000004</c:v>
                </c:pt>
                <c:pt idx="29">
                  <c:v>1.7999999999999998</c:v>
                </c:pt>
                <c:pt idx="30">
                  <c:v>1.7000000000000002</c:v>
                </c:pt>
                <c:pt idx="31">
                  <c:v>1.4000000000000001</c:v>
                </c:pt>
                <c:pt idx="32">
                  <c:v>0.70000000000000007</c:v>
                </c:pt>
                <c:pt idx="33">
                  <c:v>1.3</c:v>
                </c:pt>
                <c:pt idx="34">
                  <c:v>1.6</c:v>
                </c:pt>
                <c:pt idx="35">
                  <c:v>1</c:v>
                </c:pt>
                <c:pt idx="36">
                  <c:v>1.9</c:v>
                </c:pt>
                <c:pt idx="37">
                  <c:v>3.5000000000000004</c:v>
                </c:pt>
                <c:pt idx="38">
                  <c:v>3</c:v>
                </c:pt>
                <c:pt idx="39">
                  <c:v>4.7</c:v>
                </c:pt>
                <c:pt idx="40">
                  <c:v>6.2</c:v>
                </c:pt>
                <c:pt idx="41">
                  <c:v>5.6000000000000005</c:v>
                </c:pt>
                <c:pt idx="42">
                  <c:v>3.3000000000000003</c:v>
                </c:pt>
                <c:pt idx="43">
                  <c:v>3.4000000000000004</c:v>
                </c:pt>
                <c:pt idx="44">
                  <c:v>8.6999999999999993</c:v>
                </c:pt>
                <c:pt idx="45">
                  <c:v>12.3</c:v>
                </c:pt>
                <c:pt idx="46">
                  <c:v>6.9</c:v>
                </c:pt>
                <c:pt idx="47">
                  <c:v>4.9000000000000004</c:v>
                </c:pt>
                <c:pt idx="48">
                  <c:v>6.7</c:v>
                </c:pt>
                <c:pt idx="49">
                  <c:v>9</c:v>
                </c:pt>
                <c:pt idx="50">
                  <c:v>13.3</c:v>
                </c:pt>
                <c:pt idx="51">
                  <c:v>12.5</c:v>
                </c:pt>
                <c:pt idx="52">
                  <c:v>8.9</c:v>
                </c:pt>
                <c:pt idx="53">
                  <c:v>3.8</c:v>
                </c:pt>
                <c:pt idx="54">
                  <c:v>3.8</c:v>
                </c:pt>
                <c:pt idx="55">
                  <c:v>3.9</c:v>
                </c:pt>
                <c:pt idx="56">
                  <c:v>3.8</c:v>
                </c:pt>
                <c:pt idx="57">
                  <c:v>1.0999999999999999</c:v>
                </c:pt>
                <c:pt idx="58">
                  <c:v>4.3999999999999995</c:v>
                </c:pt>
                <c:pt idx="59">
                  <c:v>4.3999999999999995</c:v>
                </c:pt>
                <c:pt idx="60">
                  <c:v>4.5999999999999996</c:v>
                </c:pt>
                <c:pt idx="61">
                  <c:v>6.1</c:v>
                </c:pt>
                <c:pt idx="62">
                  <c:v>3.1</c:v>
                </c:pt>
                <c:pt idx="63">
                  <c:v>2.9000000000000004</c:v>
                </c:pt>
                <c:pt idx="64">
                  <c:v>2.7</c:v>
                </c:pt>
                <c:pt idx="65">
                  <c:v>2.7</c:v>
                </c:pt>
                <c:pt idx="66">
                  <c:v>2.5</c:v>
                </c:pt>
                <c:pt idx="67">
                  <c:v>3.3000000000000003</c:v>
                </c:pt>
                <c:pt idx="68">
                  <c:v>1.7000000000000002</c:v>
                </c:pt>
                <c:pt idx="69">
                  <c:v>1.6</c:v>
                </c:pt>
                <c:pt idx="70">
                  <c:v>2.7</c:v>
                </c:pt>
                <c:pt idx="71">
                  <c:v>3.4000000000000004</c:v>
                </c:pt>
                <c:pt idx="72">
                  <c:v>1.6</c:v>
                </c:pt>
                <c:pt idx="73">
                  <c:v>2.4</c:v>
                </c:pt>
                <c:pt idx="74">
                  <c:v>1.9</c:v>
                </c:pt>
                <c:pt idx="75">
                  <c:v>3.3000000000000003</c:v>
                </c:pt>
                <c:pt idx="76">
                  <c:v>3.4000000000000004</c:v>
                </c:pt>
                <c:pt idx="77">
                  <c:v>2.5</c:v>
                </c:pt>
                <c:pt idx="78">
                  <c:v>4.1000000000000005</c:v>
                </c:pt>
                <c:pt idx="79">
                  <c:v>0.1</c:v>
                </c:pt>
                <c:pt idx="80">
                  <c:v>2.7</c:v>
                </c:pt>
                <c:pt idx="81">
                  <c:v>1.5</c:v>
                </c:pt>
                <c:pt idx="82">
                  <c:v>3</c:v>
                </c:pt>
                <c:pt idx="83">
                  <c:v>1.7000000000000002</c:v>
                </c:pt>
                <c:pt idx="84">
                  <c:v>1.5</c:v>
                </c:pt>
                <c:pt idx="85">
                  <c:v>0.8</c:v>
                </c:pt>
                <c:pt idx="86">
                  <c:v>0.70000000000000007</c:v>
                </c:pt>
                <c:pt idx="87">
                  <c:v>2.1</c:v>
                </c:pt>
                <c:pt idx="88">
                  <c:v>2.1</c:v>
                </c:pt>
                <c:pt idx="89">
                  <c:v>1.9</c:v>
                </c:pt>
                <c:pt idx="90">
                  <c:v>1.5</c:v>
                </c:pt>
              </c:numCache>
            </c:numRef>
          </c:val>
          <c:smooth val="0"/>
          <c:extLst>
            <c:ext xmlns:c16="http://schemas.microsoft.com/office/drawing/2014/chart" uri="{C3380CC4-5D6E-409C-BE32-E72D297353CC}">
              <c16:uniqueId val="{00000000-F504-4665-ADA5-1E4891CBC008}"/>
            </c:ext>
          </c:extLst>
        </c:ser>
        <c:ser>
          <c:idx val="1"/>
          <c:order val="1"/>
          <c:tx>
            <c:v>Predicted Inflation_rate_usa </c:v>
          </c:tx>
          <c:marker>
            <c:symbol val="none"/>
          </c:marker>
          <c:cat>
            <c:numRef>
              <c:f>[1]Regression_analysis!$U$224:$U$314</c:f>
              <c:numCache>
                <c:formatCode>General</c:formatCode>
                <c:ptCount val="91"/>
                <c:pt idx="0">
                  <c:v>3.2</c:v>
                </c:pt>
                <c:pt idx="1">
                  <c:v>8.6999999999999993</c:v>
                </c:pt>
                <c:pt idx="2">
                  <c:v>15.9</c:v>
                </c:pt>
                <c:pt idx="3">
                  <c:v>23.599999999999998</c:v>
                </c:pt>
                <c:pt idx="4">
                  <c:v>24.9</c:v>
                </c:pt>
                <c:pt idx="5">
                  <c:v>21.7</c:v>
                </c:pt>
                <c:pt idx="6">
                  <c:v>20.100000000000001</c:v>
                </c:pt>
                <c:pt idx="7">
                  <c:v>16.900000000000002</c:v>
                </c:pt>
                <c:pt idx="8">
                  <c:v>14.299999999999999</c:v>
                </c:pt>
                <c:pt idx="9">
                  <c:v>19</c:v>
                </c:pt>
                <c:pt idx="10">
                  <c:v>17.2</c:v>
                </c:pt>
                <c:pt idx="11">
                  <c:v>14.6</c:v>
                </c:pt>
                <c:pt idx="12">
                  <c:v>9.9</c:v>
                </c:pt>
                <c:pt idx="13">
                  <c:v>4.7</c:v>
                </c:pt>
                <c:pt idx="14">
                  <c:v>1.9</c:v>
                </c:pt>
                <c:pt idx="15">
                  <c:v>1.2</c:v>
                </c:pt>
                <c:pt idx="16">
                  <c:v>1.9</c:v>
                </c:pt>
                <c:pt idx="17">
                  <c:v>3.9</c:v>
                </c:pt>
                <c:pt idx="18">
                  <c:v>3.5999999999999996</c:v>
                </c:pt>
                <c:pt idx="19">
                  <c:v>4</c:v>
                </c:pt>
                <c:pt idx="20">
                  <c:v>6.6000000000000005</c:v>
                </c:pt>
                <c:pt idx="21">
                  <c:v>4.3</c:v>
                </c:pt>
                <c:pt idx="22">
                  <c:v>3.1</c:v>
                </c:pt>
                <c:pt idx="23">
                  <c:v>2.7</c:v>
                </c:pt>
                <c:pt idx="24">
                  <c:v>4.5</c:v>
                </c:pt>
                <c:pt idx="25">
                  <c:v>5</c:v>
                </c:pt>
                <c:pt idx="26">
                  <c:v>4.2</c:v>
                </c:pt>
                <c:pt idx="27">
                  <c:v>4.2</c:v>
                </c:pt>
                <c:pt idx="28">
                  <c:v>5.2</c:v>
                </c:pt>
                <c:pt idx="29">
                  <c:v>6.2</c:v>
                </c:pt>
                <c:pt idx="30">
                  <c:v>5.3</c:v>
                </c:pt>
                <c:pt idx="31">
                  <c:v>6.6000000000000005</c:v>
                </c:pt>
                <c:pt idx="32">
                  <c:v>6</c:v>
                </c:pt>
                <c:pt idx="33">
                  <c:v>5.5</c:v>
                </c:pt>
                <c:pt idx="34">
                  <c:v>5.5</c:v>
                </c:pt>
                <c:pt idx="35">
                  <c:v>5</c:v>
                </c:pt>
                <c:pt idx="36">
                  <c:v>4</c:v>
                </c:pt>
                <c:pt idx="37">
                  <c:v>3.8</c:v>
                </c:pt>
                <c:pt idx="38">
                  <c:v>3.8</c:v>
                </c:pt>
                <c:pt idx="39">
                  <c:v>3.4000000000000004</c:v>
                </c:pt>
                <c:pt idx="40">
                  <c:v>3.5000000000000004</c:v>
                </c:pt>
                <c:pt idx="41">
                  <c:v>6.1</c:v>
                </c:pt>
                <c:pt idx="42">
                  <c:v>6</c:v>
                </c:pt>
                <c:pt idx="43">
                  <c:v>5.2</c:v>
                </c:pt>
                <c:pt idx="44">
                  <c:v>4.9000000000000004</c:v>
                </c:pt>
                <c:pt idx="45">
                  <c:v>7.1999999999999993</c:v>
                </c:pt>
                <c:pt idx="46">
                  <c:v>8.2000000000000011</c:v>
                </c:pt>
                <c:pt idx="47">
                  <c:v>7.8</c:v>
                </c:pt>
                <c:pt idx="48">
                  <c:v>6.4</c:v>
                </c:pt>
                <c:pt idx="49">
                  <c:v>6</c:v>
                </c:pt>
                <c:pt idx="50">
                  <c:v>6</c:v>
                </c:pt>
                <c:pt idx="51">
                  <c:v>7.1999999999999993</c:v>
                </c:pt>
                <c:pt idx="52">
                  <c:v>8.5</c:v>
                </c:pt>
                <c:pt idx="53">
                  <c:v>10.8</c:v>
                </c:pt>
                <c:pt idx="54">
                  <c:v>8.3000000000000007</c:v>
                </c:pt>
                <c:pt idx="55">
                  <c:v>7.3</c:v>
                </c:pt>
                <c:pt idx="56">
                  <c:v>7.0000000000000009</c:v>
                </c:pt>
                <c:pt idx="57">
                  <c:v>6.6000000000000005</c:v>
                </c:pt>
                <c:pt idx="58">
                  <c:v>5.7</c:v>
                </c:pt>
                <c:pt idx="59">
                  <c:v>5.3</c:v>
                </c:pt>
                <c:pt idx="60">
                  <c:v>5.4</c:v>
                </c:pt>
                <c:pt idx="61">
                  <c:v>6.3</c:v>
                </c:pt>
                <c:pt idx="62">
                  <c:v>7.3</c:v>
                </c:pt>
                <c:pt idx="63">
                  <c:v>7.3999999999999995</c:v>
                </c:pt>
                <c:pt idx="64">
                  <c:v>6.5</c:v>
                </c:pt>
                <c:pt idx="65">
                  <c:v>5.5</c:v>
                </c:pt>
                <c:pt idx="66">
                  <c:v>5.6000000000000005</c:v>
                </c:pt>
                <c:pt idx="67">
                  <c:v>5.4</c:v>
                </c:pt>
                <c:pt idx="68">
                  <c:v>4.7</c:v>
                </c:pt>
                <c:pt idx="69">
                  <c:v>4.3999999999999995</c:v>
                </c:pt>
                <c:pt idx="70">
                  <c:v>4</c:v>
                </c:pt>
                <c:pt idx="71">
                  <c:v>3.9</c:v>
                </c:pt>
                <c:pt idx="72">
                  <c:v>5.7</c:v>
                </c:pt>
                <c:pt idx="73">
                  <c:v>6</c:v>
                </c:pt>
                <c:pt idx="74">
                  <c:v>5.7</c:v>
                </c:pt>
                <c:pt idx="75">
                  <c:v>5.4</c:v>
                </c:pt>
                <c:pt idx="76">
                  <c:v>4.9000000000000004</c:v>
                </c:pt>
                <c:pt idx="77">
                  <c:v>4.3999999999999995</c:v>
                </c:pt>
                <c:pt idx="78">
                  <c:v>5</c:v>
                </c:pt>
                <c:pt idx="79">
                  <c:v>7.3</c:v>
                </c:pt>
                <c:pt idx="80">
                  <c:v>9.9</c:v>
                </c:pt>
                <c:pt idx="81">
                  <c:v>9.3000000000000007</c:v>
                </c:pt>
                <c:pt idx="82">
                  <c:v>8.5</c:v>
                </c:pt>
                <c:pt idx="83">
                  <c:v>7.9</c:v>
                </c:pt>
                <c:pt idx="84">
                  <c:v>6.7</c:v>
                </c:pt>
                <c:pt idx="85">
                  <c:v>5.6000000000000005</c:v>
                </c:pt>
                <c:pt idx="86">
                  <c:v>5</c:v>
                </c:pt>
                <c:pt idx="87">
                  <c:v>4.7</c:v>
                </c:pt>
                <c:pt idx="88">
                  <c:v>4.1000000000000005</c:v>
                </c:pt>
                <c:pt idx="89">
                  <c:v>3.9</c:v>
                </c:pt>
                <c:pt idx="90">
                  <c:v>3.5000000000000004</c:v>
                </c:pt>
              </c:numCache>
            </c:numRef>
          </c:cat>
          <c:val>
            <c:numRef>
              <c:f>[1]Regression_analysis!$R$464:$R$554</c:f>
              <c:numCache>
                <c:formatCode>General</c:formatCode>
                <c:ptCount val="91"/>
                <c:pt idx="0">
                  <c:v>4.1965445140092923</c:v>
                </c:pt>
                <c:pt idx="1">
                  <c:v>2.6041691434196994</c:v>
                </c:pt>
                <c:pt idx="2">
                  <c:v>0.51960502192059543</c:v>
                </c:pt>
                <c:pt idx="3">
                  <c:v>-1.7097204969048345</c:v>
                </c:pt>
                <c:pt idx="4">
                  <c:v>-2.0861001299532838</c:v>
                </c:pt>
                <c:pt idx="5">
                  <c:v>-1.1596271870647934</c:v>
                </c:pt>
                <c:pt idx="6">
                  <c:v>-0.69639071562054866</c:v>
                </c:pt>
                <c:pt idx="7">
                  <c:v>0.2300822272679417</c:v>
                </c:pt>
                <c:pt idx="8">
                  <c:v>0.98284149336484106</c:v>
                </c:pt>
                <c:pt idx="9">
                  <c:v>-0.37791564150263035</c:v>
                </c:pt>
                <c:pt idx="10">
                  <c:v>0.1432253888721462</c:v>
                </c:pt>
                <c:pt idx="11">
                  <c:v>0.89598465496904467</c:v>
                </c:pt>
                <c:pt idx="12">
                  <c:v>2.2567417898365147</c:v>
                </c:pt>
                <c:pt idx="13">
                  <c:v>3.7622603220303121</c:v>
                </c:pt>
                <c:pt idx="14">
                  <c:v>4.5729241470577415</c:v>
                </c:pt>
                <c:pt idx="15">
                  <c:v>4.7755901033145989</c:v>
                </c:pt>
                <c:pt idx="16">
                  <c:v>4.5729241470577415</c:v>
                </c:pt>
                <c:pt idx="17">
                  <c:v>3.9938785577524349</c:v>
                </c:pt>
                <c:pt idx="18">
                  <c:v>4.0807353961482313</c:v>
                </c:pt>
                <c:pt idx="19">
                  <c:v>3.9649262782871695</c:v>
                </c:pt>
                <c:pt idx="20">
                  <c:v>3.212167012190271</c:v>
                </c:pt>
                <c:pt idx="21">
                  <c:v>3.8780694398913735</c:v>
                </c:pt>
                <c:pt idx="22">
                  <c:v>4.2254967934745578</c:v>
                </c:pt>
                <c:pt idx="23">
                  <c:v>4.3413059113356187</c:v>
                </c:pt>
                <c:pt idx="24">
                  <c:v>3.8201648809608431</c:v>
                </c:pt>
                <c:pt idx="25">
                  <c:v>3.6754034836345162</c:v>
                </c:pt>
                <c:pt idx="26">
                  <c:v>3.9070217193566386</c:v>
                </c:pt>
                <c:pt idx="27">
                  <c:v>3.9070217193566386</c:v>
                </c:pt>
                <c:pt idx="28">
                  <c:v>3.6174989247039857</c:v>
                </c:pt>
                <c:pt idx="29">
                  <c:v>3.327976130051332</c:v>
                </c:pt>
                <c:pt idx="30">
                  <c:v>3.5885466452387202</c:v>
                </c:pt>
                <c:pt idx="31">
                  <c:v>3.212167012190271</c:v>
                </c:pt>
                <c:pt idx="32">
                  <c:v>3.3858806889818629</c:v>
                </c:pt>
                <c:pt idx="33">
                  <c:v>3.5306420863081893</c:v>
                </c:pt>
                <c:pt idx="34">
                  <c:v>3.5306420863081893</c:v>
                </c:pt>
                <c:pt idx="35">
                  <c:v>3.6754034836345162</c:v>
                </c:pt>
                <c:pt idx="36">
                  <c:v>3.9649262782871695</c:v>
                </c:pt>
                <c:pt idx="37">
                  <c:v>4.0228308372177004</c:v>
                </c:pt>
                <c:pt idx="38">
                  <c:v>4.0228308372177004</c:v>
                </c:pt>
                <c:pt idx="39">
                  <c:v>4.1386399550787614</c:v>
                </c:pt>
                <c:pt idx="40">
                  <c:v>4.1096876756134959</c:v>
                </c:pt>
                <c:pt idx="41">
                  <c:v>3.3569284095165974</c:v>
                </c:pt>
                <c:pt idx="42">
                  <c:v>3.3858806889818629</c:v>
                </c:pt>
                <c:pt idx="43">
                  <c:v>3.6174989247039857</c:v>
                </c:pt>
                <c:pt idx="44">
                  <c:v>3.7043557630997812</c:v>
                </c:pt>
                <c:pt idx="45">
                  <c:v>3.0384533353986791</c:v>
                </c:pt>
                <c:pt idx="46">
                  <c:v>2.7489305407460254</c:v>
                </c:pt>
                <c:pt idx="47">
                  <c:v>2.8647396586070872</c:v>
                </c:pt>
                <c:pt idx="48">
                  <c:v>3.2700715711208015</c:v>
                </c:pt>
                <c:pt idx="49">
                  <c:v>3.3858806889818629</c:v>
                </c:pt>
                <c:pt idx="50">
                  <c:v>3.3858806889818629</c:v>
                </c:pt>
                <c:pt idx="51">
                  <c:v>3.0384533353986791</c:v>
                </c:pt>
                <c:pt idx="52">
                  <c:v>2.6620737023502299</c:v>
                </c:pt>
                <c:pt idx="53">
                  <c:v>1.9961712746491269</c:v>
                </c:pt>
                <c:pt idx="54">
                  <c:v>2.7199782612807599</c:v>
                </c:pt>
                <c:pt idx="55">
                  <c:v>3.0095010559334137</c:v>
                </c:pt>
                <c:pt idx="56">
                  <c:v>3.0963578943292092</c:v>
                </c:pt>
                <c:pt idx="57">
                  <c:v>3.212167012190271</c:v>
                </c:pt>
                <c:pt idx="58">
                  <c:v>3.4727375273776588</c:v>
                </c:pt>
                <c:pt idx="59">
                  <c:v>3.5885466452387202</c:v>
                </c:pt>
                <c:pt idx="60">
                  <c:v>3.5595943657734548</c:v>
                </c:pt>
                <c:pt idx="61">
                  <c:v>3.299023850586067</c:v>
                </c:pt>
                <c:pt idx="62">
                  <c:v>3.0095010559334137</c:v>
                </c:pt>
                <c:pt idx="63">
                  <c:v>2.9805487764681486</c:v>
                </c:pt>
                <c:pt idx="64">
                  <c:v>3.2411192916555365</c:v>
                </c:pt>
                <c:pt idx="65">
                  <c:v>3.5306420863081893</c:v>
                </c:pt>
                <c:pt idx="66">
                  <c:v>3.5016898068429239</c:v>
                </c:pt>
                <c:pt idx="67">
                  <c:v>3.5595943657734548</c:v>
                </c:pt>
                <c:pt idx="68">
                  <c:v>3.7622603220303121</c:v>
                </c:pt>
                <c:pt idx="69">
                  <c:v>3.8491171604261085</c:v>
                </c:pt>
                <c:pt idx="70">
                  <c:v>3.9649262782871695</c:v>
                </c:pt>
                <c:pt idx="71">
                  <c:v>3.9938785577524349</c:v>
                </c:pt>
                <c:pt idx="72">
                  <c:v>3.4727375273776588</c:v>
                </c:pt>
                <c:pt idx="73">
                  <c:v>3.3858806889818629</c:v>
                </c:pt>
                <c:pt idx="74">
                  <c:v>3.4727375273776588</c:v>
                </c:pt>
                <c:pt idx="75">
                  <c:v>3.5595943657734548</c:v>
                </c:pt>
                <c:pt idx="76">
                  <c:v>3.7043557630997812</c:v>
                </c:pt>
                <c:pt idx="77">
                  <c:v>3.8491171604261085</c:v>
                </c:pt>
                <c:pt idx="78">
                  <c:v>3.6754034836345162</c:v>
                </c:pt>
                <c:pt idx="79">
                  <c:v>3.0095010559334137</c:v>
                </c:pt>
                <c:pt idx="80">
                  <c:v>2.2567417898365147</c:v>
                </c:pt>
                <c:pt idx="81">
                  <c:v>2.4304554666281066</c:v>
                </c:pt>
                <c:pt idx="82">
                  <c:v>2.6620737023502299</c:v>
                </c:pt>
                <c:pt idx="83">
                  <c:v>2.8357873791418213</c:v>
                </c:pt>
                <c:pt idx="84">
                  <c:v>3.1832147327250055</c:v>
                </c:pt>
                <c:pt idx="85">
                  <c:v>3.5016898068429239</c:v>
                </c:pt>
                <c:pt idx="86">
                  <c:v>3.6754034836345162</c:v>
                </c:pt>
                <c:pt idx="87">
                  <c:v>3.7622603220303121</c:v>
                </c:pt>
                <c:pt idx="88">
                  <c:v>3.935973998821904</c:v>
                </c:pt>
                <c:pt idx="89">
                  <c:v>3.9938785577524349</c:v>
                </c:pt>
                <c:pt idx="90">
                  <c:v>4.1096876756134959</c:v>
                </c:pt>
              </c:numCache>
            </c:numRef>
          </c:val>
          <c:smooth val="0"/>
          <c:extLst>
            <c:ext xmlns:c16="http://schemas.microsoft.com/office/drawing/2014/chart" uri="{C3380CC4-5D6E-409C-BE32-E72D297353CC}">
              <c16:uniqueId val="{00000001-F504-4665-ADA5-1E4891CBC008}"/>
            </c:ext>
          </c:extLst>
        </c:ser>
        <c:dLbls>
          <c:showLegendKey val="0"/>
          <c:showVal val="0"/>
          <c:showCatName val="0"/>
          <c:showSerName val="0"/>
          <c:showPercent val="0"/>
          <c:showBubbleSize val="0"/>
        </c:dLbls>
        <c:smooth val="0"/>
        <c:axId val="1312125263"/>
        <c:axId val="1414669423"/>
      </c:lineChart>
      <c:catAx>
        <c:axId val="1312125263"/>
        <c:scaling>
          <c:orientation val="minMax"/>
        </c:scaling>
        <c:delete val="0"/>
        <c:axPos val="b"/>
        <c:title>
          <c:tx>
            <c:rich>
              <a:bodyPr/>
              <a:lstStyle/>
              <a:p>
                <a:pPr>
                  <a:defRPr/>
                </a:pPr>
                <a:r>
                  <a:rPr lang="en-IN"/>
                  <a:t>UnemploymentRate_usa</a:t>
                </a:r>
              </a:p>
            </c:rich>
          </c:tx>
          <c:layout/>
          <c:overlay val="0"/>
        </c:title>
        <c:numFmt formatCode="General" sourceLinked="1"/>
        <c:majorTickMark val="out"/>
        <c:minorTickMark val="none"/>
        <c:tickLblPos val="nextTo"/>
        <c:crossAx val="1414669423"/>
        <c:crosses val="autoZero"/>
        <c:auto val="1"/>
        <c:lblAlgn val="ctr"/>
        <c:lblOffset val="100"/>
        <c:noMultiLvlLbl val="0"/>
      </c:catAx>
      <c:valAx>
        <c:axId val="1414669423"/>
        <c:scaling>
          <c:orientation val="minMax"/>
        </c:scaling>
        <c:delete val="0"/>
        <c:axPos val="l"/>
        <c:title>
          <c:tx>
            <c:rich>
              <a:bodyPr/>
              <a:lstStyle/>
              <a:p>
                <a:pPr>
                  <a:defRPr/>
                </a:pPr>
                <a:r>
                  <a:rPr lang="en-IN"/>
                  <a:t>Inflation_rate_usa </a:t>
                </a:r>
              </a:p>
            </c:rich>
          </c:tx>
          <c:layout/>
          <c:overlay val="0"/>
        </c:title>
        <c:numFmt formatCode="General" sourceLinked="1"/>
        <c:majorTickMark val="out"/>
        <c:minorTickMark val="none"/>
        <c:tickLblPos val="nextTo"/>
        <c:crossAx val="1312125263"/>
        <c:crosses val="autoZero"/>
        <c:crossBetween val="between"/>
      </c:valAx>
    </c:plotArea>
    <c:legend>
      <c:legendPos val="r"/>
      <c:layout/>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39572288356651"/>
          <c:y val="4.147173681954254E-2"/>
          <c:w val="0.83354104014886488"/>
          <c:h val="0.82791877681805082"/>
        </c:manualLayout>
      </c:layout>
      <c:lineChart>
        <c:grouping val="standard"/>
        <c:varyColors val="0"/>
        <c:ser>
          <c:idx val="0"/>
          <c:order val="0"/>
          <c:tx>
            <c:strRef>
              <c:f>[2]Sheet4!$B$5</c:f>
              <c:strCache>
                <c:ptCount val="1"/>
                <c:pt idx="0">
                  <c:v>Inflation (%)</c:v>
                </c:pt>
              </c:strCache>
            </c:strRef>
          </c:tx>
          <c:spPr>
            <a:ln w="101600" cap="rnd">
              <a:solidFill>
                <a:schemeClr val="accent1"/>
              </a:solidFill>
              <a:round/>
            </a:ln>
            <a:effectLst>
              <a:outerShdw blurRad="57150" dist="19050" dir="5400000" algn="ctr" rotWithShape="0">
                <a:srgbClr val="000000">
                  <a:alpha val="63000"/>
                </a:srgbClr>
              </a:outerShdw>
            </a:effectLst>
          </c:spPr>
          <c:marker>
            <c:symbol val="none"/>
          </c:marker>
          <c:cat>
            <c:numRef>
              <c:f>[2]Sheet4!$A$6:$A$97</c:f>
              <c:numCache>
                <c:formatCode>General</c:formatCode>
                <c:ptCount val="92"/>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pt idx="83">
                  <c:v>2012</c:v>
                </c:pt>
                <c:pt idx="84">
                  <c:v>2013</c:v>
                </c:pt>
                <c:pt idx="85">
                  <c:v>2014</c:v>
                </c:pt>
                <c:pt idx="86">
                  <c:v>2015</c:v>
                </c:pt>
                <c:pt idx="87">
                  <c:v>2016</c:v>
                </c:pt>
                <c:pt idx="88">
                  <c:v>2017</c:v>
                </c:pt>
                <c:pt idx="89">
                  <c:v>2018</c:v>
                </c:pt>
                <c:pt idx="90">
                  <c:v>2019</c:v>
                </c:pt>
                <c:pt idx="91">
                  <c:v>2020</c:v>
                </c:pt>
              </c:numCache>
            </c:numRef>
          </c:cat>
          <c:val>
            <c:numRef>
              <c:f>[2]Sheet4!$B$6:$B$97</c:f>
              <c:numCache>
                <c:formatCode>General</c:formatCode>
                <c:ptCount val="92"/>
                <c:pt idx="0">
                  <c:v>0.6</c:v>
                </c:pt>
                <c:pt idx="1">
                  <c:v>-6.4</c:v>
                </c:pt>
                <c:pt idx="2">
                  <c:v>-9.3000000000000007</c:v>
                </c:pt>
                <c:pt idx="3">
                  <c:v>-10.299999999999999</c:v>
                </c:pt>
                <c:pt idx="4">
                  <c:v>0.8</c:v>
                </c:pt>
                <c:pt idx="5">
                  <c:v>1.5</c:v>
                </c:pt>
                <c:pt idx="6">
                  <c:v>3</c:v>
                </c:pt>
                <c:pt idx="7">
                  <c:v>1.4000000000000001</c:v>
                </c:pt>
                <c:pt idx="8">
                  <c:v>2.9000000000000004</c:v>
                </c:pt>
                <c:pt idx="9">
                  <c:v>-2.8000000000000003</c:v>
                </c:pt>
                <c:pt idx="10">
                  <c:v>0</c:v>
                </c:pt>
                <c:pt idx="11">
                  <c:v>0.70000000000000007</c:v>
                </c:pt>
                <c:pt idx="12">
                  <c:v>9.9</c:v>
                </c:pt>
                <c:pt idx="13">
                  <c:v>9</c:v>
                </c:pt>
                <c:pt idx="14">
                  <c:v>3</c:v>
                </c:pt>
                <c:pt idx="15">
                  <c:v>2.2999999999999998</c:v>
                </c:pt>
                <c:pt idx="16">
                  <c:v>2.1999999999999997</c:v>
                </c:pt>
                <c:pt idx="17">
                  <c:v>18.099999999999998</c:v>
                </c:pt>
                <c:pt idx="18">
                  <c:v>8.7999999999999989</c:v>
                </c:pt>
                <c:pt idx="19">
                  <c:v>3</c:v>
                </c:pt>
                <c:pt idx="20">
                  <c:v>-2.1</c:v>
                </c:pt>
                <c:pt idx="21">
                  <c:v>5.8999999999999995</c:v>
                </c:pt>
                <c:pt idx="22">
                  <c:v>6</c:v>
                </c:pt>
                <c:pt idx="23">
                  <c:v>0.8</c:v>
                </c:pt>
                <c:pt idx="24">
                  <c:v>0.70000000000000007</c:v>
                </c:pt>
                <c:pt idx="25">
                  <c:v>-0.70000000000000007</c:v>
                </c:pt>
                <c:pt idx="26">
                  <c:v>0.4</c:v>
                </c:pt>
                <c:pt idx="27">
                  <c:v>3</c:v>
                </c:pt>
                <c:pt idx="28">
                  <c:v>2.9000000000000004</c:v>
                </c:pt>
                <c:pt idx="29">
                  <c:v>1.7999999999999998</c:v>
                </c:pt>
                <c:pt idx="30">
                  <c:v>1.7000000000000002</c:v>
                </c:pt>
                <c:pt idx="31">
                  <c:v>1.4000000000000001</c:v>
                </c:pt>
                <c:pt idx="32">
                  <c:v>0.70000000000000007</c:v>
                </c:pt>
                <c:pt idx="33">
                  <c:v>1.3</c:v>
                </c:pt>
                <c:pt idx="34">
                  <c:v>1.6</c:v>
                </c:pt>
                <c:pt idx="35">
                  <c:v>1</c:v>
                </c:pt>
                <c:pt idx="36">
                  <c:v>1.9</c:v>
                </c:pt>
                <c:pt idx="37">
                  <c:v>3.5000000000000004</c:v>
                </c:pt>
                <c:pt idx="38">
                  <c:v>3</c:v>
                </c:pt>
                <c:pt idx="39">
                  <c:v>4.7</c:v>
                </c:pt>
                <c:pt idx="40">
                  <c:v>6.2</c:v>
                </c:pt>
                <c:pt idx="41">
                  <c:v>5.6000000000000005</c:v>
                </c:pt>
                <c:pt idx="42">
                  <c:v>3.3000000000000003</c:v>
                </c:pt>
                <c:pt idx="43">
                  <c:v>3.4000000000000004</c:v>
                </c:pt>
                <c:pt idx="44">
                  <c:v>8.6999999999999993</c:v>
                </c:pt>
                <c:pt idx="45">
                  <c:v>12.3</c:v>
                </c:pt>
                <c:pt idx="46">
                  <c:v>6.9</c:v>
                </c:pt>
                <c:pt idx="47">
                  <c:v>4.9000000000000004</c:v>
                </c:pt>
                <c:pt idx="48">
                  <c:v>6.7</c:v>
                </c:pt>
                <c:pt idx="49">
                  <c:v>9</c:v>
                </c:pt>
                <c:pt idx="50">
                  <c:v>13.3</c:v>
                </c:pt>
                <c:pt idx="51">
                  <c:v>12.5</c:v>
                </c:pt>
                <c:pt idx="52">
                  <c:v>8.9</c:v>
                </c:pt>
                <c:pt idx="53">
                  <c:v>3.8</c:v>
                </c:pt>
                <c:pt idx="54">
                  <c:v>3.8</c:v>
                </c:pt>
                <c:pt idx="55">
                  <c:v>3.9</c:v>
                </c:pt>
                <c:pt idx="56">
                  <c:v>3.8</c:v>
                </c:pt>
                <c:pt idx="57">
                  <c:v>1.0999999999999999</c:v>
                </c:pt>
                <c:pt idx="58">
                  <c:v>4.3999999999999995</c:v>
                </c:pt>
                <c:pt idx="59">
                  <c:v>4.3999999999999995</c:v>
                </c:pt>
                <c:pt idx="60">
                  <c:v>4.5999999999999996</c:v>
                </c:pt>
                <c:pt idx="61">
                  <c:v>6.1</c:v>
                </c:pt>
                <c:pt idx="62">
                  <c:v>3.1</c:v>
                </c:pt>
                <c:pt idx="63">
                  <c:v>2.9000000000000004</c:v>
                </c:pt>
                <c:pt idx="64">
                  <c:v>2.7</c:v>
                </c:pt>
                <c:pt idx="65">
                  <c:v>2.7</c:v>
                </c:pt>
                <c:pt idx="66">
                  <c:v>2.5</c:v>
                </c:pt>
                <c:pt idx="67">
                  <c:v>3.3000000000000003</c:v>
                </c:pt>
                <c:pt idx="68">
                  <c:v>1.7000000000000002</c:v>
                </c:pt>
                <c:pt idx="69">
                  <c:v>1.6</c:v>
                </c:pt>
                <c:pt idx="70">
                  <c:v>2.7</c:v>
                </c:pt>
                <c:pt idx="71">
                  <c:v>3.4000000000000004</c:v>
                </c:pt>
                <c:pt idx="72">
                  <c:v>1.6</c:v>
                </c:pt>
                <c:pt idx="73">
                  <c:v>2.4</c:v>
                </c:pt>
                <c:pt idx="74">
                  <c:v>1.9</c:v>
                </c:pt>
                <c:pt idx="75">
                  <c:v>3.3000000000000003</c:v>
                </c:pt>
                <c:pt idx="76">
                  <c:v>3.4000000000000004</c:v>
                </c:pt>
                <c:pt idx="77">
                  <c:v>2.5</c:v>
                </c:pt>
                <c:pt idx="78">
                  <c:v>4.1000000000000005</c:v>
                </c:pt>
                <c:pt idx="79">
                  <c:v>0.1</c:v>
                </c:pt>
                <c:pt idx="80">
                  <c:v>2.7</c:v>
                </c:pt>
                <c:pt idx="81">
                  <c:v>1.5</c:v>
                </c:pt>
                <c:pt idx="82">
                  <c:v>3</c:v>
                </c:pt>
                <c:pt idx="83">
                  <c:v>1.7000000000000002</c:v>
                </c:pt>
                <c:pt idx="84">
                  <c:v>1.5</c:v>
                </c:pt>
                <c:pt idx="85">
                  <c:v>0.8</c:v>
                </c:pt>
                <c:pt idx="86">
                  <c:v>0.70000000000000007</c:v>
                </c:pt>
                <c:pt idx="87">
                  <c:v>2.1</c:v>
                </c:pt>
                <c:pt idx="88">
                  <c:v>2.1</c:v>
                </c:pt>
                <c:pt idx="89">
                  <c:v>1.9</c:v>
                </c:pt>
                <c:pt idx="90">
                  <c:v>1.5</c:v>
                </c:pt>
              </c:numCache>
            </c:numRef>
          </c:val>
          <c:smooth val="0"/>
          <c:extLst>
            <c:ext xmlns:c16="http://schemas.microsoft.com/office/drawing/2014/chart" uri="{C3380CC4-5D6E-409C-BE32-E72D297353CC}">
              <c16:uniqueId val="{00000000-6A30-4BB8-9375-D375BD41B4F7}"/>
            </c:ext>
          </c:extLst>
        </c:ser>
        <c:ser>
          <c:idx val="1"/>
          <c:order val="1"/>
          <c:tx>
            <c:strRef>
              <c:f>[2]Sheet4!$C$5</c:f>
              <c:strCache>
                <c:ptCount val="1"/>
                <c:pt idx="0">
                  <c:v>forcast (0.7)</c:v>
                </c:pt>
              </c:strCache>
            </c:strRef>
          </c:tx>
          <c:spPr>
            <a:ln w="101600" cap="rnd">
              <a:solidFill>
                <a:schemeClr val="accent2"/>
              </a:solidFill>
              <a:round/>
            </a:ln>
            <a:effectLst>
              <a:outerShdw blurRad="57150" dist="19050" dir="5400000" algn="ctr" rotWithShape="0">
                <a:srgbClr val="000000">
                  <a:alpha val="63000"/>
                </a:srgbClr>
              </a:outerShdw>
            </a:effectLst>
          </c:spPr>
          <c:marker>
            <c:symbol val="none"/>
          </c:marker>
          <c:cat>
            <c:numRef>
              <c:f>[2]Sheet4!$A$6:$A$97</c:f>
              <c:numCache>
                <c:formatCode>General</c:formatCode>
                <c:ptCount val="92"/>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pt idx="83">
                  <c:v>2012</c:v>
                </c:pt>
                <c:pt idx="84">
                  <c:v>2013</c:v>
                </c:pt>
                <c:pt idx="85">
                  <c:v>2014</c:v>
                </c:pt>
                <c:pt idx="86">
                  <c:v>2015</c:v>
                </c:pt>
                <c:pt idx="87">
                  <c:v>2016</c:v>
                </c:pt>
                <c:pt idx="88">
                  <c:v>2017</c:v>
                </c:pt>
                <c:pt idx="89">
                  <c:v>2018</c:v>
                </c:pt>
                <c:pt idx="90">
                  <c:v>2019</c:v>
                </c:pt>
                <c:pt idx="91">
                  <c:v>2020</c:v>
                </c:pt>
              </c:numCache>
            </c:numRef>
          </c:cat>
          <c:val>
            <c:numRef>
              <c:f>[2]Sheet4!$C$6:$C$97</c:f>
              <c:numCache>
                <c:formatCode>General</c:formatCode>
                <c:ptCount val="92"/>
                <c:pt idx="0">
                  <c:v>#N/A</c:v>
                </c:pt>
                <c:pt idx="1">
                  <c:v>0.6</c:v>
                </c:pt>
                <c:pt idx="2">
                  <c:v>-5.0000000000000009</c:v>
                </c:pt>
                <c:pt idx="3">
                  <c:v>-8.4400000000000013</c:v>
                </c:pt>
                <c:pt idx="4">
                  <c:v>-9.9280000000000008</c:v>
                </c:pt>
                <c:pt idx="5">
                  <c:v>-1.3455999999999997</c:v>
                </c:pt>
                <c:pt idx="6">
                  <c:v>0.93088000000000037</c:v>
                </c:pt>
                <c:pt idx="7">
                  <c:v>2.5861760000000005</c:v>
                </c:pt>
                <c:pt idx="8">
                  <c:v>1.6372352000000001</c:v>
                </c:pt>
                <c:pt idx="9">
                  <c:v>2.6474470400000003</c:v>
                </c:pt>
                <c:pt idx="10">
                  <c:v>-1.7105105920000003</c:v>
                </c:pt>
                <c:pt idx="11">
                  <c:v>-0.34210211839999999</c:v>
                </c:pt>
                <c:pt idx="12">
                  <c:v>0.49157957632000004</c:v>
                </c:pt>
                <c:pt idx="13">
                  <c:v>8.0183159152640009</c:v>
                </c:pt>
                <c:pt idx="14">
                  <c:v>8.8036631830527998</c:v>
                </c:pt>
                <c:pt idx="15">
                  <c:v>4.1607326366105601</c:v>
                </c:pt>
                <c:pt idx="16">
                  <c:v>2.6721465273221119</c:v>
                </c:pt>
                <c:pt idx="17">
                  <c:v>2.2944293054644218</c:v>
                </c:pt>
                <c:pt idx="18">
                  <c:v>14.938885861092883</c:v>
                </c:pt>
                <c:pt idx="19">
                  <c:v>10.027777172218576</c:v>
                </c:pt>
                <c:pt idx="20">
                  <c:v>4.4055554344437144</c:v>
                </c:pt>
                <c:pt idx="21">
                  <c:v>-0.79888891311125743</c:v>
                </c:pt>
                <c:pt idx="22">
                  <c:v>4.5602222173777482</c:v>
                </c:pt>
                <c:pt idx="23">
                  <c:v>5.7120444434755502</c:v>
                </c:pt>
                <c:pt idx="24">
                  <c:v>1.7824088886951099</c:v>
                </c:pt>
                <c:pt idx="25">
                  <c:v>0.91648177773902195</c:v>
                </c:pt>
                <c:pt idx="26">
                  <c:v>-0.37670364445219573</c:v>
                </c:pt>
                <c:pt idx="27">
                  <c:v>0.24465927110956093</c:v>
                </c:pt>
                <c:pt idx="28">
                  <c:v>2.4489318542219127</c:v>
                </c:pt>
                <c:pt idx="29">
                  <c:v>2.8097863708443827</c:v>
                </c:pt>
                <c:pt idx="30">
                  <c:v>2.0019572741688765</c:v>
                </c:pt>
                <c:pt idx="31">
                  <c:v>1.7603914548337756</c:v>
                </c:pt>
                <c:pt idx="32">
                  <c:v>1.4720782909667551</c:v>
                </c:pt>
                <c:pt idx="33">
                  <c:v>0.85441565819335108</c:v>
                </c:pt>
                <c:pt idx="34">
                  <c:v>1.2108831316386701</c:v>
                </c:pt>
                <c:pt idx="35">
                  <c:v>1.5221766263277341</c:v>
                </c:pt>
                <c:pt idx="36">
                  <c:v>1.1044353252655468</c:v>
                </c:pt>
                <c:pt idx="37">
                  <c:v>1.7408870650531094</c:v>
                </c:pt>
                <c:pt idx="38">
                  <c:v>3.1481774130106226</c:v>
                </c:pt>
                <c:pt idx="39">
                  <c:v>3.0296354826021248</c:v>
                </c:pt>
                <c:pt idx="40">
                  <c:v>4.3659270965204247</c:v>
                </c:pt>
                <c:pt idx="41">
                  <c:v>5.833185419304086</c:v>
                </c:pt>
                <c:pt idx="42">
                  <c:v>5.6466370838608171</c:v>
                </c:pt>
                <c:pt idx="43">
                  <c:v>3.769327416772164</c:v>
                </c:pt>
                <c:pt idx="44">
                  <c:v>3.4738654833544333</c:v>
                </c:pt>
                <c:pt idx="45">
                  <c:v>7.6547730966708869</c:v>
                </c:pt>
                <c:pt idx="46">
                  <c:v>11.370954619334178</c:v>
                </c:pt>
                <c:pt idx="47">
                  <c:v>7.7941909238668359</c:v>
                </c:pt>
                <c:pt idx="48">
                  <c:v>5.4788381847733669</c:v>
                </c:pt>
                <c:pt idx="49">
                  <c:v>6.4557676369546737</c:v>
                </c:pt>
                <c:pt idx="50">
                  <c:v>8.4911535273909351</c:v>
                </c:pt>
                <c:pt idx="51">
                  <c:v>12.338230705478187</c:v>
                </c:pt>
                <c:pt idx="52">
                  <c:v>12.467646141095637</c:v>
                </c:pt>
                <c:pt idx="53">
                  <c:v>9.6135292282191287</c:v>
                </c:pt>
                <c:pt idx="54">
                  <c:v>4.9627058456438249</c:v>
                </c:pt>
                <c:pt idx="55">
                  <c:v>4.0325411691287645</c:v>
                </c:pt>
                <c:pt idx="56">
                  <c:v>3.9265082338257526</c:v>
                </c:pt>
                <c:pt idx="57">
                  <c:v>3.8253016467651504</c:v>
                </c:pt>
                <c:pt idx="58">
                  <c:v>1.6450603293530297</c:v>
                </c:pt>
                <c:pt idx="59">
                  <c:v>3.8490120658706055</c:v>
                </c:pt>
                <c:pt idx="60">
                  <c:v>4.2898024131741206</c:v>
                </c:pt>
                <c:pt idx="61">
                  <c:v>4.5379604826348237</c:v>
                </c:pt>
                <c:pt idx="62">
                  <c:v>5.7875920965269643</c:v>
                </c:pt>
                <c:pt idx="63">
                  <c:v>3.6375184193053931</c:v>
                </c:pt>
                <c:pt idx="64">
                  <c:v>3.0475036838610787</c:v>
                </c:pt>
                <c:pt idx="65">
                  <c:v>2.7695007367722155</c:v>
                </c:pt>
                <c:pt idx="66">
                  <c:v>2.7139001473544431</c:v>
                </c:pt>
                <c:pt idx="67">
                  <c:v>2.5427800294708884</c:v>
                </c:pt>
                <c:pt idx="68">
                  <c:v>3.1485560058941782</c:v>
                </c:pt>
                <c:pt idx="69">
                  <c:v>1.9897112011788358</c:v>
                </c:pt>
                <c:pt idx="70">
                  <c:v>1.6779422402357673</c:v>
                </c:pt>
                <c:pt idx="71">
                  <c:v>2.4955884480471537</c:v>
                </c:pt>
                <c:pt idx="72">
                  <c:v>3.2191176896094311</c:v>
                </c:pt>
                <c:pt idx="73">
                  <c:v>1.9238235379218862</c:v>
                </c:pt>
                <c:pt idx="74">
                  <c:v>2.3047647075843769</c:v>
                </c:pt>
                <c:pt idx="75">
                  <c:v>1.9809529415168754</c:v>
                </c:pt>
                <c:pt idx="76">
                  <c:v>3.0361905883033757</c:v>
                </c:pt>
                <c:pt idx="77">
                  <c:v>3.3272381176606758</c:v>
                </c:pt>
                <c:pt idx="78">
                  <c:v>2.6654476235321352</c:v>
                </c:pt>
                <c:pt idx="79">
                  <c:v>3.8130895247064274</c:v>
                </c:pt>
                <c:pt idx="80">
                  <c:v>0.84261790494128541</c:v>
                </c:pt>
                <c:pt idx="81">
                  <c:v>2.3285235809882572</c:v>
                </c:pt>
                <c:pt idx="82">
                  <c:v>1.6657047161976515</c:v>
                </c:pt>
                <c:pt idx="83">
                  <c:v>2.7331409432395306</c:v>
                </c:pt>
                <c:pt idx="84">
                  <c:v>1.9066281886479062</c:v>
                </c:pt>
                <c:pt idx="85">
                  <c:v>1.5813256377295812</c:v>
                </c:pt>
                <c:pt idx="86">
                  <c:v>0.9562651275459163</c:v>
                </c:pt>
                <c:pt idx="87">
                  <c:v>0.75125302550918327</c:v>
                </c:pt>
                <c:pt idx="88">
                  <c:v>1.8302506051018368</c:v>
                </c:pt>
                <c:pt idx="89">
                  <c:v>2.0460501210203672</c:v>
                </c:pt>
                <c:pt idx="90">
                  <c:v>1.9292100242040733</c:v>
                </c:pt>
                <c:pt idx="91">
                  <c:v>1.5858420048408148</c:v>
                </c:pt>
              </c:numCache>
            </c:numRef>
          </c:val>
          <c:smooth val="0"/>
          <c:extLst>
            <c:ext xmlns:c16="http://schemas.microsoft.com/office/drawing/2014/chart" uri="{C3380CC4-5D6E-409C-BE32-E72D297353CC}">
              <c16:uniqueId val="{00000001-6A30-4BB8-9375-D375BD41B4F7}"/>
            </c:ext>
          </c:extLst>
        </c:ser>
        <c:ser>
          <c:idx val="2"/>
          <c:order val="2"/>
          <c:tx>
            <c:strRef>
              <c:f>[2]Sheet4!$D$5</c:f>
              <c:strCache>
                <c:ptCount val="1"/>
                <c:pt idx="0">
                  <c:v>forcast(0.1)</c:v>
                </c:pt>
              </c:strCache>
            </c:strRef>
          </c:tx>
          <c:spPr>
            <a:ln w="101600" cap="rnd">
              <a:solidFill>
                <a:schemeClr val="accent4"/>
              </a:solidFill>
              <a:round/>
            </a:ln>
            <a:effectLst>
              <a:outerShdw blurRad="57150" dist="19050" dir="5400000" algn="ctr" rotWithShape="0">
                <a:srgbClr val="000000">
                  <a:alpha val="63000"/>
                </a:srgbClr>
              </a:outerShdw>
            </a:effectLst>
          </c:spPr>
          <c:marker>
            <c:symbol val="none"/>
          </c:marker>
          <c:cat>
            <c:numRef>
              <c:f>[2]Sheet4!$A$6:$A$97</c:f>
              <c:numCache>
                <c:formatCode>General</c:formatCode>
                <c:ptCount val="92"/>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pt idx="83">
                  <c:v>2012</c:v>
                </c:pt>
                <c:pt idx="84">
                  <c:v>2013</c:v>
                </c:pt>
                <c:pt idx="85">
                  <c:v>2014</c:v>
                </c:pt>
                <c:pt idx="86">
                  <c:v>2015</c:v>
                </c:pt>
                <c:pt idx="87">
                  <c:v>2016</c:v>
                </c:pt>
                <c:pt idx="88">
                  <c:v>2017</c:v>
                </c:pt>
                <c:pt idx="89">
                  <c:v>2018</c:v>
                </c:pt>
                <c:pt idx="90">
                  <c:v>2019</c:v>
                </c:pt>
                <c:pt idx="91">
                  <c:v>2020</c:v>
                </c:pt>
              </c:numCache>
            </c:numRef>
          </c:cat>
          <c:val>
            <c:numRef>
              <c:f>[2]Sheet4!$D$6:$D$97</c:f>
              <c:numCache>
                <c:formatCode>General</c:formatCode>
                <c:ptCount val="92"/>
                <c:pt idx="0">
                  <c:v>#N/A</c:v>
                </c:pt>
                <c:pt idx="1">
                  <c:v>0.6</c:v>
                </c:pt>
                <c:pt idx="2">
                  <c:v>-0.10000000000000009</c:v>
                </c:pt>
                <c:pt idx="3">
                  <c:v>-1.0200000000000002</c:v>
                </c:pt>
                <c:pt idx="4">
                  <c:v>-1.9480000000000004</c:v>
                </c:pt>
                <c:pt idx="5">
                  <c:v>-1.6732000000000002</c:v>
                </c:pt>
                <c:pt idx="6">
                  <c:v>-1.3558800000000004</c:v>
                </c:pt>
                <c:pt idx="7">
                  <c:v>-0.92029200000000033</c:v>
                </c:pt>
                <c:pt idx="8">
                  <c:v>-0.68826280000000029</c:v>
                </c:pt>
                <c:pt idx="9">
                  <c:v>-0.32943652000000023</c:v>
                </c:pt>
                <c:pt idx="10">
                  <c:v>-0.57649286800000032</c:v>
                </c:pt>
                <c:pt idx="11">
                  <c:v>-0.51884358120000029</c:v>
                </c:pt>
                <c:pt idx="12">
                  <c:v>-0.39695922308000026</c:v>
                </c:pt>
                <c:pt idx="13">
                  <c:v>0.63273669922799991</c:v>
                </c:pt>
                <c:pt idx="14">
                  <c:v>1.4694630293052</c:v>
                </c:pt>
                <c:pt idx="15">
                  <c:v>1.62251672637468</c:v>
                </c:pt>
                <c:pt idx="16">
                  <c:v>1.6902650537372121</c:v>
                </c:pt>
                <c:pt idx="17">
                  <c:v>1.7412385483634909</c:v>
                </c:pt>
                <c:pt idx="18">
                  <c:v>3.3771146935271417</c:v>
                </c:pt>
                <c:pt idx="19">
                  <c:v>3.9194032241744274</c:v>
                </c:pt>
                <c:pt idx="20">
                  <c:v>3.8274629017569852</c:v>
                </c:pt>
                <c:pt idx="21">
                  <c:v>3.2347166115812866</c:v>
                </c:pt>
                <c:pt idx="22">
                  <c:v>3.5012449504231578</c:v>
                </c:pt>
                <c:pt idx="23">
                  <c:v>3.7511204553808422</c:v>
                </c:pt>
                <c:pt idx="24">
                  <c:v>3.4560084098427581</c:v>
                </c:pt>
                <c:pt idx="25">
                  <c:v>3.1804075688584823</c:v>
                </c:pt>
                <c:pt idx="26">
                  <c:v>2.7923668119726344</c:v>
                </c:pt>
                <c:pt idx="27">
                  <c:v>2.5531301307753709</c:v>
                </c:pt>
                <c:pt idx="28">
                  <c:v>2.5978171176978337</c:v>
                </c:pt>
                <c:pt idx="29">
                  <c:v>2.6280354059280504</c:v>
                </c:pt>
                <c:pt idx="30">
                  <c:v>2.5452318653352455</c:v>
                </c:pt>
                <c:pt idx="31">
                  <c:v>2.4607086788017209</c:v>
                </c:pt>
                <c:pt idx="32">
                  <c:v>2.3546378109215489</c:v>
                </c:pt>
                <c:pt idx="33">
                  <c:v>2.189174029829394</c:v>
                </c:pt>
                <c:pt idx="34">
                  <c:v>2.1002566268464546</c:v>
                </c:pt>
                <c:pt idx="35">
                  <c:v>2.0502309641618091</c:v>
                </c:pt>
                <c:pt idx="36">
                  <c:v>1.9452078677456284</c:v>
                </c:pt>
                <c:pt idx="37">
                  <c:v>1.9406870809710655</c:v>
                </c:pt>
                <c:pt idx="38">
                  <c:v>2.0966183728739591</c:v>
                </c:pt>
                <c:pt idx="39">
                  <c:v>2.186956535586563</c:v>
                </c:pt>
                <c:pt idx="40">
                  <c:v>2.4382608820279068</c:v>
                </c:pt>
                <c:pt idx="41">
                  <c:v>2.8144347938251162</c:v>
                </c:pt>
                <c:pt idx="42">
                  <c:v>3.0929913144426049</c:v>
                </c:pt>
                <c:pt idx="43">
                  <c:v>3.1136921829983444</c:v>
                </c:pt>
                <c:pt idx="44">
                  <c:v>3.1423229646985105</c:v>
                </c:pt>
                <c:pt idx="45">
                  <c:v>3.6980906682286596</c:v>
                </c:pt>
                <c:pt idx="46">
                  <c:v>4.5582816014057936</c:v>
                </c:pt>
                <c:pt idx="47">
                  <c:v>4.7924534412652147</c:v>
                </c:pt>
                <c:pt idx="48">
                  <c:v>4.8032080971386932</c:v>
                </c:pt>
                <c:pt idx="49">
                  <c:v>4.992887287424824</c:v>
                </c:pt>
                <c:pt idx="50">
                  <c:v>5.3935985586823421</c:v>
                </c:pt>
                <c:pt idx="51">
                  <c:v>6.1842387028141079</c:v>
                </c:pt>
                <c:pt idx="52">
                  <c:v>6.8158148325326975</c:v>
                </c:pt>
                <c:pt idx="53">
                  <c:v>7.0242333492794273</c:v>
                </c:pt>
                <c:pt idx="54">
                  <c:v>6.7018100143514845</c:v>
                </c:pt>
                <c:pt idx="55">
                  <c:v>6.411629012916336</c:v>
                </c:pt>
                <c:pt idx="56">
                  <c:v>6.1604661116247019</c:v>
                </c:pt>
                <c:pt idx="57">
                  <c:v>5.924419500462232</c:v>
                </c:pt>
                <c:pt idx="58">
                  <c:v>5.4419775504160093</c:v>
                </c:pt>
                <c:pt idx="59">
                  <c:v>5.3377797953744093</c:v>
                </c:pt>
                <c:pt idx="60">
                  <c:v>5.2440018158369686</c:v>
                </c:pt>
                <c:pt idx="61">
                  <c:v>5.179601634253272</c:v>
                </c:pt>
                <c:pt idx="62">
                  <c:v>5.2716414708279453</c:v>
                </c:pt>
                <c:pt idx="63">
                  <c:v>5.0544773237451501</c:v>
                </c:pt>
                <c:pt idx="64">
                  <c:v>4.8390295913706352</c:v>
                </c:pt>
                <c:pt idx="65">
                  <c:v>4.625126632233572</c:v>
                </c:pt>
                <c:pt idx="66">
                  <c:v>4.4326139690102142</c:v>
                </c:pt>
                <c:pt idx="67">
                  <c:v>4.2393525721091923</c:v>
                </c:pt>
                <c:pt idx="68">
                  <c:v>4.1454173148982729</c:v>
                </c:pt>
                <c:pt idx="69">
                  <c:v>3.9008755834084456</c:v>
                </c:pt>
                <c:pt idx="70">
                  <c:v>3.6707880250676013</c:v>
                </c:pt>
                <c:pt idx="71">
                  <c:v>3.5737092225608413</c:v>
                </c:pt>
                <c:pt idx="72">
                  <c:v>3.5563383003047573</c:v>
                </c:pt>
                <c:pt idx="73">
                  <c:v>3.3607044702742819</c:v>
                </c:pt>
                <c:pt idx="74">
                  <c:v>3.2646340232468534</c:v>
                </c:pt>
                <c:pt idx="75">
                  <c:v>3.1281706209221682</c:v>
                </c:pt>
                <c:pt idx="76">
                  <c:v>3.1453535588299517</c:v>
                </c:pt>
                <c:pt idx="77">
                  <c:v>3.1708182029469567</c:v>
                </c:pt>
                <c:pt idx="78">
                  <c:v>3.103736382652261</c:v>
                </c:pt>
                <c:pt idx="79">
                  <c:v>3.2033627443870349</c:v>
                </c:pt>
                <c:pt idx="80">
                  <c:v>2.8930264699483312</c:v>
                </c:pt>
                <c:pt idx="81">
                  <c:v>2.8737238229534983</c:v>
                </c:pt>
                <c:pt idx="82">
                  <c:v>2.7363514406581486</c:v>
                </c:pt>
                <c:pt idx="83">
                  <c:v>2.762716296592334</c:v>
                </c:pt>
                <c:pt idx="84">
                  <c:v>2.6564446669331008</c:v>
                </c:pt>
                <c:pt idx="85">
                  <c:v>2.5408002002397905</c:v>
                </c:pt>
                <c:pt idx="86">
                  <c:v>2.3667201802158115</c:v>
                </c:pt>
                <c:pt idx="87">
                  <c:v>2.2000481621942303</c:v>
                </c:pt>
                <c:pt idx="88">
                  <c:v>2.1900433459748072</c:v>
                </c:pt>
                <c:pt idx="89">
                  <c:v>2.1810390113773268</c:v>
                </c:pt>
                <c:pt idx="90">
                  <c:v>2.1529351102395942</c:v>
                </c:pt>
                <c:pt idx="91">
                  <c:v>2.087641599215635</c:v>
                </c:pt>
              </c:numCache>
            </c:numRef>
          </c:val>
          <c:smooth val="0"/>
          <c:extLst>
            <c:ext xmlns:c16="http://schemas.microsoft.com/office/drawing/2014/chart" uri="{C3380CC4-5D6E-409C-BE32-E72D297353CC}">
              <c16:uniqueId val="{00000002-6A30-4BB8-9375-D375BD41B4F7}"/>
            </c:ext>
          </c:extLst>
        </c:ser>
        <c:dLbls>
          <c:showLegendKey val="0"/>
          <c:showVal val="0"/>
          <c:showCatName val="0"/>
          <c:showSerName val="0"/>
          <c:showPercent val="0"/>
          <c:showBubbleSize val="0"/>
        </c:dLbls>
        <c:smooth val="0"/>
        <c:axId val="1567650671"/>
        <c:axId val="1567660655"/>
      </c:lineChart>
      <c:catAx>
        <c:axId val="1567650671"/>
        <c:scaling>
          <c:orientation val="minMax"/>
        </c:scaling>
        <c:delete val="0"/>
        <c:axPos val="b"/>
        <c:title>
          <c:tx>
            <c:rich>
              <a:bodyPr rot="0" spcFirstLastPara="1" vertOverflow="ellipsis" vert="horz" wrap="square" anchor="ctr" anchorCtr="1"/>
              <a:lstStyle/>
              <a:p>
                <a:pPr>
                  <a:defRPr sz="5400" b="1" i="0" u="none" strike="noStrike" kern="1200" cap="all" baseline="0">
                    <a:solidFill>
                      <a:schemeClr val="lt1">
                        <a:lumMod val="85000"/>
                      </a:schemeClr>
                    </a:solidFill>
                    <a:latin typeface="+mn-lt"/>
                    <a:ea typeface="+mn-ea"/>
                    <a:cs typeface="+mn-cs"/>
                  </a:defRPr>
                </a:pPr>
                <a:r>
                  <a:rPr lang="en-US" sz="5400">
                    <a:latin typeface="Baskerville Old Face" panose="02020602080505020303" pitchFamily="18" charset="0"/>
                  </a:rPr>
                  <a:t>YESRS</a:t>
                </a:r>
              </a:p>
            </c:rich>
          </c:tx>
          <c:layout>
            <c:manualLayout>
              <c:xMode val="edge"/>
              <c:yMode val="edge"/>
              <c:x val="0.45398446325871827"/>
              <c:y val="0.89743872633627808"/>
            </c:manualLayout>
          </c:layout>
          <c:overlay val="0"/>
          <c:spPr>
            <a:noFill/>
            <a:ln>
              <a:noFill/>
            </a:ln>
            <a:effectLst/>
          </c:spPr>
          <c:txPr>
            <a:bodyPr rot="0" spcFirstLastPara="1" vertOverflow="ellipsis" vert="horz" wrap="square" anchor="ctr" anchorCtr="1"/>
            <a:lstStyle/>
            <a:p>
              <a:pPr>
                <a:defRPr sz="54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5400" b="1" i="0" u="none" strike="noStrike" kern="1200" baseline="0">
                <a:solidFill>
                  <a:schemeClr val="bg2"/>
                </a:solidFill>
                <a:latin typeface="Baskerville Old Face" panose="02020602080505020303" pitchFamily="18" charset="0"/>
                <a:ea typeface="+mn-ea"/>
                <a:cs typeface="+mn-cs"/>
              </a:defRPr>
            </a:pPr>
            <a:endParaRPr lang="en-US"/>
          </a:p>
        </c:txPr>
        <c:crossAx val="1567660655"/>
        <c:crosses val="autoZero"/>
        <c:auto val="1"/>
        <c:lblAlgn val="ctr"/>
        <c:lblOffset val="100"/>
        <c:noMultiLvlLbl val="0"/>
      </c:catAx>
      <c:valAx>
        <c:axId val="156766065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5400" b="1" i="0" u="none" strike="noStrike" kern="1200" cap="all" baseline="0">
                    <a:solidFill>
                      <a:schemeClr val="lt1">
                        <a:lumMod val="85000"/>
                      </a:schemeClr>
                    </a:solidFill>
                    <a:latin typeface="Baskerville Old Face" panose="02020602080505020303" pitchFamily="18" charset="0"/>
                    <a:ea typeface="+mn-ea"/>
                    <a:cs typeface="+mn-cs"/>
                  </a:defRPr>
                </a:pPr>
                <a:r>
                  <a:rPr lang="en-US" sz="5400">
                    <a:latin typeface="Baskerville Old Face" panose="02020602080505020303" pitchFamily="18" charset="0"/>
                  </a:rPr>
                  <a:t>INFLATION (%)</a:t>
                </a:r>
              </a:p>
            </c:rich>
          </c:tx>
          <c:layout>
            <c:manualLayout>
              <c:xMode val="edge"/>
              <c:yMode val="edge"/>
              <c:x val="1.8700393999117246E-2"/>
              <c:y val="0.3279441372328723"/>
            </c:manualLayout>
          </c:layout>
          <c:overlay val="0"/>
          <c:spPr>
            <a:noFill/>
            <a:ln>
              <a:noFill/>
            </a:ln>
            <a:effectLst/>
          </c:spPr>
          <c:txPr>
            <a:bodyPr rot="-5400000" spcFirstLastPara="1" vertOverflow="ellipsis" vert="horz" wrap="square" anchor="ctr" anchorCtr="1"/>
            <a:lstStyle/>
            <a:p>
              <a:pPr>
                <a:defRPr sz="5400" b="1" i="0" u="none" strike="noStrike" kern="1200" cap="all" baseline="0">
                  <a:solidFill>
                    <a:schemeClr val="lt1">
                      <a:lumMod val="85000"/>
                    </a:schemeClr>
                  </a:solidFill>
                  <a:latin typeface="Baskerville Old Face" panose="02020602080505020303" pitchFamily="18"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chemeClr val="bg2"/>
                </a:solidFill>
                <a:latin typeface="Baskerville Old Face" panose="02020602080505020303" pitchFamily="18" charset="0"/>
                <a:ea typeface="+mn-ea"/>
                <a:cs typeface="+mn-cs"/>
              </a:defRPr>
            </a:pPr>
            <a:endParaRPr lang="en-US"/>
          </a:p>
        </c:txPr>
        <c:crossAx val="1567650671"/>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4800" b="1" i="0" u="none" strike="noStrike" kern="1200" baseline="0">
              <a:solidFill>
                <a:schemeClr val="lt1">
                  <a:lumMod val="85000"/>
                </a:schemeClr>
              </a:solidFill>
              <a:latin typeface="Baskerville Old Face" panose="02020602080505020303" pitchFamily="18" charset="0"/>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[2]Sheet4!$AQ$6</c:f>
              <c:strCache>
                <c:ptCount val="1"/>
                <c:pt idx="0">
                  <c:v>Unemployment Rate (%)</c:v>
                </c:pt>
              </c:strCache>
            </c:strRef>
          </c:tx>
          <c:spPr>
            <a:ln w="101600" cap="rnd">
              <a:solidFill>
                <a:schemeClr val="accent1"/>
              </a:solidFill>
              <a:round/>
            </a:ln>
            <a:effectLst>
              <a:outerShdw blurRad="57150" dist="19050" dir="5400000" algn="ctr" rotWithShape="0">
                <a:srgbClr val="000000">
                  <a:alpha val="63000"/>
                </a:srgbClr>
              </a:outerShdw>
            </a:effectLst>
          </c:spPr>
          <c:marker>
            <c:symbol val="none"/>
          </c:marker>
          <c:cat>
            <c:strRef>
              <c:extLst>
                <c:ext xmlns:c15="http://schemas.microsoft.com/office/drawing/2012/chart" uri="{02D57815-91ED-43cb-92C2-25804820EDAC}">
                  <c15:fullRef>
                    <c15:sqref>[2]Sheet4!$AP$6:$AP$97</c15:sqref>
                  </c15:fullRef>
                </c:ext>
              </c:extLst>
              <c:f>[2]Sheet4!$AP$7:$AP$97</c:f>
              <c:strCache>
                <c:ptCount val="91"/>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pt idx="83">
                  <c:v>2012</c:v>
                </c:pt>
                <c:pt idx="84">
                  <c:v>2013</c:v>
                </c:pt>
                <c:pt idx="85">
                  <c:v>2014</c:v>
                </c:pt>
                <c:pt idx="86">
                  <c:v>2015</c:v>
                </c:pt>
                <c:pt idx="87">
                  <c:v>2016</c:v>
                </c:pt>
                <c:pt idx="88">
                  <c:v>2017</c:v>
                </c:pt>
                <c:pt idx="89">
                  <c:v>2018</c:v>
                </c:pt>
                <c:pt idx="90">
                  <c:v>2019</c:v>
                </c:pt>
              </c:strCache>
            </c:strRef>
          </c:cat>
          <c:val>
            <c:numRef>
              <c:extLst>
                <c:ext xmlns:c15="http://schemas.microsoft.com/office/drawing/2012/chart" uri="{02D57815-91ED-43cb-92C2-25804820EDAC}">
                  <c15:fullRef>
                    <c15:sqref>[2]Sheet4!$AQ$7:$AQ$97</c15:sqref>
                  </c15:fullRef>
                </c:ext>
              </c:extLst>
              <c:f>[2]Sheet4!$AQ$8:$AQ$97</c:f>
              <c:numCache>
                <c:formatCode>General</c:formatCode>
                <c:ptCount val="90"/>
                <c:pt idx="0">
                  <c:v>8.6999999999999993</c:v>
                </c:pt>
                <c:pt idx="1">
                  <c:v>15.9</c:v>
                </c:pt>
                <c:pt idx="2">
                  <c:v>23.599999999999998</c:v>
                </c:pt>
                <c:pt idx="3">
                  <c:v>24.9</c:v>
                </c:pt>
                <c:pt idx="4">
                  <c:v>21.7</c:v>
                </c:pt>
                <c:pt idx="5">
                  <c:v>20.100000000000001</c:v>
                </c:pt>
                <c:pt idx="6">
                  <c:v>16.900000000000002</c:v>
                </c:pt>
                <c:pt idx="7">
                  <c:v>14.299999999999999</c:v>
                </c:pt>
                <c:pt idx="8">
                  <c:v>19</c:v>
                </c:pt>
                <c:pt idx="9">
                  <c:v>17.2</c:v>
                </c:pt>
                <c:pt idx="10">
                  <c:v>14.6</c:v>
                </c:pt>
                <c:pt idx="11">
                  <c:v>9.9</c:v>
                </c:pt>
                <c:pt idx="12">
                  <c:v>4.7</c:v>
                </c:pt>
                <c:pt idx="13">
                  <c:v>1.9</c:v>
                </c:pt>
                <c:pt idx="14">
                  <c:v>1.2</c:v>
                </c:pt>
                <c:pt idx="15">
                  <c:v>1.9</c:v>
                </c:pt>
                <c:pt idx="16">
                  <c:v>3.9</c:v>
                </c:pt>
                <c:pt idx="17">
                  <c:v>3.5999999999999996</c:v>
                </c:pt>
                <c:pt idx="18">
                  <c:v>4</c:v>
                </c:pt>
                <c:pt idx="19">
                  <c:v>6.6000000000000005</c:v>
                </c:pt>
                <c:pt idx="20">
                  <c:v>4.3</c:v>
                </c:pt>
                <c:pt idx="21">
                  <c:v>3.1</c:v>
                </c:pt>
                <c:pt idx="22">
                  <c:v>2.7</c:v>
                </c:pt>
                <c:pt idx="23">
                  <c:v>4.5</c:v>
                </c:pt>
                <c:pt idx="24">
                  <c:v>5</c:v>
                </c:pt>
                <c:pt idx="25">
                  <c:v>4.2</c:v>
                </c:pt>
                <c:pt idx="26">
                  <c:v>4.2</c:v>
                </c:pt>
                <c:pt idx="27">
                  <c:v>5.2</c:v>
                </c:pt>
                <c:pt idx="28">
                  <c:v>6.2</c:v>
                </c:pt>
                <c:pt idx="29">
                  <c:v>5.3</c:v>
                </c:pt>
                <c:pt idx="30">
                  <c:v>6.6000000000000005</c:v>
                </c:pt>
                <c:pt idx="31">
                  <c:v>6</c:v>
                </c:pt>
                <c:pt idx="32">
                  <c:v>5.5</c:v>
                </c:pt>
                <c:pt idx="33">
                  <c:v>5.5</c:v>
                </c:pt>
                <c:pt idx="34">
                  <c:v>5</c:v>
                </c:pt>
                <c:pt idx="35">
                  <c:v>4</c:v>
                </c:pt>
                <c:pt idx="36">
                  <c:v>3.8</c:v>
                </c:pt>
                <c:pt idx="37">
                  <c:v>3.8</c:v>
                </c:pt>
                <c:pt idx="38">
                  <c:v>3.4000000000000004</c:v>
                </c:pt>
                <c:pt idx="39">
                  <c:v>3.5000000000000004</c:v>
                </c:pt>
                <c:pt idx="40">
                  <c:v>6.1</c:v>
                </c:pt>
                <c:pt idx="41">
                  <c:v>6</c:v>
                </c:pt>
                <c:pt idx="42">
                  <c:v>5.2</c:v>
                </c:pt>
                <c:pt idx="43">
                  <c:v>4.9000000000000004</c:v>
                </c:pt>
                <c:pt idx="44">
                  <c:v>7.1999999999999993</c:v>
                </c:pt>
                <c:pt idx="45">
                  <c:v>8.2000000000000011</c:v>
                </c:pt>
                <c:pt idx="46">
                  <c:v>7.8</c:v>
                </c:pt>
                <c:pt idx="47">
                  <c:v>6.4</c:v>
                </c:pt>
                <c:pt idx="48">
                  <c:v>6</c:v>
                </c:pt>
                <c:pt idx="49">
                  <c:v>6</c:v>
                </c:pt>
                <c:pt idx="50">
                  <c:v>7.1999999999999993</c:v>
                </c:pt>
                <c:pt idx="51">
                  <c:v>8.5</c:v>
                </c:pt>
                <c:pt idx="52">
                  <c:v>10.8</c:v>
                </c:pt>
                <c:pt idx="53">
                  <c:v>8.3000000000000007</c:v>
                </c:pt>
                <c:pt idx="54">
                  <c:v>7.3</c:v>
                </c:pt>
                <c:pt idx="55">
                  <c:v>7.0000000000000009</c:v>
                </c:pt>
                <c:pt idx="56">
                  <c:v>6.6000000000000005</c:v>
                </c:pt>
                <c:pt idx="57">
                  <c:v>5.7</c:v>
                </c:pt>
                <c:pt idx="58">
                  <c:v>5.3</c:v>
                </c:pt>
                <c:pt idx="59">
                  <c:v>5.4</c:v>
                </c:pt>
                <c:pt idx="60">
                  <c:v>6.3</c:v>
                </c:pt>
                <c:pt idx="61">
                  <c:v>7.3</c:v>
                </c:pt>
                <c:pt idx="62">
                  <c:v>7.3999999999999995</c:v>
                </c:pt>
                <c:pt idx="63">
                  <c:v>6.5</c:v>
                </c:pt>
                <c:pt idx="64">
                  <c:v>5.5</c:v>
                </c:pt>
                <c:pt idx="65">
                  <c:v>5.6000000000000005</c:v>
                </c:pt>
                <c:pt idx="66">
                  <c:v>5.4</c:v>
                </c:pt>
                <c:pt idx="67">
                  <c:v>4.7</c:v>
                </c:pt>
                <c:pt idx="68">
                  <c:v>4.3999999999999995</c:v>
                </c:pt>
                <c:pt idx="69">
                  <c:v>4</c:v>
                </c:pt>
                <c:pt idx="70">
                  <c:v>3.9</c:v>
                </c:pt>
                <c:pt idx="71">
                  <c:v>5.7</c:v>
                </c:pt>
                <c:pt idx="72">
                  <c:v>6</c:v>
                </c:pt>
                <c:pt idx="73">
                  <c:v>5.7</c:v>
                </c:pt>
                <c:pt idx="74">
                  <c:v>5.4</c:v>
                </c:pt>
                <c:pt idx="75">
                  <c:v>4.9000000000000004</c:v>
                </c:pt>
                <c:pt idx="76">
                  <c:v>4.3999999999999995</c:v>
                </c:pt>
                <c:pt idx="77">
                  <c:v>5</c:v>
                </c:pt>
                <c:pt idx="78">
                  <c:v>7.3</c:v>
                </c:pt>
                <c:pt idx="79">
                  <c:v>9.9</c:v>
                </c:pt>
                <c:pt idx="80">
                  <c:v>9.3000000000000007</c:v>
                </c:pt>
                <c:pt idx="81">
                  <c:v>8.5</c:v>
                </c:pt>
                <c:pt idx="82">
                  <c:v>7.9</c:v>
                </c:pt>
                <c:pt idx="83">
                  <c:v>6.7</c:v>
                </c:pt>
                <c:pt idx="84">
                  <c:v>5.6000000000000005</c:v>
                </c:pt>
                <c:pt idx="85">
                  <c:v>5</c:v>
                </c:pt>
                <c:pt idx="86">
                  <c:v>4.7</c:v>
                </c:pt>
                <c:pt idx="87">
                  <c:v>4.1000000000000005</c:v>
                </c:pt>
                <c:pt idx="88">
                  <c:v>3.9</c:v>
                </c:pt>
                <c:pt idx="89">
                  <c:v>3.5000000000000004</c:v>
                </c:pt>
              </c:numCache>
            </c:numRef>
          </c:val>
          <c:smooth val="0"/>
          <c:extLst>
            <c:ext xmlns:c16="http://schemas.microsoft.com/office/drawing/2014/chart" uri="{C3380CC4-5D6E-409C-BE32-E72D297353CC}">
              <c16:uniqueId val="{00000000-4518-410F-96B9-C772D4D9088C}"/>
            </c:ext>
          </c:extLst>
        </c:ser>
        <c:ser>
          <c:idx val="2"/>
          <c:order val="1"/>
          <c:tx>
            <c:strRef>
              <c:f>[2]Sheet4!$AR$6</c:f>
              <c:strCache>
                <c:ptCount val="1"/>
                <c:pt idx="0">
                  <c:v>forcast (0.9)</c:v>
                </c:pt>
              </c:strCache>
            </c:strRef>
          </c:tx>
          <c:spPr>
            <a:ln w="101600" cap="rnd">
              <a:solidFill>
                <a:schemeClr val="accent2"/>
              </a:solidFill>
              <a:round/>
            </a:ln>
            <a:effectLst>
              <a:outerShdw blurRad="57150" dist="19050" dir="5400000" algn="ctr" rotWithShape="0">
                <a:srgbClr val="000000">
                  <a:alpha val="63000"/>
                </a:srgbClr>
              </a:outerShdw>
            </a:effectLst>
          </c:spPr>
          <c:marker>
            <c:symbol val="none"/>
          </c:marker>
          <c:cat>
            <c:strRef>
              <c:extLst>
                <c:ext xmlns:c15="http://schemas.microsoft.com/office/drawing/2012/chart" uri="{02D57815-91ED-43cb-92C2-25804820EDAC}">
                  <c15:fullRef>
                    <c15:sqref>[2]Sheet4!$AP$6:$AP$97</c15:sqref>
                  </c15:fullRef>
                </c:ext>
              </c:extLst>
              <c:f>[2]Sheet4!$AP$7:$AP$97</c:f>
              <c:strCache>
                <c:ptCount val="91"/>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pt idx="83">
                  <c:v>2012</c:v>
                </c:pt>
                <c:pt idx="84">
                  <c:v>2013</c:v>
                </c:pt>
                <c:pt idx="85">
                  <c:v>2014</c:v>
                </c:pt>
                <c:pt idx="86">
                  <c:v>2015</c:v>
                </c:pt>
                <c:pt idx="87">
                  <c:v>2016</c:v>
                </c:pt>
                <c:pt idx="88">
                  <c:v>2017</c:v>
                </c:pt>
                <c:pt idx="89">
                  <c:v>2018</c:v>
                </c:pt>
                <c:pt idx="90">
                  <c:v>2019</c:v>
                </c:pt>
              </c:strCache>
            </c:strRef>
          </c:cat>
          <c:val>
            <c:numRef>
              <c:extLst>
                <c:ext xmlns:c15="http://schemas.microsoft.com/office/drawing/2012/chart" uri="{02D57815-91ED-43cb-92C2-25804820EDAC}">
                  <c15:fullRef>
                    <c15:sqref>[2]Sheet4!$AR$7:$AR$97</c15:sqref>
                  </c15:fullRef>
                </c:ext>
              </c:extLst>
              <c:f>[2]Sheet4!$AR$8:$AR$97</c:f>
              <c:numCache>
                <c:formatCode>General</c:formatCode>
                <c:ptCount val="90"/>
                <c:pt idx="0">
                  <c:v>3.2</c:v>
                </c:pt>
                <c:pt idx="1">
                  <c:v>8.1499999999999986</c:v>
                </c:pt>
                <c:pt idx="2">
                  <c:v>15.125</c:v>
                </c:pt>
                <c:pt idx="3">
                  <c:v>22.752499999999998</c:v>
                </c:pt>
                <c:pt idx="4">
                  <c:v>24.68525</c:v>
                </c:pt>
                <c:pt idx="5">
                  <c:v>21.998525000000001</c:v>
                </c:pt>
                <c:pt idx="6">
                  <c:v>20.289852500000002</c:v>
                </c:pt>
                <c:pt idx="7">
                  <c:v>17.238985250000002</c:v>
                </c:pt>
                <c:pt idx="8">
                  <c:v>14.593898524999998</c:v>
                </c:pt>
                <c:pt idx="9">
                  <c:v>18.559389852500001</c:v>
                </c:pt>
                <c:pt idx="10">
                  <c:v>17.335938985249999</c:v>
                </c:pt>
                <c:pt idx="11">
                  <c:v>14.873593898525</c:v>
                </c:pt>
                <c:pt idx="12">
                  <c:v>10.3973593898525</c:v>
                </c:pt>
                <c:pt idx="13">
                  <c:v>5.2697359389852503</c:v>
                </c:pt>
                <c:pt idx="14">
                  <c:v>2.2369735938985249</c:v>
                </c:pt>
                <c:pt idx="15">
                  <c:v>1.3036973593898524</c:v>
                </c:pt>
                <c:pt idx="16">
                  <c:v>1.8403697359389852</c:v>
                </c:pt>
                <c:pt idx="17">
                  <c:v>3.6940369735938985</c:v>
                </c:pt>
                <c:pt idx="18">
                  <c:v>3.6094036973593897</c:v>
                </c:pt>
                <c:pt idx="19">
                  <c:v>3.9609403697359391</c:v>
                </c:pt>
                <c:pt idx="20">
                  <c:v>6.3360940369735941</c:v>
                </c:pt>
                <c:pt idx="21">
                  <c:v>4.5036094036973591</c:v>
                </c:pt>
                <c:pt idx="22">
                  <c:v>3.2403609403697358</c:v>
                </c:pt>
                <c:pt idx="23">
                  <c:v>2.7540360940369739</c:v>
                </c:pt>
                <c:pt idx="24">
                  <c:v>4.3254036094036969</c:v>
                </c:pt>
                <c:pt idx="25">
                  <c:v>4.9325403609403695</c:v>
                </c:pt>
                <c:pt idx="26">
                  <c:v>4.2732540360940368</c:v>
                </c:pt>
                <c:pt idx="27">
                  <c:v>4.2073254036094037</c:v>
                </c:pt>
                <c:pt idx="28">
                  <c:v>5.1007325403609407</c:v>
                </c:pt>
                <c:pt idx="29">
                  <c:v>6.0900732540360938</c:v>
                </c:pt>
                <c:pt idx="30">
                  <c:v>5.3790073254036086</c:v>
                </c:pt>
                <c:pt idx="31">
                  <c:v>6.4779007325403608</c:v>
                </c:pt>
                <c:pt idx="32">
                  <c:v>6.0477900732540366</c:v>
                </c:pt>
                <c:pt idx="33">
                  <c:v>5.5547790073254042</c:v>
                </c:pt>
                <c:pt idx="34">
                  <c:v>5.5054779007325401</c:v>
                </c:pt>
                <c:pt idx="35">
                  <c:v>5.0505477900732538</c:v>
                </c:pt>
                <c:pt idx="36">
                  <c:v>4.1050547790073253</c:v>
                </c:pt>
                <c:pt idx="37">
                  <c:v>3.8305054779007324</c:v>
                </c:pt>
                <c:pt idx="38">
                  <c:v>3.8030505477900731</c:v>
                </c:pt>
                <c:pt idx="39">
                  <c:v>3.4403050547790075</c:v>
                </c:pt>
                <c:pt idx="40">
                  <c:v>3.4940305054779008</c:v>
                </c:pt>
                <c:pt idx="41">
                  <c:v>5.8394030505477899</c:v>
                </c:pt>
                <c:pt idx="42">
                  <c:v>5.9839403050547793</c:v>
                </c:pt>
                <c:pt idx="43">
                  <c:v>5.2783940305054786</c:v>
                </c:pt>
                <c:pt idx="44">
                  <c:v>4.9378394030505479</c:v>
                </c:pt>
                <c:pt idx="45">
                  <c:v>6.9737839403050543</c:v>
                </c:pt>
                <c:pt idx="46">
                  <c:v>8.0773783940305055</c:v>
                </c:pt>
                <c:pt idx="47">
                  <c:v>7.8277378394030501</c:v>
                </c:pt>
                <c:pt idx="48">
                  <c:v>6.5427737839403051</c:v>
                </c:pt>
                <c:pt idx="49">
                  <c:v>6.0542773783940307</c:v>
                </c:pt>
                <c:pt idx="50">
                  <c:v>6.005427737839403</c:v>
                </c:pt>
                <c:pt idx="51">
                  <c:v>7.0805427737839395</c:v>
                </c:pt>
                <c:pt idx="52">
                  <c:v>8.3580542773783932</c:v>
                </c:pt>
                <c:pt idx="53">
                  <c:v>10.555805427737839</c:v>
                </c:pt>
                <c:pt idx="54">
                  <c:v>8.5255805427737847</c:v>
                </c:pt>
                <c:pt idx="55">
                  <c:v>7.4225580542773786</c:v>
                </c:pt>
                <c:pt idx="56">
                  <c:v>7.0422558054277387</c:v>
                </c:pt>
                <c:pt idx="57">
                  <c:v>6.6442255805427743</c:v>
                </c:pt>
                <c:pt idx="58">
                  <c:v>5.7944225580542774</c:v>
                </c:pt>
                <c:pt idx="59">
                  <c:v>5.3494422558054273</c:v>
                </c:pt>
                <c:pt idx="60">
                  <c:v>5.3949442255805433</c:v>
                </c:pt>
                <c:pt idx="61">
                  <c:v>6.2094944225580537</c:v>
                </c:pt>
                <c:pt idx="62">
                  <c:v>7.1909494422558051</c:v>
                </c:pt>
                <c:pt idx="63">
                  <c:v>7.3790949442255798</c:v>
                </c:pt>
                <c:pt idx="64">
                  <c:v>6.5879094944225587</c:v>
                </c:pt>
                <c:pt idx="65">
                  <c:v>5.6087909494422554</c:v>
                </c:pt>
                <c:pt idx="66">
                  <c:v>5.6008790949442266</c:v>
                </c:pt>
                <c:pt idx="67">
                  <c:v>5.4200879094944225</c:v>
                </c:pt>
                <c:pt idx="68">
                  <c:v>4.7720087909494424</c:v>
                </c:pt>
                <c:pt idx="69">
                  <c:v>4.4372008790949433</c:v>
                </c:pt>
                <c:pt idx="70">
                  <c:v>4.0437200879094943</c:v>
                </c:pt>
                <c:pt idx="71">
                  <c:v>3.914372008790949</c:v>
                </c:pt>
                <c:pt idx="72">
                  <c:v>5.5214372008790944</c:v>
                </c:pt>
                <c:pt idx="73">
                  <c:v>5.9521437200879097</c:v>
                </c:pt>
                <c:pt idx="74">
                  <c:v>5.7252143720087911</c:v>
                </c:pt>
                <c:pt idx="75">
                  <c:v>5.4325214372008794</c:v>
                </c:pt>
                <c:pt idx="76">
                  <c:v>4.9532521437200883</c:v>
                </c:pt>
                <c:pt idx="77">
                  <c:v>4.4553252143720083</c:v>
                </c:pt>
                <c:pt idx="78">
                  <c:v>4.945532521437201</c:v>
                </c:pt>
                <c:pt idx="79">
                  <c:v>7.0645532521437202</c:v>
                </c:pt>
                <c:pt idx="80">
                  <c:v>9.6164553252143712</c:v>
                </c:pt>
                <c:pt idx="81">
                  <c:v>9.3316455325214385</c:v>
                </c:pt>
                <c:pt idx="82">
                  <c:v>8.5831645532521446</c:v>
                </c:pt>
                <c:pt idx="83">
                  <c:v>7.9683164553252146</c:v>
                </c:pt>
                <c:pt idx="84">
                  <c:v>6.826831645532522</c:v>
                </c:pt>
                <c:pt idx="85">
                  <c:v>5.7226831645532528</c:v>
                </c:pt>
                <c:pt idx="86">
                  <c:v>5.0722683164553253</c:v>
                </c:pt>
                <c:pt idx="87">
                  <c:v>4.7372268316455326</c:v>
                </c:pt>
                <c:pt idx="88">
                  <c:v>4.1637226831645533</c:v>
                </c:pt>
                <c:pt idx="89">
                  <c:v>3.926372268316455</c:v>
                </c:pt>
              </c:numCache>
            </c:numRef>
          </c:val>
          <c:smooth val="0"/>
          <c:extLst>
            <c:ext xmlns:c16="http://schemas.microsoft.com/office/drawing/2014/chart" uri="{C3380CC4-5D6E-409C-BE32-E72D297353CC}">
              <c16:uniqueId val="{00000001-4518-410F-96B9-C772D4D9088C}"/>
            </c:ext>
          </c:extLst>
        </c:ser>
        <c:ser>
          <c:idx val="3"/>
          <c:order val="2"/>
          <c:tx>
            <c:strRef>
              <c:f>[2]Sheet4!$AS$6</c:f>
              <c:strCache>
                <c:ptCount val="1"/>
                <c:pt idx="0">
                  <c:v>forcast(0.1)</c:v>
                </c:pt>
              </c:strCache>
            </c:strRef>
          </c:tx>
          <c:spPr>
            <a:ln w="101600" cap="rnd">
              <a:solidFill>
                <a:schemeClr val="accent4"/>
              </a:solidFill>
              <a:round/>
            </a:ln>
            <a:effectLst>
              <a:outerShdw blurRad="57150" dist="19050" dir="5400000" algn="ctr" rotWithShape="0">
                <a:srgbClr val="000000">
                  <a:alpha val="63000"/>
                </a:srgbClr>
              </a:outerShdw>
            </a:effectLst>
          </c:spPr>
          <c:marker>
            <c:symbol val="none"/>
          </c:marker>
          <c:cat>
            <c:strRef>
              <c:extLst>
                <c:ext xmlns:c15="http://schemas.microsoft.com/office/drawing/2012/chart" uri="{02D57815-91ED-43cb-92C2-25804820EDAC}">
                  <c15:fullRef>
                    <c15:sqref>[2]Sheet4!$AP$6:$AP$97</c15:sqref>
                  </c15:fullRef>
                </c:ext>
              </c:extLst>
              <c:f>[2]Sheet4!$AP$7:$AP$97</c:f>
              <c:strCache>
                <c:ptCount val="91"/>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pt idx="83">
                  <c:v>2012</c:v>
                </c:pt>
                <c:pt idx="84">
                  <c:v>2013</c:v>
                </c:pt>
                <c:pt idx="85">
                  <c:v>2014</c:v>
                </c:pt>
                <c:pt idx="86">
                  <c:v>2015</c:v>
                </c:pt>
                <c:pt idx="87">
                  <c:v>2016</c:v>
                </c:pt>
                <c:pt idx="88">
                  <c:v>2017</c:v>
                </c:pt>
                <c:pt idx="89">
                  <c:v>2018</c:v>
                </c:pt>
                <c:pt idx="90">
                  <c:v>2019</c:v>
                </c:pt>
              </c:strCache>
            </c:strRef>
          </c:cat>
          <c:val>
            <c:numRef>
              <c:extLst>
                <c:ext xmlns:c15="http://schemas.microsoft.com/office/drawing/2012/chart" uri="{02D57815-91ED-43cb-92C2-25804820EDAC}">
                  <c15:fullRef>
                    <c15:sqref>[2]Sheet4!$AS$7:$AS$97</c15:sqref>
                  </c15:fullRef>
                </c:ext>
              </c:extLst>
              <c:f>[2]Sheet4!$AS$8:$AS$97</c:f>
              <c:numCache>
                <c:formatCode>General</c:formatCode>
                <c:ptCount val="90"/>
                <c:pt idx="0">
                  <c:v>3.2</c:v>
                </c:pt>
                <c:pt idx="1">
                  <c:v>3.7500000000000004</c:v>
                </c:pt>
                <c:pt idx="2">
                  <c:v>4.9650000000000007</c:v>
                </c:pt>
                <c:pt idx="3">
                  <c:v>6.8285</c:v>
                </c:pt>
                <c:pt idx="4">
                  <c:v>8.63565</c:v>
                </c:pt>
                <c:pt idx="5">
                  <c:v>9.9420850000000005</c:v>
                </c:pt>
                <c:pt idx="6">
                  <c:v>10.957876500000001</c:v>
                </c:pt>
                <c:pt idx="7">
                  <c:v>11.552088850000001</c:v>
                </c:pt>
                <c:pt idx="8">
                  <c:v>11.826879965</c:v>
                </c:pt>
                <c:pt idx="9">
                  <c:v>12.5441919685</c:v>
                </c:pt>
                <c:pt idx="10">
                  <c:v>13.009772771650001</c:v>
                </c:pt>
                <c:pt idx="11">
                  <c:v>13.168795494485</c:v>
                </c:pt>
                <c:pt idx="12">
                  <c:v>12.841915945036501</c:v>
                </c:pt>
                <c:pt idx="13">
                  <c:v>12.027724350532852</c:v>
                </c:pt>
                <c:pt idx="14">
                  <c:v>11.014951915479566</c:v>
                </c:pt>
                <c:pt idx="15">
                  <c:v>10.033456723931609</c:v>
                </c:pt>
                <c:pt idx="16">
                  <c:v>9.2201110515384475</c:v>
                </c:pt>
                <c:pt idx="17">
                  <c:v>8.6880999463846038</c:v>
                </c:pt>
                <c:pt idx="18">
                  <c:v>8.1792899517461439</c:v>
                </c:pt>
                <c:pt idx="19">
                  <c:v>7.7613609565715302</c:v>
                </c:pt>
                <c:pt idx="20">
                  <c:v>7.6452248609143778</c:v>
                </c:pt>
                <c:pt idx="21">
                  <c:v>7.3107023748229398</c:v>
                </c:pt>
                <c:pt idx="22">
                  <c:v>6.8896321373406462</c:v>
                </c:pt>
                <c:pt idx="23">
                  <c:v>6.4706689236065813</c:v>
                </c:pt>
                <c:pt idx="24">
                  <c:v>6.2736020312459235</c:v>
                </c:pt>
                <c:pt idx="25">
                  <c:v>6.1462418281213314</c:v>
                </c:pt>
                <c:pt idx="26">
                  <c:v>5.9516176453091987</c:v>
                </c:pt>
                <c:pt idx="27">
                  <c:v>5.7764558807782791</c:v>
                </c:pt>
                <c:pt idx="28">
                  <c:v>5.7188102927004518</c:v>
                </c:pt>
                <c:pt idx="29">
                  <c:v>5.7669292634304066</c:v>
                </c:pt>
                <c:pt idx="30">
                  <c:v>5.7202363370873659</c:v>
                </c:pt>
                <c:pt idx="31">
                  <c:v>5.8082127033786293</c:v>
                </c:pt>
                <c:pt idx="32">
                  <c:v>5.8273914330407663</c:v>
                </c:pt>
                <c:pt idx="33">
                  <c:v>5.7946522897366899</c:v>
                </c:pt>
                <c:pt idx="34">
                  <c:v>5.7651870607630205</c:v>
                </c:pt>
                <c:pt idx="35">
                  <c:v>5.6886683546867189</c:v>
                </c:pt>
                <c:pt idx="36">
                  <c:v>5.5198015192180474</c:v>
                </c:pt>
                <c:pt idx="37">
                  <c:v>5.3478213672962429</c:v>
                </c:pt>
                <c:pt idx="38">
                  <c:v>5.1930392305666189</c:v>
                </c:pt>
                <c:pt idx="39">
                  <c:v>5.0137353075099567</c:v>
                </c:pt>
                <c:pt idx="40">
                  <c:v>4.8623617767589611</c:v>
                </c:pt>
                <c:pt idx="41">
                  <c:v>4.9861255990830653</c:v>
                </c:pt>
                <c:pt idx="42">
                  <c:v>5.0875130391747589</c:v>
                </c:pt>
                <c:pt idx="43">
                  <c:v>5.098761735257284</c:v>
                </c:pt>
                <c:pt idx="44">
                  <c:v>5.078885561731556</c:v>
                </c:pt>
                <c:pt idx="45">
                  <c:v>5.2909970055583999</c:v>
                </c:pt>
                <c:pt idx="46">
                  <c:v>5.5818973050025606</c:v>
                </c:pt>
                <c:pt idx="47">
                  <c:v>5.8037075745023046</c:v>
                </c:pt>
                <c:pt idx="48">
                  <c:v>5.8633368170520743</c:v>
                </c:pt>
                <c:pt idx="49">
                  <c:v>5.8770031353468664</c:v>
                </c:pt>
                <c:pt idx="50">
                  <c:v>5.8893028218121799</c:v>
                </c:pt>
                <c:pt idx="51">
                  <c:v>6.0203725396309622</c:v>
                </c:pt>
                <c:pt idx="52">
                  <c:v>6.2683352856678667</c:v>
                </c:pt>
                <c:pt idx="53">
                  <c:v>6.7215017571010804</c:v>
                </c:pt>
                <c:pt idx="54">
                  <c:v>6.8793515813909725</c:v>
                </c:pt>
                <c:pt idx="55">
                  <c:v>6.9214164232518751</c:v>
                </c:pt>
                <c:pt idx="56">
                  <c:v>6.9292747809266881</c:v>
                </c:pt>
                <c:pt idx="57">
                  <c:v>6.8963473028340196</c:v>
                </c:pt>
                <c:pt idx="58">
                  <c:v>6.7767125725506183</c:v>
                </c:pt>
                <c:pt idx="59">
                  <c:v>6.6290413152955567</c:v>
                </c:pt>
                <c:pt idx="60">
                  <c:v>6.5061371837660014</c:v>
                </c:pt>
                <c:pt idx="61">
                  <c:v>6.4855234653894014</c:v>
                </c:pt>
                <c:pt idx="62">
                  <c:v>6.5669711188504607</c:v>
                </c:pt>
                <c:pt idx="63">
                  <c:v>6.6502740069654154</c:v>
                </c:pt>
                <c:pt idx="64">
                  <c:v>6.6352466062688746</c:v>
                </c:pt>
                <c:pt idx="65">
                  <c:v>6.5217219456419873</c:v>
                </c:pt>
                <c:pt idx="66">
                  <c:v>6.4295497510777881</c:v>
                </c:pt>
                <c:pt idx="67">
                  <c:v>6.3265947759700092</c:v>
                </c:pt>
                <c:pt idx="68">
                  <c:v>6.1639352983730085</c:v>
                </c:pt>
                <c:pt idx="69">
                  <c:v>5.9875417685357082</c:v>
                </c:pt>
                <c:pt idx="70">
                  <c:v>5.7887875916821381</c:v>
                </c:pt>
                <c:pt idx="71">
                  <c:v>5.5999088325139237</c:v>
                </c:pt>
                <c:pt idx="72">
                  <c:v>5.609917949262532</c:v>
                </c:pt>
                <c:pt idx="73">
                  <c:v>5.6489261543362783</c:v>
                </c:pt>
                <c:pt idx="74">
                  <c:v>5.6540335389026506</c:v>
                </c:pt>
                <c:pt idx="75">
                  <c:v>5.6286301850123861</c:v>
                </c:pt>
                <c:pt idx="76">
                  <c:v>5.5557671665111474</c:v>
                </c:pt>
                <c:pt idx="77">
                  <c:v>5.4401904498600331</c:v>
                </c:pt>
                <c:pt idx="78">
                  <c:v>5.3961714048740301</c:v>
                </c:pt>
                <c:pt idx="79">
                  <c:v>5.5865542643866277</c:v>
                </c:pt>
                <c:pt idx="80">
                  <c:v>6.017898837947965</c:v>
                </c:pt>
                <c:pt idx="81">
                  <c:v>6.3461089541531681</c:v>
                </c:pt>
                <c:pt idx="82">
                  <c:v>6.5614980587378522</c:v>
                </c:pt>
                <c:pt idx="83">
                  <c:v>6.6953482528640675</c:v>
                </c:pt>
                <c:pt idx="84">
                  <c:v>6.6958134275776606</c:v>
                </c:pt>
                <c:pt idx="85">
                  <c:v>6.5862320848198941</c:v>
                </c:pt>
                <c:pt idx="86">
                  <c:v>6.4276088763379047</c:v>
                </c:pt>
                <c:pt idx="87">
                  <c:v>6.254847988704114</c:v>
                </c:pt>
                <c:pt idx="88">
                  <c:v>6.0393631898337032</c:v>
                </c:pt>
                <c:pt idx="89">
                  <c:v>5.8254268708503325</c:v>
                </c:pt>
              </c:numCache>
            </c:numRef>
          </c:val>
          <c:smooth val="0"/>
          <c:extLst>
            <c:ext xmlns:c16="http://schemas.microsoft.com/office/drawing/2014/chart" uri="{C3380CC4-5D6E-409C-BE32-E72D297353CC}">
              <c16:uniqueId val="{00000002-4518-410F-96B9-C772D4D9088C}"/>
            </c:ext>
          </c:extLst>
        </c:ser>
        <c:dLbls>
          <c:showLegendKey val="0"/>
          <c:showVal val="0"/>
          <c:showCatName val="0"/>
          <c:showSerName val="0"/>
          <c:showPercent val="0"/>
          <c:showBubbleSize val="0"/>
        </c:dLbls>
        <c:smooth val="0"/>
        <c:axId val="1345337471"/>
        <c:axId val="1345331647"/>
      </c:lineChart>
      <c:catAx>
        <c:axId val="1345337471"/>
        <c:scaling>
          <c:orientation val="minMax"/>
        </c:scaling>
        <c:delete val="0"/>
        <c:axPos val="b"/>
        <c:title>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5400" b="1" i="0" u="none" strike="noStrike" kern="1200" baseline="0">
                <a:solidFill>
                  <a:schemeClr val="bg2"/>
                </a:solidFill>
                <a:latin typeface="Baskerville Old Face" panose="02020602080505020303" pitchFamily="18" charset="0"/>
                <a:ea typeface="+mn-ea"/>
                <a:cs typeface="+mn-cs"/>
              </a:defRPr>
            </a:pPr>
            <a:endParaRPr lang="en-US"/>
          </a:p>
        </c:txPr>
        <c:crossAx val="1345331647"/>
        <c:crosses val="autoZero"/>
        <c:auto val="1"/>
        <c:lblAlgn val="ctr"/>
        <c:lblOffset val="100"/>
        <c:noMultiLvlLbl val="0"/>
      </c:catAx>
      <c:valAx>
        <c:axId val="13453316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400" b="0" i="0" u="none" strike="noStrike" kern="1200" baseline="0">
                <a:solidFill>
                  <a:schemeClr val="bg2"/>
                </a:solidFill>
                <a:latin typeface="Baskerville Old Face" panose="02020602080505020303" pitchFamily="18" charset="0"/>
                <a:ea typeface="+mn-ea"/>
                <a:cs typeface="+mn-cs"/>
              </a:defRPr>
            </a:pPr>
            <a:endParaRPr lang="en-US"/>
          </a:p>
        </c:txPr>
        <c:crossAx val="1345337471"/>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4400" b="1" i="0" u="none" strike="noStrike" kern="1200" baseline="0">
              <a:solidFill>
                <a:schemeClr val="lt1">
                  <a:lumMod val="85000"/>
                </a:schemeClr>
              </a:solidFill>
              <a:latin typeface="Baskerville Old Face" panose="02020602080505020303" pitchFamily="18" charset="0"/>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128428303088119E-2"/>
          <c:y val="6.7428484495172636E-2"/>
          <c:w val="0.95006577989384489"/>
          <c:h val="0.70903469564608845"/>
        </c:manualLayout>
      </c:layout>
      <c:lineChart>
        <c:grouping val="standard"/>
        <c:varyColors val="0"/>
        <c:ser>
          <c:idx val="1"/>
          <c:order val="0"/>
          <c:tx>
            <c:strRef>
              <c:f>[2]Sheet4!$B$106</c:f>
              <c:strCache>
                <c:ptCount val="1"/>
                <c:pt idx="0">
                  <c:v>Inflation (%)</c:v>
                </c:pt>
              </c:strCache>
            </c:strRef>
          </c:tx>
          <c:spPr>
            <a:ln w="101600" cap="rnd">
              <a:solidFill>
                <a:schemeClr val="accent1"/>
              </a:solidFill>
              <a:round/>
            </a:ln>
            <a:effectLst>
              <a:outerShdw blurRad="57150" dist="19050" dir="5400000" algn="ctr" rotWithShape="0">
                <a:srgbClr val="000000">
                  <a:alpha val="63000"/>
                </a:srgbClr>
              </a:outerShdw>
            </a:effectLst>
          </c:spPr>
          <c:marker>
            <c:symbol val="none"/>
          </c:marker>
          <c:cat>
            <c:numRef>
              <c:f>[2]Sheet4!$A$107:$A$135</c:f>
              <c:numCache>
                <c:formatCode>General</c:formatCode>
                <c:ptCount val="29"/>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numCache>
            </c:numRef>
          </c:cat>
          <c:val>
            <c:numRef>
              <c:f>[2]Sheet4!$B$107:$B$135</c:f>
              <c:numCache>
                <c:formatCode>General</c:formatCode>
                <c:ptCount val="29"/>
                <c:pt idx="0">
                  <c:v>13.87</c:v>
                </c:pt>
                <c:pt idx="1">
                  <c:v>11.790000000000001</c:v>
                </c:pt>
                <c:pt idx="2">
                  <c:v>6.3299999999999992</c:v>
                </c:pt>
                <c:pt idx="3">
                  <c:v>10.25</c:v>
                </c:pt>
                <c:pt idx="4">
                  <c:v>10.220000000000001</c:v>
                </c:pt>
                <c:pt idx="5">
                  <c:v>8.98</c:v>
                </c:pt>
                <c:pt idx="6">
                  <c:v>7.16</c:v>
                </c:pt>
                <c:pt idx="7">
                  <c:v>13.23</c:v>
                </c:pt>
                <c:pt idx="8">
                  <c:v>4.67</c:v>
                </c:pt>
                <c:pt idx="9">
                  <c:v>4.01</c:v>
                </c:pt>
                <c:pt idx="10">
                  <c:v>3.7800000000000002</c:v>
                </c:pt>
                <c:pt idx="11">
                  <c:v>4.3</c:v>
                </c:pt>
                <c:pt idx="12">
                  <c:v>3.81</c:v>
                </c:pt>
                <c:pt idx="13">
                  <c:v>3.7699999999999996</c:v>
                </c:pt>
                <c:pt idx="14">
                  <c:v>4.25</c:v>
                </c:pt>
                <c:pt idx="15">
                  <c:v>5.8000000000000007</c:v>
                </c:pt>
                <c:pt idx="16">
                  <c:v>6.370000000000001</c:v>
                </c:pt>
                <c:pt idx="17">
                  <c:v>8.35</c:v>
                </c:pt>
                <c:pt idx="18">
                  <c:v>10.879999999999999</c:v>
                </c:pt>
                <c:pt idx="19">
                  <c:v>11.99</c:v>
                </c:pt>
                <c:pt idx="20">
                  <c:v>8.86</c:v>
                </c:pt>
                <c:pt idx="21">
                  <c:v>9.31</c:v>
                </c:pt>
                <c:pt idx="22">
                  <c:v>10.91</c:v>
                </c:pt>
                <c:pt idx="23">
                  <c:v>6.35</c:v>
                </c:pt>
                <c:pt idx="24">
                  <c:v>5.87</c:v>
                </c:pt>
                <c:pt idx="25">
                  <c:v>4.9399999999999995</c:v>
                </c:pt>
                <c:pt idx="26">
                  <c:v>2.4899999999999998</c:v>
                </c:pt>
                <c:pt idx="27">
                  <c:v>4.8599999999999994</c:v>
                </c:pt>
                <c:pt idx="28">
                  <c:v>5.5</c:v>
                </c:pt>
              </c:numCache>
            </c:numRef>
          </c:val>
          <c:smooth val="0"/>
          <c:extLst>
            <c:ext xmlns:c16="http://schemas.microsoft.com/office/drawing/2014/chart" uri="{C3380CC4-5D6E-409C-BE32-E72D297353CC}">
              <c16:uniqueId val="{00000000-4476-4ED7-9714-0041985E9F25}"/>
            </c:ext>
          </c:extLst>
        </c:ser>
        <c:ser>
          <c:idx val="2"/>
          <c:order val="1"/>
          <c:tx>
            <c:strRef>
              <c:f>[2]Sheet4!$C$106</c:f>
              <c:strCache>
                <c:ptCount val="1"/>
                <c:pt idx="0">
                  <c:v>forcast (0.7)</c:v>
                </c:pt>
              </c:strCache>
            </c:strRef>
          </c:tx>
          <c:spPr>
            <a:ln w="104775" cap="rnd">
              <a:solidFill>
                <a:schemeClr val="accent2"/>
              </a:solidFill>
              <a:round/>
            </a:ln>
            <a:effectLst>
              <a:outerShdw blurRad="57150" dist="19050" dir="5400000" algn="ctr" rotWithShape="0">
                <a:srgbClr val="000000">
                  <a:alpha val="63000"/>
                </a:srgbClr>
              </a:outerShdw>
            </a:effectLst>
          </c:spPr>
          <c:marker>
            <c:symbol val="none"/>
          </c:marker>
          <c:cat>
            <c:numRef>
              <c:f>[2]Sheet4!$A$107:$A$135</c:f>
              <c:numCache>
                <c:formatCode>General</c:formatCode>
                <c:ptCount val="29"/>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numCache>
            </c:numRef>
          </c:cat>
          <c:val>
            <c:numRef>
              <c:f>[2]Sheet4!$C$107:$C$135</c:f>
              <c:numCache>
                <c:formatCode>General</c:formatCode>
                <c:ptCount val="29"/>
                <c:pt idx="0">
                  <c:v>#N/A</c:v>
                </c:pt>
                <c:pt idx="1">
                  <c:v>13.87</c:v>
                </c:pt>
                <c:pt idx="2">
                  <c:v>12.414000000000001</c:v>
                </c:pt>
                <c:pt idx="3">
                  <c:v>8.1552000000000007</c:v>
                </c:pt>
                <c:pt idx="4">
                  <c:v>9.6215600000000006</c:v>
                </c:pt>
                <c:pt idx="5">
                  <c:v>10.040468000000001</c:v>
                </c:pt>
                <c:pt idx="6">
                  <c:v>9.2981404000000012</c:v>
                </c:pt>
                <c:pt idx="7">
                  <c:v>7.8014421200000008</c:v>
                </c:pt>
                <c:pt idx="8">
                  <c:v>11.601432636</c:v>
                </c:pt>
                <c:pt idx="9">
                  <c:v>6.7494297908000007</c:v>
                </c:pt>
                <c:pt idx="10">
                  <c:v>4.8318289372400001</c:v>
                </c:pt>
                <c:pt idx="11">
                  <c:v>4.0955486811719997</c:v>
                </c:pt>
                <c:pt idx="12">
                  <c:v>4.2386646043515999</c:v>
                </c:pt>
                <c:pt idx="13">
                  <c:v>3.93859938130548</c:v>
                </c:pt>
                <c:pt idx="14">
                  <c:v>3.8205798143916434</c:v>
                </c:pt>
                <c:pt idx="15">
                  <c:v>4.1211739443174924</c:v>
                </c:pt>
                <c:pt idx="16">
                  <c:v>5.296352183295248</c:v>
                </c:pt>
                <c:pt idx="17">
                  <c:v>6.0479056549885755</c:v>
                </c:pt>
                <c:pt idx="18">
                  <c:v>7.6593716964965726</c:v>
                </c:pt>
                <c:pt idx="19">
                  <c:v>9.9138115089489709</c:v>
                </c:pt>
                <c:pt idx="20">
                  <c:v>11.36714345268469</c:v>
                </c:pt>
                <c:pt idx="21">
                  <c:v>9.6121430358054063</c:v>
                </c:pt>
                <c:pt idx="22">
                  <c:v>9.4006429107416221</c:v>
                </c:pt>
                <c:pt idx="23">
                  <c:v>10.457192873222487</c:v>
                </c:pt>
                <c:pt idx="24">
                  <c:v>7.5821578619667456</c:v>
                </c:pt>
                <c:pt idx="25">
                  <c:v>6.3836473585900242</c:v>
                </c:pt>
                <c:pt idx="26">
                  <c:v>5.3730942075770063</c:v>
                </c:pt>
                <c:pt idx="27">
                  <c:v>3.354928262273102</c:v>
                </c:pt>
                <c:pt idx="28">
                  <c:v>4.4084784786819302</c:v>
                </c:pt>
              </c:numCache>
            </c:numRef>
          </c:val>
          <c:smooth val="0"/>
          <c:extLst>
            <c:ext xmlns:c16="http://schemas.microsoft.com/office/drawing/2014/chart" uri="{C3380CC4-5D6E-409C-BE32-E72D297353CC}">
              <c16:uniqueId val="{00000001-4476-4ED7-9714-0041985E9F25}"/>
            </c:ext>
          </c:extLst>
        </c:ser>
        <c:ser>
          <c:idx val="3"/>
          <c:order val="2"/>
          <c:tx>
            <c:strRef>
              <c:f>[2]Sheet4!$D$106</c:f>
              <c:strCache>
                <c:ptCount val="1"/>
                <c:pt idx="0">
                  <c:v>forcast(0.1)</c:v>
                </c:pt>
              </c:strCache>
            </c:strRef>
          </c:tx>
          <c:spPr>
            <a:ln w="101600" cap="rnd">
              <a:solidFill>
                <a:schemeClr val="accent4"/>
              </a:solidFill>
              <a:round/>
            </a:ln>
            <a:effectLst>
              <a:outerShdw blurRad="57150" dist="19050" dir="5400000" algn="ctr" rotWithShape="0">
                <a:srgbClr val="000000">
                  <a:alpha val="63000"/>
                </a:srgbClr>
              </a:outerShdw>
            </a:effectLst>
          </c:spPr>
          <c:marker>
            <c:symbol val="none"/>
          </c:marker>
          <c:cat>
            <c:numRef>
              <c:f>[2]Sheet4!$A$107:$A$135</c:f>
              <c:numCache>
                <c:formatCode>General</c:formatCode>
                <c:ptCount val="29"/>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numCache>
            </c:numRef>
          </c:cat>
          <c:val>
            <c:numRef>
              <c:f>[2]Sheet4!$D$107:$D$135</c:f>
              <c:numCache>
                <c:formatCode>General</c:formatCode>
                <c:ptCount val="29"/>
                <c:pt idx="0">
                  <c:v>#N/A</c:v>
                </c:pt>
                <c:pt idx="1">
                  <c:v>13.87</c:v>
                </c:pt>
                <c:pt idx="2">
                  <c:v>13.661999999999999</c:v>
                </c:pt>
                <c:pt idx="3">
                  <c:v>12.928799999999999</c:v>
                </c:pt>
                <c:pt idx="4">
                  <c:v>12.660919999999999</c:v>
                </c:pt>
                <c:pt idx="5">
                  <c:v>12.416827999999999</c:v>
                </c:pt>
                <c:pt idx="6">
                  <c:v>12.073145199999999</c:v>
                </c:pt>
                <c:pt idx="7">
                  <c:v>11.581830679999999</c:v>
                </c:pt>
                <c:pt idx="8">
                  <c:v>11.746647612</c:v>
                </c:pt>
                <c:pt idx="9">
                  <c:v>11.038982850800002</c:v>
                </c:pt>
                <c:pt idx="10">
                  <c:v>10.336084565720002</c:v>
                </c:pt>
                <c:pt idx="11">
                  <c:v>9.6804761091480014</c:v>
                </c:pt>
                <c:pt idx="12">
                  <c:v>9.1424284982332011</c:v>
                </c:pt>
                <c:pt idx="13">
                  <c:v>8.6091856484098823</c:v>
                </c:pt>
                <c:pt idx="14">
                  <c:v>8.1252670835688949</c:v>
                </c:pt>
                <c:pt idx="15">
                  <c:v>7.7377403752120051</c:v>
                </c:pt>
                <c:pt idx="16">
                  <c:v>7.5439663376908044</c:v>
                </c:pt>
                <c:pt idx="17">
                  <c:v>7.4265697039217242</c:v>
                </c:pt>
                <c:pt idx="18">
                  <c:v>7.518912733529552</c:v>
                </c:pt>
                <c:pt idx="19">
                  <c:v>7.8550214601765971</c:v>
                </c:pt>
                <c:pt idx="20">
                  <c:v>8.2685193141589384</c:v>
                </c:pt>
                <c:pt idx="21">
                  <c:v>8.3276673827430443</c:v>
                </c:pt>
                <c:pt idx="22">
                  <c:v>8.4259006444687401</c:v>
                </c:pt>
                <c:pt idx="23">
                  <c:v>8.6743105800218654</c:v>
                </c:pt>
                <c:pt idx="24">
                  <c:v>8.4418795220196792</c:v>
                </c:pt>
                <c:pt idx="25">
                  <c:v>8.1846915698177121</c:v>
                </c:pt>
                <c:pt idx="26">
                  <c:v>7.8602224128359408</c:v>
                </c:pt>
                <c:pt idx="27">
                  <c:v>7.3232001715523465</c:v>
                </c:pt>
                <c:pt idx="28">
                  <c:v>7.076880154397112</c:v>
                </c:pt>
              </c:numCache>
            </c:numRef>
          </c:val>
          <c:smooth val="0"/>
          <c:extLst>
            <c:ext xmlns:c16="http://schemas.microsoft.com/office/drawing/2014/chart" uri="{C3380CC4-5D6E-409C-BE32-E72D297353CC}">
              <c16:uniqueId val="{00000002-4476-4ED7-9714-0041985E9F25}"/>
            </c:ext>
          </c:extLst>
        </c:ser>
        <c:dLbls>
          <c:showLegendKey val="0"/>
          <c:showVal val="0"/>
          <c:showCatName val="0"/>
          <c:showSerName val="0"/>
          <c:showPercent val="0"/>
          <c:showBubbleSize val="0"/>
        </c:dLbls>
        <c:smooth val="0"/>
        <c:axId val="85412895"/>
        <c:axId val="85423295"/>
      </c:lineChart>
      <c:catAx>
        <c:axId val="854128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4000" b="1" i="0" u="none" strike="noStrike" kern="1200" baseline="0">
                <a:solidFill>
                  <a:schemeClr val="bg1"/>
                </a:solidFill>
                <a:latin typeface="Baskerville Old Face" panose="02020602080505020303" pitchFamily="18" charset="0"/>
                <a:ea typeface="+mn-ea"/>
                <a:cs typeface="+mn-cs"/>
              </a:defRPr>
            </a:pPr>
            <a:endParaRPr lang="en-US"/>
          </a:p>
        </c:txPr>
        <c:crossAx val="85423295"/>
        <c:crosses val="autoZero"/>
        <c:auto val="1"/>
        <c:lblAlgn val="ctr"/>
        <c:lblOffset val="100"/>
        <c:noMultiLvlLbl val="0"/>
      </c:catAx>
      <c:valAx>
        <c:axId val="854232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lt1">
                    <a:lumMod val="85000"/>
                  </a:schemeClr>
                </a:solidFill>
                <a:latin typeface="Baskerville Old Face" panose="02020602080505020303" pitchFamily="18" charset="0"/>
                <a:ea typeface="+mn-ea"/>
                <a:cs typeface="+mn-cs"/>
              </a:defRPr>
            </a:pPr>
            <a:endParaRPr lang="en-US"/>
          </a:p>
        </c:txPr>
        <c:crossAx val="85412895"/>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Baskerville Old Face" panose="02020602080505020303" pitchFamily="18" charset="0"/>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324442656753728E-2"/>
          <c:y val="7.610976116743827E-2"/>
          <c:w val="0.93350423498725699"/>
          <c:h val="0.60181624870383688"/>
        </c:manualLayout>
      </c:layout>
      <c:lineChart>
        <c:grouping val="standard"/>
        <c:varyColors val="0"/>
        <c:ser>
          <c:idx val="0"/>
          <c:order val="0"/>
          <c:tx>
            <c:strRef>
              <c:f>[2]FINAL!$AR$160</c:f>
              <c:strCache>
                <c:ptCount val="1"/>
                <c:pt idx="0">
                  <c:v>Unemployment Rate (%)</c:v>
                </c:pt>
              </c:strCache>
            </c:strRef>
          </c:tx>
          <c:spPr>
            <a:ln w="111125" cap="rnd">
              <a:solidFill>
                <a:schemeClr val="accent1"/>
              </a:solidFill>
              <a:round/>
            </a:ln>
            <a:effectLst>
              <a:outerShdw blurRad="57150" dist="19050" dir="5400000" algn="ctr" rotWithShape="0">
                <a:srgbClr val="000000">
                  <a:alpha val="63000"/>
                </a:srgbClr>
              </a:outerShdw>
            </a:effectLst>
          </c:spPr>
          <c:marker>
            <c:symbol val="none"/>
          </c:marker>
          <c:cat>
            <c:numRef>
              <c:f>[2]FINAL!$AQ$161:$AQ$190</c:f>
              <c:numCache>
                <c:formatCode>General</c:formatCod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numCache>
            </c:numRef>
          </c:cat>
          <c:val>
            <c:numRef>
              <c:f>[2]FINAL!$AR$161:$AR$189</c:f>
              <c:numCache>
                <c:formatCode>General</c:formatCode>
                <c:ptCount val="29"/>
                <c:pt idx="0">
                  <c:v>14.000000000000002</c:v>
                </c:pt>
                <c:pt idx="1">
                  <c:v>12.2</c:v>
                </c:pt>
                <c:pt idx="2">
                  <c:v>9</c:v>
                </c:pt>
                <c:pt idx="3">
                  <c:v>8.9</c:v>
                </c:pt>
                <c:pt idx="4">
                  <c:v>9.1999999999999993</c:v>
                </c:pt>
                <c:pt idx="5">
                  <c:v>8.98</c:v>
                </c:pt>
                <c:pt idx="6">
                  <c:v>7.16</c:v>
                </c:pt>
                <c:pt idx="7">
                  <c:v>13.23</c:v>
                </c:pt>
                <c:pt idx="8">
                  <c:v>7.79</c:v>
                </c:pt>
                <c:pt idx="9">
                  <c:v>7.85</c:v>
                </c:pt>
                <c:pt idx="10">
                  <c:v>8.15</c:v>
                </c:pt>
                <c:pt idx="11">
                  <c:v>8.6300000000000008</c:v>
                </c:pt>
                <c:pt idx="12">
                  <c:v>8.9</c:v>
                </c:pt>
                <c:pt idx="13">
                  <c:v>8.81</c:v>
                </c:pt>
                <c:pt idx="14">
                  <c:v>8.86</c:v>
                </c:pt>
                <c:pt idx="15">
                  <c:v>8.33</c:v>
                </c:pt>
                <c:pt idx="16">
                  <c:v>7.79</c:v>
                </c:pt>
                <c:pt idx="17">
                  <c:v>7.82</c:v>
                </c:pt>
                <c:pt idx="18">
                  <c:v>8.6</c:v>
                </c:pt>
                <c:pt idx="19">
                  <c:v>8.89</c:v>
                </c:pt>
                <c:pt idx="20">
                  <c:v>9.33</c:v>
                </c:pt>
                <c:pt idx="21">
                  <c:v>9.9599999999999991</c:v>
                </c:pt>
                <c:pt idx="22">
                  <c:v>10.440000000000001</c:v>
                </c:pt>
                <c:pt idx="23">
                  <c:v>10.4</c:v>
                </c:pt>
                <c:pt idx="24">
                  <c:v>10.61</c:v>
                </c:pt>
                <c:pt idx="25">
                  <c:v>10.67</c:v>
                </c:pt>
                <c:pt idx="26">
                  <c:v>10.33</c:v>
                </c:pt>
                <c:pt idx="27">
                  <c:v>10.42</c:v>
                </c:pt>
                <c:pt idx="28">
                  <c:v>10.51</c:v>
                </c:pt>
              </c:numCache>
            </c:numRef>
          </c:val>
          <c:smooth val="0"/>
          <c:extLst>
            <c:ext xmlns:c16="http://schemas.microsoft.com/office/drawing/2014/chart" uri="{C3380CC4-5D6E-409C-BE32-E72D297353CC}">
              <c16:uniqueId val="{00000000-D9AC-4A6A-8191-6515DB4179E6}"/>
            </c:ext>
          </c:extLst>
        </c:ser>
        <c:ser>
          <c:idx val="1"/>
          <c:order val="1"/>
          <c:tx>
            <c:strRef>
              <c:f>[2]FINAL!$AS$160</c:f>
              <c:strCache>
                <c:ptCount val="1"/>
                <c:pt idx="0">
                  <c:v>forcast (0.4)</c:v>
                </c:pt>
              </c:strCache>
            </c:strRef>
          </c:tx>
          <c:spPr>
            <a:ln w="107950" cap="rnd">
              <a:solidFill>
                <a:schemeClr val="accent2"/>
              </a:solidFill>
              <a:round/>
            </a:ln>
            <a:effectLst>
              <a:outerShdw blurRad="57150" dist="19050" dir="5400000" algn="ctr" rotWithShape="0">
                <a:srgbClr val="000000">
                  <a:alpha val="63000"/>
                </a:srgbClr>
              </a:outerShdw>
            </a:effectLst>
          </c:spPr>
          <c:marker>
            <c:symbol val="none"/>
          </c:marker>
          <c:cat>
            <c:numRef>
              <c:f>[2]FINAL!$AQ$161:$AQ$190</c:f>
              <c:numCache>
                <c:formatCode>General</c:formatCod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numCache>
            </c:numRef>
          </c:cat>
          <c:val>
            <c:numRef>
              <c:f>[2]FINAL!$AS$161:$AS$190</c:f>
              <c:numCache>
                <c:formatCode>General</c:formatCode>
                <c:ptCount val="30"/>
                <c:pt idx="0">
                  <c:v>#N/A</c:v>
                </c:pt>
                <c:pt idx="1">
                  <c:v>14.000000000000002</c:v>
                </c:pt>
                <c:pt idx="2">
                  <c:v>13.280000000000001</c:v>
                </c:pt>
                <c:pt idx="3">
                  <c:v>11.568</c:v>
                </c:pt>
                <c:pt idx="4">
                  <c:v>10.5008</c:v>
                </c:pt>
                <c:pt idx="5">
                  <c:v>9.98048</c:v>
                </c:pt>
                <c:pt idx="6">
                  <c:v>9.5802879999999995</c:v>
                </c:pt>
                <c:pt idx="7">
                  <c:v>8.6121727999999997</c:v>
                </c:pt>
                <c:pt idx="8">
                  <c:v>10.459303680000001</c:v>
                </c:pt>
                <c:pt idx="9">
                  <c:v>9.3915822080000009</c:v>
                </c:pt>
                <c:pt idx="10">
                  <c:v>8.7749493247999997</c:v>
                </c:pt>
                <c:pt idx="11">
                  <c:v>8.5249695948799999</c:v>
                </c:pt>
                <c:pt idx="12">
                  <c:v>8.5669817569279996</c:v>
                </c:pt>
                <c:pt idx="13">
                  <c:v>8.7001890541567999</c:v>
                </c:pt>
                <c:pt idx="14">
                  <c:v>8.7441134324940801</c:v>
                </c:pt>
                <c:pt idx="15">
                  <c:v>8.7904680594964475</c:v>
                </c:pt>
                <c:pt idx="16">
                  <c:v>8.6062808356978682</c:v>
                </c:pt>
                <c:pt idx="17">
                  <c:v>8.2797685014187206</c:v>
                </c:pt>
                <c:pt idx="18">
                  <c:v>8.0958611008512325</c:v>
                </c:pt>
                <c:pt idx="19">
                  <c:v>8.2975166605107393</c:v>
                </c:pt>
                <c:pt idx="20">
                  <c:v>8.5345099963064435</c:v>
                </c:pt>
                <c:pt idx="21">
                  <c:v>8.8527059977838665</c:v>
                </c:pt>
                <c:pt idx="22">
                  <c:v>9.2956235986703195</c:v>
                </c:pt>
                <c:pt idx="23">
                  <c:v>9.7533741592021919</c:v>
                </c:pt>
                <c:pt idx="24">
                  <c:v>10.012024495521315</c:v>
                </c:pt>
                <c:pt idx="25">
                  <c:v>10.25121469731279</c:v>
                </c:pt>
                <c:pt idx="26">
                  <c:v>10.418728818387674</c:v>
                </c:pt>
                <c:pt idx="27">
                  <c:v>10.383237291032604</c:v>
                </c:pt>
                <c:pt idx="28">
                  <c:v>10.397942374619563</c:v>
                </c:pt>
                <c:pt idx="29">
                  <c:v>10.442765424771737</c:v>
                </c:pt>
              </c:numCache>
            </c:numRef>
          </c:val>
          <c:smooth val="0"/>
          <c:extLst>
            <c:ext xmlns:c16="http://schemas.microsoft.com/office/drawing/2014/chart" uri="{C3380CC4-5D6E-409C-BE32-E72D297353CC}">
              <c16:uniqueId val="{00000001-D9AC-4A6A-8191-6515DB4179E6}"/>
            </c:ext>
          </c:extLst>
        </c:ser>
        <c:ser>
          <c:idx val="2"/>
          <c:order val="2"/>
          <c:tx>
            <c:strRef>
              <c:f>[2]FINAL!$AT$160</c:f>
              <c:strCache>
                <c:ptCount val="1"/>
                <c:pt idx="0">
                  <c:v>forcast(0.1)</c:v>
                </c:pt>
              </c:strCache>
            </c:strRef>
          </c:tx>
          <c:spPr>
            <a:ln w="104775" cap="rnd">
              <a:solidFill>
                <a:schemeClr val="accent4"/>
              </a:solidFill>
              <a:round/>
            </a:ln>
            <a:effectLst>
              <a:outerShdw blurRad="57150" dist="19050" dir="5400000" algn="ctr" rotWithShape="0">
                <a:srgbClr val="000000">
                  <a:alpha val="63000"/>
                </a:srgbClr>
              </a:outerShdw>
            </a:effectLst>
          </c:spPr>
          <c:marker>
            <c:symbol val="none"/>
          </c:marker>
          <c:cat>
            <c:numRef>
              <c:f>[2]FINAL!$AQ$161:$AQ$190</c:f>
              <c:numCache>
                <c:formatCode>General</c:formatCode>
                <c:ptCount val="30"/>
                <c:pt idx="0">
                  <c:v>1991</c:v>
                </c:pt>
                <c:pt idx="1">
                  <c:v>1992</c:v>
                </c:pt>
                <c:pt idx="2">
                  <c:v>1993</c:v>
                </c:pt>
                <c:pt idx="3">
                  <c:v>1994</c:v>
                </c:pt>
                <c:pt idx="4">
                  <c:v>1995</c:v>
                </c:pt>
                <c:pt idx="5">
                  <c:v>1996</c:v>
                </c:pt>
                <c:pt idx="6">
                  <c:v>1997</c:v>
                </c:pt>
                <c:pt idx="7">
                  <c:v>1998</c:v>
                </c:pt>
                <c:pt idx="8">
                  <c:v>1999</c:v>
                </c:pt>
                <c:pt idx="9">
                  <c:v>2000</c:v>
                </c:pt>
                <c:pt idx="10">
                  <c:v>2001</c:v>
                </c:pt>
                <c:pt idx="11">
                  <c:v>2002</c:v>
                </c:pt>
                <c:pt idx="12">
                  <c:v>2003</c:v>
                </c:pt>
                <c:pt idx="13">
                  <c:v>2004</c:v>
                </c:pt>
                <c:pt idx="14">
                  <c:v>2005</c:v>
                </c:pt>
                <c:pt idx="15">
                  <c:v>2006</c:v>
                </c:pt>
                <c:pt idx="16">
                  <c:v>2007</c:v>
                </c:pt>
                <c:pt idx="17">
                  <c:v>2008</c:v>
                </c:pt>
                <c:pt idx="18">
                  <c:v>2009</c:v>
                </c:pt>
                <c:pt idx="19">
                  <c:v>2010</c:v>
                </c:pt>
                <c:pt idx="20">
                  <c:v>2011</c:v>
                </c:pt>
                <c:pt idx="21">
                  <c:v>2012</c:v>
                </c:pt>
                <c:pt idx="22">
                  <c:v>2013</c:v>
                </c:pt>
                <c:pt idx="23">
                  <c:v>2014</c:v>
                </c:pt>
                <c:pt idx="24">
                  <c:v>2015</c:v>
                </c:pt>
                <c:pt idx="25">
                  <c:v>2016</c:v>
                </c:pt>
                <c:pt idx="26">
                  <c:v>2017</c:v>
                </c:pt>
                <c:pt idx="27">
                  <c:v>2018</c:v>
                </c:pt>
                <c:pt idx="28">
                  <c:v>2019</c:v>
                </c:pt>
                <c:pt idx="29">
                  <c:v>2020</c:v>
                </c:pt>
              </c:numCache>
            </c:numRef>
          </c:cat>
          <c:val>
            <c:numRef>
              <c:f>[2]FINAL!$AT$161:$AT$190</c:f>
              <c:numCache>
                <c:formatCode>General</c:formatCode>
                <c:ptCount val="30"/>
                <c:pt idx="0">
                  <c:v>#N/A</c:v>
                </c:pt>
                <c:pt idx="1">
                  <c:v>14.000000000000002</c:v>
                </c:pt>
                <c:pt idx="2">
                  <c:v>13.820000000000002</c:v>
                </c:pt>
                <c:pt idx="3">
                  <c:v>13.338000000000003</c:v>
                </c:pt>
                <c:pt idx="4">
                  <c:v>12.894200000000003</c:v>
                </c:pt>
                <c:pt idx="5">
                  <c:v>12.524780000000003</c:v>
                </c:pt>
                <c:pt idx="6">
                  <c:v>12.170302000000003</c:v>
                </c:pt>
                <c:pt idx="7">
                  <c:v>11.669271800000002</c:v>
                </c:pt>
                <c:pt idx="8">
                  <c:v>11.825344620000003</c:v>
                </c:pt>
                <c:pt idx="9">
                  <c:v>11.421810158000003</c:v>
                </c:pt>
                <c:pt idx="10">
                  <c:v>11.064629142200003</c:v>
                </c:pt>
                <c:pt idx="11">
                  <c:v>10.773166227980003</c:v>
                </c:pt>
                <c:pt idx="12">
                  <c:v>10.558849605182003</c:v>
                </c:pt>
                <c:pt idx="13">
                  <c:v>10.392964644663802</c:v>
                </c:pt>
                <c:pt idx="14">
                  <c:v>10.234668180197422</c:v>
                </c:pt>
                <c:pt idx="15">
                  <c:v>10.09720136217768</c:v>
                </c:pt>
                <c:pt idx="16">
                  <c:v>9.9204812259599127</c:v>
                </c:pt>
                <c:pt idx="17">
                  <c:v>9.7074331033639218</c:v>
                </c:pt>
                <c:pt idx="18">
                  <c:v>9.51868979302753</c:v>
                </c:pt>
                <c:pt idx="19">
                  <c:v>9.4268208137247775</c:v>
                </c:pt>
                <c:pt idx="20">
                  <c:v>9.3731387323522988</c:v>
                </c:pt>
                <c:pt idx="21">
                  <c:v>9.3688248591170691</c:v>
                </c:pt>
                <c:pt idx="22">
                  <c:v>9.4279423732053633</c:v>
                </c:pt>
                <c:pt idx="23">
                  <c:v>9.529148135884828</c:v>
                </c:pt>
                <c:pt idx="24">
                  <c:v>9.6162333222963454</c:v>
                </c:pt>
                <c:pt idx="25">
                  <c:v>9.7156099900667119</c:v>
                </c:pt>
                <c:pt idx="26">
                  <c:v>9.8110489910600407</c:v>
                </c:pt>
                <c:pt idx="27">
                  <c:v>9.8629440919540361</c:v>
                </c:pt>
                <c:pt idx="28">
                  <c:v>9.9186496827586321</c:v>
                </c:pt>
                <c:pt idx="29">
                  <c:v>9.9777847144827696</c:v>
                </c:pt>
              </c:numCache>
            </c:numRef>
          </c:val>
          <c:smooth val="0"/>
          <c:extLst>
            <c:ext xmlns:c16="http://schemas.microsoft.com/office/drawing/2014/chart" uri="{C3380CC4-5D6E-409C-BE32-E72D297353CC}">
              <c16:uniqueId val="{00000002-D9AC-4A6A-8191-6515DB4179E6}"/>
            </c:ext>
          </c:extLst>
        </c:ser>
        <c:dLbls>
          <c:showLegendKey val="0"/>
          <c:showVal val="0"/>
          <c:showCatName val="0"/>
          <c:showSerName val="0"/>
          <c:showPercent val="0"/>
          <c:showBubbleSize val="0"/>
        </c:dLbls>
        <c:smooth val="0"/>
        <c:axId val="1278184159"/>
        <c:axId val="1278172927"/>
      </c:lineChart>
      <c:catAx>
        <c:axId val="12781841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5400" b="1" i="0" u="none" strike="noStrike" kern="1200" baseline="0">
                <a:solidFill>
                  <a:schemeClr val="lt1">
                    <a:lumMod val="85000"/>
                  </a:schemeClr>
                </a:solidFill>
                <a:latin typeface="Baskerville Old Face" panose="02020602080505020303" pitchFamily="18" charset="0"/>
                <a:ea typeface="+mn-ea"/>
                <a:cs typeface="+mn-cs"/>
              </a:defRPr>
            </a:pPr>
            <a:endParaRPr lang="en-US"/>
          </a:p>
        </c:txPr>
        <c:crossAx val="1278172927"/>
        <c:crosses val="autoZero"/>
        <c:auto val="1"/>
        <c:lblAlgn val="ctr"/>
        <c:lblOffset val="100"/>
        <c:noMultiLvlLbl val="0"/>
      </c:catAx>
      <c:valAx>
        <c:axId val="12781729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chemeClr val="lt1">
                    <a:lumMod val="85000"/>
                  </a:schemeClr>
                </a:solidFill>
                <a:latin typeface="Baskerville Old Face" panose="02020602080505020303" pitchFamily="18" charset="0"/>
                <a:ea typeface="+mn-ea"/>
                <a:cs typeface="+mn-cs"/>
              </a:defRPr>
            </a:pPr>
            <a:endParaRPr lang="en-US"/>
          </a:p>
        </c:txPr>
        <c:crossAx val="127818415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4000" b="1" i="0" u="none" strike="noStrike" kern="1200" baseline="0">
              <a:solidFill>
                <a:schemeClr val="lt1">
                  <a:lumMod val="85000"/>
                </a:schemeClr>
              </a:solidFill>
              <a:latin typeface="Baskerville Old Face" panose="02020602080505020303" pitchFamily="18" charset="0"/>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800">
                <a:latin typeface="+mn-lt"/>
              </a:rPr>
              <a:t>NORMAL</a:t>
            </a:r>
            <a:r>
              <a:rPr lang="en-US" sz="1800" baseline="0">
                <a:latin typeface="+mn-lt"/>
              </a:rPr>
              <a:t> DISTRIBUTION</a:t>
            </a:r>
            <a:endParaRPr lang="en-US" sz="1800">
              <a:latin typeface="+mn-lt"/>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strRef>
              <c:f>'[3]NORMAL DISTRIBUTION'!$K$27</c:f>
              <c:strCache>
                <c:ptCount val="1"/>
                <c:pt idx="0">
                  <c:v>Normal Distribution</c:v>
                </c:pt>
              </c:strCache>
            </c:strRef>
          </c:tx>
          <c:spPr>
            <a:ln w="22225" cap="rnd">
              <a:solidFill>
                <a:schemeClr val="accent1"/>
              </a:solidFill>
            </a:ln>
            <a:effectLst>
              <a:glow rad="139700">
                <a:schemeClr val="accent1">
                  <a:satMod val="175000"/>
                  <a:alpha val="14000"/>
                </a:schemeClr>
              </a:glow>
            </a:effectLst>
          </c:spPr>
          <c:marker>
            <c:symbol val="none"/>
          </c:marker>
          <c:xVal>
            <c:numRef>
              <c:f>'[3]NORMAL DISTRIBUTION'!$J$28:$J$118</c:f>
              <c:numCache>
                <c:formatCode>General</c:formatCode>
                <c:ptCount val="91"/>
                <c:pt idx="0">
                  <c:v>-0.10299999999999999</c:v>
                </c:pt>
                <c:pt idx="1">
                  <c:v>-9.2999999999999999E-2</c:v>
                </c:pt>
                <c:pt idx="2">
                  <c:v>-6.4000000000000001E-2</c:v>
                </c:pt>
                <c:pt idx="3">
                  <c:v>-2.8000000000000001E-2</c:v>
                </c:pt>
                <c:pt idx="4">
                  <c:v>-2.1000000000000001E-2</c:v>
                </c:pt>
                <c:pt idx="5">
                  <c:v>-7.0000000000000001E-3</c:v>
                </c:pt>
                <c:pt idx="6">
                  <c:v>0</c:v>
                </c:pt>
                <c:pt idx="7">
                  <c:v>1E-3</c:v>
                </c:pt>
                <c:pt idx="8">
                  <c:v>4.0000000000000001E-3</c:v>
                </c:pt>
                <c:pt idx="9">
                  <c:v>6.0000000000000001E-3</c:v>
                </c:pt>
                <c:pt idx="10">
                  <c:v>7.0000000000000001E-3</c:v>
                </c:pt>
                <c:pt idx="11">
                  <c:v>7.0000000000000001E-3</c:v>
                </c:pt>
                <c:pt idx="12">
                  <c:v>7.0000000000000001E-3</c:v>
                </c:pt>
                <c:pt idx="13">
                  <c:v>7.0000000000000001E-3</c:v>
                </c:pt>
                <c:pt idx="14">
                  <c:v>8.0000000000000002E-3</c:v>
                </c:pt>
                <c:pt idx="15">
                  <c:v>8.0000000000000002E-3</c:v>
                </c:pt>
                <c:pt idx="16">
                  <c:v>8.0000000000000002E-3</c:v>
                </c:pt>
                <c:pt idx="17">
                  <c:v>0.01</c:v>
                </c:pt>
                <c:pt idx="18">
                  <c:v>1.0999999999999999E-2</c:v>
                </c:pt>
                <c:pt idx="19">
                  <c:v>1.2999999999999999E-2</c:v>
                </c:pt>
                <c:pt idx="20">
                  <c:v>1.4E-2</c:v>
                </c:pt>
                <c:pt idx="21">
                  <c:v>1.4E-2</c:v>
                </c:pt>
                <c:pt idx="22">
                  <c:v>1.4999999999999999E-2</c:v>
                </c:pt>
                <c:pt idx="23">
                  <c:v>1.4999999999999999E-2</c:v>
                </c:pt>
                <c:pt idx="24">
                  <c:v>1.4999999999999999E-2</c:v>
                </c:pt>
                <c:pt idx="25">
                  <c:v>1.4999999999999999E-2</c:v>
                </c:pt>
                <c:pt idx="26">
                  <c:v>1.6E-2</c:v>
                </c:pt>
                <c:pt idx="27">
                  <c:v>1.6E-2</c:v>
                </c:pt>
                <c:pt idx="28">
                  <c:v>1.6E-2</c:v>
                </c:pt>
                <c:pt idx="29">
                  <c:v>1.7000000000000001E-2</c:v>
                </c:pt>
                <c:pt idx="30">
                  <c:v>1.7000000000000001E-2</c:v>
                </c:pt>
                <c:pt idx="31">
                  <c:v>1.7000000000000001E-2</c:v>
                </c:pt>
                <c:pt idx="32">
                  <c:v>1.7999999999999999E-2</c:v>
                </c:pt>
                <c:pt idx="33">
                  <c:v>1.9E-2</c:v>
                </c:pt>
                <c:pt idx="34">
                  <c:v>1.9E-2</c:v>
                </c:pt>
                <c:pt idx="35">
                  <c:v>1.9E-2</c:v>
                </c:pt>
                <c:pt idx="36">
                  <c:v>2.1000000000000001E-2</c:v>
                </c:pt>
                <c:pt idx="37">
                  <c:v>2.1000000000000001E-2</c:v>
                </c:pt>
                <c:pt idx="38">
                  <c:v>2.1999999999999999E-2</c:v>
                </c:pt>
                <c:pt idx="39">
                  <c:v>2.3E-2</c:v>
                </c:pt>
                <c:pt idx="40">
                  <c:v>2.4E-2</c:v>
                </c:pt>
                <c:pt idx="41">
                  <c:v>2.5000000000000001E-2</c:v>
                </c:pt>
                <c:pt idx="42">
                  <c:v>2.5000000000000001E-2</c:v>
                </c:pt>
                <c:pt idx="43">
                  <c:v>2.7E-2</c:v>
                </c:pt>
                <c:pt idx="44">
                  <c:v>2.7E-2</c:v>
                </c:pt>
                <c:pt idx="45">
                  <c:v>2.7E-2</c:v>
                </c:pt>
                <c:pt idx="46">
                  <c:v>2.7E-2</c:v>
                </c:pt>
                <c:pt idx="47">
                  <c:v>2.9000000000000001E-2</c:v>
                </c:pt>
                <c:pt idx="48">
                  <c:v>2.9000000000000001E-2</c:v>
                </c:pt>
                <c:pt idx="49">
                  <c:v>2.9000000000000001E-2</c:v>
                </c:pt>
                <c:pt idx="50">
                  <c:v>0.03</c:v>
                </c:pt>
                <c:pt idx="51">
                  <c:v>0.03</c:v>
                </c:pt>
                <c:pt idx="52">
                  <c:v>0.03</c:v>
                </c:pt>
                <c:pt idx="53">
                  <c:v>0.03</c:v>
                </c:pt>
                <c:pt idx="54">
                  <c:v>0.03</c:v>
                </c:pt>
                <c:pt idx="55">
                  <c:v>0.03</c:v>
                </c:pt>
                <c:pt idx="56">
                  <c:v>3.1E-2</c:v>
                </c:pt>
                <c:pt idx="57">
                  <c:v>3.3000000000000002E-2</c:v>
                </c:pt>
                <c:pt idx="58">
                  <c:v>3.3000000000000002E-2</c:v>
                </c:pt>
                <c:pt idx="59">
                  <c:v>3.3000000000000002E-2</c:v>
                </c:pt>
                <c:pt idx="60">
                  <c:v>3.4000000000000002E-2</c:v>
                </c:pt>
                <c:pt idx="61">
                  <c:v>3.4000000000000002E-2</c:v>
                </c:pt>
                <c:pt idx="62">
                  <c:v>3.4000000000000002E-2</c:v>
                </c:pt>
                <c:pt idx="63">
                  <c:v>3.5000000000000003E-2</c:v>
                </c:pt>
                <c:pt idx="64">
                  <c:v>3.7999999999999999E-2</c:v>
                </c:pt>
                <c:pt idx="65">
                  <c:v>3.7999999999999999E-2</c:v>
                </c:pt>
                <c:pt idx="66">
                  <c:v>3.7999999999999999E-2</c:v>
                </c:pt>
                <c:pt idx="67">
                  <c:v>3.9E-2</c:v>
                </c:pt>
                <c:pt idx="68">
                  <c:v>4.1000000000000002E-2</c:v>
                </c:pt>
                <c:pt idx="69">
                  <c:v>4.3999999999999997E-2</c:v>
                </c:pt>
                <c:pt idx="70">
                  <c:v>4.3999999999999997E-2</c:v>
                </c:pt>
                <c:pt idx="71">
                  <c:v>4.5999999999999999E-2</c:v>
                </c:pt>
                <c:pt idx="72">
                  <c:v>4.7E-2</c:v>
                </c:pt>
                <c:pt idx="73">
                  <c:v>4.9000000000000002E-2</c:v>
                </c:pt>
                <c:pt idx="74">
                  <c:v>5.6000000000000001E-2</c:v>
                </c:pt>
                <c:pt idx="75">
                  <c:v>5.8999999999999997E-2</c:v>
                </c:pt>
                <c:pt idx="76">
                  <c:v>0.06</c:v>
                </c:pt>
                <c:pt idx="77">
                  <c:v>6.0999999999999999E-2</c:v>
                </c:pt>
                <c:pt idx="78">
                  <c:v>6.2E-2</c:v>
                </c:pt>
                <c:pt idx="79">
                  <c:v>6.7000000000000004E-2</c:v>
                </c:pt>
                <c:pt idx="80">
                  <c:v>6.9000000000000006E-2</c:v>
                </c:pt>
                <c:pt idx="81">
                  <c:v>8.6999999999999994E-2</c:v>
                </c:pt>
                <c:pt idx="82">
                  <c:v>8.7999999999999995E-2</c:v>
                </c:pt>
                <c:pt idx="83">
                  <c:v>8.8999999999999996E-2</c:v>
                </c:pt>
                <c:pt idx="84">
                  <c:v>0.09</c:v>
                </c:pt>
                <c:pt idx="85">
                  <c:v>0.09</c:v>
                </c:pt>
                <c:pt idx="86">
                  <c:v>9.9000000000000005E-2</c:v>
                </c:pt>
                <c:pt idx="87">
                  <c:v>0.123</c:v>
                </c:pt>
                <c:pt idx="88">
                  <c:v>0.125</c:v>
                </c:pt>
                <c:pt idx="89">
                  <c:v>0.13300000000000001</c:v>
                </c:pt>
                <c:pt idx="90">
                  <c:v>0.18099999999999999</c:v>
                </c:pt>
              </c:numCache>
            </c:numRef>
          </c:xVal>
          <c:yVal>
            <c:numRef>
              <c:f>'[3]NORMAL DISTRIBUTION'!$K$28:$K$118</c:f>
              <c:numCache>
                <c:formatCode>General</c:formatCode>
                <c:ptCount val="91"/>
                <c:pt idx="0">
                  <c:v>3.4526701089095745E-2</c:v>
                </c:pt>
                <c:pt idx="1">
                  <c:v>7.8064487318530551E-2</c:v>
                </c:pt>
                <c:pt idx="2">
                  <c:v>0.58136044118518493</c:v>
                </c:pt>
                <c:pt idx="3">
                  <c:v>3.3515754913200411</c:v>
                </c:pt>
                <c:pt idx="4">
                  <c:v>4.2835704304011601</c:v>
                </c:pt>
                <c:pt idx="5">
                  <c:v>6.3753622843863278</c:v>
                </c:pt>
                <c:pt idx="6">
                  <c:v>7.4241531092316357</c:v>
                </c:pt>
                <c:pt idx="7">
                  <c:v>7.56826029413826</c:v>
                </c:pt>
                <c:pt idx="8">
                  <c:v>7.9871877962564888</c:v>
                </c:pt>
                <c:pt idx="9">
                  <c:v>8.2531131215399061</c:v>
                </c:pt>
                <c:pt idx="10">
                  <c:v>8.3814151425527523</c:v>
                </c:pt>
                <c:pt idx="11">
                  <c:v>8.3814151425527523</c:v>
                </c:pt>
                <c:pt idx="12">
                  <c:v>8.3814151425527523</c:v>
                </c:pt>
                <c:pt idx="13">
                  <c:v>8.3814151425527523</c:v>
                </c:pt>
                <c:pt idx="14">
                  <c:v>8.5063250822965966</c:v>
                </c:pt>
                <c:pt idx="15">
                  <c:v>8.5063250822965966</c:v>
                </c:pt>
                <c:pt idx="16">
                  <c:v>8.5063250822965966</c:v>
                </c:pt>
                <c:pt idx="17">
                  <c:v>8.7451332269402862</c:v>
                </c:pt>
                <c:pt idx="18">
                  <c:v>8.8586238373566033</c:v>
                </c:pt>
                <c:pt idx="19">
                  <c:v>9.072795643957571</c:v>
                </c:pt>
                <c:pt idx="20">
                  <c:v>9.173100815060458</c:v>
                </c:pt>
                <c:pt idx="21">
                  <c:v>9.173100815060458</c:v>
                </c:pt>
                <c:pt idx="22">
                  <c:v>9.2686455275620059</c:v>
                </c:pt>
                <c:pt idx="23">
                  <c:v>9.2686455275620059</c:v>
                </c:pt>
                <c:pt idx="24">
                  <c:v>9.2686455275620059</c:v>
                </c:pt>
                <c:pt idx="25">
                  <c:v>9.2686455275620059</c:v>
                </c:pt>
                <c:pt idx="26">
                  <c:v>9.3592586366678407</c:v>
                </c:pt>
                <c:pt idx="27">
                  <c:v>9.3592586366678407</c:v>
                </c:pt>
                <c:pt idx="28">
                  <c:v>9.3592586366678407</c:v>
                </c:pt>
                <c:pt idx="29">
                  <c:v>9.4447766795857699</c:v>
                </c:pt>
                <c:pt idx="30">
                  <c:v>9.4447766795857699</c:v>
                </c:pt>
                <c:pt idx="31">
                  <c:v>9.4447766795857699</c:v>
                </c:pt>
                <c:pt idx="32">
                  <c:v>9.5250443663554378</c:v>
                </c:pt>
                <c:pt idx="33">
                  <c:v>9.5999150493422469</c:v>
                </c:pt>
                <c:pt idx="34">
                  <c:v>9.5999150493422469</c:v>
                </c:pt>
                <c:pt idx="35">
                  <c:v>9.5999150493422469</c:v>
                </c:pt>
                <c:pt idx="36">
                  <c:v>9.7329246768764968</c:v>
                </c:pt>
                <c:pt idx="37">
                  <c:v>9.7329246768764968</c:v>
                </c:pt>
                <c:pt idx="38">
                  <c:v>9.790817425440693</c:v>
                </c:pt>
                <c:pt idx="39">
                  <c:v>9.8428215374008126</c:v>
                </c:pt>
                <c:pt idx="40">
                  <c:v>9.8888397385684677</c:v>
                </c:pt>
                <c:pt idx="41">
                  <c:v>9.9287856614326309</c:v>
                </c:pt>
                <c:pt idx="42">
                  <c:v>9.9287856614326309</c:v>
                </c:pt>
                <c:pt idx="43">
                  <c:v>9.9901713218667574</c:v>
                </c:pt>
                <c:pt idx="44">
                  <c:v>9.9901713218667574</c:v>
                </c:pt>
                <c:pt idx="45">
                  <c:v>9.9901713218667574</c:v>
                </c:pt>
                <c:pt idx="46">
                  <c:v>9.9901713218667574</c:v>
                </c:pt>
                <c:pt idx="47">
                  <c:v>10.026515110963269</c:v>
                </c:pt>
                <c:pt idx="48">
                  <c:v>10.026515110963269</c:v>
                </c:pt>
                <c:pt idx="49">
                  <c:v>10.026515110963269</c:v>
                </c:pt>
                <c:pt idx="50">
                  <c:v>10.035202823377814</c:v>
                </c:pt>
                <c:pt idx="51">
                  <c:v>10.035202823377814</c:v>
                </c:pt>
                <c:pt idx="52">
                  <c:v>10.035202823377814</c:v>
                </c:pt>
                <c:pt idx="53">
                  <c:v>10.035202823377814</c:v>
                </c:pt>
                <c:pt idx="54">
                  <c:v>10.035202823377814</c:v>
                </c:pt>
                <c:pt idx="55">
                  <c:v>10.035202823377814</c:v>
                </c:pt>
                <c:pt idx="56">
                  <c:v>10.037541765932978</c:v>
                </c:pt>
                <c:pt idx="57">
                  <c:v>10.023167640679135</c:v>
                </c:pt>
                <c:pt idx="58">
                  <c:v>10.023167640679135</c:v>
                </c:pt>
                <c:pt idx="59">
                  <c:v>10.023167640679135</c:v>
                </c:pt>
                <c:pt idx="60">
                  <c:v>10.006481851246075</c:v>
                </c:pt>
                <c:pt idx="61">
                  <c:v>10.006481851246075</c:v>
                </c:pt>
                <c:pt idx="62">
                  <c:v>10.006481851246075</c:v>
                </c:pt>
                <c:pt idx="63">
                  <c:v>9.9835017624448774</c:v>
                </c:pt>
                <c:pt idx="64">
                  <c:v>9.8772892900099993</c:v>
                </c:pt>
                <c:pt idx="65">
                  <c:v>9.8772892900099993</c:v>
                </c:pt>
                <c:pt idx="66">
                  <c:v>9.8772892900099993</c:v>
                </c:pt>
                <c:pt idx="67">
                  <c:v>9.8296835505640523</c:v>
                </c:pt>
                <c:pt idx="68">
                  <c:v>9.716688263651454</c:v>
                </c:pt>
                <c:pt idx="69">
                  <c:v>9.5043930203181599</c:v>
                </c:pt>
                <c:pt idx="70">
                  <c:v>9.5043930203181599</c:v>
                </c:pt>
                <c:pt idx="71">
                  <c:v>9.3358488082138145</c:v>
                </c:pt>
                <c:pt idx="72">
                  <c:v>9.243918862837587</c:v>
                </c:pt>
                <c:pt idx="73">
                  <c:v>9.0455704837945508</c:v>
                </c:pt>
                <c:pt idx="74">
                  <c:v>8.2187366747523658</c:v>
                </c:pt>
                <c:pt idx="75">
                  <c:v>7.8133861553202681</c:v>
                </c:pt>
                <c:pt idx="76">
                  <c:v>7.6730406835040954</c:v>
                </c:pt>
                <c:pt idx="77">
                  <c:v>7.53044744872237</c:v>
                </c:pt>
                <c:pt idx="78">
                  <c:v>7.3858270263870409</c:v>
                </c:pt>
                <c:pt idx="79">
                  <c:v>6.6399822573586862</c:v>
                </c:pt>
                <c:pt idx="80">
                  <c:v>6.3350422636241515</c:v>
                </c:pt>
                <c:pt idx="81">
                  <c:v>3.7025873933787845</c:v>
                </c:pt>
                <c:pt idx="82">
                  <c:v>3.5721975041943028</c:v>
                </c:pt>
                <c:pt idx="83">
                  <c:v>3.4442183506805106</c:v>
                </c:pt>
                <c:pt idx="84">
                  <c:v>3.3187226467270778</c:v>
                </c:pt>
                <c:pt idx="85">
                  <c:v>3.3187226467270778</c:v>
                </c:pt>
                <c:pt idx="86">
                  <c:v>2.3095193651544199</c:v>
                </c:pt>
                <c:pt idx="87">
                  <c:v>0.68357158543818153</c:v>
                </c:pt>
                <c:pt idx="88">
                  <c:v>0.6075392334671269</c:v>
                </c:pt>
                <c:pt idx="89">
                  <c:v>0.36960547682082417</c:v>
                </c:pt>
                <c:pt idx="90">
                  <c:v>8.0023135829689323E-3</c:v>
                </c:pt>
              </c:numCache>
            </c:numRef>
          </c:yVal>
          <c:smooth val="1"/>
          <c:extLst>
            <c:ext xmlns:c16="http://schemas.microsoft.com/office/drawing/2014/chart" uri="{C3380CC4-5D6E-409C-BE32-E72D297353CC}">
              <c16:uniqueId val="{00000000-A4A7-4B92-AED2-DD2166DF8145}"/>
            </c:ext>
          </c:extLst>
        </c:ser>
        <c:dLbls>
          <c:showLegendKey val="0"/>
          <c:showVal val="0"/>
          <c:showCatName val="0"/>
          <c:showSerName val="0"/>
          <c:showPercent val="0"/>
          <c:showBubbleSize val="0"/>
        </c:dLbls>
        <c:axId val="549019664"/>
        <c:axId val="549019984"/>
      </c:scatterChart>
      <c:valAx>
        <c:axId val="549019664"/>
        <c:scaling>
          <c:orientation val="minMax"/>
        </c:scaling>
        <c:delete val="0"/>
        <c:axPos val="b"/>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100">
                    <a:latin typeface="+mn-lt"/>
                  </a:rPr>
                  <a:t>INFLATION/UNEMPLOYMENT</a:t>
                </a:r>
                <a:r>
                  <a:rPr lang="en-US" sz="1100" baseline="0">
                    <a:latin typeface="+mn-lt"/>
                  </a:rPr>
                  <a:t> RATE</a:t>
                </a:r>
                <a:endParaRPr lang="en-US" sz="1100">
                  <a:latin typeface="+mn-lt"/>
                </a:endParaRP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9019984"/>
        <c:crosses val="autoZero"/>
        <c:crossBetween val="midCat"/>
      </c:valAx>
      <c:valAx>
        <c:axId val="549019984"/>
        <c:scaling>
          <c:orientation val="minMax"/>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100">
                    <a:latin typeface="+mn-lt"/>
                  </a:rPr>
                  <a:t>NORMALISED</a:t>
                </a:r>
                <a:r>
                  <a:rPr lang="en-US" sz="1100" baseline="0">
                    <a:latin typeface="+mn-lt"/>
                  </a:rPr>
                  <a:t> POINTS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901966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800" u="sng"/>
              <a:t>NORMAL</a:t>
            </a:r>
            <a:r>
              <a:rPr lang="en-US" sz="1800" u="sng" baseline="0"/>
              <a:t> DISTRIBUTION</a:t>
            </a:r>
            <a:endParaRPr lang="en-US" sz="1800" u="sng"/>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'[3]NORMAL DISTRIBUTION'!$BD$26:$BD$27</c:f>
              <c:strCache>
                <c:ptCount val="1"/>
                <c:pt idx="0">
                  <c:v>Normal Distribution </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'[3]NORMAL DISTRIBUTION'!$BC$28:$BC$230</c:f>
              <c:numCache>
                <c:formatCode>General</c:formatCode>
                <c:ptCount val="203"/>
                <c:pt idx="0">
                  <c:v>3.2</c:v>
                </c:pt>
                <c:pt idx="1">
                  <c:v>3.2</c:v>
                </c:pt>
                <c:pt idx="2">
                  <c:v>3.2</c:v>
                </c:pt>
                <c:pt idx="3">
                  <c:v>3.3</c:v>
                </c:pt>
                <c:pt idx="4">
                  <c:v>3.3</c:v>
                </c:pt>
                <c:pt idx="5">
                  <c:v>3.3</c:v>
                </c:pt>
                <c:pt idx="6">
                  <c:v>3.3</c:v>
                </c:pt>
                <c:pt idx="7">
                  <c:v>3.3</c:v>
                </c:pt>
                <c:pt idx="8">
                  <c:v>3.4</c:v>
                </c:pt>
                <c:pt idx="9">
                  <c:v>3.4</c:v>
                </c:pt>
                <c:pt idx="10">
                  <c:v>3.4</c:v>
                </c:pt>
                <c:pt idx="11">
                  <c:v>3.4</c:v>
                </c:pt>
                <c:pt idx="12">
                  <c:v>3.5</c:v>
                </c:pt>
                <c:pt idx="13">
                  <c:v>3.5</c:v>
                </c:pt>
                <c:pt idx="14">
                  <c:v>3.5</c:v>
                </c:pt>
                <c:pt idx="15">
                  <c:v>3.5</c:v>
                </c:pt>
                <c:pt idx="16">
                  <c:v>3.5</c:v>
                </c:pt>
                <c:pt idx="17">
                  <c:v>3.6</c:v>
                </c:pt>
                <c:pt idx="18">
                  <c:v>3.7</c:v>
                </c:pt>
                <c:pt idx="19">
                  <c:v>3.7</c:v>
                </c:pt>
                <c:pt idx="20">
                  <c:v>3.7</c:v>
                </c:pt>
                <c:pt idx="21">
                  <c:v>3.7</c:v>
                </c:pt>
                <c:pt idx="22">
                  <c:v>3.7</c:v>
                </c:pt>
                <c:pt idx="23">
                  <c:v>3.7</c:v>
                </c:pt>
                <c:pt idx="24">
                  <c:v>3.7</c:v>
                </c:pt>
                <c:pt idx="25">
                  <c:v>3.7</c:v>
                </c:pt>
                <c:pt idx="26">
                  <c:v>3.9</c:v>
                </c:pt>
                <c:pt idx="27">
                  <c:v>3.9</c:v>
                </c:pt>
                <c:pt idx="28">
                  <c:v>3.9</c:v>
                </c:pt>
                <c:pt idx="29">
                  <c:v>3.9</c:v>
                </c:pt>
                <c:pt idx="30">
                  <c:v>3.9</c:v>
                </c:pt>
                <c:pt idx="31">
                  <c:v>3.9</c:v>
                </c:pt>
                <c:pt idx="32">
                  <c:v>3.9</c:v>
                </c:pt>
                <c:pt idx="33">
                  <c:v>3.9</c:v>
                </c:pt>
                <c:pt idx="34">
                  <c:v>4</c:v>
                </c:pt>
                <c:pt idx="35">
                  <c:v>4</c:v>
                </c:pt>
                <c:pt idx="36">
                  <c:v>4</c:v>
                </c:pt>
                <c:pt idx="37">
                  <c:v>4</c:v>
                </c:pt>
                <c:pt idx="38">
                  <c:v>4</c:v>
                </c:pt>
                <c:pt idx="39">
                  <c:v>4</c:v>
                </c:pt>
                <c:pt idx="40">
                  <c:v>4.0999999999999996</c:v>
                </c:pt>
                <c:pt idx="41">
                  <c:v>4.0999999999999996</c:v>
                </c:pt>
                <c:pt idx="42">
                  <c:v>4.0999999999999996</c:v>
                </c:pt>
                <c:pt idx="43">
                  <c:v>4.0999999999999996</c:v>
                </c:pt>
                <c:pt idx="44">
                  <c:v>4.0999999999999996</c:v>
                </c:pt>
                <c:pt idx="45">
                  <c:v>4.0999999999999996</c:v>
                </c:pt>
                <c:pt idx="46">
                  <c:v>4.0999999999999996</c:v>
                </c:pt>
                <c:pt idx="47">
                  <c:v>4.0999999999999996</c:v>
                </c:pt>
                <c:pt idx="48">
                  <c:v>4.0999999999999996</c:v>
                </c:pt>
                <c:pt idx="49">
                  <c:v>4.2</c:v>
                </c:pt>
                <c:pt idx="50">
                  <c:v>4.2</c:v>
                </c:pt>
                <c:pt idx="51">
                  <c:v>4.2</c:v>
                </c:pt>
                <c:pt idx="52">
                  <c:v>4.2</c:v>
                </c:pt>
                <c:pt idx="53">
                  <c:v>4.2</c:v>
                </c:pt>
                <c:pt idx="54">
                  <c:v>4.2</c:v>
                </c:pt>
                <c:pt idx="55">
                  <c:v>4.2</c:v>
                </c:pt>
                <c:pt idx="56">
                  <c:v>4.3</c:v>
                </c:pt>
                <c:pt idx="57">
                  <c:v>4.3</c:v>
                </c:pt>
                <c:pt idx="58">
                  <c:v>4.3</c:v>
                </c:pt>
                <c:pt idx="59">
                  <c:v>4.3</c:v>
                </c:pt>
                <c:pt idx="60">
                  <c:v>4.3</c:v>
                </c:pt>
                <c:pt idx="61">
                  <c:v>4.3</c:v>
                </c:pt>
                <c:pt idx="62">
                  <c:v>4.3</c:v>
                </c:pt>
                <c:pt idx="63">
                  <c:v>4.4000000000000004</c:v>
                </c:pt>
                <c:pt idx="64">
                  <c:v>4.4000000000000004</c:v>
                </c:pt>
                <c:pt idx="65">
                  <c:v>4.4000000000000004</c:v>
                </c:pt>
                <c:pt idx="66">
                  <c:v>4.4000000000000004</c:v>
                </c:pt>
                <c:pt idx="67">
                  <c:v>4.4000000000000004</c:v>
                </c:pt>
                <c:pt idx="68">
                  <c:v>4.4000000000000004</c:v>
                </c:pt>
                <c:pt idx="69">
                  <c:v>4.4000000000000004</c:v>
                </c:pt>
                <c:pt idx="70">
                  <c:v>4.4000000000000004</c:v>
                </c:pt>
                <c:pt idx="71">
                  <c:v>4.5</c:v>
                </c:pt>
                <c:pt idx="72">
                  <c:v>4.5</c:v>
                </c:pt>
                <c:pt idx="73">
                  <c:v>4.5</c:v>
                </c:pt>
                <c:pt idx="74">
                  <c:v>4.5</c:v>
                </c:pt>
                <c:pt idx="75">
                  <c:v>4.5</c:v>
                </c:pt>
                <c:pt idx="76">
                  <c:v>4.5</c:v>
                </c:pt>
                <c:pt idx="77">
                  <c:v>4.5</c:v>
                </c:pt>
                <c:pt idx="78">
                  <c:v>4.5</c:v>
                </c:pt>
                <c:pt idx="79">
                  <c:v>4.5</c:v>
                </c:pt>
                <c:pt idx="80">
                  <c:v>4.5</c:v>
                </c:pt>
                <c:pt idx="81">
                  <c:v>4.5999999999999996</c:v>
                </c:pt>
                <c:pt idx="82">
                  <c:v>4.5999999999999996</c:v>
                </c:pt>
                <c:pt idx="83">
                  <c:v>4.5999999999999996</c:v>
                </c:pt>
                <c:pt idx="84">
                  <c:v>4.5999999999999996</c:v>
                </c:pt>
                <c:pt idx="85">
                  <c:v>4.5999999999999996</c:v>
                </c:pt>
                <c:pt idx="86">
                  <c:v>4.5999999999999996</c:v>
                </c:pt>
                <c:pt idx="87">
                  <c:v>4.5999999999999996</c:v>
                </c:pt>
                <c:pt idx="88">
                  <c:v>4.5999999999999996</c:v>
                </c:pt>
                <c:pt idx="89">
                  <c:v>4.7</c:v>
                </c:pt>
                <c:pt idx="90">
                  <c:v>4.7</c:v>
                </c:pt>
                <c:pt idx="91">
                  <c:v>4.7</c:v>
                </c:pt>
                <c:pt idx="92">
                  <c:v>4.8</c:v>
                </c:pt>
                <c:pt idx="93">
                  <c:v>4.8</c:v>
                </c:pt>
                <c:pt idx="94">
                  <c:v>4.8</c:v>
                </c:pt>
                <c:pt idx="95">
                  <c:v>4.8</c:v>
                </c:pt>
                <c:pt idx="96">
                  <c:v>4.8</c:v>
                </c:pt>
                <c:pt idx="97">
                  <c:v>4.8</c:v>
                </c:pt>
                <c:pt idx="98">
                  <c:v>4.8</c:v>
                </c:pt>
                <c:pt idx="99">
                  <c:v>4.8</c:v>
                </c:pt>
                <c:pt idx="100">
                  <c:v>4.9000000000000004</c:v>
                </c:pt>
                <c:pt idx="101">
                  <c:v>4.9000000000000004</c:v>
                </c:pt>
                <c:pt idx="102">
                  <c:v>5</c:v>
                </c:pt>
                <c:pt idx="103">
                  <c:v>5</c:v>
                </c:pt>
                <c:pt idx="104">
                  <c:v>5</c:v>
                </c:pt>
                <c:pt idx="105">
                  <c:v>5</c:v>
                </c:pt>
                <c:pt idx="106">
                  <c:v>5</c:v>
                </c:pt>
                <c:pt idx="107">
                  <c:v>5.0999999999999996</c:v>
                </c:pt>
                <c:pt idx="108">
                  <c:v>5.0999999999999996</c:v>
                </c:pt>
                <c:pt idx="109">
                  <c:v>5.0999999999999996</c:v>
                </c:pt>
                <c:pt idx="110">
                  <c:v>5.0999999999999996</c:v>
                </c:pt>
                <c:pt idx="111">
                  <c:v>5.0999999999999996</c:v>
                </c:pt>
                <c:pt idx="112">
                  <c:v>5.0999999999999996</c:v>
                </c:pt>
                <c:pt idx="113">
                  <c:v>5.0999999999999996</c:v>
                </c:pt>
                <c:pt idx="114">
                  <c:v>5.2</c:v>
                </c:pt>
                <c:pt idx="115">
                  <c:v>5.2</c:v>
                </c:pt>
                <c:pt idx="116">
                  <c:v>5.2</c:v>
                </c:pt>
                <c:pt idx="117">
                  <c:v>5.2</c:v>
                </c:pt>
                <c:pt idx="118">
                  <c:v>5.3</c:v>
                </c:pt>
                <c:pt idx="119">
                  <c:v>5.3</c:v>
                </c:pt>
                <c:pt idx="120">
                  <c:v>5.3</c:v>
                </c:pt>
                <c:pt idx="121">
                  <c:v>5.4</c:v>
                </c:pt>
                <c:pt idx="122">
                  <c:v>5.4</c:v>
                </c:pt>
                <c:pt idx="123">
                  <c:v>5.4</c:v>
                </c:pt>
                <c:pt idx="124">
                  <c:v>5.4</c:v>
                </c:pt>
                <c:pt idx="125">
                  <c:v>5.5</c:v>
                </c:pt>
                <c:pt idx="126">
                  <c:v>5.5</c:v>
                </c:pt>
                <c:pt idx="127">
                  <c:v>5.5</c:v>
                </c:pt>
                <c:pt idx="128">
                  <c:v>5.5</c:v>
                </c:pt>
                <c:pt idx="129">
                  <c:v>5.5</c:v>
                </c:pt>
                <c:pt idx="130">
                  <c:v>5.5</c:v>
                </c:pt>
                <c:pt idx="131">
                  <c:v>5.5</c:v>
                </c:pt>
                <c:pt idx="132">
                  <c:v>5.6</c:v>
                </c:pt>
                <c:pt idx="133">
                  <c:v>5.6</c:v>
                </c:pt>
                <c:pt idx="134">
                  <c:v>5.7</c:v>
                </c:pt>
                <c:pt idx="135">
                  <c:v>5.8</c:v>
                </c:pt>
                <c:pt idx="136">
                  <c:v>5.8</c:v>
                </c:pt>
                <c:pt idx="137">
                  <c:v>5.9</c:v>
                </c:pt>
                <c:pt idx="138">
                  <c:v>6.1</c:v>
                </c:pt>
                <c:pt idx="139">
                  <c:v>6.1</c:v>
                </c:pt>
                <c:pt idx="140">
                  <c:v>6.1</c:v>
                </c:pt>
                <c:pt idx="141">
                  <c:v>6.2</c:v>
                </c:pt>
                <c:pt idx="142">
                  <c:v>6.2</c:v>
                </c:pt>
                <c:pt idx="143">
                  <c:v>6.4</c:v>
                </c:pt>
                <c:pt idx="144">
                  <c:v>6.6</c:v>
                </c:pt>
                <c:pt idx="145">
                  <c:v>6.7</c:v>
                </c:pt>
                <c:pt idx="146">
                  <c:v>6.7</c:v>
                </c:pt>
                <c:pt idx="147">
                  <c:v>6.7</c:v>
                </c:pt>
                <c:pt idx="148">
                  <c:v>6.7</c:v>
                </c:pt>
                <c:pt idx="149">
                  <c:v>6.8</c:v>
                </c:pt>
                <c:pt idx="150">
                  <c:v>6.9</c:v>
                </c:pt>
                <c:pt idx="151">
                  <c:v>6.9</c:v>
                </c:pt>
                <c:pt idx="152">
                  <c:v>6.9</c:v>
                </c:pt>
                <c:pt idx="153">
                  <c:v>7</c:v>
                </c:pt>
                <c:pt idx="154">
                  <c:v>7.1</c:v>
                </c:pt>
                <c:pt idx="155">
                  <c:v>7.2</c:v>
                </c:pt>
                <c:pt idx="156">
                  <c:v>7.2</c:v>
                </c:pt>
                <c:pt idx="157">
                  <c:v>7.2</c:v>
                </c:pt>
                <c:pt idx="158">
                  <c:v>7.3</c:v>
                </c:pt>
                <c:pt idx="159">
                  <c:v>7.4</c:v>
                </c:pt>
                <c:pt idx="160">
                  <c:v>7.4</c:v>
                </c:pt>
                <c:pt idx="161">
                  <c:v>7.5</c:v>
                </c:pt>
                <c:pt idx="162">
                  <c:v>7.5</c:v>
                </c:pt>
                <c:pt idx="163">
                  <c:v>7.6</c:v>
                </c:pt>
                <c:pt idx="164">
                  <c:v>7.6</c:v>
                </c:pt>
                <c:pt idx="165">
                  <c:v>7.6</c:v>
                </c:pt>
                <c:pt idx="166">
                  <c:v>7.7</c:v>
                </c:pt>
                <c:pt idx="167">
                  <c:v>7.7</c:v>
                </c:pt>
                <c:pt idx="168">
                  <c:v>7.7</c:v>
                </c:pt>
                <c:pt idx="169">
                  <c:v>7.9</c:v>
                </c:pt>
                <c:pt idx="170">
                  <c:v>8</c:v>
                </c:pt>
                <c:pt idx="171">
                  <c:v>8.1</c:v>
                </c:pt>
                <c:pt idx="172">
                  <c:v>8.1999999999999993</c:v>
                </c:pt>
                <c:pt idx="173">
                  <c:v>8.4</c:v>
                </c:pt>
                <c:pt idx="174">
                  <c:v>8.4</c:v>
                </c:pt>
                <c:pt idx="175">
                  <c:v>8.4</c:v>
                </c:pt>
                <c:pt idx="176">
                  <c:v>8.4</c:v>
                </c:pt>
                <c:pt idx="177">
                  <c:v>8.4</c:v>
                </c:pt>
                <c:pt idx="178">
                  <c:v>8.4</c:v>
                </c:pt>
                <c:pt idx="179">
                  <c:v>8.5</c:v>
                </c:pt>
                <c:pt idx="180">
                  <c:v>8.5</c:v>
                </c:pt>
                <c:pt idx="181">
                  <c:v>8.5</c:v>
                </c:pt>
                <c:pt idx="182">
                  <c:v>8.5</c:v>
                </c:pt>
                <c:pt idx="183">
                  <c:v>8.6999999999999993</c:v>
                </c:pt>
                <c:pt idx="184">
                  <c:v>8.6999999999999993</c:v>
                </c:pt>
                <c:pt idx="185">
                  <c:v>8.6999999999999993</c:v>
                </c:pt>
                <c:pt idx="186">
                  <c:v>8.8000000000000007</c:v>
                </c:pt>
                <c:pt idx="187">
                  <c:v>8.8000000000000007</c:v>
                </c:pt>
                <c:pt idx="188">
                  <c:v>8.8000000000000007</c:v>
                </c:pt>
                <c:pt idx="189">
                  <c:v>8.8000000000000007</c:v>
                </c:pt>
                <c:pt idx="190">
                  <c:v>8.8000000000000007</c:v>
                </c:pt>
                <c:pt idx="191">
                  <c:v>8.9</c:v>
                </c:pt>
                <c:pt idx="192">
                  <c:v>8.9</c:v>
                </c:pt>
                <c:pt idx="193">
                  <c:v>9</c:v>
                </c:pt>
                <c:pt idx="194">
                  <c:v>9.1</c:v>
                </c:pt>
                <c:pt idx="195">
                  <c:v>9.1</c:v>
                </c:pt>
                <c:pt idx="196">
                  <c:v>9.1999999999999993</c:v>
                </c:pt>
                <c:pt idx="197">
                  <c:v>9.1999999999999993</c:v>
                </c:pt>
                <c:pt idx="198">
                  <c:v>9.1999999999999993</c:v>
                </c:pt>
                <c:pt idx="199">
                  <c:v>9.1999999999999993</c:v>
                </c:pt>
                <c:pt idx="200">
                  <c:v>9.1999999999999993</c:v>
                </c:pt>
                <c:pt idx="201">
                  <c:v>9.3000000000000007</c:v>
                </c:pt>
                <c:pt idx="202">
                  <c:v>9.3000000000000007</c:v>
                </c:pt>
              </c:numCache>
            </c:numRef>
          </c:xVal>
          <c:yVal>
            <c:numRef>
              <c:f>'[3]NORMAL DISTRIBUTION'!$BD$28:$BD$230</c:f>
              <c:numCache>
                <c:formatCode>General</c:formatCode>
                <c:ptCount val="203"/>
                <c:pt idx="0">
                  <c:v>9.4426420499534217E-2</c:v>
                </c:pt>
                <c:pt idx="1">
                  <c:v>9.4426420499534217E-2</c:v>
                </c:pt>
                <c:pt idx="2">
                  <c:v>9.4426420499534217E-2</c:v>
                </c:pt>
                <c:pt idx="3">
                  <c:v>0.1014188533342459</c:v>
                </c:pt>
                <c:pt idx="4">
                  <c:v>0.1014188533342459</c:v>
                </c:pt>
                <c:pt idx="5">
                  <c:v>0.1014188533342459</c:v>
                </c:pt>
                <c:pt idx="6">
                  <c:v>0.1014188533342459</c:v>
                </c:pt>
                <c:pt idx="7">
                  <c:v>0.1014188533342459</c:v>
                </c:pt>
                <c:pt idx="8">
                  <c:v>0.10859095272093637</c:v>
                </c:pt>
                <c:pt idx="9">
                  <c:v>0.10859095272093637</c:v>
                </c:pt>
                <c:pt idx="10">
                  <c:v>0.10859095272093637</c:v>
                </c:pt>
                <c:pt idx="11">
                  <c:v>0.10859095272093637</c:v>
                </c:pt>
                <c:pt idx="12">
                  <c:v>0.11590932296484985</c:v>
                </c:pt>
                <c:pt idx="13">
                  <c:v>0.11590932296484985</c:v>
                </c:pt>
                <c:pt idx="14">
                  <c:v>0.11590932296484985</c:v>
                </c:pt>
                <c:pt idx="15">
                  <c:v>0.11590932296484985</c:v>
                </c:pt>
                <c:pt idx="16">
                  <c:v>0.11590932296484985</c:v>
                </c:pt>
                <c:pt idx="17">
                  <c:v>0.12333685584468915</c:v>
                </c:pt>
                <c:pt idx="18">
                  <c:v>0.13083295641174911</c:v>
                </c:pt>
                <c:pt idx="19">
                  <c:v>0.13083295641174911</c:v>
                </c:pt>
                <c:pt idx="20">
                  <c:v>0.13083295641174911</c:v>
                </c:pt>
                <c:pt idx="21">
                  <c:v>0.13083295641174911</c:v>
                </c:pt>
                <c:pt idx="22">
                  <c:v>0.13083295641174911</c:v>
                </c:pt>
                <c:pt idx="23">
                  <c:v>0.13083295641174911</c:v>
                </c:pt>
                <c:pt idx="24">
                  <c:v>0.13083295641174911</c:v>
                </c:pt>
                <c:pt idx="25">
                  <c:v>0.13083295641174911</c:v>
                </c:pt>
                <c:pt idx="26">
                  <c:v>0.14585289518268613</c:v>
                </c:pt>
                <c:pt idx="27">
                  <c:v>0.14585289518268613</c:v>
                </c:pt>
                <c:pt idx="28">
                  <c:v>0.14585289518268613</c:v>
                </c:pt>
                <c:pt idx="29">
                  <c:v>0.14585289518268613</c:v>
                </c:pt>
                <c:pt idx="30">
                  <c:v>0.14585289518268613</c:v>
                </c:pt>
                <c:pt idx="31">
                  <c:v>0.14585289518268613</c:v>
                </c:pt>
                <c:pt idx="32">
                  <c:v>0.14585289518268613</c:v>
                </c:pt>
                <c:pt idx="33">
                  <c:v>0.14585289518268613</c:v>
                </c:pt>
                <c:pt idx="34">
                  <c:v>0.15328112217612141</c:v>
                </c:pt>
                <c:pt idx="35">
                  <c:v>0.15328112217612141</c:v>
                </c:pt>
                <c:pt idx="36">
                  <c:v>0.15328112217612141</c:v>
                </c:pt>
                <c:pt idx="37">
                  <c:v>0.15328112217612141</c:v>
                </c:pt>
                <c:pt idx="38">
                  <c:v>0.15328112217612141</c:v>
                </c:pt>
                <c:pt idx="39">
                  <c:v>0.15328112217612141</c:v>
                </c:pt>
                <c:pt idx="40">
                  <c:v>0.16058762175901919</c:v>
                </c:pt>
                <c:pt idx="41">
                  <c:v>0.16058762175901919</c:v>
                </c:pt>
                <c:pt idx="42">
                  <c:v>0.16058762175901919</c:v>
                </c:pt>
                <c:pt idx="43">
                  <c:v>0.16058762175901919</c:v>
                </c:pt>
                <c:pt idx="44">
                  <c:v>0.16058762175901919</c:v>
                </c:pt>
                <c:pt idx="45">
                  <c:v>0.16058762175901919</c:v>
                </c:pt>
                <c:pt idx="46">
                  <c:v>0.16058762175901919</c:v>
                </c:pt>
                <c:pt idx="47">
                  <c:v>0.16058762175901919</c:v>
                </c:pt>
                <c:pt idx="48">
                  <c:v>0.16058762175901919</c:v>
                </c:pt>
                <c:pt idx="49">
                  <c:v>0.16772014911692804</c:v>
                </c:pt>
                <c:pt idx="50">
                  <c:v>0.16772014911692804</c:v>
                </c:pt>
                <c:pt idx="51">
                  <c:v>0.16772014911692804</c:v>
                </c:pt>
                <c:pt idx="52">
                  <c:v>0.16772014911692804</c:v>
                </c:pt>
                <c:pt idx="53">
                  <c:v>0.16772014911692804</c:v>
                </c:pt>
                <c:pt idx="54">
                  <c:v>0.16772014911692804</c:v>
                </c:pt>
                <c:pt idx="55">
                  <c:v>0.16772014911692804</c:v>
                </c:pt>
                <c:pt idx="56">
                  <c:v>0.17462571267357124</c:v>
                </c:pt>
                <c:pt idx="57">
                  <c:v>0.17462571267357124</c:v>
                </c:pt>
                <c:pt idx="58">
                  <c:v>0.17462571267357124</c:v>
                </c:pt>
                <c:pt idx="59">
                  <c:v>0.17462571267357124</c:v>
                </c:pt>
                <c:pt idx="60">
                  <c:v>0.17462571267357124</c:v>
                </c:pt>
                <c:pt idx="61">
                  <c:v>0.17462571267357124</c:v>
                </c:pt>
                <c:pt idx="62">
                  <c:v>0.17462571267357124</c:v>
                </c:pt>
                <c:pt idx="63">
                  <c:v>0.18125121290766302</c:v>
                </c:pt>
                <c:pt idx="64">
                  <c:v>0.18125121290766302</c:v>
                </c:pt>
                <c:pt idx="65">
                  <c:v>0.18125121290766302</c:v>
                </c:pt>
                <c:pt idx="66">
                  <c:v>0.18125121290766302</c:v>
                </c:pt>
                <c:pt idx="67">
                  <c:v>0.18125121290766302</c:v>
                </c:pt>
                <c:pt idx="68">
                  <c:v>0.18125121290766302</c:v>
                </c:pt>
                <c:pt idx="69">
                  <c:v>0.18125121290766302</c:v>
                </c:pt>
                <c:pt idx="70">
                  <c:v>0.18125121290766302</c:v>
                </c:pt>
                <c:pt idx="71">
                  <c:v>0.1875441101791426</c:v>
                </c:pt>
                <c:pt idx="72">
                  <c:v>0.1875441101791426</c:v>
                </c:pt>
                <c:pt idx="73">
                  <c:v>0.1875441101791426</c:v>
                </c:pt>
                <c:pt idx="74">
                  <c:v>0.1875441101791426</c:v>
                </c:pt>
                <c:pt idx="75">
                  <c:v>0.1875441101791426</c:v>
                </c:pt>
                <c:pt idx="76">
                  <c:v>0.1875441101791426</c:v>
                </c:pt>
                <c:pt idx="77">
                  <c:v>0.1875441101791426</c:v>
                </c:pt>
                <c:pt idx="78">
                  <c:v>0.1875441101791426</c:v>
                </c:pt>
                <c:pt idx="79">
                  <c:v>0.1875441101791426</c:v>
                </c:pt>
                <c:pt idx="80">
                  <c:v>0.1875441101791426</c:v>
                </c:pt>
                <c:pt idx="81">
                  <c:v>0.193453110088081</c:v>
                </c:pt>
                <c:pt idx="82">
                  <c:v>0.193453110088081</c:v>
                </c:pt>
                <c:pt idx="83">
                  <c:v>0.193453110088081</c:v>
                </c:pt>
                <c:pt idx="84">
                  <c:v>0.193453110088081</c:v>
                </c:pt>
                <c:pt idx="85">
                  <c:v>0.193453110088081</c:v>
                </c:pt>
                <c:pt idx="86">
                  <c:v>0.193453110088081</c:v>
                </c:pt>
                <c:pt idx="87">
                  <c:v>0.193453110088081</c:v>
                </c:pt>
                <c:pt idx="88">
                  <c:v>0.193453110088081</c:v>
                </c:pt>
                <c:pt idx="89">
                  <c:v>0.19892885404883714</c:v>
                </c:pt>
                <c:pt idx="90">
                  <c:v>0.19892885404883714</c:v>
                </c:pt>
                <c:pt idx="91">
                  <c:v>0.19892885404883714</c:v>
                </c:pt>
                <c:pt idx="92">
                  <c:v>0.20392460220029204</c:v>
                </c:pt>
                <c:pt idx="93">
                  <c:v>0.20392460220029204</c:v>
                </c:pt>
                <c:pt idx="94">
                  <c:v>0.20392460220029204</c:v>
                </c:pt>
                <c:pt idx="95">
                  <c:v>0.20392460220029204</c:v>
                </c:pt>
                <c:pt idx="96">
                  <c:v>0.20392460220029204</c:v>
                </c:pt>
                <c:pt idx="97">
                  <c:v>0.20392460220029204</c:v>
                </c:pt>
                <c:pt idx="98">
                  <c:v>0.20392460220029204</c:v>
                </c:pt>
                <c:pt idx="99">
                  <c:v>0.20392460220029204</c:v>
                </c:pt>
                <c:pt idx="100">
                  <c:v>0.20839689551619381</c:v>
                </c:pt>
                <c:pt idx="101">
                  <c:v>0.20839689551619381</c:v>
                </c:pt>
                <c:pt idx="102">
                  <c:v>0.21230618404514701</c:v>
                </c:pt>
                <c:pt idx="103">
                  <c:v>0.21230618404514701</c:v>
                </c:pt>
                <c:pt idx="104">
                  <c:v>0.21230618404514701</c:v>
                </c:pt>
                <c:pt idx="105">
                  <c:v>0.21230618404514701</c:v>
                </c:pt>
                <c:pt idx="106">
                  <c:v>0.21230618404514701</c:v>
                </c:pt>
                <c:pt idx="107">
                  <c:v>0.21561740860534609</c:v>
                </c:pt>
                <c:pt idx="108">
                  <c:v>0.21561740860534609</c:v>
                </c:pt>
                <c:pt idx="109">
                  <c:v>0.21561740860534609</c:v>
                </c:pt>
                <c:pt idx="110">
                  <c:v>0.21561740860534609</c:v>
                </c:pt>
                <c:pt idx="111">
                  <c:v>0.21561740860534609</c:v>
                </c:pt>
                <c:pt idx="112">
                  <c:v>0.21561740860534609</c:v>
                </c:pt>
                <c:pt idx="113">
                  <c:v>0.21561740860534609</c:v>
                </c:pt>
                <c:pt idx="114">
                  <c:v>0.21830052398241034</c:v>
                </c:pt>
                <c:pt idx="115">
                  <c:v>0.21830052398241034</c:v>
                </c:pt>
                <c:pt idx="116">
                  <c:v>0.21830052398241034</c:v>
                </c:pt>
                <c:pt idx="117">
                  <c:v>0.21830052398241034</c:v>
                </c:pt>
                <c:pt idx="118">
                  <c:v>0.22033095271695002</c:v>
                </c:pt>
                <c:pt idx="119">
                  <c:v>0.22033095271695002</c:v>
                </c:pt>
                <c:pt idx="120">
                  <c:v>0.22033095271695002</c:v>
                </c:pt>
                <c:pt idx="121">
                  <c:v>0.2216899598989705</c:v>
                </c:pt>
                <c:pt idx="122">
                  <c:v>0.2216899598989705</c:v>
                </c:pt>
                <c:pt idx="123">
                  <c:v>0.2216899598989705</c:v>
                </c:pt>
                <c:pt idx="124">
                  <c:v>0.2216899598989705</c:v>
                </c:pt>
                <c:pt idx="125">
                  <c:v>0.22236494097654291</c:v>
                </c:pt>
                <c:pt idx="126">
                  <c:v>0.22236494097654291</c:v>
                </c:pt>
                <c:pt idx="127">
                  <c:v>0.22236494097654291</c:v>
                </c:pt>
                <c:pt idx="128">
                  <c:v>0.22236494097654291</c:v>
                </c:pt>
                <c:pt idx="129">
                  <c:v>0.22236494097654291</c:v>
                </c:pt>
                <c:pt idx="130">
                  <c:v>0.22236494097654291</c:v>
                </c:pt>
                <c:pt idx="131">
                  <c:v>0.22236494097654291</c:v>
                </c:pt>
                <c:pt idx="132">
                  <c:v>0.22234961639538944</c:v>
                </c:pt>
                <c:pt idx="133">
                  <c:v>0.22234961639538944</c:v>
                </c:pt>
                <c:pt idx="134">
                  <c:v>0.22164412886586915</c:v>
                </c:pt>
                <c:pt idx="135">
                  <c:v>0.22025504115028288</c:v>
                </c:pt>
                <c:pt idx="136">
                  <c:v>0.22025504115028288</c:v>
                </c:pt>
                <c:pt idx="137">
                  <c:v>0.21819523441847882</c:v>
                </c:pt>
                <c:pt idx="138">
                  <c:v>0.21214529444119562</c:v>
                </c:pt>
                <c:pt idx="139">
                  <c:v>0.21214529444119562</c:v>
                </c:pt>
                <c:pt idx="140">
                  <c:v>0.21214529444119562</c:v>
                </c:pt>
                <c:pt idx="141">
                  <c:v>0.20821026729211711</c:v>
                </c:pt>
                <c:pt idx="142">
                  <c:v>0.20821026729211711</c:v>
                </c:pt>
                <c:pt idx="143">
                  <c:v>0.19869592182306589</c:v>
                </c:pt>
                <c:pt idx="144">
                  <c:v>0.18727287516671678</c:v>
                </c:pt>
                <c:pt idx="145">
                  <c:v>0.18096413362033414</c:v>
                </c:pt>
                <c:pt idx="146">
                  <c:v>0.18096413362033414</c:v>
                </c:pt>
                <c:pt idx="147">
                  <c:v>0.18096413362033414</c:v>
                </c:pt>
                <c:pt idx="148">
                  <c:v>0.18096413362033414</c:v>
                </c:pt>
                <c:pt idx="149">
                  <c:v>0.17432509716669517</c:v>
                </c:pt>
                <c:pt idx="150">
                  <c:v>0.16740834470136659</c:v>
                </c:pt>
                <c:pt idx="151">
                  <c:v>0.16740834470136659</c:v>
                </c:pt>
                <c:pt idx="152">
                  <c:v>0.16740834470136659</c:v>
                </c:pt>
                <c:pt idx="153">
                  <c:v>0.1602669849336005</c:v>
                </c:pt>
                <c:pt idx="154">
                  <c:v>0.15295398961027878</c:v>
                </c:pt>
                <c:pt idx="155">
                  <c:v>0.14552155623462396</c:v>
                </c:pt>
                <c:pt idx="156">
                  <c:v>0.14552155623462396</c:v>
                </c:pt>
                <c:pt idx="157">
                  <c:v>0.14552155623462396</c:v>
                </c:pt>
                <c:pt idx="158">
                  <c:v>0.13802051061715029</c:v>
                </c:pt>
                <c:pt idx="159">
                  <c:v>0.1304997582964435</c:v>
                </c:pt>
                <c:pt idx="160">
                  <c:v>0.1304997582964435</c:v>
                </c:pt>
                <c:pt idx="161">
                  <c:v>0.12300579240800993</c:v>
                </c:pt>
                <c:pt idx="162">
                  <c:v>0.12300579240800993</c:v>
                </c:pt>
                <c:pt idx="163">
                  <c:v>0.11558226400777856</c:v>
                </c:pt>
                <c:pt idx="164">
                  <c:v>0.11558226400777856</c:v>
                </c:pt>
                <c:pt idx="165">
                  <c:v>0.11558226400777856</c:v>
                </c:pt>
                <c:pt idx="166">
                  <c:v>0.10826961922116042</c:v>
                </c:pt>
                <c:pt idx="167">
                  <c:v>0.10826961922116042</c:v>
                </c:pt>
                <c:pt idx="168">
                  <c:v>0.10826961922116042</c:v>
                </c:pt>
                <c:pt idx="169">
                  <c:v>9.4121051139587769E-2</c:v>
                </c:pt>
                <c:pt idx="170">
                  <c:v>8.7347708432731597E-2</c:v>
                </c:pt>
                <c:pt idx="171">
                  <c:v>8.0810173843226529E-2</c:v>
                </c:pt>
                <c:pt idx="172">
                  <c:v>7.452986671960235E-2</c:v>
                </c:pt>
                <c:pt idx="173">
                  <c:v>6.2807034242588058E-2</c:v>
                </c:pt>
                <c:pt idx="174">
                  <c:v>6.2807034242588058E-2</c:v>
                </c:pt>
                <c:pt idx="175">
                  <c:v>6.2807034242588058E-2</c:v>
                </c:pt>
                <c:pt idx="176">
                  <c:v>6.2807034242588058E-2</c:v>
                </c:pt>
                <c:pt idx="177">
                  <c:v>6.2807034242588058E-2</c:v>
                </c:pt>
                <c:pt idx="178">
                  <c:v>6.2807034242588058E-2</c:v>
                </c:pt>
                <c:pt idx="179">
                  <c:v>5.7388110351852671E-2</c:v>
                </c:pt>
                <c:pt idx="180">
                  <c:v>5.7388110351852671E-2</c:v>
                </c:pt>
                <c:pt idx="181">
                  <c:v>5.7388110351852671E-2</c:v>
                </c:pt>
                <c:pt idx="182">
                  <c:v>5.7388110351852671E-2</c:v>
                </c:pt>
                <c:pt idx="183">
                  <c:v>4.7467737946696655E-2</c:v>
                </c:pt>
                <c:pt idx="184">
                  <c:v>4.7467737946696655E-2</c:v>
                </c:pt>
                <c:pt idx="185">
                  <c:v>4.7467737946696655E-2</c:v>
                </c:pt>
                <c:pt idx="186">
                  <c:v>4.2969619617307116E-2</c:v>
                </c:pt>
                <c:pt idx="187">
                  <c:v>4.2969619617307116E-2</c:v>
                </c:pt>
                <c:pt idx="188">
                  <c:v>4.2969619617307116E-2</c:v>
                </c:pt>
                <c:pt idx="189">
                  <c:v>4.2969619617307116E-2</c:v>
                </c:pt>
                <c:pt idx="190">
                  <c:v>4.2969619617307116E-2</c:v>
                </c:pt>
                <c:pt idx="191">
                  <c:v>3.8777004806106595E-2</c:v>
                </c:pt>
                <c:pt idx="192">
                  <c:v>3.8777004806106595E-2</c:v>
                </c:pt>
                <c:pt idx="193">
                  <c:v>3.4884844388126203E-2</c:v>
                </c:pt>
                <c:pt idx="194">
                  <c:v>3.1285932060469535E-2</c:v>
                </c:pt>
                <c:pt idx="195">
                  <c:v>3.1285932060469535E-2</c:v>
                </c:pt>
                <c:pt idx="196">
                  <c:v>2.7971205499278323E-2</c:v>
                </c:pt>
                <c:pt idx="197">
                  <c:v>2.7971205499278323E-2</c:v>
                </c:pt>
                <c:pt idx="198">
                  <c:v>2.7971205499278323E-2</c:v>
                </c:pt>
                <c:pt idx="199">
                  <c:v>2.7971205499278323E-2</c:v>
                </c:pt>
                <c:pt idx="200">
                  <c:v>2.7971205499278323E-2</c:v>
                </c:pt>
                <c:pt idx="201">
                  <c:v>2.4930044186994814E-2</c:v>
                </c:pt>
                <c:pt idx="202">
                  <c:v>2.4930044186994814E-2</c:v>
                </c:pt>
              </c:numCache>
            </c:numRef>
          </c:yVal>
          <c:smooth val="0"/>
          <c:extLst>
            <c:ext xmlns:c16="http://schemas.microsoft.com/office/drawing/2014/chart" uri="{C3380CC4-5D6E-409C-BE32-E72D297353CC}">
              <c16:uniqueId val="{00000000-BB27-47F0-AE25-91FFD676636A}"/>
            </c:ext>
          </c:extLst>
        </c:ser>
        <c:dLbls>
          <c:showLegendKey val="0"/>
          <c:showVal val="0"/>
          <c:showCatName val="0"/>
          <c:showSerName val="0"/>
          <c:showPercent val="0"/>
          <c:showBubbleSize val="0"/>
        </c:dLbls>
        <c:axId val="598075536"/>
        <c:axId val="598073936"/>
      </c:scatterChart>
      <c:valAx>
        <c:axId val="598075536"/>
        <c:scaling>
          <c:orientation val="minMax"/>
        </c:scaling>
        <c:delete val="0"/>
        <c:axPos val="b"/>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100"/>
                  <a:t>RESPECTIVE</a:t>
                </a:r>
                <a:r>
                  <a:rPr lang="en-US" sz="1100" baseline="0"/>
                  <a:t> FACTOR</a:t>
                </a:r>
                <a:endParaRPr lang="en-US" sz="1100"/>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8073936"/>
        <c:crosses val="autoZero"/>
        <c:crossBetween val="midCat"/>
      </c:valAx>
      <c:valAx>
        <c:axId val="598073936"/>
        <c:scaling>
          <c:orientation val="minMax"/>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100"/>
                  <a:t>NORMAL</a:t>
                </a:r>
                <a:r>
                  <a:rPr lang="en-US" sz="1100" baseline="0"/>
                  <a:t>ISED POINTS</a:t>
                </a:r>
                <a:endParaRPr lang="en-US" sz="1100"/>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80755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800"/>
              <a:t>NORMAL</a:t>
            </a:r>
            <a:r>
              <a:rPr lang="en-US" sz="1800" baseline="0"/>
              <a:t> DISTRIBUTION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'[3]NORMAL DISTRIBUTION'!$AL$27</c:f>
              <c:strCache>
                <c:ptCount val="1"/>
                <c:pt idx="0">
                  <c:v>Normal Distribution </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'[3]NORMAL DISTRIBUTION'!$AK$28:$AK$230</c:f>
              <c:numCache>
                <c:formatCode>General</c:formatCode>
                <c:ptCount val="203"/>
                <c:pt idx="0">
                  <c:v>-2.1000000000000001E-2</c:v>
                </c:pt>
                <c:pt idx="1">
                  <c:v>-1.4999999999999999E-2</c:v>
                </c:pt>
                <c:pt idx="2">
                  <c:v>-1.4E-2</c:v>
                </c:pt>
                <c:pt idx="3">
                  <c:v>-1.2999999999999999E-2</c:v>
                </c:pt>
                <c:pt idx="4">
                  <c:v>-1.2999999999999999E-2</c:v>
                </c:pt>
                <c:pt idx="5">
                  <c:v>-7.0000000000000001E-3</c:v>
                </c:pt>
                <c:pt idx="6">
                  <c:v>-4.0000000000000001E-3</c:v>
                </c:pt>
                <c:pt idx="7">
                  <c:v>-2E-3</c:v>
                </c:pt>
                <c:pt idx="8">
                  <c:v>-2E-3</c:v>
                </c:pt>
                <c:pt idx="9">
                  <c:v>-1E-3</c:v>
                </c:pt>
                <c:pt idx="10">
                  <c:v>-1E-3</c:v>
                </c:pt>
                <c:pt idx="11">
                  <c:v>0</c:v>
                </c:pt>
                <c:pt idx="12">
                  <c:v>0</c:v>
                </c:pt>
                <c:pt idx="13">
                  <c:v>0</c:v>
                </c:pt>
                <c:pt idx="14">
                  <c:v>1E-3</c:v>
                </c:pt>
                <c:pt idx="15">
                  <c:v>1E-3</c:v>
                </c:pt>
                <c:pt idx="16">
                  <c:v>1E-3</c:v>
                </c:pt>
                <c:pt idx="17">
                  <c:v>2E-3</c:v>
                </c:pt>
                <c:pt idx="18">
                  <c:v>2E-3</c:v>
                </c:pt>
                <c:pt idx="19">
                  <c:v>2E-3</c:v>
                </c:pt>
                <c:pt idx="20">
                  <c:v>2E-3</c:v>
                </c:pt>
                <c:pt idx="21">
                  <c:v>5.0000000000000001E-3</c:v>
                </c:pt>
                <c:pt idx="22">
                  <c:v>7.0000000000000001E-3</c:v>
                </c:pt>
                <c:pt idx="23">
                  <c:v>8.0000000000000002E-3</c:v>
                </c:pt>
                <c:pt idx="24">
                  <c:v>8.0000000000000002E-3</c:v>
                </c:pt>
                <c:pt idx="25">
                  <c:v>8.9999999999999993E-3</c:v>
                </c:pt>
                <c:pt idx="26">
                  <c:v>0.01</c:v>
                </c:pt>
                <c:pt idx="27">
                  <c:v>0.01</c:v>
                </c:pt>
                <c:pt idx="28">
                  <c:v>0.01</c:v>
                </c:pt>
                <c:pt idx="29">
                  <c:v>0.01</c:v>
                </c:pt>
                <c:pt idx="30">
                  <c:v>1.0999999999999999E-2</c:v>
                </c:pt>
                <c:pt idx="31">
                  <c:v>1.0999999999999999E-2</c:v>
                </c:pt>
                <c:pt idx="32">
                  <c:v>1.0999999999999999E-2</c:v>
                </c:pt>
                <c:pt idx="33">
                  <c:v>1.0999999999999999E-2</c:v>
                </c:pt>
                <c:pt idx="34">
                  <c:v>1.0999999999999999E-2</c:v>
                </c:pt>
                <c:pt idx="35">
                  <c:v>1.0999999999999999E-2</c:v>
                </c:pt>
                <c:pt idx="36">
                  <c:v>1.0999999999999999E-2</c:v>
                </c:pt>
                <c:pt idx="37">
                  <c:v>1.0999999999999999E-2</c:v>
                </c:pt>
                <c:pt idx="38">
                  <c:v>1.0999999999999999E-2</c:v>
                </c:pt>
                <c:pt idx="39">
                  <c:v>1.2E-2</c:v>
                </c:pt>
                <c:pt idx="40">
                  <c:v>1.2E-2</c:v>
                </c:pt>
                <c:pt idx="41">
                  <c:v>1.2E-2</c:v>
                </c:pt>
                <c:pt idx="42">
                  <c:v>1.2E-2</c:v>
                </c:pt>
                <c:pt idx="43">
                  <c:v>1.2999999999999999E-2</c:v>
                </c:pt>
                <c:pt idx="44">
                  <c:v>1.2999999999999999E-2</c:v>
                </c:pt>
                <c:pt idx="45">
                  <c:v>1.4E-2</c:v>
                </c:pt>
                <c:pt idx="46">
                  <c:v>1.4E-2</c:v>
                </c:pt>
                <c:pt idx="47">
                  <c:v>1.4E-2</c:v>
                </c:pt>
                <c:pt idx="48">
                  <c:v>1.4999999999999999E-2</c:v>
                </c:pt>
                <c:pt idx="49">
                  <c:v>1.4999999999999999E-2</c:v>
                </c:pt>
                <c:pt idx="50">
                  <c:v>1.4999999999999999E-2</c:v>
                </c:pt>
                <c:pt idx="51">
                  <c:v>1.4999999999999999E-2</c:v>
                </c:pt>
                <c:pt idx="52">
                  <c:v>1.4999999999999999E-2</c:v>
                </c:pt>
                <c:pt idx="53">
                  <c:v>1.4999999999999999E-2</c:v>
                </c:pt>
                <c:pt idx="54">
                  <c:v>1.4999999999999999E-2</c:v>
                </c:pt>
                <c:pt idx="55">
                  <c:v>1.6E-2</c:v>
                </c:pt>
                <c:pt idx="56">
                  <c:v>1.6E-2</c:v>
                </c:pt>
                <c:pt idx="57">
                  <c:v>1.6E-2</c:v>
                </c:pt>
                <c:pt idx="58">
                  <c:v>1.6E-2</c:v>
                </c:pt>
                <c:pt idx="59">
                  <c:v>1.6E-2</c:v>
                </c:pt>
                <c:pt idx="60">
                  <c:v>1.6E-2</c:v>
                </c:pt>
                <c:pt idx="61">
                  <c:v>1.6E-2</c:v>
                </c:pt>
                <c:pt idx="62">
                  <c:v>1.7000000000000001E-2</c:v>
                </c:pt>
                <c:pt idx="63">
                  <c:v>1.7000000000000001E-2</c:v>
                </c:pt>
                <c:pt idx="64">
                  <c:v>1.7000000000000001E-2</c:v>
                </c:pt>
                <c:pt idx="65">
                  <c:v>1.7000000000000001E-2</c:v>
                </c:pt>
                <c:pt idx="66">
                  <c:v>1.7000000000000001E-2</c:v>
                </c:pt>
                <c:pt idx="67">
                  <c:v>1.7000000000000001E-2</c:v>
                </c:pt>
                <c:pt idx="68">
                  <c:v>1.7000000000000001E-2</c:v>
                </c:pt>
                <c:pt idx="69">
                  <c:v>1.7000000000000001E-2</c:v>
                </c:pt>
                <c:pt idx="70">
                  <c:v>1.7000000000000001E-2</c:v>
                </c:pt>
                <c:pt idx="71">
                  <c:v>1.7000000000000001E-2</c:v>
                </c:pt>
                <c:pt idx="72">
                  <c:v>1.7000000000000001E-2</c:v>
                </c:pt>
                <c:pt idx="73">
                  <c:v>1.7000000000000001E-2</c:v>
                </c:pt>
                <c:pt idx="74">
                  <c:v>1.7000000000000001E-2</c:v>
                </c:pt>
                <c:pt idx="75">
                  <c:v>1.7999999999999999E-2</c:v>
                </c:pt>
                <c:pt idx="76">
                  <c:v>1.7999999999999999E-2</c:v>
                </c:pt>
                <c:pt idx="77">
                  <c:v>1.7999999999999999E-2</c:v>
                </c:pt>
                <c:pt idx="78">
                  <c:v>1.7999999999999999E-2</c:v>
                </c:pt>
                <c:pt idx="79">
                  <c:v>1.7999999999999999E-2</c:v>
                </c:pt>
                <c:pt idx="80">
                  <c:v>1.7999999999999999E-2</c:v>
                </c:pt>
                <c:pt idx="81">
                  <c:v>1.7999999999999999E-2</c:v>
                </c:pt>
                <c:pt idx="82">
                  <c:v>1.9E-2</c:v>
                </c:pt>
                <c:pt idx="83">
                  <c:v>1.9E-2</c:v>
                </c:pt>
                <c:pt idx="84">
                  <c:v>1.9E-2</c:v>
                </c:pt>
                <c:pt idx="85">
                  <c:v>1.9E-2</c:v>
                </c:pt>
                <c:pt idx="86">
                  <c:v>1.9E-2</c:v>
                </c:pt>
                <c:pt idx="87">
                  <c:v>1.9E-2</c:v>
                </c:pt>
                <c:pt idx="88">
                  <c:v>0.02</c:v>
                </c:pt>
                <c:pt idx="89">
                  <c:v>0.02</c:v>
                </c:pt>
                <c:pt idx="90">
                  <c:v>0.02</c:v>
                </c:pt>
                <c:pt idx="91">
                  <c:v>0.02</c:v>
                </c:pt>
                <c:pt idx="92">
                  <c:v>0.02</c:v>
                </c:pt>
                <c:pt idx="93">
                  <c:v>0.02</c:v>
                </c:pt>
                <c:pt idx="94">
                  <c:v>0.02</c:v>
                </c:pt>
                <c:pt idx="95">
                  <c:v>0.02</c:v>
                </c:pt>
                <c:pt idx="96">
                  <c:v>0.02</c:v>
                </c:pt>
                <c:pt idx="97">
                  <c:v>0.02</c:v>
                </c:pt>
                <c:pt idx="98">
                  <c:v>0.02</c:v>
                </c:pt>
                <c:pt idx="99">
                  <c:v>2.1000000000000001E-2</c:v>
                </c:pt>
                <c:pt idx="100">
                  <c:v>2.1000000000000001E-2</c:v>
                </c:pt>
                <c:pt idx="101">
                  <c:v>2.1000000000000001E-2</c:v>
                </c:pt>
                <c:pt idx="102">
                  <c:v>2.1000000000000001E-2</c:v>
                </c:pt>
                <c:pt idx="103">
                  <c:v>2.1000000000000001E-2</c:v>
                </c:pt>
                <c:pt idx="104">
                  <c:v>2.1000000000000001E-2</c:v>
                </c:pt>
                <c:pt idx="105">
                  <c:v>2.1000000000000001E-2</c:v>
                </c:pt>
                <c:pt idx="106">
                  <c:v>2.1000000000000001E-2</c:v>
                </c:pt>
                <c:pt idx="107">
                  <c:v>2.1000000000000001E-2</c:v>
                </c:pt>
                <c:pt idx="108">
                  <c:v>2.1000000000000001E-2</c:v>
                </c:pt>
                <c:pt idx="109">
                  <c:v>2.1000000000000001E-2</c:v>
                </c:pt>
                <c:pt idx="110">
                  <c:v>2.1000000000000001E-2</c:v>
                </c:pt>
                <c:pt idx="111">
                  <c:v>2.1000000000000001E-2</c:v>
                </c:pt>
                <c:pt idx="112">
                  <c:v>2.1999999999999999E-2</c:v>
                </c:pt>
                <c:pt idx="113">
                  <c:v>2.1999999999999999E-2</c:v>
                </c:pt>
                <c:pt idx="114">
                  <c:v>2.1999999999999999E-2</c:v>
                </c:pt>
                <c:pt idx="115">
                  <c:v>2.1999999999999999E-2</c:v>
                </c:pt>
                <c:pt idx="116">
                  <c:v>2.1999999999999999E-2</c:v>
                </c:pt>
                <c:pt idx="117">
                  <c:v>2.1999999999999999E-2</c:v>
                </c:pt>
                <c:pt idx="118">
                  <c:v>2.1999999999999999E-2</c:v>
                </c:pt>
                <c:pt idx="119">
                  <c:v>2.1999999999999999E-2</c:v>
                </c:pt>
                <c:pt idx="120">
                  <c:v>2.1999999999999999E-2</c:v>
                </c:pt>
                <c:pt idx="121">
                  <c:v>2.3E-2</c:v>
                </c:pt>
                <c:pt idx="122">
                  <c:v>2.3E-2</c:v>
                </c:pt>
                <c:pt idx="123">
                  <c:v>2.3E-2</c:v>
                </c:pt>
                <c:pt idx="124">
                  <c:v>2.3E-2</c:v>
                </c:pt>
                <c:pt idx="125">
                  <c:v>2.3E-2</c:v>
                </c:pt>
                <c:pt idx="126">
                  <c:v>2.4E-2</c:v>
                </c:pt>
                <c:pt idx="127">
                  <c:v>2.4E-2</c:v>
                </c:pt>
                <c:pt idx="128">
                  <c:v>2.4E-2</c:v>
                </c:pt>
                <c:pt idx="129">
                  <c:v>2.4E-2</c:v>
                </c:pt>
                <c:pt idx="130">
                  <c:v>2.5000000000000001E-2</c:v>
                </c:pt>
                <c:pt idx="131">
                  <c:v>2.5000000000000001E-2</c:v>
                </c:pt>
                <c:pt idx="132">
                  <c:v>2.5000000000000001E-2</c:v>
                </c:pt>
                <c:pt idx="133">
                  <c:v>2.5000000000000001E-2</c:v>
                </c:pt>
                <c:pt idx="134">
                  <c:v>2.5000000000000001E-2</c:v>
                </c:pt>
                <c:pt idx="135">
                  <c:v>2.5000000000000001E-2</c:v>
                </c:pt>
                <c:pt idx="136">
                  <c:v>2.5999999999999999E-2</c:v>
                </c:pt>
                <c:pt idx="137">
                  <c:v>2.5999999999999999E-2</c:v>
                </c:pt>
                <c:pt idx="138">
                  <c:v>2.5999999999999999E-2</c:v>
                </c:pt>
                <c:pt idx="139">
                  <c:v>2.7E-2</c:v>
                </c:pt>
                <c:pt idx="140">
                  <c:v>2.7E-2</c:v>
                </c:pt>
                <c:pt idx="141">
                  <c:v>2.7E-2</c:v>
                </c:pt>
                <c:pt idx="142">
                  <c:v>2.7E-2</c:v>
                </c:pt>
                <c:pt idx="143">
                  <c:v>2.7E-2</c:v>
                </c:pt>
                <c:pt idx="144">
                  <c:v>2.7E-2</c:v>
                </c:pt>
                <c:pt idx="145">
                  <c:v>2.7E-2</c:v>
                </c:pt>
                <c:pt idx="146">
                  <c:v>2.7E-2</c:v>
                </c:pt>
                <c:pt idx="147">
                  <c:v>2.8000000000000001E-2</c:v>
                </c:pt>
                <c:pt idx="148">
                  <c:v>2.8000000000000001E-2</c:v>
                </c:pt>
                <c:pt idx="149">
                  <c:v>2.8000000000000001E-2</c:v>
                </c:pt>
                <c:pt idx="150">
                  <c:v>2.8000000000000001E-2</c:v>
                </c:pt>
                <c:pt idx="151">
                  <c:v>2.9000000000000001E-2</c:v>
                </c:pt>
                <c:pt idx="152">
                  <c:v>2.9000000000000001E-2</c:v>
                </c:pt>
                <c:pt idx="153">
                  <c:v>2.9000000000000001E-2</c:v>
                </c:pt>
                <c:pt idx="154">
                  <c:v>2.9000000000000001E-2</c:v>
                </c:pt>
                <c:pt idx="155">
                  <c:v>0.03</c:v>
                </c:pt>
                <c:pt idx="156">
                  <c:v>0.03</c:v>
                </c:pt>
                <c:pt idx="157">
                  <c:v>0.03</c:v>
                </c:pt>
                <c:pt idx="158">
                  <c:v>0.03</c:v>
                </c:pt>
                <c:pt idx="159">
                  <c:v>0.03</c:v>
                </c:pt>
                <c:pt idx="160">
                  <c:v>0.03</c:v>
                </c:pt>
                <c:pt idx="161">
                  <c:v>3.1E-2</c:v>
                </c:pt>
                <c:pt idx="162">
                  <c:v>3.1E-2</c:v>
                </c:pt>
                <c:pt idx="163">
                  <c:v>3.2000000000000001E-2</c:v>
                </c:pt>
                <c:pt idx="164">
                  <c:v>3.2000000000000001E-2</c:v>
                </c:pt>
                <c:pt idx="165">
                  <c:v>3.2000000000000001E-2</c:v>
                </c:pt>
                <c:pt idx="166">
                  <c:v>3.3000000000000002E-2</c:v>
                </c:pt>
                <c:pt idx="167">
                  <c:v>3.3000000000000002E-2</c:v>
                </c:pt>
                <c:pt idx="168">
                  <c:v>3.4000000000000002E-2</c:v>
                </c:pt>
                <c:pt idx="169">
                  <c:v>3.4000000000000002E-2</c:v>
                </c:pt>
                <c:pt idx="170">
                  <c:v>3.4000000000000002E-2</c:v>
                </c:pt>
                <c:pt idx="171">
                  <c:v>3.5000000000000003E-2</c:v>
                </c:pt>
                <c:pt idx="172">
                  <c:v>3.5000000000000003E-2</c:v>
                </c:pt>
                <c:pt idx="173">
                  <c:v>3.5000000000000003E-2</c:v>
                </c:pt>
                <c:pt idx="174">
                  <c:v>3.5000000000000003E-2</c:v>
                </c:pt>
                <c:pt idx="175">
                  <c:v>3.5000000000000003E-2</c:v>
                </c:pt>
                <c:pt idx="176">
                  <c:v>3.5000000000000003E-2</c:v>
                </c:pt>
                <c:pt idx="177">
                  <c:v>3.5999999999999997E-2</c:v>
                </c:pt>
                <c:pt idx="178">
                  <c:v>3.5999999999999997E-2</c:v>
                </c:pt>
                <c:pt idx="179">
                  <c:v>3.5999999999999997E-2</c:v>
                </c:pt>
                <c:pt idx="180">
                  <c:v>3.5999999999999997E-2</c:v>
                </c:pt>
                <c:pt idx="181">
                  <c:v>3.5999999999999997E-2</c:v>
                </c:pt>
                <c:pt idx="182">
                  <c:v>3.6999999999999998E-2</c:v>
                </c:pt>
                <c:pt idx="183">
                  <c:v>3.7999999999999999E-2</c:v>
                </c:pt>
                <c:pt idx="184">
                  <c:v>3.7999999999999999E-2</c:v>
                </c:pt>
                <c:pt idx="185">
                  <c:v>3.9E-2</c:v>
                </c:pt>
                <c:pt idx="186">
                  <c:v>3.9E-2</c:v>
                </c:pt>
                <c:pt idx="187">
                  <c:v>0.04</c:v>
                </c:pt>
                <c:pt idx="188">
                  <c:v>0.04</c:v>
                </c:pt>
                <c:pt idx="189">
                  <c:v>0.04</c:v>
                </c:pt>
                <c:pt idx="190">
                  <c:v>4.1000000000000002E-2</c:v>
                </c:pt>
                <c:pt idx="191">
                  <c:v>4.1000000000000002E-2</c:v>
                </c:pt>
                <c:pt idx="192">
                  <c:v>4.2000000000000003E-2</c:v>
                </c:pt>
                <c:pt idx="193">
                  <c:v>4.2000000000000003E-2</c:v>
                </c:pt>
                <c:pt idx="194">
                  <c:v>4.2999999999999997E-2</c:v>
                </c:pt>
                <c:pt idx="195">
                  <c:v>4.2999999999999997E-2</c:v>
                </c:pt>
                <c:pt idx="196">
                  <c:v>4.2999999999999997E-2</c:v>
                </c:pt>
                <c:pt idx="197">
                  <c:v>4.2999999999999997E-2</c:v>
                </c:pt>
                <c:pt idx="198">
                  <c:v>4.7E-2</c:v>
                </c:pt>
                <c:pt idx="199">
                  <c:v>4.9000000000000002E-2</c:v>
                </c:pt>
                <c:pt idx="200">
                  <c:v>0.05</c:v>
                </c:pt>
                <c:pt idx="201">
                  <c:v>5.3999999999999999E-2</c:v>
                </c:pt>
                <c:pt idx="202">
                  <c:v>5.6000000000000001E-2</c:v>
                </c:pt>
              </c:numCache>
            </c:numRef>
          </c:xVal>
          <c:yVal>
            <c:numRef>
              <c:f>'[3]NORMAL DISTRIBUTION'!$AL$28:$AL$230</c:f>
              <c:numCache>
                <c:formatCode>General</c:formatCode>
                <c:ptCount val="203"/>
                <c:pt idx="0">
                  <c:v>0.15331380036148609</c:v>
                </c:pt>
                <c:pt idx="1">
                  <c:v>0.6267912754361189</c:v>
                </c:pt>
                <c:pt idx="2">
                  <c:v>0.77606762625354764</c:v>
                </c:pt>
                <c:pt idx="3">
                  <c:v>0.9551306144882773</c:v>
                </c:pt>
                <c:pt idx="4">
                  <c:v>0.9551306144882773</c:v>
                </c:pt>
                <c:pt idx="5">
                  <c:v>2.9252299359199614</c:v>
                </c:pt>
                <c:pt idx="6">
                  <c:v>4.7198411186885707</c:v>
                </c:pt>
                <c:pt idx="7">
                  <c:v>6.3004537727975851</c:v>
                </c:pt>
                <c:pt idx="8">
                  <c:v>6.3004537727975851</c:v>
                </c:pt>
                <c:pt idx="9">
                  <c:v>7.2139630805221833</c:v>
                </c:pt>
                <c:pt idx="10">
                  <c:v>7.2139630805221833</c:v>
                </c:pt>
                <c:pt idx="11">
                  <c:v>8.2103670928116728</c:v>
                </c:pt>
                <c:pt idx="12">
                  <c:v>8.2103670928116728</c:v>
                </c:pt>
                <c:pt idx="13">
                  <c:v>8.2103670928116728</c:v>
                </c:pt>
                <c:pt idx="14">
                  <c:v>9.2883336843816533</c:v>
                </c:pt>
                <c:pt idx="15">
                  <c:v>9.2883336843816533</c:v>
                </c:pt>
                <c:pt idx="16">
                  <c:v>9.2883336843816533</c:v>
                </c:pt>
                <c:pt idx="17">
                  <c:v>10.444787698035876</c:v>
                </c:pt>
                <c:pt idx="18">
                  <c:v>10.444787698035876</c:v>
                </c:pt>
                <c:pt idx="19">
                  <c:v>10.444787698035876</c:v>
                </c:pt>
                <c:pt idx="20">
                  <c:v>10.444787698035876</c:v>
                </c:pt>
                <c:pt idx="21">
                  <c:v>14.325325013451163</c:v>
                </c:pt>
                <c:pt idx="22">
                  <c:v>17.159604160113712</c:v>
                </c:pt>
                <c:pt idx="23">
                  <c:v>18.611805991539406</c:v>
                </c:pt>
                <c:pt idx="24">
                  <c:v>18.611805991539406</c:v>
                </c:pt>
                <c:pt idx="25">
                  <c:v>20.065793675085914</c:v>
                </c:pt>
                <c:pt idx="26">
                  <c:v>21.503578654705649</c:v>
                </c:pt>
                <c:pt idx="27">
                  <c:v>21.503578654705649</c:v>
                </c:pt>
                <c:pt idx="28">
                  <c:v>21.503578654705649</c:v>
                </c:pt>
                <c:pt idx="29">
                  <c:v>21.503578654705649</c:v>
                </c:pt>
                <c:pt idx="30">
                  <c:v>22.906129687759769</c:v>
                </c:pt>
                <c:pt idx="31">
                  <c:v>22.906129687759769</c:v>
                </c:pt>
                <c:pt idx="32">
                  <c:v>22.906129687759769</c:v>
                </c:pt>
                <c:pt idx="33">
                  <c:v>22.906129687759769</c:v>
                </c:pt>
                <c:pt idx="34">
                  <c:v>22.906129687759769</c:v>
                </c:pt>
                <c:pt idx="35">
                  <c:v>22.906129687759769</c:v>
                </c:pt>
                <c:pt idx="36">
                  <c:v>22.906129687759769</c:v>
                </c:pt>
                <c:pt idx="37">
                  <c:v>22.906129687759769</c:v>
                </c:pt>
                <c:pt idx="38">
                  <c:v>22.906129687759769</c:v>
                </c:pt>
                <c:pt idx="39">
                  <c:v>24.253770436423384</c:v>
                </c:pt>
                <c:pt idx="40">
                  <c:v>24.253770436423384</c:v>
                </c:pt>
                <c:pt idx="41">
                  <c:v>24.253770436423384</c:v>
                </c:pt>
                <c:pt idx="42">
                  <c:v>24.253770436423384</c:v>
                </c:pt>
                <c:pt idx="43">
                  <c:v>25.526624152086598</c:v>
                </c:pt>
                <c:pt idx="44">
                  <c:v>25.526624152086598</c:v>
                </c:pt>
                <c:pt idx="45">
                  <c:v>26.705092050120776</c:v>
                </c:pt>
                <c:pt idx="46">
                  <c:v>26.705092050120776</c:v>
                </c:pt>
                <c:pt idx="47">
                  <c:v>26.705092050120776</c:v>
                </c:pt>
                <c:pt idx="48">
                  <c:v>27.770349692468077</c:v>
                </c:pt>
                <c:pt idx="49">
                  <c:v>27.770349692468077</c:v>
                </c:pt>
                <c:pt idx="50">
                  <c:v>27.770349692468077</c:v>
                </c:pt>
                <c:pt idx="51">
                  <c:v>27.770349692468077</c:v>
                </c:pt>
                <c:pt idx="52">
                  <c:v>27.770349692468077</c:v>
                </c:pt>
                <c:pt idx="53">
                  <c:v>27.770349692468077</c:v>
                </c:pt>
                <c:pt idx="54">
                  <c:v>27.770349692468077</c:v>
                </c:pt>
                <c:pt idx="55">
                  <c:v>28.704844052321437</c:v>
                </c:pt>
                <c:pt idx="56">
                  <c:v>28.704844052321437</c:v>
                </c:pt>
                <c:pt idx="57">
                  <c:v>28.704844052321437</c:v>
                </c:pt>
                <c:pt idx="58">
                  <c:v>28.704844052321437</c:v>
                </c:pt>
                <c:pt idx="59">
                  <c:v>28.704844052321437</c:v>
                </c:pt>
                <c:pt idx="60">
                  <c:v>28.704844052321437</c:v>
                </c:pt>
                <c:pt idx="61">
                  <c:v>28.704844052321437</c:v>
                </c:pt>
                <c:pt idx="62">
                  <c:v>29.492773054534815</c:v>
                </c:pt>
                <c:pt idx="63">
                  <c:v>29.492773054534815</c:v>
                </c:pt>
                <c:pt idx="64">
                  <c:v>29.492773054534815</c:v>
                </c:pt>
                <c:pt idx="65">
                  <c:v>29.492773054534815</c:v>
                </c:pt>
                <c:pt idx="66">
                  <c:v>29.492773054534815</c:v>
                </c:pt>
                <c:pt idx="67">
                  <c:v>29.492773054534815</c:v>
                </c:pt>
                <c:pt idx="68">
                  <c:v>29.492773054534815</c:v>
                </c:pt>
                <c:pt idx="69">
                  <c:v>29.492773054534815</c:v>
                </c:pt>
                <c:pt idx="70">
                  <c:v>29.492773054534815</c:v>
                </c:pt>
                <c:pt idx="71">
                  <c:v>29.492773054534815</c:v>
                </c:pt>
                <c:pt idx="72">
                  <c:v>29.492773054534815</c:v>
                </c:pt>
                <c:pt idx="73">
                  <c:v>29.492773054534815</c:v>
                </c:pt>
                <c:pt idx="74">
                  <c:v>29.492773054534815</c:v>
                </c:pt>
                <c:pt idx="75">
                  <c:v>30.120529353166425</c:v>
                </c:pt>
                <c:pt idx="76">
                  <c:v>30.120529353166425</c:v>
                </c:pt>
                <c:pt idx="77">
                  <c:v>30.120529353166425</c:v>
                </c:pt>
                <c:pt idx="78">
                  <c:v>30.120529353166425</c:v>
                </c:pt>
                <c:pt idx="79">
                  <c:v>30.120529353166425</c:v>
                </c:pt>
                <c:pt idx="80">
                  <c:v>30.120529353166425</c:v>
                </c:pt>
                <c:pt idx="81">
                  <c:v>30.120529353166425</c:v>
                </c:pt>
                <c:pt idx="82">
                  <c:v>30.577090961811116</c:v>
                </c:pt>
                <c:pt idx="83">
                  <c:v>30.577090961811116</c:v>
                </c:pt>
                <c:pt idx="84">
                  <c:v>30.577090961811116</c:v>
                </c:pt>
                <c:pt idx="85">
                  <c:v>30.577090961811116</c:v>
                </c:pt>
                <c:pt idx="86">
                  <c:v>30.577090961811116</c:v>
                </c:pt>
                <c:pt idx="87">
                  <c:v>30.577090961811116</c:v>
                </c:pt>
                <c:pt idx="88">
                  <c:v>30.854343078902318</c:v>
                </c:pt>
                <c:pt idx="89">
                  <c:v>30.854343078902318</c:v>
                </c:pt>
                <c:pt idx="90">
                  <c:v>30.854343078902318</c:v>
                </c:pt>
                <c:pt idx="91">
                  <c:v>30.854343078902318</c:v>
                </c:pt>
                <c:pt idx="92">
                  <c:v>30.854343078902318</c:v>
                </c:pt>
                <c:pt idx="93">
                  <c:v>30.854343078902318</c:v>
                </c:pt>
                <c:pt idx="94">
                  <c:v>30.854343078902318</c:v>
                </c:pt>
                <c:pt idx="95">
                  <c:v>30.854343078902318</c:v>
                </c:pt>
                <c:pt idx="96">
                  <c:v>30.854343078902318</c:v>
                </c:pt>
                <c:pt idx="97">
                  <c:v>30.854343078902318</c:v>
                </c:pt>
                <c:pt idx="98">
                  <c:v>30.854343078902318</c:v>
                </c:pt>
                <c:pt idx="99">
                  <c:v>30.947317981459278</c:v>
                </c:pt>
                <c:pt idx="100">
                  <c:v>30.947317981459278</c:v>
                </c:pt>
                <c:pt idx="101">
                  <c:v>30.947317981459278</c:v>
                </c:pt>
                <c:pt idx="102">
                  <c:v>30.947317981459278</c:v>
                </c:pt>
                <c:pt idx="103">
                  <c:v>30.947317981459278</c:v>
                </c:pt>
                <c:pt idx="104">
                  <c:v>30.947317981459278</c:v>
                </c:pt>
                <c:pt idx="105">
                  <c:v>30.947317981459278</c:v>
                </c:pt>
                <c:pt idx="106">
                  <c:v>30.947317981459278</c:v>
                </c:pt>
                <c:pt idx="107">
                  <c:v>30.947317981459278</c:v>
                </c:pt>
                <c:pt idx="108">
                  <c:v>30.947317981459278</c:v>
                </c:pt>
                <c:pt idx="109">
                  <c:v>30.947317981459278</c:v>
                </c:pt>
                <c:pt idx="110">
                  <c:v>30.947317981459278</c:v>
                </c:pt>
                <c:pt idx="111">
                  <c:v>30.947317981459278</c:v>
                </c:pt>
                <c:pt idx="112">
                  <c:v>30.854343078902318</c:v>
                </c:pt>
                <c:pt idx="113">
                  <c:v>30.854343078902318</c:v>
                </c:pt>
                <c:pt idx="114">
                  <c:v>30.854343078902318</c:v>
                </c:pt>
                <c:pt idx="115">
                  <c:v>30.854343078902318</c:v>
                </c:pt>
                <c:pt idx="116">
                  <c:v>30.854343078902318</c:v>
                </c:pt>
                <c:pt idx="117">
                  <c:v>30.854343078902318</c:v>
                </c:pt>
                <c:pt idx="118">
                  <c:v>30.854343078902318</c:v>
                </c:pt>
                <c:pt idx="119">
                  <c:v>30.854343078902318</c:v>
                </c:pt>
                <c:pt idx="120">
                  <c:v>30.854343078902318</c:v>
                </c:pt>
                <c:pt idx="121">
                  <c:v>30.577090961811116</c:v>
                </c:pt>
                <c:pt idx="122">
                  <c:v>30.577090961811116</c:v>
                </c:pt>
                <c:pt idx="123">
                  <c:v>30.577090961811116</c:v>
                </c:pt>
                <c:pt idx="124">
                  <c:v>30.577090961811116</c:v>
                </c:pt>
                <c:pt idx="125">
                  <c:v>30.577090961811116</c:v>
                </c:pt>
                <c:pt idx="126">
                  <c:v>30.120529353166422</c:v>
                </c:pt>
                <c:pt idx="127">
                  <c:v>30.120529353166422</c:v>
                </c:pt>
                <c:pt idx="128">
                  <c:v>30.120529353166422</c:v>
                </c:pt>
                <c:pt idx="129">
                  <c:v>30.120529353166422</c:v>
                </c:pt>
                <c:pt idx="130">
                  <c:v>29.492773054534808</c:v>
                </c:pt>
                <c:pt idx="131">
                  <c:v>29.492773054534808</c:v>
                </c:pt>
                <c:pt idx="132">
                  <c:v>29.492773054534808</c:v>
                </c:pt>
                <c:pt idx="133">
                  <c:v>29.492773054534808</c:v>
                </c:pt>
                <c:pt idx="134">
                  <c:v>29.492773054534808</c:v>
                </c:pt>
                <c:pt idx="135">
                  <c:v>29.492773054534808</c:v>
                </c:pt>
                <c:pt idx="136">
                  <c:v>28.70484405232143</c:v>
                </c:pt>
                <c:pt idx="137">
                  <c:v>28.70484405232143</c:v>
                </c:pt>
                <c:pt idx="138">
                  <c:v>28.70484405232143</c:v>
                </c:pt>
                <c:pt idx="139">
                  <c:v>27.770349692468066</c:v>
                </c:pt>
                <c:pt idx="140">
                  <c:v>27.770349692468066</c:v>
                </c:pt>
                <c:pt idx="141">
                  <c:v>27.770349692468066</c:v>
                </c:pt>
                <c:pt idx="142">
                  <c:v>27.770349692468066</c:v>
                </c:pt>
                <c:pt idx="143">
                  <c:v>27.770349692468066</c:v>
                </c:pt>
                <c:pt idx="144">
                  <c:v>27.770349692468066</c:v>
                </c:pt>
                <c:pt idx="145">
                  <c:v>27.770349692468066</c:v>
                </c:pt>
                <c:pt idx="146">
                  <c:v>27.770349692468066</c:v>
                </c:pt>
                <c:pt idx="147">
                  <c:v>26.705092050120765</c:v>
                </c:pt>
                <c:pt idx="148">
                  <c:v>26.705092050120765</c:v>
                </c:pt>
                <c:pt idx="149">
                  <c:v>26.705092050120765</c:v>
                </c:pt>
                <c:pt idx="150">
                  <c:v>26.705092050120765</c:v>
                </c:pt>
                <c:pt idx="151">
                  <c:v>25.52662415208658</c:v>
                </c:pt>
                <c:pt idx="152">
                  <c:v>25.52662415208658</c:v>
                </c:pt>
                <c:pt idx="153">
                  <c:v>25.52662415208658</c:v>
                </c:pt>
                <c:pt idx="154">
                  <c:v>25.52662415208658</c:v>
                </c:pt>
                <c:pt idx="155">
                  <c:v>24.25377043642337</c:v>
                </c:pt>
                <c:pt idx="156">
                  <c:v>24.25377043642337</c:v>
                </c:pt>
                <c:pt idx="157">
                  <c:v>24.25377043642337</c:v>
                </c:pt>
                <c:pt idx="158">
                  <c:v>24.25377043642337</c:v>
                </c:pt>
                <c:pt idx="159">
                  <c:v>24.25377043642337</c:v>
                </c:pt>
                <c:pt idx="160">
                  <c:v>24.25377043642337</c:v>
                </c:pt>
                <c:pt idx="161">
                  <c:v>22.906129687759755</c:v>
                </c:pt>
                <c:pt idx="162">
                  <c:v>22.906129687759755</c:v>
                </c:pt>
                <c:pt idx="163">
                  <c:v>21.503578654705631</c:v>
                </c:pt>
                <c:pt idx="164">
                  <c:v>21.503578654705631</c:v>
                </c:pt>
                <c:pt idx="165">
                  <c:v>21.503578654705631</c:v>
                </c:pt>
                <c:pt idx="166">
                  <c:v>20.065793675085892</c:v>
                </c:pt>
                <c:pt idx="167">
                  <c:v>20.065793675085892</c:v>
                </c:pt>
                <c:pt idx="168">
                  <c:v>18.611805991539384</c:v>
                </c:pt>
                <c:pt idx="169">
                  <c:v>18.611805991539384</c:v>
                </c:pt>
                <c:pt idx="170">
                  <c:v>18.611805991539384</c:v>
                </c:pt>
                <c:pt idx="171">
                  <c:v>17.159604160113691</c:v>
                </c:pt>
                <c:pt idx="172">
                  <c:v>17.159604160113691</c:v>
                </c:pt>
                <c:pt idx="173">
                  <c:v>17.159604160113691</c:v>
                </c:pt>
                <c:pt idx="174">
                  <c:v>17.159604160113691</c:v>
                </c:pt>
                <c:pt idx="175">
                  <c:v>17.159604160113691</c:v>
                </c:pt>
                <c:pt idx="176">
                  <c:v>17.159604160113691</c:v>
                </c:pt>
                <c:pt idx="177">
                  <c:v>15.725794193594973</c:v>
                </c:pt>
                <c:pt idx="178">
                  <c:v>15.725794193594973</c:v>
                </c:pt>
                <c:pt idx="179">
                  <c:v>15.725794193594973</c:v>
                </c:pt>
                <c:pt idx="180">
                  <c:v>15.725794193594973</c:v>
                </c:pt>
                <c:pt idx="181">
                  <c:v>15.725794193594973</c:v>
                </c:pt>
                <c:pt idx="182">
                  <c:v>14.325325013451149</c:v>
                </c:pt>
                <c:pt idx="183">
                  <c:v>12.971283589533067</c:v>
                </c:pt>
                <c:pt idx="184">
                  <c:v>12.971283589533067</c:v>
                </c:pt>
                <c:pt idx="185">
                  <c:v>11.674760999459298</c:v>
                </c:pt>
                <c:pt idx="186">
                  <c:v>11.674760999459298</c:v>
                </c:pt>
                <c:pt idx="187">
                  <c:v>10.444787698035864</c:v>
                </c:pt>
                <c:pt idx="188">
                  <c:v>10.444787698035864</c:v>
                </c:pt>
                <c:pt idx="189">
                  <c:v>10.444787698035864</c:v>
                </c:pt>
                <c:pt idx="190">
                  <c:v>9.2883336843816373</c:v>
                </c:pt>
                <c:pt idx="191">
                  <c:v>9.2883336843816373</c:v>
                </c:pt>
                <c:pt idx="192">
                  <c:v>8.2103670928116568</c:v>
                </c:pt>
                <c:pt idx="193">
                  <c:v>8.2103670928116568</c:v>
                </c:pt>
                <c:pt idx="194">
                  <c:v>7.2139630805221788</c:v>
                </c:pt>
                <c:pt idx="195">
                  <c:v>7.2139630805221788</c:v>
                </c:pt>
                <c:pt idx="196">
                  <c:v>7.2139630805221788</c:v>
                </c:pt>
                <c:pt idx="197">
                  <c:v>7.2139630805221788</c:v>
                </c:pt>
                <c:pt idx="198">
                  <c:v>4.0484149078157712</c:v>
                </c:pt>
                <c:pt idx="199">
                  <c:v>2.9252299359199561</c:v>
                </c:pt>
                <c:pt idx="200">
                  <c:v>2.4642080220001392</c:v>
                </c:pt>
                <c:pt idx="201">
                  <c:v>1.1684564706920817</c:v>
                </c:pt>
                <c:pt idx="202">
                  <c:v>0.77606762625354586</c:v>
                </c:pt>
              </c:numCache>
            </c:numRef>
          </c:yVal>
          <c:smooth val="0"/>
          <c:extLst>
            <c:ext xmlns:c16="http://schemas.microsoft.com/office/drawing/2014/chart" uri="{C3380CC4-5D6E-409C-BE32-E72D297353CC}">
              <c16:uniqueId val="{00000000-2856-4A4B-849E-BA8BAB9BE844}"/>
            </c:ext>
          </c:extLst>
        </c:ser>
        <c:dLbls>
          <c:showLegendKey val="0"/>
          <c:showVal val="0"/>
          <c:showCatName val="0"/>
          <c:showSerName val="0"/>
          <c:showPercent val="0"/>
          <c:showBubbleSize val="0"/>
        </c:dLbls>
        <c:axId val="452314160"/>
        <c:axId val="568317712"/>
      </c:scatterChart>
      <c:valAx>
        <c:axId val="452314160"/>
        <c:scaling>
          <c:orientation val="minMax"/>
        </c:scaling>
        <c:delete val="0"/>
        <c:axPos val="b"/>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100"/>
                  <a:t>INFLATION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8317712"/>
        <c:crosses val="autoZero"/>
        <c:crossBetween val="midCat"/>
      </c:valAx>
      <c:valAx>
        <c:axId val="568317712"/>
        <c:scaling>
          <c:orientation val="minMax"/>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100"/>
                  <a:t>NORMALISED</a:t>
                </a:r>
                <a:r>
                  <a:rPr lang="en-US" sz="1100" baseline="0"/>
                  <a:t> POINTS</a:t>
                </a:r>
                <a:endParaRPr lang="en-US" sz="1100"/>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23141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600"/>
              <a:t>NORMAL</a:t>
            </a:r>
            <a:r>
              <a:rPr lang="en-US" sz="1600" baseline="0"/>
              <a:t> DISTRIBUTION</a:t>
            </a:r>
            <a:endParaRPr lang="en-US" sz="1600"/>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tx>
            <c:strRef>
              <c:f>'[3]NORMAL DISTRIBUTION'!$CC$28</c:f>
              <c:strCache>
                <c:ptCount val="1"/>
                <c:pt idx="0">
                  <c:v>Normal Distribution </c:v>
                </c:pt>
              </c:strCache>
            </c:strRef>
          </c:tx>
          <c:spPr>
            <a:ln w="22225" cap="rnd">
              <a:solidFill>
                <a:schemeClr val="accent1"/>
              </a:solidFill>
            </a:ln>
            <a:effectLst>
              <a:glow rad="139700">
                <a:schemeClr val="accent1">
                  <a:satMod val="175000"/>
                  <a:alpha val="14000"/>
                </a:schemeClr>
              </a:glow>
            </a:effectLst>
          </c:spPr>
          <c:marker>
            <c:symbol val="none"/>
          </c:marker>
          <c:xVal>
            <c:numRef>
              <c:f>'[3]NORMAL DISTRIBUTION'!$CB$29:$CB$57</c:f>
              <c:numCache>
                <c:formatCode>General</c:formatCode>
                <c:ptCount val="29"/>
                <c:pt idx="0">
                  <c:v>2.4899999999999999E-2</c:v>
                </c:pt>
                <c:pt idx="1">
                  <c:v>3.7699999999999997E-2</c:v>
                </c:pt>
                <c:pt idx="2">
                  <c:v>3.78E-2</c:v>
                </c:pt>
                <c:pt idx="3">
                  <c:v>3.8100000000000002E-2</c:v>
                </c:pt>
                <c:pt idx="4">
                  <c:v>4.0099999999999997E-2</c:v>
                </c:pt>
                <c:pt idx="5">
                  <c:v>4.2500000000000003E-2</c:v>
                </c:pt>
                <c:pt idx="6">
                  <c:v>4.2999999999999997E-2</c:v>
                </c:pt>
                <c:pt idx="7">
                  <c:v>4.6699999999999998E-2</c:v>
                </c:pt>
                <c:pt idx="8">
                  <c:v>4.8599999999999997E-2</c:v>
                </c:pt>
                <c:pt idx="9">
                  <c:v>4.9399999999999999E-2</c:v>
                </c:pt>
                <c:pt idx="10">
                  <c:v>5.5E-2</c:v>
                </c:pt>
                <c:pt idx="11">
                  <c:v>5.8000000000000003E-2</c:v>
                </c:pt>
                <c:pt idx="12">
                  <c:v>5.8700000000000002E-2</c:v>
                </c:pt>
                <c:pt idx="13">
                  <c:v>6.3299999999999995E-2</c:v>
                </c:pt>
                <c:pt idx="14">
                  <c:v>6.3500000000000001E-2</c:v>
                </c:pt>
                <c:pt idx="15">
                  <c:v>6.3700000000000007E-2</c:v>
                </c:pt>
                <c:pt idx="16">
                  <c:v>7.1599999999999997E-2</c:v>
                </c:pt>
                <c:pt idx="17">
                  <c:v>8.3500000000000005E-2</c:v>
                </c:pt>
                <c:pt idx="18">
                  <c:v>8.8599999999999998E-2</c:v>
                </c:pt>
                <c:pt idx="19">
                  <c:v>8.9800000000000005E-2</c:v>
                </c:pt>
                <c:pt idx="20">
                  <c:v>9.3100000000000002E-2</c:v>
                </c:pt>
                <c:pt idx="21">
                  <c:v>0.1022</c:v>
                </c:pt>
                <c:pt idx="22">
                  <c:v>0.10249999999999999</c:v>
                </c:pt>
                <c:pt idx="23">
                  <c:v>0.10879999999999999</c:v>
                </c:pt>
                <c:pt idx="24">
                  <c:v>0.1091</c:v>
                </c:pt>
                <c:pt idx="25">
                  <c:v>0.1179</c:v>
                </c:pt>
                <c:pt idx="26">
                  <c:v>0.11990000000000001</c:v>
                </c:pt>
                <c:pt idx="27">
                  <c:v>0.1323</c:v>
                </c:pt>
                <c:pt idx="28">
                  <c:v>0.13869999999999999</c:v>
                </c:pt>
              </c:numCache>
            </c:numRef>
          </c:xVal>
          <c:yVal>
            <c:numRef>
              <c:f>'[3]NORMAL DISTRIBUTION'!$CC$29:$CC$57</c:f>
              <c:numCache>
                <c:formatCode>General</c:formatCode>
                <c:ptCount val="29"/>
                <c:pt idx="0">
                  <c:v>3.9961410426036905</c:v>
                </c:pt>
                <c:pt idx="1">
                  <c:v>6.7019144747524528</c:v>
                </c:pt>
                <c:pt idx="2">
                  <c:v>6.7248801644294138</c:v>
                </c:pt>
                <c:pt idx="3">
                  <c:v>6.7938594849486309</c:v>
                </c:pt>
                <c:pt idx="4">
                  <c:v>7.2561319587648159</c:v>
                </c:pt>
                <c:pt idx="5">
                  <c:v>7.8128949434871835</c:v>
                </c:pt>
                <c:pt idx="6">
                  <c:v>7.92864341439883</c:v>
                </c:pt>
                <c:pt idx="7">
                  <c:v>8.774556236072085</c:v>
                </c:pt>
                <c:pt idx="8">
                  <c:v>9.1963833041745264</c:v>
                </c:pt>
                <c:pt idx="9">
                  <c:v>9.3702941936444244</c:v>
                </c:pt>
                <c:pt idx="10">
                  <c:v>10.501257727296048</c:v>
                </c:pt>
                <c:pt idx="11">
                  <c:v>11.025009260645069</c:v>
                </c:pt>
                <c:pt idx="12">
                  <c:v>11.137087049706386</c:v>
                </c:pt>
                <c:pt idx="13">
                  <c:v>11.7641227037231</c:v>
                </c:pt>
                <c:pt idx="14">
                  <c:v>11.786743891567966</c:v>
                </c:pt>
                <c:pt idx="15">
                  <c:v>11.808955482014408</c:v>
                </c:pt>
                <c:pt idx="16">
                  <c:v>12.336155835224183</c:v>
                </c:pt>
                <c:pt idx="17">
                  <c:v>11.767267126810744</c:v>
                </c:pt>
                <c:pt idx="18">
                  <c:v>11.061894434921408</c:v>
                </c:pt>
                <c:pt idx="19">
                  <c:v>10.862708412115156</c:v>
                </c:pt>
                <c:pt idx="20">
                  <c:v>10.259914182966108</c:v>
                </c:pt>
                <c:pt idx="21">
                  <c:v>8.3036318484479992</c:v>
                </c:pt>
                <c:pt idx="22">
                  <c:v>8.2347770661207456</c:v>
                </c:pt>
                <c:pt idx="23">
                  <c:v>6.7771983632743131</c:v>
                </c:pt>
                <c:pt idx="24">
                  <c:v>6.7082484193992604</c:v>
                </c:pt>
                <c:pt idx="25">
                  <c:v>4.782536886836894</c:v>
                </c:pt>
                <c:pt idx="26">
                  <c:v>4.3828983200512699</c:v>
                </c:pt>
                <c:pt idx="27">
                  <c:v>2.3421165225773559</c:v>
                </c:pt>
                <c:pt idx="28">
                  <c:v>1.5998573774144891</c:v>
                </c:pt>
              </c:numCache>
            </c:numRef>
          </c:yVal>
          <c:smooth val="1"/>
          <c:extLst>
            <c:ext xmlns:c16="http://schemas.microsoft.com/office/drawing/2014/chart" uri="{C3380CC4-5D6E-409C-BE32-E72D297353CC}">
              <c16:uniqueId val="{00000000-F8C7-45E7-8D81-AA44C2D895F1}"/>
            </c:ext>
          </c:extLst>
        </c:ser>
        <c:dLbls>
          <c:showLegendKey val="0"/>
          <c:showVal val="0"/>
          <c:showCatName val="0"/>
          <c:showSerName val="0"/>
          <c:showPercent val="0"/>
          <c:showBubbleSize val="0"/>
        </c:dLbls>
        <c:axId val="647480376"/>
        <c:axId val="647482616"/>
      </c:scatterChart>
      <c:valAx>
        <c:axId val="647480376"/>
        <c:scaling>
          <c:orientation val="minMax"/>
        </c:scaling>
        <c:delete val="0"/>
        <c:axPos val="b"/>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100"/>
                  <a:t>INFLATION/UNEMPLOYMENT</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7482616"/>
        <c:crosses val="autoZero"/>
        <c:crossBetween val="midCat"/>
      </c:valAx>
      <c:valAx>
        <c:axId val="647482616"/>
        <c:scaling>
          <c:orientation val="minMax"/>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100"/>
                  <a:t>NORMALISED</a:t>
                </a:r>
                <a:r>
                  <a:rPr lang="en-US" sz="1100" baseline="0"/>
                  <a:t> POINTS</a:t>
                </a:r>
                <a:endParaRPr lang="en-US" sz="1100"/>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7480376"/>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600"/>
              <a:t>NORMAL</a:t>
            </a:r>
            <a:r>
              <a:rPr lang="en-US" sz="1600" baseline="0"/>
              <a:t> DISTRIBUTION</a:t>
            </a:r>
            <a:endParaRPr lang="en-US" sz="1600"/>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'[3]NORMAL DISTRIBUTION'!$DC$29</c:f>
              <c:strCache>
                <c:ptCount val="1"/>
                <c:pt idx="0">
                  <c:v>Normal Distribution </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'[3]NORMAL DISTRIBUTION'!$DB$30:$DB$387</c:f>
              <c:numCache>
                <c:formatCode>General</c:formatCode>
                <c:ptCount val="358"/>
                <c:pt idx="0">
                  <c:v>0.144274837084476</c:v>
                </c:pt>
                <c:pt idx="1">
                  <c:v>0.14510400281504601</c:v>
                </c:pt>
                <c:pt idx="2">
                  <c:v>0.14676233427580501</c:v>
                </c:pt>
                <c:pt idx="3">
                  <c:v>0.149249831466752</c:v>
                </c:pt>
                <c:pt idx="4">
                  <c:v>0.15090816292751</c:v>
                </c:pt>
                <c:pt idx="5">
                  <c:v>0.15339566011884001</c:v>
                </c:pt>
                <c:pt idx="6">
                  <c:v>0.15671232304035701</c:v>
                </c:pt>
                <c:pt idx="7">
                  <c:v>0.157541488770545</c:v>
                </c:pt>
                <c:pt idx="8">
                  <c:v>0.15837065450073301</c:v>
                </c:pt>
                <c:pt idx="9">
                  <c:v>0.16168731742225101</c:v>
                </c:pt>
                <c:pt idx="10">
                  <c:v>0.16417481461357999</c:v>
                </c:pt>
                <c:pt idx="11">
                  <c:v>0.16500398034376801</c:v>
                </c:pt>
                <c:pt idx="12">
                  <c:v>0.16666231180452701</c:v>
                </c:pt>
                <c:pt idx="13">
                  <c:v>0.16749147753509699</c:v>
                </c:pt>
                <c:pt idx="14">
                  <c:v>0.16749147753509699</c:v>
                </c:pt>
                <c:pt idx="15">
                  <c:v>0.16749147753509699</c:v>
                </c:pt>
                <c:pt idx="16">
                  <c:v>0.16914980899585599</c:v>
                </c:pt>
                <c:pt idx="17">
                  <c:v>0.17329563764756101</c:v>
                </c:pt>
                <c:pt idx="18">
                  <c:v>0.17744146629964899</c:v>
                </c:pt>
                <c:pt idx="19">
                  <c:v>0.17992896349059601</c:v>
                </c:pt>
                <c:pt idx="20">
                  <c:v>0.18324562641211301</c:v>
                </c:pt>
                <c:pt idx="21">
                  <c:v>0.184903957872872</c:v>
                </c:pt>
                <c:pt idx="22">
                  <c:v>0.186562289333631</c:v>
                </c:pt>
                <c:pt idx="23">
                  <c:v>0.186562289333631</c:v>
                </c:pt>
                <c:pt idx="24">
                  <c:v>0.18904978652457799</c:v>
                </c:pt>
                <c:pt idx="25">
                  <c:v>0.189878952255148</c:v>
                </c:pt>
                <c:pt idx="26">
                  <c:v>0.189878952255148</c:v>
                </c:pt>
                <c:pt idx="27">
                  <c:v>0.191537283715907</c:v>
                </c:pt>
                <c:pt idx="28">
                  <c:v>0.19402478090685399</c:v>
                </c:pt>
                <c:pt idx="29">
                  <c:v>0.19568311236761199</c:v>
                </c:pt>
                <c:pt idx="30">
                  <c:v>0.199828941019318</c:v>
                </c:pt>
                <c:pt idx="31">
                  <c:v>0.199828941019318</c:v>
                </c:pt>
                <c:pt idx="32">
                  <c:v>0.20065810674988799</c:v>
                </c:pt>
                <c:pt idx="33">
                  <c:v>0.20065810674988799</c:v>
                </c:pt>
                <c:pt idx="34">
                  <c:v>0.201487272480076</c:v>
                </c:pt>
                <c:pt idx="35">
                  <c:v>0.201487272480076</c:v>
                </c:pt>
                <c:pt idx="36">
                  <c:v>0.201487272480076</c:v>
                </c:pt>
                <c:pt idx="37">
                  <c:v>0.20231643821064699</c:v>
                </c:pt>
                <c:pt idx="38">
                  <c:v>0.20231643821064699</c:v>
                </c:pt>
                <c:pt idx="39">
                  <c:v>0.203145603940835</c:v>
                </c:pt>
                <c:pt idx="40">
                  <c:v>0.20397476967140599</c:v>
                </c:pt>
                <c:pt idx="41">
                  <c:v>0.20729143259292299</c:v>
                </c:pt>
                <c:pt idx="42">
                  <c:v>0.20977892978387</c:v>
                </c:pt>
                <c:pt idx="43">
                  <c:v>0.21226642697519901</c:v>
                </c:pt>
                <c:pt idx="44">
                  <c:v>0.214753924166146</c:v>
                </c:pt>
                <c:pt idx="45">
                  <c:v>0.21724142135747501</c:v>
                </c:pt>
                <c:pt idx="46">
                  <c:v>0.218070587087663</c:v>
                </c:pt>
                <c:pt idx="47">
                  <c:v>0.21889975281785101</c:v>
                </c:pt>
                <c:pt idx="48">
                  <c:v>0.219728918548422</c:v>
                </c:pt>
                <c:pt idx="49">
                  <c:v>0.219728918548422</c:v>
                </c:pt>
                <c:pt idx="50">
                  <c:v>0.221387250009181</c:v>
                </c:pt>
                <c:pt idx="51">
                  <c:v>0.223045581469939</c:v>
                </c:pt>
                <c:pt idx="52">
                  <c:v>0.22553307866088601</c:v>
                </c:pt>
                <c:pt idx="53">
                  <c:v>0.229678907312974</c:v>
                </c:pt>
                <c:pt idx="54">
                  <c:v>0.23299557023449199</c:v>
                </c:pt>
                <c:pt idx="55">
                  <c:v>0.23548306742543801</c:v>
                </c:pt>
                <c:pt idx="56">
                  <c:v>0.23879973034695601</c:v>
                </c:pt>
                <c:pt idx="57">
                  <c:v>0.23962889607714399</c:v>
                </c:pt>
                <c:pt idx="58">
                  <c:v>0.23962889607714399</c:v>
                </c:pt>
                <c:pt idx="59">
                  <c:v>0.23962889607714399</c:v>
                </c:pt>
                <c:pt idx="60">
                  <c:v>0.24128722753790199</c:v>
                </c:pt>
                <c:pt idx="61">
                  <c:v>0.24128722753790199</c:v>
                </c:pt>
                <c:pt idx="62">
                  <c:v>0.24294555899866099</c:v>
                </c:pt>
                <c:pt idx="63">
                  <c:v>0.24460389045941999</c:v>
                </c:pt>
                <c:pt idx="64">
                  <c:v>0.24874971911150801</c:v>
                </c:pt>
                <c:pt idx="65">
                  <c:v>0.253724713493784</c:v>
                </c:pt>
                <c:pt idx="66">
                  <c:v>0.25952887360624799</c:v>
                </c:pt>
                <c:pt idx="67">
                  <c:v>0.26118720506700699</c:v>
                </c:pt>
                <c:pt idx="68">
                  <c:v>0.26118720506700699</c:v>
                </c:pt>
                <c:pt idx="69">
                  <c:v>0.26201637079719498</c:v>
                </c:pt>
                <c:pt idx="70">
                  <c:v>0.26284553652776499</c:v>
                </c:pt>
                <c:pt idx="71">
                  <c:v>0.26284553652776499</c:v>
                </c:pt>
                <c:pt idx="72">
                  <c:v>0.26450386798852399</c:v>
                </c:pt>
                <c:pt idx="73">
                  <c:v>0.26450386798852399</c:v>
                </c:pt>
                <c:pt idx="74">
                  <c:v>0.26616219944928299</c:v>
                </c:pt>
                <c:pt idx="75">
                  <c:v>0.26864969664022897</c:v>
                </c:pt>
                <c:pt idx="76">
                  <c:v>0.27196635956174697</c:v>
                </c:pt>
                <c:pt idx="77">
                  <c:v>0.27611218821383499</c:v>
                </c:pt>
                <c:pt idx="78">
                  <c:v>0.28108718259572801</c:v>
                </c:pt>
                <c:pt idx="79">
                  <c:v>0.28440384551724601</c:v>
                </c:pt>
                <c:pt idx="80">
                  <c:v>0.28523301124781603</c:v>
                </c:pt>
                <c:pt idx="81">
                  <c:v>0.28689134270857503</c:v>
                </c:pt>
                <c:pt idx="82">
                  <c:v>0.28937883989952201</c:v>
                </c:pt>
                <c:pt idx="83">
                  <c:v>0.29020800563009203</c:v>
                </c:pt>
                <c:pt idx="84">
                  <c:v>0.29020800563009203</c:v>
                </c:pt>
                <c:pt idx="85">
                  <c:v>0.29020800563009203</c:v>
                </c:pt>
                <c:pt idx="86">
                  <c:v>0.29103717136028001</c:v>
                </c:pt>
                <c:pt idx="87">
                  <c:v>0.29186633709085102</c:v>
                </c:pt>
                <c:pt idx="88">
                  <c:v>0.29352466855161002</c:v>
                </c:pt>
                <c:pt idx="89">
                  <c:v>0.29435383428179801</c:v>
                </c:pt>
                <c:pt idx="90">
                  <c:v>0.29684133147312702</c:v>
                </c:pt>
                <c:pt idx="91">
                  <c:v>0.29767049720331501</c:v>
                </c:pt>
                <c:pt idx="92">
                  <c:v>0.29932882866407401</c:v>
                </c:pt>
                <c:pt idx="93">
                  <c:v>0.30264549158559101</c:v>
                </c:pt>
                <c:pt idx="94">
                  <c:v>0.303474657315779</c:v>
                </c:pt>
                <c:pt idx="95">
                  <c:v>0.30844965169805499</c:v>
                </c:pt>
                <c:pt idx="96">
                  <c:v>0.31508297754108999</c:v>
                </c:pt>
                <c:pt idx="97">
                  <c:v>0.31674130900184899</c:v>
                </c:pt>
                <c:pt idx="98">
                  <c:v>0.31757047473203698</c:v>
                </c:pt>
                <c:pt idx="99">
                  <c:v>0.31839964046260799</c:v>
                </c:pt>
                <c:pt idx="100">
                  <c:v>0.32254546911431298</c:v>
                </c:pt>
                <c:pt idx="101">
                  <c:v>0.33083712641810598</c:v>
                </c:pt>
                <c:pt idx="102">
                  <c:v>0.34078711518265897</c:v>
                </c:pt>
                <c:pt idx="103">
                  <c:v>0.34244544664341697</c:v>
                </c:pt>
                <c:pt idx="104">
                  <c:v>0.34327461237360501</c:v>
                </c:pt>
                <c:pt idx="105">
                  <c:v>0.34410377810417597</c:v>
                </c:pt>
                <c:pt idx="106">
                  <c:v>0.34410377810417597</c:v>
                </c:pt>
                <c:pt idx="107">
                  <c:v>0.34742044102569303</c:v>
                </c:pt>
                <c:pt idx="108">
                  <c:v>0.34824960675588101</c:v>
                </c:pt>
                <c:pt idx="109">
                  <c:v>0.34824960675588101</c:v>
                </c:pt>
                <c:pt idx="110">
                  <c:v>0.34824960675588101</c:v>
                </c:pt>
                <c:pt idx="111">
                  <c:v>0.35156626967739901</c:v>
                </c:pt>
                <c:pt idx="112">
                  <c:v>0.35322460113815701</c:v>
                </c:pt>
                <c:pt idx="113">
                  <c:v>0.35571209832948703</c:v>
                </c:pt>
                <c:pt idx="114">
                  <c:v>0.35571209832948703</c:v>
                </c:pt>
                <c:pt idx="115">
                  <c:v>0.35654126405967501</c:v>
                </c:pt>
                <c:pt idx="116">
                  <c:v>0.357370429789863</c:v>
                </c:pt>
                <c:pt idx="117">
                  <c:v>0.357370429789863</c:v>
                </c:pt>
                <c:pt idx="118">
                  <c:v>0.359028761250622</c:v>
                </c:pt>
                <c:pt idx="119">
                  <c:v>0.35985792698119201</c:v>
                </c:pt>
                <c:pt idx="120">
                  <c:v>0.362345424172139</c:v>
                </c:pt>
                <c:pt idx="121">
                  <c:v>0.36317458990271001</c:v>
                </c:pt>
                <c:pt idx="122">
                  <c:v>0.36317458990271001</c:v>
                </c:pt>
                <c:pt idx="123">
                  <c:v>0.36317458990271001</c:v>
                </c:pt>
                <c:pt idx="124">
                  <c:v>0.36483292136346801</c:v>
                </c:pt>
                <c:pt idx="125">
                  <c:v>0.36649125282422701</c:v>
                </c:pt>
                <c:pt idx="126">
                  <c:v>0.367320418554415</c:v>
                </c:pt>
                <c:pt idx="127">
                  <c:v>0.367320418554415</c:v>
                </c:pt>
                <c:pt idx="128">
                  <c:v>0.36814958428498601</c:v>
                </c:pt>
                <c:pt idx="129">
                  <c:v>0.368978750015174</c:v>
                </c:pt>
                <c:pt idx="130">
                  <c:v>0.368978750015174</c:v>
                </c:pt>
                <c:pt idx="131">
                  <c:v>0.368978750015174</c:v>
                </c:pt>
                <c:pt idx="132">
                  <c:v>0.36980791574574401</c:v>
                </c:pt>
                <c:pt idx="133">
                  <c:v>0.37146624720650301</c:v>
                </c:pt>
                <c:pt idx="134">
                  <c:v>0.37229541293669099</c:v>
                </c:pt>
                <c:pt idx="135">
                  <c:v>0.37312457866726201</c:v>
                </c:pt>
                <c:pt idx="136">
                  <c:v>0.37395374439744999</c:v>
                </c:pt>
                <c:pt idx="137">
                  <c:v>0.37892873877972599</c:v>
                </c:pt>
                <c:pt idx="138">
                  <c:v>0.38390373316200199</c:v>
                </c:pt>
                <c:pt idx="139">
                  <c:v>0.38556206462276099</c:v>
                </c:pt>
                <c:pt idx="140">
                  <c:v>0.38639123035294898</c:v>
                </c:pt>
                <c:pt idx="141">
                  <c:v>0.38639123035294898</c:v>
                </c:pt>
                <c:pt idx="142">
                  <c:v>0.38722039608351899</c:v>
                </c:pt>
                <c:pt idx="143">
                  <c:v>0.38804956181370698</c:v>
                </c:pt>
                <c:pt idx="144">
                  <c:v>0.38804956181370698</c:v>
                </c:pt>
                <c:pt idx="145">
                  <c:v>0.38887872754427799</c:v>
                </c:pt>
                <c:pt idx="146">
                  <c:v>0.38887872754427799</c:v>
                </c:pt>
                <c:pt idx="147">
                  <c:v>0.39136622473522498</c:v>
                </c:pt>
                <c:pt idx="148">
                  <c:v>0.39136622473522498</c:v>
                </c:pt>
                <c:pt idx="149">
                  <c:v>0.39468288765674198</c:v>
                </c:pt>
                <c:pt idx="150">
                  <c:v>0.39882871630844802</c:v>
                </c:pt>
                <c:pt idx="151">
                  <c:v>0.40048704776920602</c:v>
                </c:pt>
                <c:pt idx="152">
                  <c:v>0.40131621349977697</c:v>
                </c:pt>
                <c:pt idx="153">
                  <c:v>0.40131621349977697</c:v>
                </c:pt>
                <c:pt idx="154">
                  <c:v>0.40131621349977697</c:v>
                </c:pt>
                <c:pt idx="155">
                  <c:v>0.40214537922996502</c:v>
                </c:pt>
                <c:pt idx="156">
                  <c:v>0.40380371069072402</c:v>
                </c:pt>
                <c:pt idx="157">
                  <c:v>0.40380371069072402</c:v>
                </c:pt>
                <c:pt idx="158">
                  <c:v>0.40546204215148202</c:v>
                </c:pt>
                <c:pt idx="159">
                  <c:v>0.40877870507300001</c:v>
                </c:pt>
                <c:pt idx="160">
                  <c:v>0.40960787080356997</c:v>
                </c:pt>
                <c:pt idx="161">
                  <c:v>0.41209536799451701</c:v>
                </c:pt>
                <c:pt idx="162">
                  <c:v>0.41375369945527601</c:v>
                </c:pt>
                <c:pt idx="163">
                  <c:v>0.41375369945527601</c:v>
                </c:pt>
                <c:pt idx="164">
                  <c:v>0.41541203091603401</c:v>
                </c:pt>
                <c:pt idx="165">
                  <c:v>0.416241196646222</c:v>
                </c:pt>
                <c:pt idx="166">
                  <c:v>0.41707036237679301</c:v>
                </c:pt>
                <c:pt idx="167">
                  <c:v>0.417899528106981</c:v>
                </c:pt>
                <c:pt idx="168">
                  <c:v>0.417899528106981</c:v>
                </c:pt>
                <c:pt idx="169">
                  <c:v>0.417899528106981</c:v>
                </c:pt>
                <c:pt idx="170">
                  <c:v>0.417899528106981</c:v>
                </c:pt>
                <c:pt idx="171">
                  <c:v>0.417899528106981</c:v>
                </c:pt>
                <c:pt idx="172">
                  <c:v>0.421216191028499</c:v>
                </c:pt>
                <c:pt idx="173">
                  <c:v>0.424532853950016</c:v>
                </c:pt>
                <c:pt idx="174">
                  <c:v>0.42867868260210401</c:v>
                </c:pt>
                <c:pt idx="175">
                  <c:v>0.43199534552362101</c:v>
                </c:pt>
                <c:pt idx="176">
                  <c:v>0.432824511253809</c:v>
                </c:pt>
                <c:pt idx="177">
                  <c:v>0.43365367698438001</c:v>
                </c:pt>
                <c:pt idx="178">
                  <c:v>0.43531200844513901</c:v>
                </c:pt>
                <c:pt idx="179">
                  <c:v>0.43531200844513901</c:v>
                </c:pt>
                <c:pt idx="180">
                  <c:v>0.43531200844513901</c:v>
                </c:pt>
                <c:pt idx="181">
                  <c:v>0.436141174175327</c:v>
                </c:pt>
                <c:pt idx="182">
                  <c:v>0.436141174175327</c:v>
                </c:pt>
                <c:pt idx="183">
                  <c:v>0.43697033990551498</c:v>
                </c:pt>
                <c:pt idx="184">
                  <c:v>0.43862867136627298</c:v>
                </c:pt>
                <c:pt idx="185">
                  <c:v>0.43862867136627298</c:v>
                </c:pt>
                <c:pt idx="186">
                  <c:v>0.44609116293987899</c:v>
                </c:pt>
                <c:pt idx="187">
                  <c:v>0.44774949440063799</c:v>
                </c:pt>
                <c:pt idx="188">
                  <c:v>0.44940782586139599</c:v>
                </c:pt>
                <c:pt idx="189">
                  <c:v>0.45438282024367199</c:v>
                </c:pt>
                <c:pt idx="190">
                  <c:v>0.45521198597385998</c:v>
                </c:pt>
                <c:pt idx="191">
                  <c:v>0.45521198597385998</c:v>
                </c:pt>
                <c:pt idx="192">
                  <c:v>0.45521198597385998</c:v>
                </c:pt>
                <c:pt idx="193">
                  <c:v>0.45604115170404802</c:v>
                </c:pt>
                <c:pt idx="194">
                  <c:v>0.45852864889537798</c:v>
                </c:pt>
                <c:pt idx="195">
                  <c:v>0.45903729678036298</c:v>
                </c:pt>
                <c:pt idx="196">
                  <c:v>0.46286260758686598</c:v>
                </c:pt>
                <c:pt idx="197">
                  <c:v>0.47051322919987199</c:v>
                </c:pt>
                <c:pt idx="198">
                  <c:v>0.47433854000637499</c:v>
                </c:pt>
                <c:pt idx="199">
                  <c:v>0.47433854000637499</c:v>
                </c:pt>
                <c:pt idx="200">
                  <c:v>0.47816385081287899</c:v>
                </c:pt>
                <c:pt idx="201">
                  <c:v>0.48581447242588499</c:v>
                </c:pt>
                <c:pt idx="202">
                  <c:v>0.48581447242588499</c:v>
                </c:pt>
                <c:pt idx="203">
                  <c:v>0.48581447242588499</c:v>
                </c:pt>
                <c:pt idx="204">
                  <c:v>0.48581447242588499</c:v>
                </c:pt>
                <c:pt idx="205">
                  <c:v>0.48581447242588499</c:v>
                </c:pt>
                <c:pt idx="206">
                  <c:v>0.48963978323238799</c:v>
                </c:pt>
                <c:pt idx="207">
                  <c:v>0.48963978323238799</c:v>
                </c:pt>
                <c:pt idx="208">
                  <c:v>0.49346509403889099</c:v>
                </c:pt>
                <c:pt idx="209">
                  <c:v>0.497290404845394</c:v>
                </c:pt>
                <c:pt idx="210">
                  <c:v>0.5049410264584</c:v>
                </c:pt>
                <c:pt idx="211">
                  <c:v>0.50876633726490295</c:v>
                </c:pt>
                <c:pt idx="212">
                  <c:v>0.50876633726490295</c:v>
                </c:pt>
                <c:pt idx="213">
                  <c:v>0.512591648071406</c:v>
                </c:pt>
                <c:pt idx="214">
                  <c:v>0.512591648071406</c:v>
                </c:pt>
                <c:pt idx="215">
                  <c:v>0.512591648071406</c:v>
                </c:pt>
                <c:pt idx="216">
                  <c:v>0.512591648071406</c:v>
                </c:pt>
                <c:pt idx="217">
                  <c:v>0.51641695887790895</c:v>
                </c:pt>
                <c:pt idx="218">
                  <c:v>0.52406758049091495</c:v>
                </c:pt>
                <c:pt idx="219">
                  <c:v>0.52789289129741801</c:v>
                </c:pt>
                <c:pt idx="220">
                  <c:v>0.53171820210392096</c:v>
                </c:pt>
                <c:pt idx="221">
                  <c:v>0.53554351291042401</c:v>
                </c:pt>
                <c:pt idx="222">
                  <c:v>0.54701944532993296</c:v>
                </c:pt>
                <c:pt idx="223">
                  <c:v>0.55467006694293897</c:v>
                </c:pt>
                <c:pt idx="224">
                  <c:v>0.55849537774944202</c:v>
                </c:pt>
                <c:pt idx="225">
                  <c:v>0.56232068855594497</c:v>
                </c:pt>
                <c:pt idx="226">
                  <c:v>0.56614599936244803</c:v>
                </c:pt>
                <c:pt idx="227">
                  <c:v>0.56614599936244803</c:v>
                </c:pt>
                <c:pt idx="228">
                  <c:v>0.56614599936244803</c:v>
                </c:pt>
                <c:pt idx="229">
                  <c:v>0.56614599936244803</c:v>
                </c:pt>
                <c:pt idx="230">
                  <c:v>0.56614599936244803</c:v>
                </c:pt>
                <c:pt idx="231">
                  <c:v>0.57379662097545403</c:v>
                </c:pt>
                <c:pt idx="232">
                  <c:v>0.57762193178195698</c:v>
                </c:pt>
                <c:pt idx="233">
                  <c:v>0.58527255339496298</c:v>
                </c:pt>
                <c:pt idx="234">
                  <c:v>0.61204972904048505</c:v>
                </c:pt>
                <c:pt idx="235">
                  <c:v>0.61970035065349105</c:v>
                </c:pt>
                <c:pt idx="236">
                  <c:v>0.623525661459994</c:v>
                </c:pt>
                <c:pt idx="237">
                  <c:v>0.631176283073</c:v>
                </c:pt>
                <c:pt idx="238">
                  <c:v>0.64265221549250895</c:v>
                </c:pt>
                <c:pt idx="239">
                  <c:v>0.64647752629901201</c:v>
                </c:pt>
                <c:pt idx="240">
                  <c:v>0.65030283710551495</c:v>
                </c:pt>
                <c:pt idx="241">
                  <c:v>0.65030283710551495</c:v>
                </c:pt>
                <c:pt idx="242">
                  <c:v>0.65030283710551495</c:v>
                </c:pt>
                <c:pt idx="243">
                  <c:v>0.65795345871852096</c:v>
                </c:pt>
                <c:pt idx="244">
                  <c:v>0.65795345871852096</c:v>
                </c:pt>
                <c:pt idx="245">
                  <c:v>0.66560408033152696</c:v>
                </c:pt>
                <c:pt idx="246">
                  <c:v>0.68090532355753897</c:v>
                </c:pt>
                <c:pt idx="247">
                  <c:v>0.68090532355753897</c:v>
                </c:pt>
                <c:pt idx="248">
                  <c:v>0.68473063436404202</c:v>
                </c:pt>
                <c:pt idx="249">
                  <c:v>0.69238125597704803</c:v>
                </c:pt>
                <c:pt idx="250">
                  <c:v>0.69620656678355097</c:v>
                </c:pt>
                <c:pt idx="251">
                  <c:v>0.70768249920306003</c:v>
                </c:pt>
                <c:pt idx="252">
                  <c:v>0.70768249920306003</c:v>
                </c:pt>
                <c:pt idx="253">
                  <c:v>0.70768249920306003</c:v>
                </c:pt>
                <c:pt idx="254">
                  <c:v>0.71150781000956298</c:v>
                </c:pt>
                <c:pt idx="255">
                  <c:v>0.71533312081606604</c:v>
                </c:pt>
                <c:pt idx="256">
                  <c:v>0.71915843162256898</c:v>
                </c:pt>
                <c:pt idx="257">
                  <c:v>0.72298374242907204</c:v>
                </c:pt>
                <c:pt idx="258">
                  <c:v>0.73828498565508405</c:v>
                </c:pt>
                <c:pt idx="259">
                  <c:v>0.74211029646158699</c:v>
                </c:pt>
                <c:pt idx="260">
                  <c:v>0.75358622888109705</c:v>
                </c:pt>
                <c:pt idx="261">
                  <c:v>0.75358622888109705</c:v>
                </c:pt>
                <c:pt idx="262">
                  <c:v>0.7574115396876</c:v>
                </c:pt>
                <c:pt idx="263">
                  <c:v>0.7574115396876</c:v>
                </c:pt>
                <c:pt idx="264">
                  <c:v>0.76123685049410195</c:v>
                </c:pt>
                <c:pt idx="265">
                  <c:v>0.76123685049410195</c:v>
                </c:pt>
                <c:pt idx="266">
                  <c:v>0.76888747210710895</c:v>
                </c:pt>
                <c:pt idx="267">
                  <c:v>0.78418871533312096</c:v>
                </c:pt>
                <c:pt idx="268">
                  <c:v>0.78801402613962401</c:v>
                </c:pt>
                <c:pt idx="269">
                  <c:v>0.79566464775263002</c:v>
                </c:pt>
                <c:pt idx="270">
                  <c:v>0.81096589097864202</c:v>
                </c:pt>
                <c:pt idx="271">
                  <c:v>0.81861651259164803</c:v>
                </c:pt>
                <c:pt idx="272">
                  <c:v>0.82244182339815097</c:v>
                </c:pt>
                <c:pt idx="273">
                  <c:v>0.83009244501115698</c:v>
                </c:pt>
                <c:pt idx="274">
                  <c:v>0.83391775581766003</c:v>
                </c:pt>
                <c:pt idx="275">
                  <c:v>0.83774306662416298</c:v>
                </c:pt>
                <c:pt idx="276">
                  <c:v>0.84539368823716898</c:v>
                </c:pt>
                <c:pt idx="277">
                  <c:v>0.85304430985017499</c:v>
                </c:pt>
                <c:pt idx="278">
                  <c:v>0.85686962065667804</c:v>
                </c:pt>
                <c:pt idx="279">
                  <c:v>0.86452024226968405</c:v>
                </c:pt>
                <c:pt idx="280">
                  <c:v>0.87217086388269005</c:v>
                </c:pt>
                <c:pt idx="281">
                  <c:v>0.8836467963022</c:v>
                </c:pt>
                <c:pt idx="282">
                  <c:v>0.89894803952821201</c:v>
                </c:pt>
                <c:pt idx="283">
                  <c:v>0.90659866114121801</c:v>
                </c:pt>
                <c:pt idx="284">
                  <c:v>0.90659866114121801</c:v>
                </c:pt>
                <c:pt idx="285">
                  <c:v>0.91042397194772096</c:v>
                </c:pt>
                <c:pt idx="286">
                  <c:v>0.91042397194772096</c:v>
                </c:pt>
                <c:pt idx="287">
                  <c:v>0.91424928275422401</c:v>
                </c:pt>
                <c:pt idx="288">
                  <c:v>0.91424928275422401</c:v>
                </c:pt>
                <c:pt idx="289">
                  <c:v>0.92189990436723002</c:v>
                </c:pt>
                <c:pt idx="290">
                  <c:v>0.92572521517373296</c:v>
                </c:pt>
                <c:pt idx="291">
                  <c:v>0.92955052598023602</c:v>
                </c:pt>
                <c:pt idx="292">
                  <c:v>0.93337583678673897</c:v>
                </c:pt>
                <c:pt idx="293">
                  <c:v>0.94102645839974497</c:v>
                </c:pt>
                <c:pt idx="294">
                  <c:v>0.96397832323876298</c:v>
                </c:pt>
                <c:pt idx="295">
                  <c:v>0.96780363404526604</c:v>
                </c:pt>
                <c:pt idx="296">
                  <c:v>0.96780363404526604</c:v>
                </c:pt>
                <c:pt idx="297">
                  <c:v>0.96780363404526604</c:v>
                </c:pt>
                <c:pt idx="298">
                  <c:v>0.96780363404526604</c:v>
                </c:pt>
                <c:pt idx="299">
                  <c:v>0.96780363404526604</c:v>
                </c:pt>
                <c:pt idx="300">
                  <c:v>0.96780363404526604</c:v>
                </c:pt>
                <c:pt idx="301">
                  <c:v>0.97162894485176898</c:v>
                </c:pt>
                <c:pt idx="302">
                  <c:v>0.97162894485176898</c:v>
                </c:pt>
                <c:pt idx="303">
                  <c:v>0.97927956646477499</c:v>
                </c:pt>
                <c:pt idx="304">
                  <c:v>0.98693018807778099</c:v>
                </c:pt>
                <c:pt idx="305">
                  <c:v>0.99840612049729005</c:v>
                </c:pt>
                <c:pt idx="306">
                  <c:v>1.0060567421102999</c:v>
                </c:pt>
                <c:pt idx="307">
                  <c:v>1.0098820529168</c:v>
                </c:pt>
                <c:pt idx="308">
                  <c:v>1.0175326745298101</c:v>
                </c:pt>
                <c:pt idx="309">
                  <c:v>1.0213579853363099</c:v>
                </c:pt>
                <c:pt idx="310">
                  <c:v>1.02518329614281</c:v>
                </c:pt>
                <c:pt idx="311">
                  <c:v>1.0290086069493101</c:v>
                </c:pt>
                <c:pt idx="312">
                  <c:v>1.0290086069493101</c:v>
                </c:pt>
                <c:pt idx="313">
                  <c:v>1.0290086069493101</c:v>
                </c:pt>
                <c:pt idx="314">
                  <c:v>1.0328339177558199</c:v>
                </c:pt>
                <c:pt idx="315">
                  <c:v>1.03665922856232</c:v>
                </c:pt>
                <c:pt idx="316">
                  <c:v>1.0481351609818299</c:v>
                </c:pt>
                <c:pt idx="317">
                  <c:v>1.0481351609818299</c:v>
                </c:pt>
                <c:pt idx="318">
                  <c:v>1.05196047178833</c:v>
                </c:pt>
                <c:pt idx="319">
                  <c:v>1.05196047178833</c:v>
                </c:pt>
                <c:pt idx="320">
                  <c:v>1.05196047178833</c:v>
                </c:pt>
                <c:pt idx="321">
                  <c:v>1.0596110934013401</c:v>
                </c:pt>
                <c:pt idx="322">
                  <c:v>1.0596110934013401</c:v>
                </c:pt>
                <c:pt idx="323">
                  <c:v>1.0596110934013401</c:v>
                </c:pt>
                <c:pt idx="324">
                  <c:v>1.0596110934013401</c:v>
                </c:pt>
                <c:pt idx="325">
                  <c:v>1.0634364042078399</c:v>
                </c:pt>
                <c:pt idx="326">
                  <c:v>1.0634364042078399</c:v>
                </c:pt>
                <c:pt idx="327">
                  <c:v>1.0634364042078399</c:v>
                </c:pt>
                <c:pt idx="328">
                  <c:v>1.07108702582085</c:v>
                </c:pt>
                <c:pt idx="329">
                  <c:v>1.07108702582085</c:v>
                </c:pt>
                <c:pt idx="330">
                  <c:v>1.0902135798533601</c:v>
                </c:pt>
                <c:pt idx="331">
                  <c:v>1.0902135798533601</c:v>
                </c:pt>
                <c:pt idx="332">
                  <c:v>1.0902135798533601</c:v>
                </c:pt>
                <c:pt idx="333">
                  <c:v>1.0940388906598699</c:v>
                </c:pt>
                <c:pt idx="334">
                  <c:v>1.09786420146637</c:v>
                </c:pt>
                <c:pt idx="335">
                  <c:v>1.09786420146637</c:v>
                </c:pt>
                <c:pt idx="336">
                  <c:v>1.09786420146637</c:v>
                </c:pt>
                <c:pt idx="337">
                  <c:v>1.10168951227287</c:v>
                </c:pt>
                <c:pt idx="338">
                  <c:v>1.10168951227287</c:v>
                </c:pt>
                <c:pt idx="339">
                  <c:v>1.10168951227287</c:v>
                </c:pt>
                <c:pt idx="340">
                  <c:v>1.1055148230793801</c:v>
                </c:pt>
                <c:pt idx="341">
                  <c:v>1.11316544469238</c:v>
                </c:pt>
                <c:pt idx="342">
                  <c:v>1.1514185527574099</c:v>
                </c:pt>
                <c:pt idx="343">
                  <c:v>1.1514185527574099</c:v>
                </c:pt>
                <c:pt idx="344">
                  <c:v>1.1514185527574099</c:v>
                </c:pt>
                <c:pt idx="345">
                  <c:v>1.1514185527574099</c:v>
                </c:pt>
                <c:pt idx="346">
                  <c:v>1.15524386356391</c:v>
                </c:pt>
                <c:pt idx="347">
                  <c:v>1.15524386356391</c:v>
                </c:pt>
                <c:pt idx="348">
                  <c:v>1.17437041759643</c:v>
                </c:pt>
                <c:pt idx="349">
                  <c:v>1.17437041759643</c:v>
                </c:pt>
                <c:pt idx="350">
                  <c:v>1.1820210392094399</c:v>
                </c:pt>
                <c:pt idx="351">
                  <c:v>1.1934969716289401</c:v>
                </c:pt>
                <c:pt idx="352">
                  <c:v>1.20114759324195</c:v>
                </c:pt>
                <c:pt idx="353">
                  <c:v>1.2087982148549601</c:v>
                </c:pt>
                <c:pt idx="354">
                  <c:v>1.22027414727447</c:v>
                </c:pt>
                <c:pt idx="355">
                  <c:v>1.2240994580809701</c:v>
                </c:pt>
                <c:pt idx="356">
                  <c:v>1.23175007969398</c:v>
                </c:pt>
                <c:pt idx="357">
                  <c:v>1.2432260121134799</c:v>
                </c:pt>
              </c:numCache>
            </c:numRef>
          </c:xVal>
          <c:yVal>
            <c:numRef>
              <c:f>'[3]NORMAL DISTRIBUTION'!$DC$30:$DC$387</c:f>
              <c:numCache>
                <c:formatCode>General</c:formatCode>
                <c:ptCount val="358"/>
                <c:pt idx="0">
                  <c:v>0.55682439060690181</c:v>
                </c:pt>
                <c:pt idx="1">
                  <c:v>0.55872943521894425</c:v>
                </c:pt>
                <c:pt idx="2">
                  <c:v>0.56254721420582787</c:v>
                </c:pt>
                <c:pt idx="3">
                  <c:v>0.56829283321507762</c:v>
                </c:pt>
                <c:pt idx="4">
                  <c:v>0.57213566385776227</c:v>
                </c:pt>
                <c:pt idx="5">
                  <c:v>0.57791816120726647</c:v>
                </c:pt>
                <c:pt idx="6">
                  <c:v>0.585661423740783</c:v>
                </c:pt>
                <c:pt idx="7">
                  <c:v>0.58760305034370619</c:v>
                </c:pt>
                <c:pt idx="8">
                  <c:v>0.58954696200081325</c:v>
                </c:pt>
                <c:pt idx="9">
                  <c:v>0.59734506014628186</c:v>
                </c:pt>
                <c:pt idx="10">
                  <c:v>0.6032166420729278</c:v>
                </c:pt>
                <c:pt idx="11">
                  <c:v>0.605178109463408</c:v>
                </c:pt>
                <c:pt idx="12">
                  <c:v>0.6091073299210118</c:v>
                </c:pt>
                <c:pt idx="13">
                  <c:v>0.61107504111379962</c:v>
                </c:pt>
                <c:pt idx="14">
                  <c:v>0.61107504111379962</c:v>
                </c:pt>
                <c:pt idx="15">
                  <c:v>0.61107504111379962</c:v>
                </c:pt>
                <c:pt idx="16">
                  <c:v>0.6150165599031735</c:v>
                </c:pt>
                <c:pt idx="17">
                  <c:v>0.62490492140999543</c:v>
                </c:pt>
                <c:pt idx="18">
                  <c:v>0.63484048678825333</c:v>
                </c:pt>
                <c:pt idx="19">
                  <c:v>0.64082333203885555</c:v>
                </c:pt>
                <c:pt idx="20">
                  <c:v>0.648824283179955</c:v>
                </c:pt>
                <c:pt idx="21">
                  <c:v>0.65283455534158363</c:v>
                </c:pt>
                <c:pt idx="22">
                  <c:v>0.65685111026056686</c:v>
                </c:pt>
                <c:pt idx="23">
                  <c:v>0.65685111026056686</c:v>
                </c:pt>
                <c:pt idx="24">
                  <c:v>0.66288731036884307</c:v>
                </c:pt>
                <c:pt idx="25">
                  <c:v>0.66490231335923278</c:v>
                </c:pt>
                <c:pt idx="26">
                  <c:v>0.66490231335923278</c:v>
                </c:pt>
                <c:pt idx="27">
                  <c:v>0.66893657986279897</c:v>
                </c:pt>
                <c:pt idx="28">
                  <c:v>0.67499826768464</c:v>
                </c:pt>
                <c:pt idx="29">
                  <c:v>0.67904596670544426</c:v>
                </c:pt>
                <c:pt idx="30">
                  <c:v>0.68918678034931957</c:v>
                </c:pt>
                <c:pt idx="31">
                  <c:v>0.68918678034931957</c:v>
                </c:pt>
                <c:pt idx="32">
                  <c:v>0.69121844012903122</c:v>
                </c:pt>
                <c:pt idx="33">
                  <c:v>0.69121844012903122</c:v>
                </c:pt>
                <c:pt idx="34">
                  <c:v>0.69325120673916085</c:v>
                </c:pt>
                <c:pt idx="35">
                  <c:v>0.69325120673916085</c:v>
                </c:pt>
                <c:pt idx="36">
                  <c:v>0.69325120673916085</c:v>
                </c:pt>
                <c:pt idx="37">
                  <c:v>0.69528505476263081</c:v>
                </c:pt>
                <c:pt idx="38">
                  <c:v>0.69528505476263081</c:v>
                </c:pt>
                <c:pt idx="39">
                  <c:v>0.69731995868106511</c:v>
                </c:pt>
                <c:pt idx="40">
                  <c:v>0.6993558928827347</c:v>
                </c:pt>
                <c:pt idx="41">
                  <c:v>0.70750941686410984</c:v>
                </c:pt>
                <c:pt idx="42">
                  <c:v>0.71363410846320452</c:v>
                </c:pt>
                <c:pt idx="43">
                  <c:v>0.71976619688445886</c:v>
                </c:pt>
                <c:pt idx="44">
                  <c:v>0.72590496502353963</c:v>
                </c:pt>
                <c:pt idx="45">
                  <c:v>0.73204968836547635</c:v>
                </c:pt>
                <c:pt idx="46">
                  <c:v>0.73409912657905974</c:v>
                </c:pt>
                <c:pt idx="47">
                  <c:v>0.73614911794640303</c:v>
                </c:pt>
                <c:pt idx="48">
                  <c:v>0.73819963509834807</c:v>
                </c:pt>
                <c:pt idx="49">
                  <c:v>0.73819963509834807</c:v>
                </c:pt>
                <c:pt idx="50">
                  <c:v>0.74230213683506874</c:v>
                </c:pt>
                <c:pt idx="51">
                  <c:v>0.74640641108878381</c:v>
                </c:pt>
                <c:pt idx="52">
                  <c:v>0.7525656597799949</c:v>
                </c:pt>
                <c:pt idx="53">
                  <c:v>0.76283677155817997</c:v>
                </c:pt>
                <c:pt idx="54">
                  <c:v>0.77105674939816893</c:v>
                </c:pt>
                <c:pt idx="55">
                  <c:v>0.77722233218610681</c:v>
                </c:pt>
                <c:pt idx="56">
                  <c:v>0.78544242307959122</c:v>
                </c:pt>
                <c:pt idx="57">
                  <c:v>0.7874971288471263</c:v>
                </c:pt>
                <c:pt idx="58">
                  <c:v>0.7874971288471263</c:v>
                </c:pt>
                <c:pt idx="59">
                  <c:v>0.7874971288471263</c:v>
                </c:pt>
                <c:pt idx="60">
                  <c:v>0.79160595458675254</c:v>
                </c:pt>
                <c:pt idx="61">
                  <c:v>0.79160595458675254</c:v>
                </c:pt>
                <c:pt idx="62">
                  <c:v>0.79571380250520674</c:v>
                </c:pt>
                <c:pt idx="63">
                  <c:v>0.79982043549125748</c:v>
                </c:pt>
                <c:pt idx="64">
                  <c:v>0.81008013649887856</c:v>
                </c:pt>
                <c:pt idx="65">
                  <c:v>0.82237449915963701</c:v>
                </c:pt>
                <c:pt idx="66">
                  <c:v>0.83668579757540651</c:v>
                </c:pt>
                <c:pt idx="67">
                  <c:v>0.84076700346972089</c:v>
                </c:pt>
                <c:pt idx="68">
                  <c:v>0.84076700346972089</c:v>
                </c:pt>
                <c:pt idx="69">
                  <c:v>0.84280616225253524</c:v>
                </c:pt>
                <c:pt idx="70">
                  <c:v>0.84484431678943062</c:v>
                </c:pt>
                <c:pt idx="71">
                  <c:v>0.84484431678943062</c:v>
                </c:pt>
                <c:pt idx="72">
                  <c:v>0.84891748838418246</c:v>
                </c:pt>
                <c:pt idx="73">
                  <c:v>0.84891748838418246</c:v>
                </c:pt>
                <c:pt idx="74">
                  <c:v>0.85298626824975499</c:v>
                </c:pt>
                <c:pt idx="75">
                  <c:v>0.85908065463525263</c:v>
                </c:pt>
                <c:pt idx="76">
                  <c:v>0.86718878429547885</c:v>
                </c:pt>
                <c:pt idx="77">
                  <c:v>0.87729261943483594</c:v>
                </c:pt>
                <c:pt idx="78">
                  <c:v>0.8893660173075878</c:v>
                </c:pt>
                <c:pt idx="79">
                  <c:v>0.89738071030638289</c:v>
                </c:pt>
                <c:pt idx="80">
                  <c:v>0.8993798084389758</c:v>
                </c:pt>
                <c:pt idx="81">
                  <c:v>0.9033722883147427</c:v>
                </c:pt>
                <c:pt idx="82">
                  <c:v>0.90934623115279634</c:v>
                </c:pt>
                <c:pt idx="83">
                  <c:v>0.91133347509625962</c:v>
                </c:pt>
                <c:pt idx="84">
                  <c:v>0.91133347509625962</c:v>
                </c:pt>
                <c:pt idx="85">
                  <c:v>0.91133347509625962</c:v>
                </c:pt>
                <c:pt idx="86">
                  <c:v>0.91331862970012867</c:v>
                </c:pt>
                <c:pt idx="87">
                  <c:v>0.91530166242333366</c:v>
                </c:pt>
                <c:pt idx="88">
                  <c:v>0.91926123192387044</c:v>
                </c:pt>
                <c:pt idx="89">
                  <c:v>0.92123770348938361</c:v>
                </c:pt>
                <c:pt idx="90">
                  <c:v>0.9271534736903676</c:v>
                </c:pt>
                <c:pt idx="91">
                  <c:v>0.92912073997425193</c:v>
                </c:pt>
                <c:pt idx="92">
                  <c:v>0.93304809054565041</c:v>
                </c:pt>
                <c:pt idx="93">
                  <c:v>0.94087314623566476</c:v>
                </c:pt>
                <c:pt idx="94">
                  <c:v>0.94282304269167083</c:v>
                </c:pt>
                <c:pt idx="95">
                  <c:v>0.95446640567086527</c:v>
                </c:pt>
                <c:pt idx="96">
                  <c:v>0.96983230425655964</c:v>
                </c:pt>
                <c:pt idx="97">
                  <c:v>0.97364370435829617</c:v>
                </c:pt>
                <c:pt idx="98">
                  <c:v>0.97554471209708515</c:v>
                </c:pt>
                <c:pt idx="99">
                  <c:v>0.97744254771990391</c:v>
                </c:pt>
                <c:pt idx="100">
                  <c:v>0.98688299173798932</c:v>
                </c:pt>
                <c:pt idx="101">
                  <c:v>1.0055070516538487</c:v>
                </c:pt>
                <c:pt idx="102">
                  <c:v>1.0273649319289415</c:v>
                </c:pt>
                <c:pt idx="103">
                  <c:v>1.0309521775832735</c:v>
                </c:pt>
                <c:pt idx="104">
                  <c:v>1.0327395849351035</c:v>
                </c:pt>
                <c:pt idx="105">
                  <c:v>1.0345228054265858</c:v>
                </c:pt>
                <c:pt idx="106">
                  <c:v>1.0345228054265858</c:v>
                </c:pt>
                <c:pt idx="107">
                  <c:v>1.0416131719253241</c:v>
                </c:pt>
                <c:pt idx="108">
                  <c:v>1.0433749732725803</c:v>
                </c:pt>
                <c:pt idx="109">
                  <c:v>1.0433749732725803</c:v>
                </c:pt>
                <c:pt idx="110">
                  <c:v>1.0433749732725803</c:v>
                </c:pt>
                <c:pt idx="111">
                  <c:v>1.0503780518469343</c:v>
                </c:pt>
                <c:pt idx="112">
                  <c:v>1.0538526658847429</c:v>
                </c:pt>
                <c:pt idx="113">
                  <c:v>1.0590302108672764</c:v>
                </c:pt>
                <c:pt idx="114">
                  <c:v>1.0590302108672764</c:v>
                </c:pt>
                <c:pt idx="115">
                  <c:v>1.0607467647669269</c:v>
                </c:pt>
                <c:pt idx="116">
                  <c:v>1.0624586184730638</c:v>
                </c:pt>
                <c:pt idx="117">
                  <c:v>1.0624586184730638</c:v>
                </c:pt>
                <c:pt idx="118">
                  <c:v>1.0658680984886553</c:v>
                </c:pt>
                <c:pt idx="119">
                  <c:v>1.0675656615130678</c:v>
                </c:pt>
                <c:pt idx="120">
                  <c:v>1.0726292640088655</c:v>
                </c:pt>
                <c:pt idx="121">
                  <c:v>1.0743073311108173</c:v>
                </c:pt>
                <c:pt idx="122">
                  <c:v>1.0743073311108173</c:v>
                </c:pt>
                <c:pt idx="123">
                  <c:v>1.0743073311108173</c:v>
                </c:pt>
                <c:pt idx="124">
                  <c:v>1.0776485765181936</c:v>
                </c:pt>
                <c:pt idx="125">
                  <c:v>1.08096976183307</c:v>
                </c:pt>
                <c:pt idx="126">
                  <c:v>1.0826227540350564</c:v>
                </c:pt>
                <c:pt idx="127">
                  <c:v>1.0826227540350564</c:v>
                </c:pt>
                <c:pt idx="128">
                  <c:v>1.0842706378283613</c:v>
                </c:pt>
                <c:pt idx="129">
                  <c:v>1.0859133822074456</c:v>
                </c:pt>
                <c:pt idx="130">
                  <c:v>1.0859133822074456</c:v>
                </c:pt>
                <c:pt idx="131">
                  <c:v>1.0859133822074456</c:v>
                </c:pt>
                <c:pt idx="132">
                  <c:v>1.0875509562313921</c:v>
                </c:pt>
                <c:pt idx="133">
                  <c:v>1.0908104697548338</c:v>
                </c:pt>
                <c:pt idx="134">
                  <c:v>1.0924323476860742</c:v>
                </c:pt>
                <c:pt idx="135">
                  <c:v>1.0940489321275806</c:v>
                </c:pt>
                <c:pt idx="136">
                  <c:v>1.0956601924578171</c:v>
                </c:pt>
                <c:pt idx="137">
                  <c:v>1.1052142420070943</c:v>
                </c:pt>
                <c:pt idx="138">
                  <c:v>1.1145689849422351</c:v>
                </c:pt>
                <c:pt idx="139">
                  <c:v>1.117641824518649</c:v>
                </c:pt>
                <c:pt idx="140">
                  <c:v>1.1191695968740645</c:v>
                </c:pt>
                <c:pt idx="141">
                  <c:v>1.1191695968740645</c:v>
                </c:pt>
                <c:pt idx="142">
                  <c:v>1.1206915650112597</c:v>
                </c:pt>
                <c:pt idx="143">
                  <c:v>1.1222076995838632</c:v>
                </c:pt>
                <c:pt idx="144">
                  <c:v>1.1222076995838632</c:v>
                </c:pt>
                <c:pt idx="145">
                  <c:v>1.1237179713318364</c:v>
                </c:pt>
                <c:pt idx="146">
                  <c:v>1.1237179713318364</c:v>
                </c:pt>
                <c:pt idx="147">
                  <c:v>1.1282133182806484</c:v>
                </c:pt>
                <c:pt idx="148">
                  <c:v>1.1282133182806484</c:v>
                </c:pt>
                <c:pt idx="149">
                  <c:v>1.1341232744687748</c:v>
                </c:pt>
                <c:pt idx="150">
                  <c:v>1.1413733988653365</c:v>
                </c:pt>
                <c:pt idx="151">
                  <c:v>1.1442299995386283</c:v>
                </c:pt>
                <c:pt idx="152">
                  <c:v>1.1456488771893911</c:v>
                </c:pt>
                <c:pt idx="153">
                  <c:v>1.1456488771893911</c:v>
                </c:pt>
                <c:pt idx="154">
                  <c:v>1.1456488771893911</c:v>
                </c:pt>
                <c:pt idx="155">
                  <c:v>1.1470614359510434</c:v>
                </c:pt>
                <c:pt idx="156">
                  <c:v>1.1498674861119642</c:v>
                </c:pt>
                <c:pt idx="157">
                  <c:v>1.1498674861119642</c:v>
                </c:pt>
                <c:pt idx="158">
                  <c:v>1.1526479296326164</c:v>
                </c:pt>
                <c:pt idx="159">
                  <c:v>1.1581311233797908</c:v>
                </c:pt>
                <c:pt idx="160">
                  <c:v>1.1594855778733781</c:v>
                </c:pt>
                <c:pt idx="161">
                  <c:v>1.1635092872089512</c:v>
                </c:pt>
                <c:pt idx="162">
                  <c:v>1.1661584497668855</c:v>
                </c:pt>
                <c:pt idx="163">
                  <c:v>1.1661584497668855</c:v>
                </c:pt>
                <c:pt idx="164">
                  <c:v>1.1687807185909593</c:v>
                </c:pt>
                <c:pt idx="165">
                  <c:v>1.1700817026629151</c:v>
                </c:pt>
                <c:pt idx="166">
                  <c:v>1.1713758853018912</c:v>
                </c:pt>
                <c:pt idx="167">
                  <c:v>1.1726632407450175</c:v>
                </c:pt>
                <c:pt idx="168">
                  <c:v>1.1726632407450175</c:v>
                </c:pt>
                <c:pt idx="169">
                  <c:v>1.1726632407450175</c:v>
                </c:pt>
                <c:pt idx="170">
                  <c:v>1.1726632407450175</c:v>
                </c:pt>
                <c:pt idx="171">
                  <c:v>1.1726632407450175</c:v>
                </c:pt>
                <c:pt idx="172">
                  <c:v>1.1777438794077006</c:v>
                </c:pt>
                <c:pt idx="173">
                  <c:v>1.1827132525071116</c:v>
                </c:pt>
                <c:pt idx="174">
                  <c:v>1.1887660798413631</c:v>
                </c:pt>
                <c:pt idx="175">
                  <c:v>1.1934793340332408</c:v>
                </c:pt>
                <c:pt idx="176">
                  <c:v>1.1946395309323983</c:v>
                </c:pt>
                <c:pt idx="177">
                  <c:v>1.1957924341429989</c:v>
                </c:pt>
                <c:pt idx="178">
                  <c:v>1.1980762664864555</c:v>
                </c:pt>
                <c:pt idx="179">
                  <c:v>1.1980762664864555</c:v>
                </c:pt>
                <c:pt idx="180">
                  <c:v>1.1980762664864555</c:v>
                </c:pt>
                <c:pt idx="181">
                  <c:v>1.1992071494458192</c:v>
                </c:pt>
                <c:pt idx="182">
                  <c:v>1.1992071494458192</c:v>
                </c:pt>
                <c:pt idx="183">
                  <c:v>1.2003306463706507</c:v>
                </c:pt>
                <c:pt idx="184">
                  <c:v>1.2025553912454328</c:v>
                </c:pt>
                <c:pt idx="185">
                  <c:v>1.2025553912454328</c:v>
                </c:pt>
                <c:pt idx="186">
                  <c:v>1.2121952250194323</c:v>
                </c:pt>
                <c:pt idx="187">
                  <c:v>1.2142538122395352</c:v>
                </c:pt>
                <c:pt idx="188">
                  <c:v>1.2162816317351204</c:v>
                </c:pt>
                <c:pt idx="189">
                  <c:v>1.2221788383521708</c:v>
                </c:pt>
                <c:pt idx="190">
                  <c:v>1.2231343326701267</c:v>
                </c:pt>
                <c:pt idx="191">
                  <c:v>1.2231343326701267</c:v>
                </c:pt>
                <c:pt idx="192">
                  <c:v>1.2231343326701267</c:v>
                </c:pt>
                <c:pt idx="193">
                  <c:v>1.2240819532250533</c:v>
                </c:pt>
                <c:pt idx="194">
                  <c:v>1.2268773785447937</c:v>
                </c:pt>
                <c:pt idx="195">
                  <c:v>1.2274401969772726</c:v>
                </c:pt>
                <c:pt idx="196">
                  <c:v>1.2315765995499397</c:v>
                </c:pt>
                <c:pt idx="197">
                  <c:v>1.2393338381886487</c:v>
                </c:pt>
                <c:pt idx="198">
                  <c:v>1.2429512627926804</c:v>
                </c:pt>
                <c:pt idx="199">
                  <c:v>1.2429512627926804</c:v>
                </c:pt>
                <c:pt idx="200">
                  <c:v>1.2463924052380648</c:v>
                </c:pt>
                <c:pt idx="201">
                  <c:v>1.2527398355873791</c:v>
                </c:pt>
                <c:pt idx="202">
                  <c:v>1.2527398355873791</c:v>
                </c:pt>
                <c:pt idx="203">
                  <c:v>1.2527398355873791</c:v>
                </c:pt>
                <c:pt idx="204">
                  <c:v>1.2527398355873791</c:v>
                </c:pt>
                <c:pt idx="205">
                  <c:v>1.2527398355873791</c:v>
                </c:pt>
                <c:pt idx="206">
                  <c:v>1.2556433104225528</c:v>
                </c:pt>
                <c:pt idx="207">
                  <c:v>1.2556433104225528</c:v>
                </c:pt>
                <c:pt idx="208">
                  <c:v>1.2583648790391231</c:v>
                </c:pt>
                <c:pt idx="209">
                  <c:v>1.2609033304437753</c:v>
                </c:pt>
                <c:pt idx="210">
                  <c:v>1.2654264379326616</c:v>
                </c:pt>
                <c:pt idx="211">
                  <c:v>1.2674090747797604</c:v>
                </c:pt>
                <c:pt idx="212">
                  <c:v>1.2674090747797604</c:v>
                </c:pt>
                <c:pt idx="213">
                  <c:v>1.2692045574429673</c:v>
                </c:pt>
                <c:pt idx="214">
                  <c:v>1.2692045574429673</c:v>
                </c:pt>
                <c:pt idx="215">
                  <c:v>1.2692045574429673</c:v>
                </c:pt>
                <c:pt idx="216">
                  <c:v>1.2692045574429673</c:v>
                </c:pt>
                <c:pt idx="217">
                  <c:v>1.2708120821837896</c:v>
                </c:pt>
                <c:pt idx="218">
                  <c:v>1.2734604609439983</c:v>
                </c:pt>
                <c:pt idx="219">
                  <c:v>1.2745001270371519</c:v>
                </c:pt>
                <c:pt idx="220">
                  <c:v>1.2753494602434805</c:v>
                </c:pt>
                <c:pt idx="221">
                  <c:v>1.2760080790383888</c:v>
                </c:pt>
                <c:pt idx="222">
                  <c:v>1.2768371182712015</c:v>
                </c:pt>
                <c:pt idx="223">
                  <c:v>1.2764331028135469</c:v>
                </c:pt>
                <c:pt idx="224">
                  <c:v>1.2759442260155667</c:v>
                </c:pt>
                <c:pt idx="225">
                  <c:v>1.2752643675335547</c:v>
                </c:pt>
                <c:pt idx="226">
                  <c:v>1.2743938328718243</c:v>
                </c:pt>
                <c:pt idx="227">
                  <c:v>1.2743938328718243</c:v>
                </c:pt>
                <c:pt idx="228">
                  <c:v>1.2743938328718243</c:v>
                </c:pt>
                <c:pt idx="229">
                  <c:v>1.2743938328718243</c:v>
                </c:pt>
                <c:pt idx="230">
                  <c:v>1.2743938328718243</c:v>
                </c:pt>
                <c:pt idx="231">
                  <c:v>1.2720823843561968</c:v>
                </c:pt>
                <c:pt idx="232">
                  <c:v>1.2706425078988643</c:v>
                </c:pt>
                <c:pt idx="233">
                  <c:v>1.2671976780618146</c:v>
                </c:pt>
                <c:pt idx="234">
                  <c:v>1.2493014247490739</c:v>
                </c:pt>
                <c:pt idx="235">
                  <c:v>1.242557389502976</c:v>
                </c:pt>
                <c:pt idx="236">
                  <c:v>1.2389204448151556</c:v>
                </c:pt>
                <c:pt idx="237">
                  <c:v>1.2311247206395211</c:v>
                </c:pt>
                <c:pt idx="238">
                  <c:v>1.2181527886689798</c:v>
                </c:pt>
                <c:pt idx="239">
                  <c:v>1.2134954101453941</c:v>
                </c:pt>
                <c:pt idx="240">
                  <c:v>1.2086746514626918</c:v>
                </c:pt>
                <c:pt idx="241">
                  <c:v>1.2086746514626918</c:v>
                </c:pt>
                <c:pt idx="242">
                  <c:v>1.2086746514626918</c:v>
                </c:pt>
                <c:pt idx="243">
                  <c:v>1.1985514226335554</c:v>
                </c:pt>
                <c:pt idx="244">
                  <c:v>1.1985514226335554</c:v>
                </c:pt>
                <c:pt idx="245">
                  <c:v>1.1878005899710244</c:v>
                </c:pt>
                <c:pt idx="246">
                  <c:v>1.1644908712872362</c:v>
                </c:pt>
                <c:pt idx="247">
                  <c:v>1.1644908712872362</c:v>
                </c:pt>
                <c:pt idx="248">
                  <c:v>1.1583011321368937</c:v>
                </c:pt>
                <c:pt idx="249">
                  <c:v>1.1455049527231398</c:v>
                </c:pt>
                <c:pt idx="250">
                  <c:v>1.1389038713331618</c:v>
                </c:pt>
                <c:pt idx="251">
                  <c:v>1.118321756386307</c:v>
                </c:pt>
                <c:pt idx="252">
                  <c:v>1.118321756386307</c:v>
                </c:pt>
                <c:pt idx="253">
                  <c:v>1.118321756386307</c:v>
                </c:pt>
                <c:pt idx="254">
                  <c:v>1.1112108651923658</c:v>
                </c:pt>
                <c:pt idx="255">
                  <c:v>1.1039796964291477</c:v>
                </c:pt>
                <c:pt idx="256">
                  <c:v>1.0966311934025939</c:v>
                </c:pt>
                <c:pt idx="257">
                  <c:v>1.0891683326314665</c:v>
                </c:pt>
                <c:pt idx="258">
                  <c:v>1.0582338926883597</c:v>
                </c:pt>
                <c:pt idx="259">
                  <c:v>1.0502449129551263</c:v>
                </c:pt>
                <c:pt idx="260">
                  <c:v>1.025715118852923</c:v>
                </c:pt>
                <c:pt idx="261">
                  <c:v>1.025715118852923</c:v>
                </c:pt>
                <c:pt idx="262">
                  <c:v>1.0173614659705419</c:v>
                </c:pt>
                <c:pt idx="263">
                  <c:v>1.0173614659705419</c:v>
                </c:pt>
                <c:pt idx="264">
                  <c:v>1.0089246039268993</c:v>
                </c:pt>
                <c:pt idx="265">
                  <c:v>1.0089246039268993</c:v>
                </c:pt>
                <c:pt idx="266">
                  <c:v>0.99181409588799063</c:v>
                </c:pt>
                <c:pt idx="267">
                  <c:v>0.95673623984238332</c:v>
                </c:pt>
                <c:pt idx="268">
                  <c:v>0.94780711909748783</c:v>
                </c:pt>
                <c:pt idx="269">
                  <c:v>0.92977990397424681</c:v>
                </c:pt>
                <c:pt idx="270">
                  <c:v>0.89313961882779769</c:v>
                </c:pt>
                <c:pt idx="271">
                  <c:v>0.87457763122888976</c:v>
                </c:pt>
                <c:pt idx="272">
                  <c:v>0.86524724154778487</c:v>
                </c:pt>
                <c:pt idx="273">
                  <c:v>0.84650327956060056</c:v>
                </c:pt>
                <c:pt idx="274">
                  <c:v>0.83709588791948386</c:v>
                </c:pt>
                <c:pt idx="275">
                  <c:v>0.82766897086241897</c:v>
                </c:pt>
                <c:pt idx="276">
                  <c:v>0.80876865288979194</c:v>
                </c:pt>
                <c:pt idx="277">
                  <c:v>0.78982623187972467</c:v>
                </c:pt>
                <c:pt idx="278">
                  <c:v>0.78034657395885476</c:v>
                </c:pt>
                <c:pt idx="279">
                  <c:v>0.76138476476103589</c:v>
                </c:pt>
                <c:pt idx="280">
                  <c:v>0.74243843061982151</c:v>
                </c:pt>
                <c:pt idx="281">
                  <c:v>0.71409599973754578</c:v>
                </c:pt>
                <c:pt idx="282">
                  <c:v>0.67656070059046169</c:v>
                </c:pt>
                <c:pt idx="283">
                  <c:v>0.65794753135414152</c:v>
                </c:pt>
                <c:pt idx="284">
                  <c:v>0.65794753135414152</c:v>
                </c:pt>
                <c:pt idx="285">
                  <c:v>0.64868799655776332</c:v>
                </c:pt>
                <c:pt idx="286">
                  <c:v>0.64868799655776332</c:v>
                </c:pt>
                <c:pt idx="287">
                  <c:v>0.63946291566179936</c:v>
                </c:pt>
                <c:pt idx="288">
                  <c:v>0.63946291566179936</c:v>
                </c:pt>
                <c:pt idx="289">
                  <c:v>0.62112508984308157</c:v>
                </c:pt>
                <c:pt idx="290">
                  <c:v>0.61201670986040613</c:v>
                </c:pt>
                <c:pt idx="291">
                  <c:v>0.6029515124740491</c:v>
                </c:pt>
                <c:pt idx="292">
                  <c:v>0.59393155537308084</c:v>
                </c:pt>
                <c:pt idx="293">
                  <c:v>0.57603533825218334</c:v>
                </c:pt>
                <c:pt idx="294">
                  <c:v>0.52363052113643349</c:v>
                </c:pt>
                <c:pt idx="295">
                  <c:v>0.51510181466435712</c:v>
                </c:pt>
                <c:pt idx="296">
                  <c:v>0.51510181466435712</c:v>
                </c:pt>
                <c:pt idx="297">
                  <c:v>0.51510181466435712</c:v>
                </c:pt>
                <c:pt idx="298">
                  <c:v>0.51510181466435712</c:v>
                </c:pt>
                <c:pt idx="299">
                  <c:v>0.51510181466435712</c:v>
                </c:pt>
                <c:pt idx="300">
                  <c:v>0.51510181466435712</c:v>
                </c:pt>
                <c:pt idx="301">
                  <c:v>0.50663607326267934</c:v>
                </c:pt>
                <c:pt idx="302">
                  <c:v>0.50663607326267934</c:v>
                </c:pt>
                <c:pt idx="303">
                  <c:v>0.4898993606618825</c:v>
                </c:pt>
                <c:pt idx="304">
                  <c:v>0.47343160150937663</c:v>
                </c:pt>
                <c:pt idx="305">
                  <c:v>0.44925670116333505</c:v>
                </c:pt>
                <c:pt idx="306">
                  <c:v>0.43350484235930853</c:v>
                </c:pt>
                <c:pt idx="307">
                  <c:v>0.42574151411119082</c:v>
                </c:pt>
                <c:pt idx="308">
                  <c:v>0.41044484026900541</c:v>
                </c:pt>
                <c:pt idx="309">
                  <c:v>0.4029132534139947</c:v>
                </c:pt>
                <c:pt idx="310">
                  <c:v>0.3954605881341583</c:v>
                </c:pt>
                <c:pt idx="311">
                  <c:v>0.3880875980132707</c:v>
                </c:pt>
                <c:pt idx="312">
                  <c:v>0.3880875980132707</c:v>
                </c:pt>
                <c:pt idx="313">
                  <c:v>0.3880875980132707</c:v>
                </c:pt>
                <c:pt idx="314">
                  <c:v>0.38079498714947463</c:v>
                </c:pt>
                <c:pt idx="315">
                  <c:v>0.37358341065975736</c:v>
                </c:pt>
                <c:pt idx="316">
                  <c:v>0.35244071522460257</c:v>
                </c:pt>
                <c:pt idx="317">
                  <c:v>0.35244071522460257</c:v>
                </c:pt>
                <c:pt idx="318">
                  <c:v>0.3455588669104484</c:v>
                </c:pt>
                <c:pt idx="319">
                  <c:v>0.3455588669104484</c:v>
                </c:pt>
                <c:pt idx="320">
                  <c:v>0.3455588669104484</c:v>
                </c:pt>
                <c:pt idx="321">
                  <c:v>0.33204632771473558</c:v>
                </c:pt>
                <c:pt idx="322">
                  <c:v>0.33204632771473558</c:v>
                </c:pt>
                <c:pt idx="323">
                  <c:v>0.33204632771473558</c:v>
                </c:pt>
                <c:pt idx="324">
                  <c:v>0.33204632771473558</c:v>
                </c:pt>
                <c:pt idx="325">
                  <c:v>0.32541633860245717</c:v>
                </c:pt>
                <c:pt idx="326">
                  <c:v>0.32541633860245717</c:v>
                </c:pt>
                <c:pt idx="327">
                  <c:v>0.32541633860245717</c:v>
                </c:pt>
                <c:pt idx="328">
                  <c:v>0.3124103443028628</c:v>
                </c:pt>
                <c:pt idx="329">
                  <c:v>0.3124103443028628</c:v>
                </c:pt>
                <c:pt idx="330">
                  <c:v>0.28138524152796479</c:v>
                </c:pt>
                <c:pt idx="331">
                  <c:v>0.28138524152796479</c:v>
                </c:pt>
                <c:pt idx="332">
                  <c:v>0.28138524152796479</c:v>
                </c:pt>
                <c:pt idx="333">
                  <c:v>0.27543631705588834</c:v>
                </c:pt>
                <c:pt idx="334">
                  <c:v>0.26957275176718593</c:v>
                </c:pt>
                <c:pt idx="335">
                  <c:v>0.26957275176718593</c:v>
                </c:pt>
                <c:pt idx="336">
                  <c:v>0.26957275176718593</c:v>
                </c:pt>
                <c:pt idx="337">
                  <c:v>0.26379446749841545</c:v>
                </c:pt>
                <c:pt idx="338">
                  <c:v>0.26379446749841545</c:v>
                </c:pt>
                <c:pt idx="339">
                  <c:v>0.26379446749841545</c:v>
                </c:pt>
                <c:pt idx="340">
                  <c:v>0.25810134982078609</c:v>
                </c:pt>
                <c:pt idx="341">
                  <c:v>0.24696998027628236</c:v>
                </c:pt>
                <c:pt idx="342">
                  <c:v>0.19633952342720967</c:v>
                </c:pt>
                <c:pt idx="343">
                  <c:v>0.19633952342720967</c:v>
                </c:pt>
                <c:pt idx="344">
                  <c:v>0.19633952342720967</c:v>
                </c:pt>
                <c:pt idx="345">
                  <c:v>0.19633952342720967</c:v>
                </c:pt>
                <c:pt idx="346">
                  <c:v>0.19172822386664731</c:v>
                </c:pt>
                <c:pt idx="347">
                  <c:v>0.19172822386664731</c:v>
                </c:pt>
                <c:pt idx="348">
                  <c:v>0.16986392665350586</c:v>
                </c:pt>
                <c:pt idx="349">
                  <c:v>0.16986392665350586</c:v>
                </c:pt>
                <c:pt idx="350">
                  <c:v>0.16166332840726186</c:v>
                </c:pt>
                <c:pt idx="351">
                  <c:v>0.14993009456537218</c:v>
                </c:pt>
                <c:pt idx="352">
                  <c:v>0.14247812458430356</c:v>
                </c:pt>
                <c:pt idx="353">
                  <c:v>0.13531538335862717</c:v>
                </c:pt>
                <c:pt idx="354">
                  <c:v>0.12510002872340678</c:v>
                </c:pt>
                <c:pt idx="355">
                  <c:v>0.12183272519634004</c:v>
                </c:pt>
                <c:pt idx="356">
                  <c:v>0.11549994115087865</c:v>
                </c:pt>
                <c:pt idx="357">
                  <c:v>0.10649279677675903</c:v>
                </c:pt>
              </c:numCache>
            </c:numRef>
          </c:yVal>
          <c:smooth val="0"/>
          <c:extLst>
            <c:ext xmlns:c16="http://schemas.microsoft.com/office/drawing/2014/chart" uri="{C3380CC4-5D6E-409C-BE32-E72D297353CC}">
              <c16:uniqueId val="{00000000-3C27-40C4-B106-78DE44F4203C}"/>
            </c:ext>
          </c:extLst>
        </c:ser>
        <c:dLbls>
          <c:showLegendKey val="0"/>
          <c:showVal val="0"/>
          <c:showCatName val="0"/>
          <c:showSerName val="0"/>
          <c:showPercent val="0"/>
          <c:showBubbleSize val="0"/>
        </c:dLbls>
        <c:axId val="663915832"/>
        <c:axId val="663913912"/>
      </c:scatterChart>
      <c:valAx>
        <c:axId val="663915832"/>
        <c:scaling>
          <c:orientation val="minMax"/>
        </c:scaling>
        <c:delete val="0"/>
        <c:axPos val="b"/>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100"/>
                  <a:t>INFLATION</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63913912"/>
        <c:crosses val="autoZero"/>
        <c:crossBetween val="midCat"/>
      </c:valAx>
      <c:valAx>
        <c:axId val="663913912"/>
        <c:scaling>
          <c:orientation val="minMax"/>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100"/>
                  <a:t>NORMALISED</a:t>
                </a:r>
                <a:r>
                  <a:rPr lang="en-US" sz="1100" baseline="0"/>
                  <a:t> POINTS</a:t>
                </a:r>
                <a:endParaRPr lang="en-US" sz="1100"/>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63915832"/>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600"/>
              <a:t>NORMAL</a:t>
            </a:r>
            <a:r>
              <a:rPr lang="en-US" sz="1600" baseline="0"/>
              <a:t> DISTRIBUTION</a:t>
            </a:r>
            <a:endParaRPr lang="en-US" sz="1600"/>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'[3]NORMAL DISTRIBUTION'!$DU$29</c:f>
              <c:strCache>
                <c:ptCount val="1"/>
                <c:pt idx="0">
                  <c:v>Normal Distribution </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'[3]NORMAL DISTRIBUTION'!$DT$30:$DT$387</c:f>
              <c:numCache>
                <c:formatCode>General</c:formatCode>
                <c:ptCount val="358"/>
                <c:pt idx="0">
                  <c:v>5.3999999999999999E-2</c:v>
                </c:pt>
                <c:pt idx="1">
                  <c:v>5.6500000000000002E-2</c:v>
                </c:pt>
                <c:pt idx="2">
                  <c:v>5.6500000000000002E-2</c:v>
                </c:pt>
                <c:pt idx="3">
                  <c:v>0.06</c:v>
                </c:pt>
                <c:pt idx="4">
                  <c:v>0.06</c:v>
                </c:pt>
                <c:pt idx="5">
                  <c:v>0.06</c:v>
                </c:pt>
                <c:pt idx="6">
                  <c:v>0.06</c:v>
                </c:pt>
                <c:pt idx="7">
                  <c:v>0.06</c:v>
                </c:pt>
                <c:pt idx="8">
                  <c:v>0.06</c:v>
                </c:pt>
                <c:pt idx="9">
                  <c:v>0.06</c:v>
                </c:pt>
                <c:pt idx="10">
                  <c:v>0.06</c:v>
                </c:pt>
                <c:pt idx="11">
                  <c:v>0.06</c:v>
                </c:pt>
                <c:pt idx="12">
                  <c:v>0.06</c:v>
                </c:pt>
                <c:pt idx="13">
                  <c:v>0.06</c:v>
                </c:pt>
                <c:pt idx="14">
                  <c:v>0.06</c:v>
                </c:pt>
                <c:pt idx="15">
                  <c:v>0.06</c:v>
                </c:pt>
                <c:pt idx="16">
                  <c:v>0.06</c:v>
                </c:pt>
                <c:pt idx="17">
                  <c:v>0.06</c:v>
                </c:pt>
                <c:pt idx="18">
                  <c:v>0.06</c:v>
                </c:pt>
                <c:pt idx="19">
                  <c:v>0.06</c:v>
                </c:pt>
                <c:pt idx="20">
                  <c:v>0.06</c:v>
                </c:pt>
                <c:pt idx="21">
                  <c:v>0.06</c:v>
                </c:pt>
                <c:pt idx="22">
                  <c:v>0.06</c:v>
                </c:pt>
                <c:pt idx="23">
                  <c:v>0.06</c:v>
                </c:pt>
                <c:pt idx="24">
                  <c:v>0.06</c:v>
                </c:pt>
                <c:pt idx="25">
                  <c:v>0.06</c:v>
                </c:pt>
                <c:pt idx="26">
                  <c:v>0.06</c:v>
                </c:pt>
                <c:pt idx="27">
                  <c:v>0.06</c:v>
                </c:pt>
                <c:pt idx="28">
                  <c:v>0.06</c:v>
                </c:pt>
                <c:pt idx="29">
                  <c:v>0.06</c:v>
                </c:pt>
                <c:pt idx="30">
                  <c:v>0.06</c:v>
                </c:pt>
                <c:pt idx="31">
                  <c:v>0.06</c:v>
                </c:pt>
                <c:pt idx="32">
                  <c:v>0.06</c:v>
                </c:pt>
                <c:pt idx="33">
                  <c:v>0.06</c:v>
                </c:pt>
                <c:pt idx="34">
                  <c:v>0.06</c:v>
                </c:pt>
                <c:pt idx="35">
                  <c:v>0.06</c:v>
                </c:pt>
                <c:pt idx="36">
                  <c:v>0.06</c:v>
                </c:pt>
                <c:pt idx="37">
                  <c:v>0.06</c:v>
                </c:pt>
                <c:pt idx="38">
                  <c:v>0.06</c:v>
                </c:pt>
                <c:pt idx="39">
                  <c:v>0.06</c:v>
                </c:pt>
                <c:pt idx="40">
                  <c:v>0.06</c:v>
                </c:pt>
                <c:pt idx="41">
                  <c:v>0.06</c:v>
                </c:pt>
                <c:pt idx="42">
                  <c:v>0.06</c:v>
                </c:pt>
                <c:pt idx="43">
                  <c:v>0.06</c:v>
                </c:pt>
                <c:pt idx="44">
                  <c:v>0.06</c:v>
                </c:pt>
                <c:pt idx="45">
                  <c:v>0.06</c:v>
                </c:pt>
                <c:pt idx="46">
                  <c:v>0.06</c:v>
                </c:pt>
                <c:pt idx="47">
                  <c:v>0.06</c:v>
                </c:pt>
                <c:pt idx="48">
                  <c:v>0.06</c:v>
                </c:pt>
                <c:pt idx="49">
                  <c:v>0.06</c:v>
                </c:pt>
                <c:pt idx="50">
                  <c:v>0.06</c:v>
                </c:pt>
                <c:pt idx="51">
                  <c:v>0.06</c:v>
                </c:pt>
                <c:pt idx="52">
                  <c:v>0.06</c:v>
                </c:pt>
                <c:pt idx="53">
                  <c:v>0.06</c:v>
                </c:pt>
                <c:pt idx="54">
                  <c:v>0.06</c:v>
                </c:pt>
                <c:pt idx="55">
                  <c:v>0.06</c:v>
                </c:pt>
                <c:pt idx="56">
                  <c:v>0.06</c:v>
                </c:pt>
                <c:pt idx="57">
                  <c:v>0.06</c:v>
                </c:pt>
                <c:pt idx="58">
                  <c:v>0.06</c:v>
                </c:pt>
                <c:pt idx="59">
                  <c:v>0.06</c:v>
                </c:pt>
                <c:pt idx="60">
                  <c:v>0.06</c:v>
                </c:pt>
                <c:pt idx="61">
                  <c:v>0.06</c:v>
                </c:pt>
                <c:pt idx="62">
                  <c:v>0.06</c:v>
                </c:pt>
                <c:pt idx="63">
                  <c:v>0.06</c:v>
                </c:pt>
                <c:pt idx="64">
                  <c:v>0.06</c:v>
                </c:pt>
                <c:pt idx="65">
                  <c:v>0.06</c:v>
                </c:pt>
                <c:pt idx="66">
                  <c:v>0.06</c:v>
                </c:pt>
                <c:pt idx="67">
                  <c:v>0.06</c:v>
                </c:pt>
                <c:pt idx="68">
                  <c:v>0.06</c:v>
                </c:pt>
                <c:pt idx="69">
                  <c:v>0.06</c:v>
                </c:pt>
                <c:pt idx="70">
                  <c:v>0.06</c:v>
                </c:pt>
                <c:pt idx="71">
                  <c:v>0.06</c:v>
                </c:pt>
                <c:pt idx="72">
                  <c:v>0.06</c:v>
                </c:pt>
                <c:pt idx="73">
                  <c:v>0.06</c:v>
                </c:pt>
                <c:pt idx="74">
                  <c:v>0.06</c:v>
                </c:pt>
                <c:pt idx="75">
                  <c:v>0.06</c:v>
                </c:pt>
                <c:pt idx="76">
                  <c:v>0.06</c:v>
                </c:pt>
                <c:pt idx="77">
                  <c:v>0.06</c:v>
                </c:pt>
                <c:pt idx="78">
                  <c:v>0.06</c:v>
                </c:pt>
                <c:pt idx="79">
                  <c:v>0.06</c:v>
                </c:pt>
                <c:pt idx="80">
                  <c:v>0.06</c:v>
                </c:pt>
                <c:pt idx="81">
                  <c:v>0.06</c:v>
                </c:pt>
                <c:pt idx="82">
                  <c:v>0.06</c:v>
                </c:pt>
                <c:pt idx="83">
                  <c:v>0.06</c:v>
                </c:pt>
                <c:pt idx="84">
                  <c:v>0.06</c:v>
                </c:pt>
                <c:pt idx="85">
                  <c:v>0.06</c:v>
                </c:pt>
                <c:pt idx="86">
                  <c:v>0.06</c:v>
                </c:pt>
                <c:pt idx="87">
                  <c:v>0.06</c:v>
                </c:pt>
                <c:pt idx="88">
                  <c:v>0.06</c:v>
                </c:pt>
                <c:pt idx="89">
                  <c:v>0.06</c:v>
                </c:pt>
                <c:pt idx="90">
                  <c:v>0.06</c:v>
                </c:pt>
                <c:pt idx="91">
                  <c:v>0.06</c:v>
                </c:pt>
                <c:pt idx="92">
                  <c:v>0.06</c:v>
                </c:pt>
                <c:pt idx="93">
                  <c:v>0.06</c:v>
                </c:pt>
                <c:pt idx="94">
                  <c:v>0.06</c:v>
                </c:pt>
                <c:pt idx="95">
                  <c:v>0.06</c:v>
                </c:pt>
                <c:pt idx="96">
                  <c:v>0.06</c:v>
                </c:pt>
                <c:pt idx="97">
                  <c:v>0.06</c:v>
                </c:pt>
                <c:pt idx="98">
                  <c:v>0.06</c:v>
                </c:pt>
                <c:pt idx="99">
                  <c:v>0.06</c:v>
                </c:pt>
                <c:pt idx="100">
                  <c:v>0.06</c:v>
                </c:pt>
                <c:pt idx="101">
                  <c:v>0.06</c:v>
                </c:pt>
                <c:pt idx="102">
                  <c:v>0.06</c:v>
                </c:pt>
                <c:pt idx="103">
                  <c:v>0.06</c:v>
                </c:pt>
                <c:pt idx="104">
                  <c:v>0.06</c:v>
                </c:pt>
                <c:pt idx="105">
                  <c:v>0.06</c:v>
                </c:pt>
                <c:pt idx="106">
                  <c:v>0.06</c:v>
                </c:pt>
                <c:pt idx="107">
                  <c:v>0.06</c:v>
                </c:pt>
                <c:pt idx="108">
                  <c:v>0.06</c:v>
                </c:pt>
                <c:pt idx="109">
                  <c:v>0.06</c:v>
                </c:pt>
                <c:pt idx="110">
                  <c:v>6.25E-2</c:v>
                </c:pt>
                <c:pt idx="111">
                  <c:v>6.25E-2</c:v>
                </c:pt>
                <c:pt idx="112">
                  <c:v>6.25E-2</c:v>
                </c:pt>
                <c:pt idx="113">
                  <c:v>6.25E-2</c:v>
                </c:pt>
                <c:pt idx="114">
                  <c:v>6.25E-2</c:v>
                </c:pt>
                <c:pt idx="115">
                  <c:v>6.25E-2</c:v>
                </c:pt>
                <c:pt idx="116">
                  <c:v>6.25E-2</c:v>
                </c:pt>
                <c:pt idx="117">
                  <c:v>6.25E-2</c:v>
                </c:pt>
                <c:pt idx="118">
                  <c:v>6.25E-2</c:v>
                </c:pt>
                <c:pt idx="119">
                  <c:v>6.25E-2</c:v>
                </c:pt>
                <c:pt idx="120">
                  <c:v>6.25E-2</c:v>
                </c:pt>
                <c:pt idx="121">
                  <c:v>6.25E-2</c:v>
                </c:pt>
                <c:pt idx="122">
                  <c:v>6.25E-2</c:v>
                </c:pt>
                <c:pt idx="123">
                  <c:v>6.25E-2</c:v>
                </c:pt>
                <c:pt idx="124">
                  <c:v>6.25E-2</c:v>
                </c:pt>
                <c:pt idx="125">
                  <c:v>6.25E-2</c:v>
                </c:pt>
                <c:pt idx="126">
                  <c:v>6.25E-2</c:v>
                </c:pt>
                <c:pt idx="127">
                  <c:v>6.25E-2</c:v>
                </c:pt>
                <c:pt idx="128">
                  <c:v>6.5000000000000002E-2</c:v>
                </c:pt>
                <c:pt idx="129">
                  <c:v>6.5000000000000002E-2</c:v>
                </c:pt>
                <c:pt idx="130">
                  <c:v>6.5000000000000002E-2</c:v>
                </c:pt>
                <c:pt idx="131">
                  <c:v>6.5000000000000002E-2</c:v>
                </c:pt>
                <c:pt idx="132">
                  <c:v>6.5000000000000002E-2</c:v>
                </c:pt>
                <c:pt idx="133">
                  <c:v>6.5000000000000002E-2</c:v>
                </c:pt>
                <c:pt idx="134">
                  <c:v>6.5000000000000002E-2</c:v>
                </c:pt>
                <c:pt idx="135">
                  <c:v>6.5000000000000002E-2</c:v>
                </c:pt>
                <c:pt idx="136">
                  <c:v>6.5000000000000002E-2</c:v>
                </c:pt>
                <c:pt idx="137">
                  <c:v>6.5000000000000002E-2</c:v>
                </c:pt>
                <c:pt idx="138">
                  <c:v>6.5000000000000002E-2</c:v>
                </c:pt>
                <c:pt idx="139">
                  <c:v>6.5000000000000002E-2</c:v>
                </c:pt>
                <c:pt idx="140">
                  <c:v>6.5000000000000002E-2</c:v>
                </c:pt>
                <c:pt idx="141">
                  <c:v>6.5000000000000002E-2</c:v>
                </c:pt>
                <c:pt idx="142">
                  <c:v>6.5000000000000002E-2</c:v>
                </c:pt>
                <c:pt idx="143">
                  <c:v>6.5000000000000002E-2</c:v>
                </c:pt>
                <c:pt idx="144">
                  <c:v>6.5000000000000002E-2</c:v>
                </c:pt>
                <c:pt idx="145">
                  <c:v>6.5000000000000002E-2</c:v>
                </c:pt>
                <c:pt idx="146">
                  <c:v>6.5000000000000002E-2</c:v>
                </c:pt>
                <c:pt idx="147">
                  <c:v>6.5000000000000002E-2</c:v>
                </c:pt>
                <c:pt idx="148">
                  <c:v>6.5000000000000002E-2</c:v>
                </c:pt>
                <c:pt idx="149">
                  <c:v>6.7500000000000004E-2</c:v>
                </c:pt>
                <c:pt idx="150">
                  <c:v>6.7500000000000004E-2</c:v>
                </c:pt>
                <c:pt idx="151">
                  <c:v>6.7500000000000004E-2</c:v>
                </c:pt>
                <c:pt idx="152">
                  <c:v>6.7500000000000004E-2</c:v>
                </c:pt>
                <c:pt idx="153">
                  <c:v>6.7500000000000004E-2</c:v>
                </c:pt>
                <c:pt idx="154">
                  <c:v>6.7500000000000004E-2</c:v>
                </c:pt>
                <c:pt idx="155">
                  <c:v>6.7500000000000004E-2</c:v>
                </c:pt>
                <c:pt idx="156">
                  <c:v>6.7500000000000004E-2</c:v>
                </c:pt>
                <c:pt idx="157">
                  <c:v>6.7500000000000004E-2</c:v>
                </c:pt>
                <c:pt idx="158">
                  <c:v>6.7500000000000004E-2</c:v>
                </c:pt>
                <c:pt idx="159">
                  <c:v>6.7500000000000004E-2</c:v>
                </c:pt>
                <c:pt idx="160">
                  <c:v>6.7500000000000004E-2</c:v>
                </c:pt>
                <c:pt idx="161">
                  <c:v>7.0000000000000007E-2</c:v>
                </c:pt>
                <c:pt idx="162">
                  <c:v>7.0000000000000007E-2</c:v>
                </c:pt>
                <c:pt idx="163">
                  <c:v>7.0000000000000007E-2</c:v>
                </c:pt>
                <c:pt idx="164">
                  <c:v>7.0000000000000007E-2</c:v>
                </c:pt>
                <c:pt idx="165">
                  <c:v>7.0000000000000007E-2</c:v>
                </c:pt>
                <c:pt idx="166">
                  <c:v>7.0000000000000007E-2</c:v>
                </c:pt>
                <c:pt idx="167">
                  <c:v>7.0000000000000007E-2</c:v>
                </c:pt>
                <c:pt idx="168">
                  <c:v>7.0000000000000007E-2</c:v>
                </c:pt>
                <c:pt idx="169">
                  <c:v>7.0000000000000007E-2</c:v>
                </c:pt>
                <c:pt idx="170">
                  <c:v>7.0000000000000007E-2</c:v>
                </c:pt>
                <c:pt idx="171">
                  <c:v>7.0000000000000007E-2</c:v>
                </c:pt>
                <c:pt idx="172">
                  <c:v>7.0000000000000007E-2</c:v>
                </c:pt>
                <c:pt idx="173">
                  <c:v>7.0000000000000007E-2</c:v>
                </c:pt>
                <c:pt idx="174">
                  <c:v>7.0000000000000007E-2</c:v>
                </c:pt>
                <c:pt idx="175">
                  <c:v>7.0000000000000007E-2</c:v>
                </c:pt>
                <c:pt idx="176">
                  <c:v>7.0000000000000007E-2</c:v>
                </c:pt>
                <c:pt idx="177">
                  <c:v>7.4999999999999997E-2</c:v>
                </c:pt>
                <c:pt idx="178">
                  <c:v>7.7499999999999999E-2</c:v>
                </c:pt>
                <c:pt idx="179">
                  <c:v>7.7499999999999999E-2</c:v>
                </c:pt>
                <c:pt idx="180">
                  <c:v>7.7499999999999999E-2</c:v>
                </c:pt>
                <c:pt idx="181">
                  <c:v>7.7499999999999999E-2</c:v>
                </c:pt>
                <c:pt idx="182">
                  <c:v>7.7499999999999999E-2</c:v>
                </c:pt>
                <c:pt idx="183">
                  <c:v>7.7499999999999999E-2</c:v>
                </c:pt>
                <c:pt idx="184">
                  <c:v>0.08</c:v>
                </c:pt>
                <c:pt idx="185">
                  <c:v>0.08</c:v>
                </c:pt>
                <c:pt idx="186">
                  <c:v>0.08</c:v>
                </c:pt>
                <c:pt idx="187">
                  <c:v>0.08</c:v>
                </c:pt>
                <c:pt idx="188">
                  <c:v>0.08</c:v>
                </c:pt>
                <c:pt idx="189">
                  <c:v>0.08</c:v>
                </c:pt>
                <c:pt idx="190">
                  <c:v>0.08</c:v>
                </c:pt>
                <c:pt idx="191">
                  <c:v>0.08</c:v>
                </c:pt>
                <c:pt idx="192">
                  <c:v>0.08</c:v>
                </c:pt>
                <c:pt idx="193">
                  <c:v>0.08</c:v>
                </c:pt>
                <c:pt idx="194">
                  <c:v>0.08</c:v>
                </c:pt>
                <c:pt idx="195">
                  <c:v>0.08</c:v>
                </c:pt>
                <c:pt idx="196">
                  <c:v>0.08</c:v>
                </c:pt>
                <c:pt idx="197">
                  <c:v>0.08</c:v>
                </c:pt>
                <c:pt idx="198">
                  <c:v>0.08</c:v>
                </c:pt>
                <c:pt idx="199">
                  <c:v>0.08</c:v>
                </c:pt>
                <c:pt idx="200">
                  <c:v>0.08</c:v>
                </c:pt>
                <c:pt idx="201">
                  <c:v>0.08</c:v>
                </c:pt>
                <c:pt idx="202">
                  <c:v>0.08</c:v>
                </c:pt>
                <c:pt idx="203">
                  <c:v>0.08</c:v>
                </c:pt>
                <c:pt idx="204">
                  <c:v>8.2500000000000004E-2</c:v>
                </c:pt>
                <c:pt idx="205">
                  <c:v>8.2500000000000004E-2</c:v>
                </c:pt>
                <c:pt idx="206">
                  <c:v>8.2500000000000004E-2</c:v>
                </c:pt>
                <c:pt idx="207">
                  <c:v>8.2500000000000004E-2</c:v>
                </c:pt>
                <c:pt idx="208">
                  <c:v>8.2500000000000004E-2</c:v>
                </c:pt>
                <c:pt idx="209">
                  <c:v>8.2500000000000004E-2</c:v>
                </c:pt>
                <c:pt idx="210">
                  <c:v>8.5000000000000006E-2</c:v>
                </c:pt>
                <c:pt idx="211">
                  <c:v>8.5000000000000006E-2</c:v>
                </c:pt>
                <c:pt idx="212">
                  <c:v>8.5000000000000006E-2</c:v>
                </c:pt>
                <c:pt idx="213">
                  <c:v>8.5000000000000006E-2</c:v>
                </c:pt>
                <c:pt idx="214">
                  <c:v>8.5000000000000006E-2</c:v>
                </c:pt>
                <c:pt idx="215">
                  <c:v>8.7499999999999994E-2</c:v>
                </c:pt>
                <c:pt idx="216">
                  <c:v>8.7499999999999994E-2</c:v>
                </c:pt>
                <c:pt idx="217">
                  <c:v>8.7499999999999994E-2</c:v>
                </c:pt>
                <c:pt idx="218">
                  <c:v>8.7499999999999994E-2</c:v>
                </c:pt>
                <c:pt idx="219">
                  <c:v>8.7499999999999994E-2</c:v>
                </c:pt>
                <c:pt idx="220">
                  <c:v>8.7499999999999994E-2</c:v>
                </c:pt>
                <c:pt idx="221">
                  <c:v>0.09</c:v>
                </c:pt>
                <c:pt idx="222">
                  <c:v>0.09</c:v>
                </c:pt>
                <c:pt idx="223">
                  <c:v>0.09</c:v>
                </c:pt>
                <c:pt idx="224">
                  <c:v>0.09</c:v>
                </c:pt>
                <c:pt idx="225">
                  <c:v>0.09</c:v>
                </c:pt>
                <c:pt idx="226">
                  <c:v>0.09</c:v>
                </c:pt>
                <c:pt idx="227">
                  <c:v>0.09</c:v>
                </c:pt>
                <c:pt idx="228">
                  <c:v>0.09</c:v>
                </c:pt>
                <c:pt idx="229">
                  <c:v>0.09</c:v>
                </c:pt>
                <c:pt idx="230">
                  <c:v>0.09</c:v>
                </c:pt>
                <c:pt idx="231">
                  <c:v>0.09</c:v>
                </c:pt>
                <c:pt idx="232">
                  <c:v>0.09</c:v>
                </c:pt>
                <c:pt idx="233">
                  <c:v>0.09</c:v>
                </c:pt>
                <c:pt idx="234">
                  <c:v>0.09</c:v>
                </c:pt>
                <c:pt idx="235">
                  <c:v>0.09</c:v>
                </c:pt>
                <c:pt idx="236">
                  <c:v>0.09</c:v>
                </c:pt>
                <c:pt idx="237">
                  <c:v>0.09</c:v>
                </c:pt>
                <c:pt idx="238">
                  <c:v>0.09</c:v>
                </c:pt>
                <c:pt idx="239">
                  <c:v>0.09</c:v>
                </c:pt>
                <c:pt idx="240">
                  <c:v>0.09</c:v>
                </c:pt>
                <c:pt idx="241">
                  <c:v>0.09</c:v>
                </c:pt>
                <c:pt idx="242">
                  <c:v>0.09</c:v>
                </c:pt>
                <c:pt idx="243">
                  <c:v>0.09</c:v>
                </c:pt>
                <c:pt idx="244">
                  <c:v>0.09</c:v>
                </c:pt>
                <c:pt idx="245">
                  <c:v>0.09</c:v>
                </c:pt>
                <c:pt idx="246">
                  <c:v>0.09</c:v>
                </c:pt>
                <c:pt idx="247">
                  <c:v>0.09</c:v>
                </c:pt>
                <c:pt idx="248">
                  <c:v>0.09</c:v>
                </c:pt>
                <c:pt idx="249">
                  <c:v>0.09</c:v>
                </c:pt>
                <c:pt idx="250">
                  <c:v>0.09</c:v>
                </c:pt>
                <c:pt idx="251">
                  <c:v>0.09</c:v>
                </c:pt>
                <c:pt idx="252">
                  <c:v>0.09</c:v>
                </c:pt>
                <c:pt idx="253">
                  <c:v>0.09</c:v>
                </c:pt>
                <c:pt idx="254">
                  <c:v>0.09</c:v>
                </c:pt>
                <c:pt idx="255">
                  <c:v>0.09</c:v>
                </c:pt>
                <c:pt idx="256">
                  <c:v>9.5000000000000001E-2</c:v>
                </c:pt>
                <c:pt idx="257">
                  <c:v>9.5000000000000001E-2</c:v>
                </c:pt>
                <c:pt idx="258">
                  <c:v>9.5000000000000001E-2</c:v>
                </c:pt>
                <c:pt idx="259">
                  <c:v>0.1</c:v>
                </c:pt>
                <c:pt idx="260">
                  <c:v>0.1</c:v>
                </c:pt>
                <c:pt idx="261">
                  <c:v>0.1</c:v>
                </c:pt>
                <c:pt idx="262">
                  <c:v>0.1</c:v>
                </c:pt>
                <c:pt idx="263">
                  <c:v>0.1</c:v>
                </c:pt>
                <c:pt idx="264">
                  <c:v>0.1</c:v>
                </c:pt>
                <c:pt idx="265">
                  <c:v>0.1</c:v>
                </c:pt>
                <c:pt idx="266">
                  <c:v>0.1</c:v>
                </c:pt>
                <c:pt idx="267">
                  <c:v>0.1</c:v>
                </c:pt>
                <c:pt idx="268">
                  <c:v>0.1</c:v>
                </c:pt>
                <c:pt idx="269">
                  <c:v>0.1</c:v>
                </c:pt>
                <c:pt idx="270">
                  <c:v>0.1</c:v>
                </c:pt>
                <c:pt idx="271">
                  <c:v>0.1</c:v>
                </c:pt>
                <c:pt idx="272">
                  <c:v>0.1</c:v>
                </c:pt>
                <c:pt idx="273">
                  <c:v>0.1</c:v>
                </c:pt>
                <c:pt idx="274">
                  <c:v>0.1</c:v>
                </c:pt>
                <c:pt idx="275">
                  <c:v>0.1</c:v>
                </c:pt>
                <c:pt idx="276">
                  <c:v>0.1</c:v>
                </c:pt>
                <c:pt idx="277">
                  <c:v>0.1</c:v>
                </c:pt>
                <c:pt idx="278">
                  <c:v>0.1</c:v>
                </c:pt>
                <c:pt idx="279">
                  <c:v>0.1</c:v>
                </c:pt>
                <c:pt idx="280">
                  <c:v>0.1</c:v>
                </c:pt>
                <c:pt idx="281">
                  <c:v>0.1</c:v>
                </c:pt>
                <c:pt idx="282">
                  <c:v>0.10249999999999999</c:v>
                </c:pt>
                <c:pt idx="283">
                  <c:v>0.10249999999999999</c:v>
                </c:pt>
                <c:pt idx="284">
                  <c:v>0.105</c:v>
                </c:pt>
                <c:pt idx="285">
                  <c:v>0.11</c:v>
                </c:pt>
                <c:pt idx="286">
                  <c:v>0.11</c:v>
                </c:pt>
                <c:pt idx="287">
                  <c:v>0.11</c:v>
                </c:pt>
                <c:pt idx="288">
                  <c:v>0.11</c:v>
                </c:pt>
                <c:pt idx="289">
                  <c:v>0.11</c:v>
                </c:pt>
                <c:pt idx="290">
                  <c:v>0.11</c:v>
                </c:pt>
                <c:pt idx="291">
                  <c:v>0.11</c:v>
                </c:pt>
                <c:pt idx="292">
                  <c:v>0.12</c:v>
                </c:pt>
                <c:pt idx="293">
                  <c:v>0.12</c:v>
                </c:pt>
                <c:pt idx="294">
                  <c:v>0.12</c:v>
                </c:pt>
                <c:pt idx="295">
                  <c:v>0.12</c:v>
                </c:pt>
                <c:pt idx="296">
                  <c:v>0.12</c:v>
                </c:pt>
                <c:pt idx="297">
                  <c:v>0.12</c:v>
                </c:pt>
                <c:pt idx="298">
                  <c:v>0.12</c:v>
                </c:pt>
                <c:pt idx="299">
                  <c:v>0.12</c:v>
                </c:pt>
                <c:pt idx="300">
                  <c:v>0.12</c:v>
                </c:pt>
                <c:pt idx="301">
                  <c:v>0.12</c:v>
                </c:pt>
                <c:pt idx="302">
                  <c:v>0.12</c:v>
                </c:pt>
                <c:pt idx="303">
                  <c:v>0.12</c:v>
                </c:pt>
                <c:pt idx="304">
                  <c:v>0.12</c:v>
                </c:pt>
                <c:pt idx="305">
                  <c:v>0.12</c:v>
                </c:pt>
                <c:pt idx="306">
                  <c:v>0.12</c:v>
                </c:pt>
                <c:pt idx="307">
                  <c:v>0.12</c:v>
                </c:pt>
                <c:pt idx="308">
                  <c:v>0.12</c:v>
                </c:pt>
                <c:pt idx="309">
                  <c:v>0.12</c:v>
                </c:pt>
                <c:pt idx="310">
                  <c:v>0.12</c:v>
                </c:pt>
                <c:pt idx="311">
                  <c:v>0.12</c:v>
                </c:pt>
                <c:pt idx="312">
                  <c:v>0.12</c:v>
                </c:pt>
                <c:pt idx="313">
                  <c:v>0.12</c:v>
                </c:pt>
                <c:pt idx="314">
                  <c:v>0.12</c:v>
                </c:pt>
                <c:pt idx="315">
                  <c:v>0.12</c:v>
                </c:pt>
                <c:pt idx="316">
                  <c:v>0.12</c:v>
                </c:pt>
                <c:pt idx="317">
                  <c:v>0.12</c:v>
                </c:pt>
                <c:pt idx="318">
                  <c:v>0.12</c:v>
                </c:pt>
                <c:pt idx="319">
                  <c:v>0.12</c:v>
                </c:pt>
                <c:pt idx="320">
                  <c:v>0.12</c:v>
                </c:pt>
                <c:pt idx="321">
                  <c:v>0.12</c:v>
                </c:pt>
                <c:pt idx="322">
                  <c:v>0.12</c:v>
                </c:pt>
                <c:pt idx="323">
                  <c:v>0.12</c:v>
                </c:pt>
                <c:pt idx="324">
                  <c:v>0.12</c:v>
                </c:pt>
                <c:pt idx="325">
                  <c:v>0.12</c:v>
                </c:pt>
                <c:pt idx="326">
                  <c:v>0.12</c:v>
                </c:pt>
                <c:pt idx="327">
                  <c:v>0.12</c:v>
                </c:pt>
                <c:pt idx="328">
                  <c:v>0.12</c:v>
                </c:pt>
                <c:pt idx="329">
                  <c:v>0.12</c:v>
                </c:pt>
                <c:pt idx="330">
                  <c:v>0.12</c:v>
                </c:pt>
                <c:pt idx="331">
                  <c:v>0.12</c:v>
                </c:pt>
                <c:pt idx="332">
                  <c:v>0.12</c:v>
                </c:pt>
                <c:pt idx="333">
                  <c:v>0.12</c:v>
                </c:pt>
                <c:pt idx="334">
                  <c:v>0.12</c:v>
                </c:pt>
                <c:pt idx="335">
                  <c:v>0.12</c:v>
                </c:pt>
                <c:pt idx="336">
                  <c:v>0.12</c:v>
                </c:pt>
                <c:pt idx="337">
                  <c:v>0.12</c:v>
                </c:pt>
                <c:pt idx="338">
                  <c:v>0.12</c:v>
                </c:pt>
                <c:pt idx="339">
                  <c:v>0.12</c:v>
                </c:pt>
                <c:pt idx="340">
                  <c:v>0.12</c:v>
                </c:pt>
                <c:pt idx="341">
                  <c:v>0.12</c:v>
                </c:pt>
                <c:pt idx="342">
                  <c:v>0.12</c:v>
                </c:pt>
                <c:pt idx="343">
                  <c:v>0.12</c:v>
                </c:pt>
                <c:pt idx="344">
                  <c:v>0.12</c:v>
                </c:pt>
                <c:pt idx="345">
                  <c:v>0.12</c:v>
                </c:pt>
                <c:pt idx="346">
                  <c:v>0.12</c:v>
                </c:pt>
                <c:pt idx="347">
                  <c:v>0.12</c:v>
                </c:pt>
                <c:pt idx="348">
                  <c:v>0.12</c:v>
                </c:pt>
                <c:pt idx="349">
                  <c:v>0.12</c:v>
                </c:pt>
                <c:pt idx="350">
                  <c:v>0.12</c:v>
                </c:pt>
                <c:pt idx="351">
                  <c:v>0.12</c:v>
                </c:pt>
                <c:pt idx="352">
                  <c:v>0.12</c:v>
                </c:pt>
                <c:pt idx="353">
                  <c:v>0.12</c:v>
                </c:pt>
                <c:pt idx="354">
                  <c:v>0.12</c:v>
                </c:pt>
                <c:pt idx="355">
                  <c:v>0.12</c:v>
                </c:pt>
                <c:pt idx="356">
                  <c:v>0.12</c:v>
                </c:pt>
                <c:pt idx="357">
                  <c:v>0.12</c:v>
                </c:pt>
              </c:numCache>
            </c:numRef>
          </c:xVal>
          <c:yVal>
            <c:numRef>
              <c:f>'[3]NORMAL DISTRIBUTION'!$DU$30:$DU$387</c:f>
              <c:numCache>
                <c:formatCode>General</c:formatCode>
                <c:ptCount val="358"/>
                <c:pt idx="0">
                  <c:v>8.2547703397734242</c:v>
                </c:pt>
                <c:pt idx="1">
                  <c:v>9.3917817211011307</c:v>
                </c:pt>
                <c:pt idx="2">
                  <c:v>9.3917817211011307</c:v>
                </c:pt>
                <c:pt idx="3">
                  <c:v>11.025090993177511</c:v>
                </c:pt>
                <c:pt idx="4">
                  <c:v>11.025090993177511</c:v>
                </c:pt>
                <c:pt idx="5">
                  <c:v>11.025090993177511</c:v>
                </c:pt>
                <c:pt idx="6">
                  <c:v>11.025090993177511</c:v>
                </c:pt>
                <c:pt idx="7">
                  <c:v>11.025090993177511</c:v>
                </c:pt>
                <c:pt idx="8">
                  <c:v>11.025090993177511</c:v>
                </c:pt>
                <c:pt idx="9">
                  <c:v>11.025090993177511</c:v>
                </c:pt>
                <c:pt idx="10">
                  <c:v>11.025090993177511</c:v>
                </c:pt>
                <c:pt idx="11">
                  <c:v>11.025090993177511</c:v>
                </c:pt>
                <c:pt idx="12">
                  <c:v>11.025090993177511</c:v>
                </c:pt>
                <c:pt idx="13">
                  <c:v>11.025090993177511</c:v>
                </c:pt>
                <c:pt idx="14">
                  <c:v>11.025090993177511</c:v>
                </c:pt>
                <c:pt idx="15">
                  <c:v>11.025090993177511</c:v>
                </c:pt>
                <c:pt idx="16">
                  <c:v>11.025090993177511</c:v>
                </c:pt>
                <c:pt idx="17">
                  <c:v>11.025090993177511</c:v>
                </c:pt>
                <c:pt idx="18">
                  <c:v>11.025090993177511</c:v>
                </c:pt>
                <c:pt idx="19">
                  <c:v>11.025090993177511</c:v>
                </c:pt>
                <c:pt idx="20">
                  <c:v>11.025090993177511</c:v>
                </c:pt>
                <c:pt idx="21">
                  <c:v>11.025090993177511</c:v>
                </c:pt>
                <c:pt idx="22">
                  <c:v>11.025090993177511</c:v>
                </c:pt>
                <c:pt idx="23">
                  <c:v>11.025090993177511</c:v>
                </c:pt>
                <c:pt idx="24">
                  <c:v>11.025090993177511</c:v>
                </c:pt>
                <c:pt idx="25">
                  <c:v>11.025090993177511</c:v>
                </c:pt>
                <c:pt idx="26">
                  <c:v>11.025090993177511</c:v>
                </c:pt>
                <c:pt idx="27">
                  <c:v>11.025090993177511</c:v>
                </c:pt>
                <c:pt idx="28">
                  <c:v>11.025090993177511</c:v>
                </c:pt>
                <c:pt idx="29">
                  <c:v>11.025090993177511</c:v>
                </c:pt>
                <c:pt idx="30">
                  <c:v>11.025090993177511</c:v>
                </c:pt>
                <c:pt idx="31">
                  <c:v>11.025090993177511</c:v>
                </c:pt>
                <c:pt idx="32">
                  <c:v>11.025090993177511</c:v>
                </c:pt>
                <c:pt idx="33">
                  <c:v>11.025090993177511</c:v>
                </c:pt>
                <c:pt idx="34">
                  <c:v>11.025090993177511</c:v>
                </c:pt>
                <c:pt idx="35">
                  <c:v>11.025090993177511</c:v>
                </c:pt>
                <c:pt idx="36">
                  <c:v>11.025090993177511</c:v>
                </c:pt>
                <c:pt idx="37">
                  <c:v>11.025090993177511</c:v>
                </c:pt>
                <c:pt idx="38">
                  <c:v>11.025090993177511</c:v>
                </c:pt>
                <c:pt idx="39">
                  <c:v>11.025090993177511</c:v>
                </c:pt>
                <c:pt idx="40">
                  <c:v>11.025090993177511</c:v>
                </c:pt>
                <c:pt idx="41">
                  <c:v>11.025090993177511</c:v>
                </c:pt>
                <c:pt idx="42">
                  <c:v>11.025090993177511</c:v>
                </c:pt>
                <c:pt idx="43">
                  <c:v>11.025090993177511</c:v>
                </c:pt>
                <c:pt idx="44">
                  <c:v>11.025090993177511</c:v>
                </c:pt>
                <c:pt idx="45">
                  <c:v>11.025090993177511</c:v>
                </c:pt>
                <c:pt idx="46">
                  <c:v>11.025090993177511</c:v>
                </c:pt>
                <c:pt idx="47">
                  <c:v>11.025090993177511</c:v>
                </c:pt>
                <c:pt idx="48">
                  <c:v>11.025090993177511</c:v>
                </c:pt>
                <c:pt idx="49">
                  <c:v>11.025090993177511</c:v>
                </c:pt>
                <c:pt idx="50">
                  <c:v>11.025090993177511</c:v>
                </c:pt>
                <c:pt idx="51">
                  <c:v>11.025090993177511</c:v>
                </c:pt>
                <c:pt idx="52">
                  <c:v>11.025090993177511</c:v>
                </c:pt>
                <c:pt idx="53">
                  <c:v>11.025090993177511</c:v>
                </c:pt>
                <c:pt idx="54">
                  <c:v>11.025090993177511</c:v>
                </c:pt>
                <c:pt idx="55">
                  <c:v>11.025090993177511</c:v>
                </c:pt>
                <c:pt idx="56">
                  <c:v>11.025090993177511</c:v>
                </c:pt>
                <c:pt idx="57">
                  <c:v>11.025090993177511</c:v>
                </c:pt>
                <c:pt idx="58">
                  <c:v>11.025090993177511</c:v>
                </c:pt>
                <c:pt idx="59">
                  <c:v>11.025090993177511</c:v>
                </c:pt>
                <c:pt idx="60">
                  <c:v>11.025090993177511</c:v>
                </c:pt>
                <c:pt idx="61">
                  <c:v>11.025090993177511</c:v>
                </c:pt>
                <c:pt idx="62">
                  <c:v>11.025090993177511</c:v>
                </c:pt>
                <c:pt idx="63">
                  <c:v>11.025090993177511</c:v>
                </c:pt>
                <c:pt idx="64">
                  <c:v>11.025090993177511</c:v>
                </c:pt>
                <c:pt idx="65">
                  <c:v>11.025090993177511</c:v>
                </c:pt>
                <c:pt idx="66">
                  <c:v>11.025090993177511</c:v>
                </c:pt>
                <c:pt idx="67">
                  <c:v>11.025090993177511</c:v>
                </c:pt>
                <c:pt idx="68">
                  <c:v>11.025090993177511</c:v>
                </c:pt>
                <c:pt idx="69">
                  <c:v>11.025090993177511</c:v>
                </c:pt>
                <c:pt idx="70">
                  <c:v>11.025090993177511</c:v>
                </c:pt>
                <c:pt idx="71">
                  <c:v>11.025090993177511</c:v>
                </c:pt>
                <c:pt idx="72">
                  <c:v>11.025090993177511</c:v>
                </c:pt>
                <c:pt idx="73">
                  <c:v>11.025090993177511</c:v>
                </c:pt>
                <c:pt idx="74">
                  <c:v>11.025090993177511</c:v>
                </c:pt>
                <c:pt idx="75">
                  <c:v>11.025090993177511</c:v>
                </c:pt>
                <c:pt idx="76">
                  <c:v>11.025090993177511</c:v>
                </c:pt>
                <c:pt idx="77">
                  <c:v>11.025090993177511</c:v>
                </c:pt>
                <c:pt idx="78">
                  <c:v>11.025090993177511</c:v>
                </c:pt>
                <c:pt idx="79">
                  <c:v>11.025090993177511</c:v>
                </c:pt>
                <c:pt idx="80">
                  <c:v>11.025090993177511</c:v>
                </c:pt>
                <c:pt idx="81">
                  <c:v>11.025090993177511</c:v>
                </c:pt>
                <c:pt idx="82">
                  <c:v>11.025090993177511</c:v>
                </c:pt>
                <c:pt idx="83">
                  <c:v>11.025090993177511</c:v>
                </c:pt>
                <c:pt idx="84">
                  <c:v>11.025090993177511</c:v>
                </c:pt>
                <c:pt idx="85">
                  <c:v>11.025090993177511</c:v>
                </c:pt>
                <c:pt idx="86">
                  <c:v>11.025090993177511</c:v>
                </c:pt>
                <c:pt idx="87">
                  <c:v>11.025090993177511</c:v>
                </c:pt>
                <c:pt idx="88">
                  <c:v>11.025090993177511</c:v>
                </c:pt>
                <c:pt idx="89">
                  <c:v>11.025090993177511</c:v>
                </c:pt>
                <c:pt idx="90">
                  <c:v>11.025090993177511</c:v>
                </c:pt>
                <c:pt idx="91">
                  <c:v>11.025090993177511</c:v>
                </c:pt>
                <c:pt idx="92">
                  <c:v>11.025090993177511</c:v>
                </c:pt>
                <c:pt idx="93">
                  <c:v>11.025090993177511</c:v>
                </c:pt>
                <c:pt idx="94">
                  <c:v>11.025090993177511</c:v>
                </c:pt>
                <c:pt idx="95">
                  <c:v>11.025090993177511</c:v>
                </c:pt>
                <c:pt idx="96">
                  <c:v>11.025090993177511</c:v>
                </c:pt>
                <c:pt idx="97">
                  <c:v>11.025090993177511</c:v>
                </c:pt>
                <c:pt idx="98">
                  <c:v>11.025090993177511</c:v>
                </c:pt>
                <c:pt idx="99">
                  <c:v>11.025090993177511</c:v>
                </c:pt>
                <c:pt idx="100">
                  <c:v>11.025090993177511</c:v>
                </c:pt>
                <c:pt idx="101">
                  <c:v>11.025090993177511</c:v>
                </c:pt>
                <c:pt idx="102">
                  <c:v>11.025090993177511</c:v>
                </c:pt>
                <c:pt idx="103">
                  <c:v>11.025090993177511</c:v>
                </c:pt>
                <c:pt idx="104">
                  <c:v>11.025090993177511</c:v>
                </c:pt>
                <c:pt idx="105">
                  <c:v>11.025090993177511</c:v>
                </c:pt>
                <c:pt idx="106">
                  <c:v>11.025090993177511</c:v>
                </c:pt>
                <c:pt idx="107">
                  <c:v>11.025090993177511</c:v>
                </c:pt>
                <c:pt idx="108">
                  <c:v>11.025090993177511</c:v>
                </c:pt>
                <c:pt idx="109">
                  <c:v>11.025090993177511</c:v>
                </c:pt>
                <c:pt idx="110">
                  <c:v>12.184749481198914</c:v>
                </c:pt>
                <c:pt idx="111">
                  <c:v>12.184749481198914</c:v>
                </c:pt>
                <c:pt idx="112">
                  <c:v>12.184749481198914</c:v>
                </c:pt>
                <c:pt idx="113">
                  <c:v>12.184749481198914</c:v>
                </c:pt>
                <c:pt idx="114">
                  <c:v>12.184749481198914</c:v>
                </c:pt>
                <c:pt idx="115">
                  <c:v>12.184749481198914</c:v>
                </c:pt>
                <c:pt idx="116">
                  <c:v>12.184749481198914</c:v>
                </c:pt>
                <c:pt idx="117">
                  <c:v>12.184749481198914</c:v>
                </c:pt>
                <c:pt idx="118">
                  <c:v>12.184749481198914</c:v>
                </c:pt>
                <c:pt idx="119">
                  <c:v>12.184749481198914</c:v>
                </c:pt>
                <c:pt idx="120">
                  <c:v>12.184749481198914</c:v>
                </c:pt>
                <c:pt idx="121">
                  <c:v>12.184749481198914</c:v>
                </c:pt>
                <c:pt idx="122">
                  <c:v>12.184749481198914</c:v>
                </c:pt>
                <c:pt idx="123">
                  <c:v>12.184749481198914</c:v>
                </c:pt>
                <c:pt idx="124">
                  <c:v>12.184749481198914</c:v>
                </c:pt>
                <c:pt idx="125">
                  <c:v>12.184749481198914</c:v>
                </c:pt>
                <c:pt idx="126">
                  <c:v>12.184749481198914</c:v>
                </c:pt>
                <c:pt idx="127">
                  <c:v>12.184749481198914</c:v>
                </c:pt>
                <c:pt idx="128">
                  <c:v>13.304466192138271</c:v>
                </c:pt>
                <c:pt idx="129">
                  <c:v>13.304466192138271</c:v>
                </c:pt>
                <c:pt idx="130">
                  <c:v>13.304466192138271</c:v>
                </c:pt>
                <c:pt idx="131">
                  <c:v>13.304466192138271</c:v>
                </c:pt>
                <c:pt idx="132">
                  <c:v>13.304466192138271</c:v>
                </c:pt>
                <c:pt idx="133">
                  <c:v>13.304466192138271</c:v>
                </c:pt>
                <c:pt idx="134">
                  <c:v>13.304466192138271</c:v>
                </c:pt>
                <c:pt idx="135">
                  <c:v>13.304466192138271</c:v>
                </c:pt>
                <c:pt idx="136">
                  <c:v>13.304466192138271</c:v>
                </c:pt>
                <c:pt idx="137">
                  <c:v>13.304466192138271</c:v>
                </c:pt>
                <c:pt idx="138">
                  <c:v>13.304466192138271</c:v>
                </c:pt>
                <c:pt idx="139">
                  <c:v>13.304466192138271</c:v>
                </c:pt>
                <c:pt idx="140">
                  <c:v>13.304466192138271</c:v>
                </c:pt>
                <c:pt idx="141">
                  <c:v>13.304466192138271</c:v>
                </c:pt>
                <c:pt idx="142">
                  <c:v>13.304466192138271</c:v>
                </c:pt>
                <c:pt idx="143">
                  <c:v>13.304466192138271</c:v>
                </c:pt>
                <c:pt idx="144">
                  <c:v>13.304466192138271</c:v>
                </c:pt>
                <c:pt idx="145">
                  <c:v>13.304466192138271</c:v>
                </c:pt>
                <c:pt idx="146">
                  <c:v>13.304466192138271</c:v>
                </c:pt>
                <c:pt idx="147">
                  <c:v>13.304466192138271</c:v>
                </c:pt>
                <c:pt idx="148">
                  <c:v>13.304466192138271</c:v>
                </c:pt>
                <c:pt idx="149">
                  <c:v>14.352406682425851</c:v>
                </c:pt>
                <c:pt idx="150">
                  <c:v>14.352406682425851</c:v>
                </c:pt>
                <c:pt idx="151">
                  <c:v>14.352406682425851</c:v>
                </c:pt>
                <c:pt idx="152">
                  <c:v>14.352406682425851</c:v>
                </c:pt>
                <c:pt idx="153">
                  <c:v>14.352406682425851</c:v>
                </c:pt>
                <c:pt idx="154">
                  <c:v>14.352406682425851</c:v>
                </c:pt>
                <c:pt idx="155">
                  <c:v>14.352406682425851</c:v>
                </c:pt>
                <c:pt idx="156">
                  <c:v>14.352406682425851</c:v>
                </c:pt>
                <c:pt idx="157">
                  <c:v>14.352406682425851</c:v>
                </c:pt>
                <c:pt idx="158">
                  <c:v>14.352406682425851</c:v>
                </c:pt>
                <c:pt idx="159">
                  <c:v>14.352406682425851</c:v>
                </c:pt>
                <c:pt idx="160">
                  <c:v>14.352406682425851</c:v>
                </c:pt>
                <c:pt idx="161">
                  <c:v>15.296724225059206</c:v>
                </c:pt>
                <c:pt idx="162">
                  <c:v>15.296724225059206</c:v>
                </c:pt>
                <c:pt idx="163">
                  <c:v>15.296724225059206</c:v>
                </c:pt>
                <c:pt idx="164">
                  <c:v>15.296724225059206</c:v>
                </c:pt>
                <c:pt idx="165">
                  <c:v>15.296724225059206</c:v>
                </c:pt>
                <c:pt idx="166">
                  <c:v>15.296724225059206</c:v>
                </c:pt>
                <c:pt idx="167">
                  <c:v>15.296724225059206</c:v>
                </c:pt>
                <c:pt idx="168">
                  <c:v>15.296724225059206</c:v>
                </c:pt>
                <c:pt idx="169">
                  <c:v>15.296724225059206</c:v>
                </c:pt>
                <c:pt idx="170">
                  <c:v>15.296724225059206</c:v>
                </c:pt>
                <c:pt idx="171">
                  <c:v>15.296724225059206</c:v>
                </c:pt>
                <c:pt idx="172">
                  <c:v>15.296724225059206</c:v>
                </c:pt>
                <c:pt idx="173">
                  <c:v>15.296724225059206</c:v>
                </c:pt>
                <c:pt idx="174">
                  <c:v>15.296724225059206</c:v>
                </c:pt>
                <c:pt idx="175">
                  <c:v>15.296724225059206</c:v>
                </c:pt>
                <c:pt idx="176">
                  <c:v>15.296724225059206</c:v>
                </c:pt>
                <c:pt idx="177">
                  <c:v>16.756570230486911</c:v>
                </c:pt>
                <c:pt idx="178">
                  <c:v>17.222576390511296</c:v>
                </c:pt>
                <c:pt idx="179">
                  <c:v>17.222576390511296</c:v>
                </c:pt>
                <c:pt idx="180">
                  <c:v>17.222576390511296</c:v>
                </c:pt>
                <c:pt idx="181">
                  <c:v>17.222576390511296</c:v>
                </c:pt>
                <c:pt idx="182">
                  <c:v>17.222576390511296</c:v>
                </c:pt>
                <c:pt idx="183">
                  <c:v>17.222576390511296</c:v>
                </c:pt>
                <c:pt idx="184">
                  <c:v>17.488700329909079</c:v>
                </c:pt>
                <c:pt idx="185">
                  <c:v>17.488700329909079</c:v>
                </c:pt>
                <c:pt idx="186">
                  <c:v>17.488700329909079</c:v>
                </c:pt>
                <c:pt idx="187">
                  <c:v>17.488700329909079</c:v>
                </c:pt>
                <c:pt idx="188">
                  <c:v>17.488700329909079</c:v>
                </c:pt>
                <c:pt idx="189">
                  <c:v>17.488700329909079</c:v>
                </c:pt>
                <c:pt idx="190">
                  <c:v>17.488700329909079</c:v>
                </c:pt>
                <c:pt idx="191">
                  <c:v>17.488700329909079</c:v>
                </c:pt>
                <c:pt idx="192">
                  <c:v>17.488700329909079</c:v>
                </c:pt>
                <c:pt idx="193">
                  <c:v>17.488700329909079</c:v>
                </c:pt>
                <c:pt idx="194">
                  <c:v>17.488700329909079</c:v>
                </c:pt>
                <c:pt idx="195">
                  <c:v>17.488700329909079</c:v>
                </c:pt>
                <c:pt idx="196">
                  <c:v>17.488700329909079</c:v>
                </c:pt>
                <c:pt idx="197">
                  <c:v>17.488700329909079</c:v>
                </c:pt>
                <c:pt idx="198">
                  <c:v>17.488700329909079</c:v>
                </c:pt>
                <c:pt idx="199">
                  <c:v>17.488700329909079</c:v>
                </c:pt>
                <c:pt idx="200">
                  <c:v>17.488700329909079</c:v>
                </c:pt>
                <c:pt idx="201">
                  <c:v>17.488700329909079</c:v>
                </c:pt>
                <c:pt idx="202">
                  <c:v>17.488700329909079</c:v>
                </c:pt>
                <c:pt idx="203">
                  <c:v>17.488700329909079</c:v>
                </c:pt>
                <c:pt idx="204">
                  <c:v>17.545404307769658</c:v>
                </c:pt>
                <c:pt idx="205">
                  <c:v>17.545404307769658</c:v>
                </c:pt>
                <c:pt idx="206">
                  <c:v>17.545404307769658</c:v>
                </c:pt>
                <c:pt idx="207">
                  <c:v>17.545404307769658</c:v>
                </c:pt>
                <c:pt idx="208">
                  <c:v>17.545404307769658</c:v>
                </c:pt>
                <c:pt idx="209">
                  <c:v>17.545404307769658</c:v>
                </c:pt>
                <c:pt idx="210">
                  <c:v>17.390643498003534</c:v>
                </c:pt>
                <c:pt idx="211">
                  <c:v>17.390643498003534</c:v>
                </c:pt>
                <c:pt idx="212">
                  <c:v>17.390643498003534</c:v>
                </c:pt>
                <c:pt idx="213">
                  <c:v>17.390643498003534</c:v>
                </c:pt>
                <c:pt idx="214">
                  <c:v>17.390643498003534</c:v>
                </c:pt>
                <c:pt idx="215">
                  <c:v>17.02998839579913</c:v>
                </c:pt>
                <c:pt idx="216">
                  <c:v>17.02998839579913</c:v>
                </c:pt>
                <c:pt idx="217">
                  <c:v>17.02998839579913</c:v>
                </c:pt>
                <c:pt idx="218">
                  <c:v>17.02998839579913</c:v>
                </c:pt>
                <c:pt idx="219">
                  <c:v>17.02998839579913</c:v>
                </c:pt>
                <c:pt idx="220">
                  <c:v>17.02998839579913</c:v>
                </c:pt>
                <c:pt idx="221">
                  <c:v>16.476291978643527</c:v>
                </c:pt>
                <c:pt idx="222">
                  <c:v>16.476291978643527</c:v>
                </c:pt>
                <c:pt idx="223">
                  <c:v>16.476291978643527</c:v>
                </c:pt>
                <c:pt idx="224">
                  <c:v>16.476291978643527</c:v>
                </c:pt>
                <c:pt idx="225">
                  <c:v>16.476291978643527</c:v>
                </c:pt>
                <c:pt idx="226">
                  <c:v>16.476291978643527</c:v>
                </c:pt>
                <c:pt idx="227">
                  <c:v>16.476291978643527</c:v>
                </c:pt>
                <c:pt idx="228">
                  <c:v>16.476291978643527</c:v>
                </c:pt>
                <c:pt idx="229">
                  <c:v>16.476291978643527</c:v>
                </c:pt>
                <c:pt idx="230">
                  <c:v>16.476291978643527</c:v>
                </c:pt>
                <c:pt idx="231">
                  <c:v>16.476291978643527</c:v>
                </c:pt>
                <c:pt idx="232">
                  <c:v>16.476291978643527</c:v>
                </c:pt>
                <c:pt idx="233">
                  <c:v>16.476291978643527</c:v>
                </c:pt>
                <c:pt idx="234">
                  <c:v>16.476291978643527</c:v>
                </c:pt>
                <c:pt idx="235">
                  <c:v>16.476291978643527</c:v>
                </c:pt>
                <c:pt idx="236">
                  <c:v>16.476291978643527</c:v>
                </c:pt>
                <c:pt idx="237">
                  <c:v>16.476291978643527</c:v>
                </c:pt>
                <c:pt idx="238">
                  <c:v>16.476291978643527</c:v>
                </c:pt>
                <c:pt idx="239">
                  <c:v>16.476291978643527</c:v>
                </c:pt>
                <c:pt idx="240">
                  <c:v>16.476291978643527</c:v>
                </c:pt>
                <c:pt idx="241">
                  <c:v>16.476291978643527</c:v>
                </c:pt>
                <c:pt idx="242">
                  <c:v>16.476291978643527</c:v>
                </c:pt>
                <c:pt idx="243">
                  <c:v>16.476291978643527</c:v>
                </c:pt>
                <c:pt idx="244">
                  <c:v>16.476291978643527</c:v>
                </c:pt>
                <c:pt idx="245">
                  <c:v>16.476291978643527</c:v>
                </c:pt>
                <c:pt idx="246">
                  <c:v>16.476291978643527</c:v>
                </c:pt>
                <c:pt idx="247">
                  <c:v>16.476291978643527</c:v>
                </c:pt>
                <c:pt idx="248">
                  <c:v>16.476291978643527</c:v>
                </c:pt>
                <c:pt idx="249">
                  <c:v>16.476291978643527</c:v>
                </c:pt>
                <c:pt idx="250">
                  <c:v>16.476291978643527</c:v>
                </c:pt>
                <c:pt idx="251">
                  <c:v>16.476291978643527</c:v>
                </c:pt>
                <c:pt idx="252">
                  <c:v>16.476291978643527</c:v>
                </c:pt>
                <c:pt idx="253">
                  <c:v>16.476291978643527</c:v>
                </c:pt>
                <c:pt idx="254">
                  <c:v>16.476291978643527</c:v>
                </c:pt>
                <c:pt idx="255">
                  <c:v>16.476291978643527</c:v>
                </c:pt>
                <c:pt idx="256">
                  <c:v>14.872672606700842</c:v>
                </c:pt>
                <c:pt idx="257">
                  <c:v>14.872672606700842</c:v>
                </c:pt>
                <c:pt idx="258">
                  <c:v>14.872672606700842</c:v>
                </c:pt>
                <c:pt idx="259">
                  <c:v>12.79099317847381</c:v>
                </c:pt>
                <c:pt idx="260">
                  <c:v>12.79099317847381</c:v>
                </c:pt>
                <c:pt idx="261">
                  <c:v>12.79099317847381</c:v>
                </c:pt>
                <c:pt idx="262">
                  <c:v>12.79099317847381</c:v>
                </c:pt>
                <c:pt idx="263">
                  <c:v>12.79099317847381</c:v>
                </c:pt>
                <c:pt idx="264">
                  <c:v>12.79099317847381</c:v>
                </c:pt>
                <c:pt idx="265">
                  <c:v>12.79099317847381</c:v>
                </c:pt>
                <c:pt idx="266">
                  <c:v>12.79099317847381</c:v>
                </c:pt>
                <c:pt idx="267">
                  <c:v>12.79099317847381</c:v>
                </c:pt>
                <c:pt idx="268">
                  <c:v>12.79099317847381</c:v>
                </c:pt>
                <c:pt idx="269">
                  <c:v>12.79099317847381</c:v>
                </c:pt>
                <c:pt idx="270">
                  <c:v>12.79099317847381</c:v>
                </c:pt>
                <c:pt idx="271">
                  <c:v>12.79099317847381</c:v>
                </c:pt>
                <c:pt idx="272">
                  <c:v>12.79099317847381</c:v>
                </c:pt>
                <c:pt idx="273">
                  <c:v>12.79099317847381</c:v>
                </c:pt>
                <c:pt idx="274">
                  <c:v>12.79099317847381</c:v>
                </c:pt>
                <c:pt idx="275">
                  <c:v>12.79099317847381</c:v>
                </c:pt>
                <c:pt idx="276">
                  <c:v>12.79099317847381</c:v>
                </c:pt>
                <c:pt idx="277">
                  <c:v>12.79099317847381</c:v>
                </c:pt>
                <c:pt idx="278">
                  <c:v>12.79099317847381</c:v>
                </c:pt>
                <c:pt idx="279">
                  <c:v>12.79099317847381</c:v>
                </c:pt>
                <c:pt idx="280">
                  <c:v>12.79099317847381</c:v>
                </c:pt>
                <c:pt idx="281">
                  <c:v>12.79099317847381</c:v>
                </c:pt>
                <c:pt idx="282">
                  <c:v>11.648809249437088</c:v>
                </c:pt>
                <c:pt idx="283">
                  <c:v>11.648809249437088</c:v>
                </c:pt>
                <c:pt idx="284">
                  <c:v>10.481060499516241</c:v>
                </c:pt>
                <c:pt idx="285">
                  <c:v>8.1826108889777593</c:v>
                </c:pt>
                <c:pt idx="286">
                  <c:v>8.1826108889777593</c:v>
                </c:pt>
                <c:pt idx="287">
                  <c:v>8.1826108889777593</c:v>
                </c:pt>
                <c:pt idx="288">
                  <c:v>8.1826108889777593</c:v>
                </c:pt>
                <c:pt idx="289">
                  <c:v>8.1826108889777593</c:v>
                </c:pt>
                <c:pt idx="290">
                  <c:v>8.1826108889777593</c:v>
                </c:pt>
                <c:pt idx="291">
                  <c:v>8.1826108889777593</c:v>
                </c:pt>
                <c:pt idx="292">
                  <c:v>4.3134262406912489</c:v>
                </c:pt>
                <c:pt idx="293">
                  <c:v>4.3134262406912489</c:v>
                </c:pt>
                <c:pt idx="294">
                  <c:v>4.3134262406912489</c:v>
                </c:pt>
                <c:pt idx="295">
                  <c:v>4.3134262406912489</c:v>
                </c:pt>
                <c:pt idx="296">
                  <c:v>4.3134262406912489</c:v>
                </c:pt>
                <c:pt idx="297">
                  <c:v>4.3134262406912489</c:v>
                </c:pt>
                <c:pt idx="298">
                  <c:v>4.3134262406912489</c:v>
                </c:pt>
                <c:pt idx="299">
                  <c:v>4.3134262406912489</c:v>
                </c:pt>
                <c:pt idx="300">
                  <c:v>4.3134262406912489</c:v>
                </c:pt>
                <c:pt idx="301">
                  <c:v>4.3134262406912489</c:v>
                </c:pt>
                <c:pt idx="302">
                  <c:v>4.3134262406912489</c:v>
                </c:pt>
                <c:pt idx="303">
                  <c:v>4.3134262406912489</c:v>
                </c:pt>
                <c:pt idx="304">
                  <c:v>4.3134262406912489</c:v>
                </c:pt>
                <c:pt idx="305">
                  <c:v>4.3134262406912489</c:v>
                </c:pt>
                <c:pt idx="306">
                  <c:v>4.3134262406912489</c:v>
                </c:pt>
                <c:pt idx="307">
                  <c:v>4.3134262406912489</c:v>
                </c:pt>
                <c:pt idx="308">
                  <c:v>4.3134262406912489</c:v>
                </c:pt>
                <c:pt idx="309">
                  <c:v>4.3134262406912489</c:v>
                </c:pt>
                <c:pt idx="310">
                  <c:v>4.3134262406912489</c:v>
                </c:pt>
                <c:pt idx="311">
                  <c:v>4.3134262406912489</c:v>
                </c:pt>
                <c:pt idx="312">
                  <c:v>4.3134262406912489</c:v>
                </c:pt>
                <c:pt idx="313">
                  <c:v>4.3134262406912489</c:v>
                </c:pt>
                <c:pt idx="314">
                  <c:v>4.3134262406912489</c:v>
                </c:pt>
                <c:pt idx="315">
                  <c:v>4.3134262406912489</c:v>
                </c:pt>
                <c:pt idx="316">
                  <c:v>4.3134262406912489</c:v>
                </c:pt>
                <c:pt idx="317">
                  <c:v>4.3134262406912489</c:v>
                </c:pt>
                <c:pt idx="318">
                  <c:v>4.3134262406912489</c:v>
                </c:pt>
                <c:pt idx="319">
                  <c:v>4.3134262406912489</c:v>
                </c:pt>
                <c:pt idx="320">
                  <c:v>4.3134262406912489</c:v>
                </c:pt>
                <c:pt idx="321">
                  <c:v>4.3134262406912489</c:v>
                </c:pt>
                <c:pt idx="322">
                  <c:v>4.3134262406912489</c:v>
                </c:pt>
                <c:pt idx="323">
                  <c:v>4.3134262406912489</c:v>
                </c:pt>
                <c:pt idx="324">
                  <c:v>4.3134262406912489</c:v>
                </c:pt>
                <c:pt idx="325">
                  <c:v>4.3134262406912489</c:v>
                </c:pt>
                <c:pt idx="326">
                  <c:v>4.3134262406912489</c:v>
                </c:pt>
                <c:pt idx="327">
                  <c:v>4.3134262406912489</c:v>
                </c:pt>
                <c:pt idx="328">
                  <c:v>4.3134262406912489</c:v>
                </c:pt>
                <c:pt idx="329">
                  <c:v>4.3134262406912489</c:v>
                </c:pt>
                <c:pt idx="330">
                  <c:v>4.3134262406912489</c:v>
                </c:pt>
                <c:pt idx="331">
                  <c:v>4.3134262406912489</c:v>
                </c:pt>
                <c:pt idx="332">
                  <c:v>4.3134262406912489</c:v>
                </c:pt>
                <c:pt idx="333">
                  <c:v>4.3134262406912489</c:v>
                </c:pt>
                <c:pt idx="334">
                  <c:v>4.3134262406912489</c:v>
                </c:pt>
                <c:pt idx="335">
                  <c:v>4.3134262406912489</c:v>
                </c:pt>
                <c:pt idx="336">
                  <c:v>4.3134262406912489</c:v>
                </c:pt>
                <c:pt idx="337">
                  <c:v>4.3134262406912489</c:v>
                </c:pt>
                <c:pt idx="338">
                  <c:v>4.3134262406912489</c:v>
                </c:pt>
                <c:pt idx="339">
                  <c:v>4.3134262406912489</c:v>
                </c:pt>
                <c:pt idx="340">
                  <c:v>4.3134262406912489</c:v>
                </c:pt>
                <c:pt idx="341">
                  <c:v>4.3134262406912489</c:v>
                </c:pt>
                <c:pt idx="342">
                  <c:v>4.3134262406912489</c:v>
                </c:pt>
                <c:pt idx="343">
                  <c:v>4.3134262406912489</c:v>
                </c:pt>
                <c:pt idx="344">
                  <c:v>4.3134262406912489</c:v>
                </c:pt>
                <c:pt idx="345">
                  <c:v>4.3134262406912489</c:v>
                </c:pt>
                <c:pt idx="346">
                  <c:v>4.3134262406912489</c:v>
                </c:pt>
                <c:pt idx="347">
                  <c:v>4.3134262406912489</c:v>
                </c:pt>
                <c:pt idx="348">
                  <c:v>4.3134262406912489</c:v>
                </c:pt>
                <c:pt idx="349">
                  <c:v>4.3134262406912489</c:v>
                </c:pt>
                <c:pt idx="350">
                  <c:v>4.3134262406912489</c:v>
                </c:pt>
                <c:pt idx="351">
                  <c:v>4.3134262406912489</c:v>
                </c:pt>
                <c:pt idx="352">
                  <c:v>4.3134262406912489</c:v>
                </c:pt>
                <c:pt idx="353">
                  <c:v>4.3134262406912489</c:v>
                </c:pt>
                <c:pt idx="354">
                  <c:v>4.3134262406912489</c:v>
                </c:pt>
                <c:pt idx="355">
                  <c:v>4.3134262406912489</c:v>
                </c:pt>
                <c:pt idx="356">
                  <c:v>4.3134262406912489</c:v>
                </c:pt>
                <c:pt idx="357">
                  <c:v>4.3134262406912489</c:v>
                </c:pt>
              </c:numCache>
            </c:numRef>
          </c:yVal>
          <c:smooth val="0"/>
          <c:extLst>
            <c:ext xmlns:c16="http://schemas.microsoft.com/office/drawing/2014/chart" uri="{C3380CC4-5D6E-409C-BE32-E72D297353CC}">
              <c16:uniqueId val="{00000000-CF77-4214-AAB1-A9DD98280752}"/>
            </c:ext>
          </c:extLst>
        </c:ser>
        <c:dLbls>
          <c:showLegendKey val="0"/>
          <c:showVal val="0"/>
          <c:showCatName val="0"/>
          <c:showSerName val="0"/>
          <c:showPercent val="0"/>
          <c:showBubbleSize val="0"/>
        </c:dLbls>
        <c:axId val="652239568"/>
        <c:axId val="652242128"/>
      </c:scatterChart>
      <c:valAx>
        <c:axId val="652239568"/>
        <c:scaling>
          <c:orientation val="minMax"/>
        </c:scaling>
        <c:delete val="0"/>
        <c:axPos val="b"/>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100"/>
                  <a:t>RESPECTIVE</a:t>
                </a:r>
                <a:r>
                  <a:rPr lang="en-US" sz="1100" baseline="0"/>
                  <a:t> FACTOR</a:t>
                </a:r>
                <a:endParaRPr lang="en-US" sz="1100"/>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2242128"/>
        <c:crosses val="autoZero"/>
        <c:crossBetween val="midCat"/>
      </c:valAx>
      <c:valAx>
        <c:axId val="652242128"/>
        <c:scaling>
          <c:orientation val="minMax"/>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sz="1100"/>
                  <a:t>NORMALISED</a:t>
                </a:r>
                <a:r>
                  <a:rPr lang="en-US" sz="1100" baseline="0"/>
                  <a:t> POINTS</a:t>
                </a:r>
                <a:endParaRPr lang="en-US" sz="1100"/>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2239568"/>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800"/>
              <a:t>NORMAL</a:t>
            </a:r>
            <a:r>
              <a:rPr lang="en-US" sz="1800" baseline="0"/>
              <a:t> DISTRIBUTION</a:t>
            </a:r>
            <a:endParaRPr lang="en-US" sz="1800"/>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0"/>
          <c:order val="0"/>
          <c:spPr>
            <a:ln w="22225" cap="rnd">
              <a:solidFill>
                <a:schemeClr val="accent1"/>
              </a:solidFill>
            </a:ln>
            <a:effectLst>
              <a:glow rad="139700">
                <a:schemeClr val="accent1">
                  <a:satMod val="175000"/>
                  <a:alpha val="14000"/>
                </a:schemeClr>
              </a:glow>
            </a:effectLst>
          </c:spPr>
          <c:marker>
            <c:symbol val="none"/>
          </c:marker>
          <c:xVal>
            <c:numRef>
              <c:f>'[3]NORMAL DISTRIBUTION'!$EV$30:$EV$89</c:f>
              <c:numCache>
                <c:formatCode>General</c:formatCode>
                <c:ptCount val="60"/>
                <c:pt idx="0">
                  <c:v>1E-3</c:v>
                </c:pt>
                <c:pt idx="1">
                  <c:v>3.0000000000000001E-3</c:v>
                </c:pt>
                <c:pt idx="2">
                  <c:v>8.9999999999999993E-3</c:v>
                </c:pt>
                <c:pt idx="3">
                  <c:v>0.01</c:v>
                </c:pt>
                <c:pt idx="4">
                  <c:v>1.1252399999999999E-2</c:v>
                </c:pt>
                <c:pt idx="5">
                  <c:v>1.2999999999999999E-2</c:v>
                </c:pt>
                <c:pt idx="6">
                  <c:v>1.2999999999999999E-2</c:v>
                </c:pt>
                <c:pt idx="7">
                  <c:v>1.2999999999999999E-2</c:v>
                </c:pt>
                <c:pt idx="8">
                  <c:v>1.2999999999999999E-2</c:v>
                </c:pt>
                <c:pt idx="9">
                  <c:v>1.4E-2</c:v>
                </c:pt>
                <c:pt idx="10">
                  <c:v>1.4287599999999999E-2</c:v>
                </c:pt>
                <c:pt idx="11">
                  <c:v>1.4999999999999999E-2</c:v>
                </c:pt>
                <c:pt idx="12">
                  <c:v>1.4999999999999999E-2</c:v>
                </c:pt>
                <c:pt idx="13">
                  <c:v>1.59668E-2</c:v>
                </c:pt>
                <c:pt idx="14">
                  <c:v>1.7000000000000001E-2</c:v>
                </c:pt>
                <c:pt idx="15">
                  <c:v>1.7999999999999999E-2</c:v>
                </c:pt>
                <c:pt idx="16">
                  <c:v>1.7999999999999999E-2</c:v>
                </c:pt>
                <c:pt idx="17">
                  <c:v>1.7999999999999999E-2</c:v>
                </c:pt>
                <c:pt idx="18">
                  <c:v>1.9E-2</c:v>
                </c:pt>
                <c:pt idx="19">
                  <c:v>1.9E-2</c:v>
                </c:pt>
                <c:pt idx="20">
                  <c:v>1.9066400000000001E-2</c:v>
                </c:pt>
                <c:pt idx="21">
                  <c:v>0.02</c:v>
                </c:pt>
                <c:pt idx="22">
                  <c:v>2.1000000000000001E-2</c:v>
                </c:pt>
                <c:pt idx="23">
                  <c:v>2.1999999999999999E-2</c:v>
                </c:pt>
                <c:pt idx="24">
                  <c:v>2.1999999999999999E-2</c:v>
                </c:pt>
                <c:pt idx="25">
                  <c:v>2.1999999999999999E-2</c:v>
                </c:pt>
                <c:pt idx="26">
                  <c:v>2.1999999999999999E-2</c:v>
                </c:pt>
                <c:pt idx="27">
                  <c:v>2.2682299999999999E-2</c:v>
                </c:pt>
                <c:pt idx="28">
                  <c:v>2.3E-2</c:v>
                </c:pt>
                <c:pt idx="29">
                  <c:v>2.4E-2</c:v>
                </c:pt>
                <c:pt idx="30">
                  <c:v>2.5000000000000001E-2</c:v>
                </c:pt>
                <c:pt idx="31">
                  <c:v>2.7E-2</c:v>
                </c:pt>
                <c:pt idx="32">
                  <c:v>2.8000000000000001E-2</c:v>
                </c:pt>
                <c:pt idx="33">
                  <c:v>2.9000000000000001E-2</c:v>
                </c:pt>
                <c:pt idx="34">
                  <c:v>0.03</c:v>
                </c:pt>
                <c:pt idx="35">
                  <c:v>0.03</c:v>
                </c:pt>
                <c:pt idx="36">
                  <c:v>3.4000000000000002E-2</c:v>
                </c:pt>
                <c:pt idx="37">
                  <c:v>3.9E-2</c:v>
                </c:pt>
                <c:pt idx="38">
                  <c:v>3.9E-2</c:v>
                </c:pt>
                <c:pt idx="39">
                  <c:v>0.04</c:v>
                </c:pt>
                <c:pt idx="40">
                  <c:v>4.1000000000000002E-2</c:v>
                </c:pt>
                <c:pt idx="41">
                  <c:v>4.2000000000000003E-2</c:v>
                </c:pt>
                <c:pt idx="42">
                  <c:v>4.2999999999999997E-2</c:v>
                </c:pt>
                <c:pt idx="43">
                  <c:v>4.3999999999999997E-2</c:v>
                </c:pt>
                <c:pt idx="44">
                  <c:v>4.8000000000000001E-2</c:v>
                </c:pt>
                <c:pt idx="45">
                  <c:v>4.8000000000000001E-2</c:v>
                </c:pt>
                <c:pt idx="46">
                  <c:v>4.8000000000000001E-2</c:v>
                </c:pt>
                <c:pt idx="47">
                  <c:v>5.0999999999999997E-2</c:v>
                </c:pt>
                <c:pt idx="48">
                  <c:v>5.6000000000000001E-2</c:v>
                </c:pt>
                <c:pt idx="49">
                  <c:v>5.8000000000000003E-2</c:v>
                </c:pt>
                <c:pt idx="50">
                  <c:v>7.1999999999999995E-2</c:v>
                </c:pt>
                <c:pt idx="51">
                  <c:v>7.8E-2</c:v>
                </c:pt>
                <c:pt idx="52">
                  <c:v>0.08</c:v>
                </c:pt>
                <c:pt idx="53">
                  <c:v>8.8999999999999996E-2</c:v>
                </c:pt>
                <c:pt idx="54">
                  <c:v>9.2999999999999999E-2</c:v>
                </c:pt>
                <c:pt idx="55">
                  <c:v>0.1</c:v>
                </c:pt>
                <c:pt idx="56">
                  <c:v>0.107</c:v>
                </c:pt>
                <c:pt idx="57">
                  <c:v>0.109</c:v>
                </c:pt>
                <c:pt idx="58">
                  <c:v>0.11</c:v>
                </c:pt>
                <c:pt idx="59">
                  <c:v>0.125</c:v>
                </c:pt>
              </c:numCache>
            </c:numRef>
          </c:xVal>
          <c:yVal>
            <c:numRef>
              <c:f>'[3]NORMAL DISTRIBUTION'!$EW$30:$EW$89</c:f>
              <c:numCache>
                <c:formatCode>General</c:formatCode>
                <c:ptCount val="60"/>
                <c:pt idx="0">
                  <c:v>6.3557219412409323</c:v>
                </c:pt>
                <c:pt idx="1">
                  <c:v>6.8728264644239534</c:v>
                </c:pt>
                <c:pt idx="2">
                  <c:v>8.463797061605181</c:v>
                </c:pt>
                <c:pt idx="3">
                  <c:v>8.7289596264425722</c:v>
                </c:pt>
                <c:pt idx="4">
                  <c:v>9.058711553762814</c:v>
                </c:pt>
                <c:pt idx="5">
                  <c:v>9.5122622017224661</c:v>
                </c:pt>
                <c:pt idx="6">
                  <c:v>9.5122622017224661</c:v>
                </c:pt>
                <c:pt idx="7">
                  <c:v>9.5122622017224661</c:v>
                </c:pt>
                <c:pt idx="8">
                  <c:v>9.5122622017224661</c:v>
                </c:pt>
                <c:pt idx="9">
                  <c:v>9.7671409530732056</c:v>
                </c:pt>
                <c:pt idx="10">
                  <c:v>9.8396935226598856</c:v>
                </c:pt>
                <c:pt idx="11">
                  <c:v>10.017807850029225</c:v>
                </c:pt>
                <c:pt idx="12">
                  <c:v>10.017807850029225</c:v>
                </c:pt>
                <c:pt idx="13">
                  <c:v>10.255520942202125</c:v>
                </c:pt>
                <c:pt idx="14">
                  <c:v>10.503837172402205</c:v>
                </c:pt>
                <c:pt idx="15">
                  <c:v>10.737867044580902</c:v>
                </c:pt>
                <c:pt idx="16">
                  <c:v>10.737867044580902</c:v>
                </c:pt>
                <c:pt idx="17">
                  <c:v>10.737867044580902</c:v>
                </c:pt>
                <c:pt idx="18">
                  <c:v>10.965025941565969</c:v>
                </c:pt>
                <c:pt idx="19">
                  <c:v>10.965025941565969</c:v>
                </c:pt>
                <c:pt idx="20">
                  <c:v>10.97985009775833</c:v>
                </c:pt>
                <c:pt idx="21">
                  <c:v>11.184663036162235</c:v>
                </c:pt>
                <c:pt idx="22">
                  <c:v>11.396139198593481</c:v>
                </c:pt>
                <c:pt idx="23">
                  <c:v>11.59883007262777</c:v>
                </c:pt>
                <c:pt idx="24">
                  <c:v>11.59883007262777</c:v>
                </c:pt>
                <c:pt idx="25">
                  <c:v>11.59883007262777</c:v>
                </c:pt>
                <c:pt idx="26">
                  <c:v>11.59883007262777</c:v>
                </c:pt>
                <c:pt idx="27">
                  <c:v>11.731771981921213</c:v>
                </c:pt>
                <c:pt idx="28">
                  <c:v>11.792129129488449</c:v>
                </c:pt>
                <c:pt idx="29">
                  <c:v>11.975450678780815</c:v>
                </c:pt>
                <c:pt idx="30">
                  <c:v>12.148232815617732</c:v>
                </c:pt>
                <c:pt idx="31">
                  <c:v>12.460067230946732</c:v>
                </c:pt>
                <c:pt idx="32">
                  <c:v>12.598139846971712</c:v>
                </c:pt>
                <c:pt idx="33">
                  <c:v>12.723718848008657</c:v>
                </c:pt>
                <c:pt idx="34">
                  <c:v>12.836401806239747</c:v>
                </c:pt>
                <c:pt idx="35">
                  <c:v>12.836401806239747</c:v>
                </c:pt>
                <c:pt idx="36">
                  <c:v>13.151529286070339</c:v>
                </c:pt>
                <c:pt idx="37">
                  <c:v>13.224475105084645</c:v>
                </c:pt>
                <c:pt idx="38">
                  <c:v>13.224475105084645</c:v>
                </c:pt>
                <c:pt idx="39">
                  <c:v>13.195434040911703</c:v>
                </c:pt>
                <c:pt idx="40">
                  <c:v>13.1519611313068</c:v>
                </c:pt>
                <c:pt idx="41">
                  <c:v>13.094199487967899</c:v>
                </c:pt>
                <c:pt idx="42">
                  <c:v>13.022338771244058</c:v>
                </c:pt>
                <c:pt idx="43">
                  <c:v>12.936614152612293</c:v>
                </c:pt>
                <c:pt idx="44">
                  <c:v>12.46129469216052</c:v>
                </c:pt>
                <c:pt idx="45">
                  <c:v>12.46129469216052</c:v>
                </c:pt>
                <c:pt idx="46">
                  <c:v>12.46129469216052</c:v>
                </c:pt>
                <c:pt idx="47">
                  <c:v>11.976967484088643</c:v>
                </c:pt>
                <c:pt idx="48">
                  <c:v>10.966929191322428</c:v>
                </c:pt>
                <c:pt idx="49">
                  <c:v>10.505857493073263</c:v>
                </c:pt>
                <c:pt idx="50">
                  <c:v>6.8750513181365047</c:v>
                </c:pt>
                <c:pt idx="51">
                  <c:v>5.3659685079988693</c:v>
                </c:pt>
                <c:pt idx="52">
                  <c:v>4.8971676987304935</c:v>
                </c:pt>
                <c:pt idx="53">
                  <c:v>3.0732650777872426</c:v>
                </c:pt>
                <c:pt idx="54">
                  <c:v>2.4278984856922228</c:v>
                </c:pt>
                <c:pt idx="55">
                  <c:v>1.5405134581253503</c:v>
                </c:pt>
                <c:pt idx="56">
                  <c:v>0.92610207823060897</c:v>
                </c:pt>
                <c:pt idx="57">
                  <c:v>0.79288189878968929</c:v>
                </c:pt>
                <c:pt idx="58">
                  <c:v>0.73242932634204749</c:v>
                </c:pt>
                <c:pt idx="59">
                  <c:v>0.19530619886642758</c:v>
                </c:pt>
              </c:numCache>
            </c:numRef>
          </c:yVal>
          <c:smooth val="1"/>
          <c:extLst>
            <c:ext xmlns:c16="http://schemas.microsoft.com/office/drawing/2014/chart" uri="{C3380CC4-5D6E-409C-BE32-E72D297353CC}">
              <c16:uniqueId val="{00000000-B04F-404A-9D87-3BB7F936C807}"/>
            </c:ext>
          </c:extLst>
        </c:ser>
        <c:dLbls>
          <c:showLegendKey val="0"/>
          <c:showVal val="0"/>
          <c:showCatName val="0"/>
          <c:showSerName val="0"/>
          <c:showPercent val="0"/>
          <c:showBubbleSize val="0"/>
        </c:dLbls>
        <c:axId val="560188048"/>
        <c:axId val="560189008"/>
      </c:scatterChart>
      <c:valAx>
        <c:axId val="560188048"/>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INFLATION/UNEMPLOYMENT</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0189008"/>
        <c:crosses val="autoZero"/>
        <c:crossBetween val="midCat"/>
      </c:valAx>
      <c:valAx>
        <c:axId val="560189008"/>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NORMALISED</a:t>
                </a:r>
                <a:r>
                  <a:rPr lang="en-US" baseline="0"/>
                  <a:t> POINTS</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60188048"/>
        <c:crosses val="autoZero"/>
        <c:crossBetween val="midCat"/>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'[3]NORMAL DISTRIBUTION'!$FU$29</c:f>
              <c:strCache>
                <c:ptCount val="1"/>
                <c:pt idx="0">
                  <c:v>Normal Distribution</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'[3]NORMAL DISTRIBUTION'!$FT$30:$FT$628</c:f>
              <c:numCache>
                <c:formatCode>General</c:formatCode>
                <c:ptCount val="599"/>
                <c:pt idx="0">
                  <c:v>4.4999999999999998E-2</c:v>
                </c:pt>
                <c:pt idx="1">
                  <c:v>4.9000000000000002E-2</c:v>
                </c:pt>
                <c:pt idx="2">
                  <c:v>0.05</c:v>
                </c:pt>
                <c:pt idx="3">
                  <c:v>5.0999999999999997E-2</c:v>
                </c:pt>
                <c:pt idx="4">
                  <c:v>5.1999999999999998E-2</c:v>
                </c:pt>
                <c:pt idx="5">
                  <c:v>5.1999999999999998E-2</c:v>
                </c:pt>
                <c:pt idx="6">
                  <c:v>5.1999999999999998E-2</c:v>
                </c:pt>
                <c:pt idx="7">
                  <c:v>5.1999999999999998E-2</c:v>
                </c:pt>
                <c:pt idx="8">
                  <c:v>5.2999999999999999E-2</c:v>
                </c:pt>
                <c:pt idx="9">
                  <c:v>5.2999999999999999E-2</c:v>
                </c:pt>
                <c:pt idx="10">
                  <c:v>5.2999999999999999E-2</c:v>
                </c:pt>
                <c:pt idx="11">
                  <c:v>5.2999999999999999E-2</c:v>
                </c:pt>
                <c:pt idx="12">
                  <c:v>5.2999999999999999E-2</c:v>
                </c:pt>
                <c:pt idx="13">
                  <c:v>5.3999999999999999E-2</c:v>
                </c:pt>
                <c:pt idx="14">
                  <c:v>5.3999999999999999E-2</c:v>
                </c:pt>
                <c:pt idx="15">
                  <c:v>5.3999999999999999E-2</c:v>
                </c:pt>
                <c:pt idx="16">
                  <c:v>5.3999999999999999E-2</c:v>
                </c:pt>
                <c:pt idx="17">
                  <c:v>5.3999999999999999E-2</c:v>
                </c:pt>
                <c:pt idx="18">
                  <c:v>5.3999999999999999E-2</c:v>
                </c:pt>
                <c:pt idx="19">
                  <c:v>5.3999999999999999E-2</c:v>
                </c:pt>
                <c:pt idx="20">
                  <c:v>5.5E-2</c:v>
                </c:pt>
                <c:pt idx="21">
                  <c:v>5.5E-2</c:v>
                </c:pt>
                <c:pt idx="22">
                  <c:v>5.5E-2</c:v>
                </c:pt>
                <c:pt idx="23">
                  <c:v>5.5E-2</c:v>
                </c:pt>
                <c:pt idx="24">
                  <c:v>5.5E-2</c:v>
                </c:pt>
                <c:pt idx="25">
                  <c:v>5.6000000000000001E-2</c:v>
                </c:pt>
                <c:pt idx="26">
                  <c:v>5.6000000000000001E-2</c:v>
                </c:pt>
                <c:pt idx="27">
                  <c:v>5.6000000000000001E-2</c:v>
                </c:pt>
                <c:pt idx="28">
                  <c:v>5.6000000000000001E-2</c:v>
                </c:pt>
                <c:pt idx="29">
                  <c:v>5.6000000000000001E-2</c:v>
                </c:pt>
                <c:pt idx="30">
                  <c:v>5.7000000000000002E-2</c:v>
                </c:pt>
                <c:pt idx="31">
                  <c:v>5.7000000000000002E-2</c:v>
                </c:pt>
                <c:pt idx="32">
                  <c:v>5.7000000000000002E-2</c:v>
                </c:pt>
                <c:pt idx="33">
                  <c:v>5.7000000000000002E-2</c:v>
                </c:pt>
                <c:pt idx="34">
                  <c:v>5.7000000000000002E-2</c:v>
                </c:pt>
                <c:pt idx="35">
                  <c:v>5.8000000000000003E-2</c:v>
                </c:pt>
                <c:pt idx="36">
                  <c:v>5.8000000000000003E-2</c:v>
                </c:pt>
                <c:pt idx="37">
                  <c:v>5.8000000000000003E-2</c:v>
                </c:pt>
                <c:pt idx="38">
                  <c:v>5.8000000000000003E-2</c:v>
                </c:pt>
                <c:pt idx="39">
                  <c:v>5.8000000000000003E-2</c:v>
                </c:pt>
                <c:pt idx="40">
                  <c:v>5.8000000000000003E-2</c:v>
                </c:pt>
                <c:pt idx="41">
                  <c:v>5.8000000000000003E-2</c:v>
                </c:pt>
                <c:pt idx="42">
                  <c:v>5.8000000000000003E-2</c:v>
                </c:pt>
                <c:pt idx="43">
                  <c:v>5.8000000000000003E-2</c:v>
                </c:pt>
                <c:pt idx="44">
                  <c:v>5.8000000000000003E-2</c:v>
                </c:pt>
                <c:pt idx="45">
                  <c:v>5.8000000000000003E-2</c:v>
                </c:pt>
                <c:pt idx="46">
                  <c:v>5.8999999999999997E-2</c:v>
                </c:pt>
                <c:pt idx="47">
                  <c:v>5.8999999999999997E-2</c:v>
                </c:pt>
                <c:pt idx="48">
                  <c:v>5.8999999999999997E-2</c:v>
                </c:pt>
                <c:pt idx="49">
                  <c:v>5.8999999999999997E-2</c:v>
                </c:pt>
                <c:pt idx="50">
                  <c:v>5.8999999999999997E-2</c:v>
                </c:pt>
                <c:pt idx="51">
                  <c:v>5.8999999999999997E-2</c:v>
                </c:pt>
                <c:pt idx="52">
                  <c:v>5.8999999999999997E-2</c:v>
                </c:pt>
                <c:pt idx="53">
                  <c:v>5.8999999999999997E-2</c:v>
                </c:pt>
                <c:pt idx="54">
                  <c:v>5.8999999999999997E-2</c:v>
                </c:pt>
                <c:pt idx="55">
                  <c:v>5.8999999999999997E-2</c:v>
                </c:pt>
                <c:pt idx="56">
                  <c:v>5.8999999999999997E-2</c:v>
                </c:pt>
                <c:pt idx="57">
                  <c:v>0.06</c:v>
                </c:pt>
                <c:pt idx="58">
                  <c:v>0.06</c:v>
                </c:pt>
                <c:pt idx="59">
                  <c:v>0.06</c:v>
                </c:pt>
                <c:pt idx="60">
                  <c:v>0.06</c:v>
                </c:pt>
                <c:pt idx="61">
                  <c:v>0.06</c:v>
                </c:pt>
                <c:pt idx="62">
                  <c:v>0.06</c:v>
                </c:pt>
                <c:pt idx="63">
                  <c:v>0.06</c:v>
                </c:pt>
                <c:pt idx="64">
                  <c:v>0.06</c:v>
                </c:pt>
                <c:pt idx="65">
                  <c:v>0.06</c:v>
                </c:pt>
                <c:pt idx="66">
                  <c:v>0.06</c:v>
                </c:pt>
                <c:pt idx="67">
                  <c:v>0.06</c:v>
                </c:pt>
                <c:pt idx="68">
                  <c:v>0.06</c:v>
                </c:pt>
                <c:pt idx="69">
                  <c:v>0.06</c:v>
                </c:pt>
                <c:pt idx="70">
                  <c:v>0.06</c:v>
                </c:pt>
                <c:pt idx="71">
                  <c:v>0.06</c:v>
                </c:pt>
                <c:pt idx="72">
                  <c:v>6.0999999999999999E-2</c:v>
                </c:pt>
                <c:pt idx="73">
                  <c:v>6.0999999999999999E-2</c:v>
                </c:pt>
                <c:pt idx="74">
                  <c:v>6.0999999999999999E-2</c:v>
                </c:pt>
                <c:pt idx="75">
                  <c:v>6.0999999999999999E-2</c:v>
                </c:pt>
                <c:pt idx="76">
                  <c:v>6.0999999999999999E-2</c:v>
                </c:pt>
                <c:pt idx="77">
                  <c:v>6.0999999999999999E-2</c:v>
                </c:pt>
                <c:pt idx="78">
                  <c:v>6.0999999999999999E-2</c:v>
                </c:pt>
                <c:pt idx="79">
                  <c:v>6.0999999999999999E-2</c:v>
                </c:pt>
                <c:pt idx="80">
                  <c:v>6.0999999999999999E-2</c:v>
                </c:pt>
                <c:pt idx="81">
                  <c:v>6.0999999999999999E-2</c:v>
                </c:pt>
                <c:pt idx="82">
                  <c:v>6.0999999999999999E-2</c:v>
                </c:pt>
                <c:pt idx="83">
                  <c:v>6.0999999999999999E-2</c:v>
                </c:pt>
                <c:pt idx="84">
                  <c:v>6.0999999999999999E-2</c:v>
                </c:pt>
                <c:pt idx="85">
                  <c:v>6.0999999999999999E-2</c:v>
                </c:pt>
                <c:pt idx="86">
                  <c:v>6.0999999999999999E-2</c:v>
                </c:pt>
                <c:pt idx="87">
                  <c:v>6.0999999999999999E-2</c:v>
                </c:pt>
                <c:pt idx="88">
                  <c:v>6.0999999999999999E-2</c:v>
                </c:pt>
                <c:pt idx="89">
                  <c:v>6.0999999999999999E-2</c:v>
                </c:pt>
                <c:pt idx="90">
                  <c:v>6.0999999999999999E-2</c:v>
                </c:pt>
                <c:pt idx="91">
                  <c:v>6.0999999999999999E-2</c:v>
                </c:pt>
                <c:pt idx="92">
                  <c:v>6.0999999999999999E-2</c:v>
                </c:pt>
                <c:pt idx="93">
                  <c:v>6.2E-2</c:v>
                </c:pt>
                <c:pt idx="94">
                  <c:v>6.2E-2</c:v>
                </c:pt>
                <c:pt idx="95">
                  <c:v>6.2E-2</c:v>
                </c:pt>
                <c:pt idx="96">
                  <c:v>6.2E-2</c:v>
                </c:pt>
                <c:pt idx="97">
                  <c:v>6.2E-2</c:v>
                </c:pt>
                <c:pt idx="98">
                  <c:v>6.2E-2</c:v>
                </c:pt>
                <c:pt idx="99">
                  <c:v>6.2E-2</c:v>
                </c:pt>
                <c:pt idx="100">
                  <c:v>6.2E-2</c:v>
                </c:pt>
                <c:pt idx="101">
                  <c:v>6.2E-2</c:v>
                </c:pt>
                <c:pt idx="102">
                  <c:v>6.2E-2</c:v>
                </c:pt>
                <c:pt idx="103">
                  <c:v>6.2E-2</c:v>
                </c:pt>
                <c:pt idx="104">
                  <c:v>6.3E-2</c:v>
                </c:pt>
                <c:pt idx="105">
                  <c:v>6.3E-2</c:v>
                </c:pt>
                <c:pt idx="106">
                  <c:v>6.3E-2</c:v>
                </c:pt>
                <c:pt idx="107">
                  <c:v>6.3E-2</c:v>
                </c:pt>
                <c:pt idx="108">
                  <c:v>6.3E-2</c:v>
                </c:pt>
                <c:pt idx="109">
                  <c:v>6.3E-2</c:v>
                </c:pt>
                <c:pt idx="110">
                  <c:v>6.3E-2</c:v>
                </c:pt>
                <c:pt idx="111">
                  <c:v>6.4000000000000001E-2</c:v>
                </c:pt>
                <c:pt idx="112">
                  <c:v>6.4000000000000001E-2</c:v>
                </c:pt>
                <c:pt idx="113">
                  <c:v>6.4000000000000001E-2</c:v>
                </c:pt>
                <c:pt idx="114">
                  <c:v>6.4000000000000001E-2</c:v>
                </c:pt>
                <c:pt idx="115">
                  <c:v>6.4000000000000001E-2</c:v>
                </c:pt>
                <c:pt idx="116">
                  <c:v>6.4000000000000001E-2</c:v>
                </c:pt>
                <c:pt idx="117">
                  <c:v>6.4000000000000001E-2</c:v>
                </c:pt>
                <c:pt idx="118">
                  <c:v>6.4000000000000001E-2</c:v>
                </c:pt>
                <c:pt idx="119">
                  <c:v>6.4000000000000001E-2</c:v>
                </c:pt>
                <c:pt idx="120">
                  <c:v>6.4000000000000001E-2</c:v>
                </c:pt>
                <c:pt idx="121">
                  <c:v>6.4000000000000001E-2</c:v>
                </c:pt>
                <c:pt idx="122">
                  <c:v>6.4000000000000001E-2</c:v>
                </c:pt>
                <c:pt idx="123">
                  <c:v>6.5000000000000002E-2</c:v>
                </c:pt>
                <c:pt idx="124">
                  <c:v>6.6000000000000003E-2</c:v>
                </c:pt>
                <c:pt idx="125">
                  <c:v>6.6000000000000003E-2</c:v>
                </c:pt>
                <c:pt idx="126">
                  <c:v>6.6000000000000003E-2</c:v>
                </c:pt>
                <c:pt idx="127">
                  <c:v>6.6000000000000003E-2</c:v>
                </c:pt>
                <c:pt idx="128">
                  <c:v>6.6000000000000003E-2</c:v>
                </c:pt>
                <c:pt idx="129">
                  <c:v>6.6000000000000003E-2</c:v>
                </c:pt>
                <c:pt idx="130">
                  <c:v>6.6000000000000003E-2</c:v>
                </c:pt>
                <c:pt idx="131">
                  <c:v>6.6000000000000003E-2</c:v>
                </c:pt>
                <c:pt idx="132">
                  <c:v>6.6000000000000003E-2</c:v>
                </c:pt>
                <c:pt idx="133">
                  <c:v>6.6000000000000003E-2</c:v>
                </c:pt>
                <c:pt idx="134">
                  <c:v>6.6000000000000003E-2</c:v>
                </c:pt>
                <c:pt idx="135">
                  <c:v>6.7000000000000004E-2</c:v>
                </c:pt>
                <c:pt idx="136">
                  <c:v>6.7000000000000004E-2</c:v>
                </c:pt>
                <c:pt idx="137">
                  <c:v>6.7000000000000004E-2</c:v>
                </c:pt>
                <c:pt idx="138">
                  <c:v>6.7000000000000004E-2</c:v>
                </c:pt>
                <c:pt idx="139">
                  <c:v>6.7000000000000004E-2</c:v>
                </c:pt>
                <c:pt idx="140">
                  <c:v>6.7000000000000004E-2</c:v>
                </c:pt>
                <c:pt idx="141">
                  <c:v>6.7000000000000004E-2</c:v>
                </c:pt>
                <c:pt idx="142">
                  <c:v>6.7000000000000004E-2</c:v>
                </c:pt>
                <c:pt idx="143">
                  <c:v>6.7000000000000004E-2</c:v>
                </c:pt>
                <c:pt idx="144">
                  <c:v>6.7000000000000004E-2</c:v>
                </c:pt>
                <c:pt idx="145">
                  <c:v>6.7000000000000004E-2</c:v>
                </c:pt>
                <c:pt idx="146">
                  <c:v>6.8000000000000005E-2</c:v>
                </c:pt>
                <c:pt idx="147">
                  <c:v>6.8000000000000005E-2</c:v>
                </c:pt>
                <c:pt idx="148">
                  <c:v>6.8000000000000005E-2</c:v>
                </c:pt>
                <c:pt idx="149">
                  <c:v>6.8000000000000005E-2</c:v>
                </c:pt>
                <c:pt idx="150">
                  <c:v>6.8000000000000005E-2</c:v>
                </c:pt>
                <c:pt idx="151">
                  <c:v>6.8000000000000005E-2</c:v>
                </c:pt>
                <c:pt idx="152">
                  <c:v>6.8000000000000005E-2</c:v>
                </c:pt>
                <c:pt idx="153">
                  <c:v>6.8000000000000005E-2</c:v>
                </c:pt>
                <c:pt idx="154">
                  <c:v>6.8000000000000005E-2</c:v>
                </c:pt>
                <c:pt idx="155">
                  <c:v>6.8000000000000005E-2</c:v>
                </c:pt>
                <c:pt idx="156">
                  <c:v>6.8000000000000005E-2</c:v>
                </c:pt>
                <c:pt idx="157">
                  <c:v>6.8000000000000005E-2</c:v>
                </c:pt>
                <c:pt idx="158">
                  <c:v>6.8000000000000005E-2</c:v>
                </c:pt>
                <c:pt idx="159">
                  <c:v>6.8000000000000005E-2</c:v>
                </c:pt>
                <c:pt idx="160">
                  <c:v>6.9000000000000006E-2</c:v>
                </c:pt>
                <c:pt idx="161">
                  <c:v>6.9000000000000006E-2</c:v>
                </c:pt>
                <c:pt idx="162">
                  <c:v>6.9000000000000006E-2</c:v>
                </c:pt>
                <c:pt idx="163">
                  <c:v>6.9000000000000006E-2</c:v>
                </c:pt>
                <c:pt idx="164">
                  <c:v>6.9000000000000006E-2</c:v>
                </c:pt>
                <c:pt idx="165">
                  <c:v>6.9000000000000006E-2</c:v>
                </c:pt>
                <c:pt idx="166">
                  <c:v>6.9000000000000006E-2</c:v>
                </c:pt>
                <c:pt idx="167">
                  <c:v>6.9000000000000006E-2</c:v>
                </c:pt>
                <c:pt idx="168">
                  <c:v>6.9000000000000006E-2</c:v>
                </c:pt>
                <c:pt idx="169">
                  <c:v>6.9000000000000006E-2</c:v>
                </c:pt>
                <c:pt idx="170">
                  <c:v>6.9000000000000006E-2</c:v>
                </c:pt>
                <c:pt idx="171">
                  <c:v>6.9000000000000006E-2</c:v>
                </c:pt>
                <c:pt idx="172">
                  <c:v>6.9000000000000006E-2</c:v>
                </c:pt>
                <c:pt idx="173">
                  <c:v>6.9000000000000006E-2</c:v>
                </c:pt>
                <c:pt idx="174">
                  <c:v>6.9000000000000006E-2</c:v>
                </c:pt>
                <c:pt idx="175">
                  <c:v>6.9000000000000006E-2</c:v>
                </c:pt>
                <c:pt idx="176">
                  <c:v>6.9000000000000006E-2</c:v>
                </c:pt>
                <c:pt idx="177">
                  <c:v>6.9000000000000006E-2</c:v>
                </c:pt>
                <c:pt idx="178">
                  <c:v>6.9000000000000006E-2</c:v>
                </c:pt>
                <c:pt idx="179">
                  <c:v>6.9000000000000006E-2</c:v>
                </c:pt>
                <c:pt idx="180">
                  <c:v>6.9000000000000006E-2</c:v>
                </c:pt>
                <c:pt idx="181">
                  <c:v>6.9000000000000006E-2</c:v>
                </c:pt>
                <c:pt idx="182">
                  <c:v>7.0000000000000007E-2</c:v>
                </c:pt>
                <c:pt idx="183">
                  <c:v>7.0000000000000007E-2</c:v>
                </c:pt>
                <c:pt idx="184">
                  <c:v>7.0000000000000007E-2</c:v>
                </c:pt>
                <c:pt idx="185">
                  <c:v>7.0000000000000007E-2</c:v>
                </c:pt>
                <c:pt idx="186">
                  <c:v>7.0000000000000007E-2</c:v>
                </c:pt>
                <c:pt idx="187">
                  <c:v>7.0000000000000007E-2</c:v>
                </c:pt>
                <c:pt idx="188">
                  <c:v>7.0000000000000007E-2</c:v>
                </c:pt>
                <c:pt idx="189">
                  <c:v>7.0000000000000007E-2</c:v>
                </c:pt>
                <c:pt idx="190">
                  <c:v>7.0000000000000007E-2</c:v>
                </c:pt>
                <c:pt idx="191">
                  <c:v>7.0000000000000007E-2</c:v>
                </c:pt>
                <c:pt idx="192">
                  <c:v>7.0000000000000007E-2</c:v>
                </c:pt>
                <c:pt idx="193">
                  <c:v>7.0000000000000007E-2</c:v>
                </c:pt>
                <c:pt idx="194">
                  <c:v>7.0000000000000007E-2</c:v>
                </c:pt>
                <c:pt idx="195">
                  <c:v>7.0000000000000007E-2</c:v>
                </c:pt>
                <c:pt idx="196">
                  <c:v>7.0000000000000007E-2</c:v>
                </c:pt>
                <c:pt idx="197">
                  <c:v>7.0000000000000007E-2</c:v>
                </c:pt>
                <c:pt idx="198">
                  <c:v>7.0000000000000007E-2</c:v>
                </c:pt>
                <c:pt idx="199">
                  <c:v>7.0000000000000007E-2</c:v>
                </c:pt>
                <c:pt idx="200">
                  <c:v>7.0000000000000007E-2</c:v>
                </c:pt>
                <c:pt idx="201">
                  <c:v>7.0000000000000007E-2</c:v>
                </c:pt>
                <c:pt idx="202">
                  <c:v>7.0000000000000007E-2</c:v>
                </c:pt>
                <c:pt idx="203">
                  <c:v>7.0000000000000007E-2</c:v>
                </c:pt>
                <c:pt idx="204">
                  <c:v>7.0000000000000007E-2</c:v>
                </c:pt>
                <c:pt idx="205">
                  <c:v>7.0000000000000007E-2</c:v>
                </c:pt>
                <c:pt idx="206">
                  <c:v>7.0000000000000007E-2</c:v>
                </c:pt>
                <c:pt idx="207">
                  <c:v>7.0000000000000007E-2</c:v>
                </c:pt>
                <c:pt idx="208">
                  <c:v>7.0000000000000007E-2</c:v>
                </c:pt>
                <c:pt idx="209">
                  <c:v>7.0000000000000007E-2</c:v>
                </c:pt>
                <c:pt idx="210">
                  <c:v>7.0000000000000007E-2</c:v>
                </c:pt>
                <c:pt idx="211">
                  <c:v>7.0000000000000007E-2</c:v>
                </c:pt>
                <c:pt idx="212">
                  <c:v>7.0999999999999994E-2</c:v>
                </c:pt>
                <c:pt idx="213">
                  <c:v>7.0999999999999994E-2</c:v>
                </c:pt>
                <c:pt idx="214">
                  <c:v>7.0999999999999994E-2</c:v>
                </c:pt>
                <c:pt idx="215">
                  <c:v>7.0999999999999994E-2</c:v>
                </c:pt>
                <c:pt idx="216">
                  <c:v>7.0999999999999994E-2</c:v>
                </c:pt>
                <c:pt idx="217">
                  <c:v>7.0999999999999994E-2</c:v>
                </c:pt>
                <c:pt idx="218">
                  <c:v>7.0999999999999994E-2</c:v>
                </c:pt>
                <c:pt idx="219">
                  <c:v>7.0999999999999994E-2</c:v>
                </c:pt>
                <c:pt idx="220">
                  <c:v>7.0999999999999994E-2</c:v>
                </c:pt>
                <c:pt idx="221">
                  <c:v>7.0999999999999994E-2</c:v>
                </c:pt>
                <c:pt idx="222">
                  <c:v>7.0999999999999994E-2</c:v>
                </c:pt>
                <c:pt idx="223">
                  <c:v>7.0999999999999994E-2</c:v>
                </c:pt>
                <c:pt idx="224">
                  <c:v>7.0999999999999994E-2</c:v>
                </c:pt>
                <c:pt idx="225">
                  <c:v>7.0999999999999994E-2</c:v>
                </c:pt>
                <c:pt idx="226">
                  <c:v>7.0999999999999994E-2</c:v>
                </c:pt>
                <c:pt idx="227">
                  <c:v>7.0999999999999994E-2</c:v>
                </c:pt>
                <c:pt idx="228">
                  <c:v>7.0999999999999994E-2</c:v>
                </c:pt>
                <c:pt idx="229">
                  <c:v>7.0999999999999994E-2</c:v>
                </c:pt>
                <c:pt idx="230">
                  <c:v>7.0999999999999994E-2</c:v>
                </c:pt>
                <c:pt idx="231">
                  <c:v>7.0999999999999994E-2</c:v>
                </c:pt>
                <c:pt idx="232">
                  <c:v>7.0999999999999994E-2</c:v>
                </c:pt>
                <c:pt idx="233">
                  <c:v>7.0999999999999994E-2</c:v>
                </c:pt>
                <c:pt idx="234">
                  <c:v>7.0999999999999994E-2</c:v>
                </c:pt>
                <c:pt idx="235">
                  <c:v>7.1999999999999995E-2</c:v>
                </c:pt>
                <c:pt idx="236">
                  <c:v>7.1999999999999995E-2</c:v>
                </c:pt>
                <c:pt idx="237">
                  <c:v>7.1999999999999995E-2</c:v>
                </c:pt>
                <c:pt idx="238">
                  <c:v>7.1999999999999995E-2</c:v>
                </c:pt>
                <c:pt idx="239">
                  <c:v>7.1999999999999995E-2</c:v>
                </c:pt>
                <c:pt idx="240">
                  <c:v>7.1999999999999995E-2</c:v>
                </c:pt>
                <c:pt idx="241">
                  <c:v>7.1999999999999995E-2</c:v>
                </c:pt>
                <c:pt idx="242">
                  <c:v>7.1999999999999995E-2</c:v>
                </c:pt>
                <c:pt idx="243">
                  <c:v>7.1999999999999995E-2</c:v>
                </c:pt>
                <c:pt idx="244">
                  <c:v>7.1999999999999995E-2</c:v>
                </c:pt>
                <c:pt idx="245">
                  <c:v>7.1999999999999995E-2</c:v>
                </c:pt>
                <c:pt idx="246">
                  <c:v>7.1999999999999995E-2</c:v>
                </c:pt>
                <c:pt idx="247">
                  <c:v>7.1999999999999995E-2</c:v>
                </c:pt>
                <c:pt idx="248">
                  <c:v>7.1999999999999995E-2</c:v>
                </c:pt>
                <c:pt idx="249">
                  <c:v>7.1999999999999995E-2</c:v>
                </c:pt>
                <c:pt idx="250">
                  <c:v>7.1999999999999995E-2</c:v>
                </c:pt>
                <c:pt idx="251">
                  <c:v>7.1999999999999995E-2</c:v>
                </c:pt>
                <c:pt idx="252">
                  <c:v>7.1999999999999995E-2</c:v>
                </c:pt>
                <c:pt idx="253">
                  <c:v>7.1999999999999995E-2</c:v>
                </c:pt>
                <c:pt idx="254">
                  <c:v>7.1999999999999995E-2</c:v>
                </c:pt>
                <c:pt idx="255">
                  <c:v>7.1999999999999995E-2</c:v>
                </c:pt>
                <c:pt idx="256">
                  <c:v>7.1999999999999995E-2</c:v>
                </c:pt>
                <c:pt idx="257">
                  <c:v>7.2999999999999995E-2</c:v>
                </c:pt>
                <c:pt idx="258">
                  <c:v>7.2999999999999995E-2</c:v>
                </c:pt>
                <c:pt idx="259">
                  <c:v>7.2999999999999995E-2</c:v>
                </c:pt>
                <c:pt idx="260">
                  <c:v>7.2999999999999995E-2</c:v>
                </c:pt>
                <c:pt idx="261">
                  <c:v>7.2999999999999995E-2</c:v>
                </c:pt>
                <c:pt idx="262">
                  <c:v>7.2999999999999995E-2</c:v>
                </c:pt>
                <c:pt idx="263">
                  <c:v>7.2999999999999995E-2</c:v>
                </c:pt>
                <c:pt idx="264">
                  <c:v>7.2999999999999995E-2</c:v>
                </c:pt>
                <c:pt idx="265">
                  <c:v>7.2999999999999995E-2</c:v>
                </c:pt>
                <c:pt idx="266">
                  <c:v>7.2999999999999995E-2</c:v>
                </c:pt>
                <c:pt idx="267">
                  <c:v>7.2999999999999995E-2</c:v>
                </c:pt>
                <c:pt idx="268">
                  <c:v>7.2999999999999995E-2</c:v>
                </c:pt>
                <c:pt idx="269">
                  <c:v>7.2999999999999995E-2</c:v>
                </c:pt>
                <c:pt idx="270">
                  <c:v>7.2999999999999995E-2</c:v>
                </c:pt>
                <c:pt idx="271">
                  <c:v>7.2999999999999995E-2</c:v>
                </c:pt>
                <c:pt idx="272">
                  <c:v>7.2999999999999995E-2</c:v>
                </c:pt>
                <c:pt idx="273">
                  <c:v>7.2999999999999995E-2</c:v>
                </c:pt>
                <c:pt idx="274">
                  <c:v>7.2999999999999995E-2</c:v>
                </c:pt>
                <c:pt idx="275">
                  <c:v>7.2999999999999995E-2</c:v>
                </c:pt>
                <c:pt idx="276">
                  <c:v>7.3999999999999996E-2</c:v>
                </c:pt>
                <c:pt idx="277">
                  <c:v>7.3999999999999996E-2</c:v>
                </c:pt>
                <c:pt idx="278">
                  <c:v>7.3999999999999996E-2</c:v>
                </c:pt>
                <c:pt idx="279">
                  <c:v>7.3999999999999996E-2</c:v>
                </c:pt>
                <c:pt idx="280">
                  <c:v>7.3999999999999996E-2</c:v>
                </c:pt>
                <c:pt idx="281">
                  <c:v>7.3999999999999996E-2</c:v>
                </c:pt>
                <c:pt idx="282">
                  <c:v>7.3999999999999996E-2</c:v>
                </c:pt>
                <c:pt idx="283">
                  <c:v>7.3999999999999996E-2</c:v>
                </c:pt>
                <c:pt idx="284">
                  <c:v>7.3999999999999996E-2</c:v>
                </c:pt>
                <c:pt idx="285">
                  <c:v>7.3999999999999996E-2</c:v>
                </c:pt>
                <c:pt idx="286">
                  <c:v>7.3999999999999996E-2</c:v>
                </c:pt>
                <c:pt idx="287">
                  <c:v>7.3999999999999996E-2</c:v>
                </c:pt>
                <c:pt idx="288">
                  <c:v>7.3999999999999996E-2</c:v>
                </c:pt>
                <c:pt idx="289">
                  <c:v>7.3999999999999996E-2</c:v>
                </c:pt>
                <c:pt idx="290">
                  <c:v>7.3999999999999996E-2</c:v>
                </c:pt>
                <c:pt idx="291">
                  <c:v>7.3999999999999996E-2</c:v>
                </c:pt>
                <c:pt idx="292">
                  <c:v>7.3999999999999996E-2</c:v>
                </c:pt>
                <c:pt idx="293">
                  <c:v>7.3999999999999996E-2</c:v>
                </c:pt>
                <c:pt idx="294">
                  <c:v>7.3999999999999996E-2</c:v>
                </c:pt>
                <c:pt idx="295">
                  <c:v>7.3999999999999996E-2</c:v>
                </c:pt>
                <c:pt idx="296">
                  <c:v>7.3999999999999996E-2</c:v>
                </c:pt>
                <c:pt idx="297">
                  <c:v>7.4999999999999997E-2</c:v>
                </c:pt>
                <c:pt idx="298">
                  <c:v>7.4999999999999997E-2</c:v>
                </c:pt>
                <c:pt idx="299">
                  <c:v>7.4999999999999997E-2</c:v>
                </c:pt>
                <c:pt idx="300">
                  <c:v>7.4999999999999997E-2</c:v>
                </c:pt>
                <c:pt idx="301">
                  <c:v>7.4999999999999997E-2</c:v>
                </c:pt>
                <c:pt idx="302">
                  <c:v>7.4999999999999997E-2</c:v>
                </c:pt>
                <c:pt idx="303">
                  <c:v>7.4999999999999997E-2</c:v>
                </c:pt>
                <c:pt idx="304">
                  <c:v>7.4999999999999997E-2</c:v>
                </c:pt>
                <c:pt idx="305">
                  <c:v>7.4999999999999997E-2</c:v>
                </c:pt>
                <c:pt idx="306">
                  <c:v>7.4999999999999997E-2</c:v>
                </c:pt>
                <c:pt idx="307">
                  <c:v>7.4999999999999997E-2</c:v>
                </c:pt>
                <c:pt idx="308">
                  <c:v>7.4999999999999997E-2</c:v>
                </c:pt>
                <c:pt idx="309">
                  <c:v>7.4999999999999997E-2</c:v>
                </c:pt>
                <c:pt idx="310">
                  <c:v>7.4999999999999997E-2</c:v>
                </c:pt>
                <c:pt idx="311">
                  <c:v>7.4999999999999997E-2</c:v>
                </c:pt>
                <c:pt idx="312">
                  <c:v>7.4999999999999997E-2</c:v>
                </c:pt>
                <c:pt idx="313">
                  <c:v>7.5999999999999998E-2</c:v>
                </c:pt>
                <c:pt idx="314">
                  <c:v>7.5999999999999998E-2</c:v>
                </c:pt>
                <c:pt idx="315">
                  <c:v>7.5999999999999998E-2</c:v>
                </c:pt>
                <c:pt idx="316">
                  <c:v>7.5999999999999998E-2</c:v>
                </c:pt>
                <c:pt idx="317">
                  <c:v>7.5999999999999998E-2</c:v>
                </c:pt>
                <c:pt idx="318">
                  <c:v>7.5999999999999998E-2</c:v>
                </c:pt>
                <c:pt idx="319">
                  <c:v>7.5999999999999998E-2</c:v>
                </c:pt>
                <c:pt idx="320">
                  <c:v>7.5999999999999998E-2</c:v>
                </c:pt>
                <c:pt idx="321">
                  <c:v>7.5999999999999998E-2</c:v>
                </c:pt>
                <c:pt idx="322">
                  <c:v>7.5999999999999998E-2</c:v>
                </c:pt>
                <c:pt idx="323">
                  <c:v>7.5999999999999998E-2</c:v>
                </c:pt>
                <c:pt idx="324">
                  <c:v>7.5999999999999998E-2</c:v>
                </c:pt>
                <c:pt idx="325">
                  <c:v>7.5999999999999998E-2</c:v>
                </c:pt>
                <c:pt idx="326">
                  <c:v>7.5999999999999998E-2</c:v>
                </c:pt>
                <c:pt idx="327">
                  <c:v>7.5999999999999998E-2</c:v>
                </c:pt>
                <c:pt idx="328">
                  <c:v>7.5999999999999998E-2</c:v>
                </c:pt>
                <c:pt idx="329">
                  <c:v>7.5999999999999998E-2</c:v>
                </c:pt>
                <c:pt idx="330">
                  <c:v>7.5999999999999998E-2</c:v>
                </c:pt>
                <c:pt idx="331">
                  <c:v>7.5999999999999998E-2</c:v>
                </c:pt>
                <c:pt idx="332">
                  <c:v>7.5999999999999998E-2</c:v>
                </c:pt>
                <c:pt idx="333">
                  <c:v>7.5999999999999998E-2</c:v>
                </c:pt>
                <c:pt idx="334">
                  <c:v>7.5999999999999998E-2</c:v>
                </c:pt>
                <c:pt idx="335">
                  <c:v>7.5999999999999998E-2</c:v>
                </c:pt>
                <c:pt idx="336">
                  <c:v>7.5999999999999998E-2</c:v>
                </c:pt>
                <c:pt idx="337">
                  <c:v>7.6999999999999999E-2</c:v>
                </c:pt>
                <c:pt idx="338">
                  <c:v>7.6999999999999999E-2</c:v>
                </c:pt>
                <c:pt idx="339">
                  <c:v>7.6999999999999999E-2</c:v>
                </c:pt>
                <c:pt idx="340">
                  <c:v>7.6999999999999999E-2</c:v>
                </c:pt>
                <c:pt idx="341">
                  <c:v>7.6999999999999999E-2</c:v>
                </c:pt>
                <c:pt idx="342">
                  <c:v>7.6999999999999999E-2</c:v>
                </c:pt>
                <c:pt idx="343">
                  <c:v>7.6999999999999999E-2</c:v>
                </c:pt>
                <c:pt idx="344">
                  <c:v>7.6999999999999999E-2</c:v>
                </c:pt>
                <c:pt idx="345">
                  <c:v>7.6999999999999999E-2</c:v>
                </c:pt>
                <c:pt idx="346">
                  <c:v>7.6999999999999999E-2</c:v>
                </c:pt>
                <c:pt idx="347">
                  <c:v>7.6999999999999999E-2</c:v>
                </c:pt>
                <c:pt idx="348">
                  <c:v>7.6999999999999999E-2</c:v>
                </c:pt>
                <c:pt idx="349">
                  <c:v>7.8E-2</c:v>
                </c:pt>
                <c:pt idx="350">
                  <c:v>7.8E-2</c:v>
                </c:pt>
                <c:pt idx="351">
                  <c:v>7.8E-2</c:v>
                </c:pt>
                <c:pt idx="352">
                  <c:v>7.8E-2</c:v>
                </c:pt>
                <c:pt idx="353">
                  <c:v>7.8E-2</c:v>
                </c:pt>
                <c:pt idx="354">
                  <c:v>7.8E-2</c:v>
                </c:pt>
                <c:pt idx="355">
                  <c:v>7.8E-2</c:v>
                </c:pt>
                <c:pt idx="356">
                  <c:v>7.8E-2</c:v>
                </c:pt>
                <c:pt idx="357">
                  <c:v>7.8E-2</c:v>
                </c:pt>
                <c:pt idx="358">
                  <c:v>7.8E-2</c:v>
                </c:pt>
                <c:pt idx="359">
                  <c:v>7.8E-2</c:v>
                </c:pt>
                <c:pt idx="360">
                  <c:v>7.8E-2</c:v>
                </c:pt>
                <c:pt idx="361">
                  <c:v>7.8E-2</c:v>
                </c:pt>
                <c:pt idx="362">
                  <c:v>7.8E-2</c:v>
                </c:pt>
                <c:pt idx="363">
                  <c:v>7.9000000000000001E-2</c:v>
                </c:pt>
                <c:pt idx="364">
                  <c:v>7.9000000000000001E-2</c:v>
                </c:pt>
                <c:pt idx="365">
                  <c:v>7.9000000000000001E-2</c:v>
                </c:pt>
                <c:pt idx="366">
                  <c:v>7.9000000000000001E-2</c:v>
                </c:pt>
                <c:pt idx="367">
                  <c:v>7.9000000000000001E-2</c:v>
                </c:pt>
                <c:pt idx="368">
                  <c:v>7.9000000000000001E-2</c:v>
                </c:pt>
                <c:pt idx="369">
                  <c:v>7.9000000000000001E-2</c:v>
                </c:pt>
                <c:pt idx="370">
                  <c:v>7.9000000000000001E-2</c:v>
                </c:pt>
                <c:pt idx="371">
                  <c:v>7.9000000000000001E-2</c:v>
                </c:pt>
                <c:pt idx="372">
                  <c:v>7.9000000000000001E-2</c:v>
                </c:pt>
                <c:pt idx="373">
                  <c:v>7.9000000000000001E-2</c:v>
                </c:pt>
                <c:pt idx="374">
                  <c:v>7.9000000000000001E-2</c:v>
                </c:pt>
                <c:pt idx="375">
                  <c:v>7.9000000000000001E-2</c:v>
                </c:pt>
                <c:pt idx="376">
                  <c:v>7.9000000000000001E-2</c:v>
                </c:pt>
                <c:pt idx="377">
                  <c:v>7.9000000000000001E-2</c:v>
                </c:pt>
                <c:pt idx="378">
                  <c:v>7.9000000000000001E-2</c:v>
                </c:pt>
                <c:pt idx="379">
                  <c:v>0.08</c:v>
                </c:pt>
                <c:pt idx="380">
                  <c:v>0.08</c:v>
                </c:pt>
                <c:pt idx="381">
                  <c:v>0.08</c:v>
                </c:pt>
                <c:pt idx="382">
                  <c:v>0.08</c:v>
                </c:pt>
                <c:pt idx="383">
                  <c:v>0.08</c:v>
                </c:pt>
                <c:pt idx="384">
                  <c:v>0.08</c:v>
                </c:pt>
                <c:pt idx="385">
                  <c:v>0.08</c:v>
                </c:pt>
                <c:pt idx="386">
                  <c:v>0.08</c:v>
                </c:pt>
                <c:pt idx="387">
                  <c:v>8.1000000000000003E-2</c:v>
                </c:pt>
                <c:pt idx="388">
                  <c:v>8.1000000000000003E-2</c:v>
                </c:pt>
                <c:pt idx="389">
                  <c:v>8.1000000000000003E-2</c:v>
                </c:pt>
                <c:pt idx="390">
                  <c:v>8.1000000000000003E-2</c:v>
                </c:pt>
                <c:pt idx="391">
                  <c:v>8.1000000000000003E-2</c:v>
                </c:pt>
                <c:pt idx="392">
                  <c:v>8.1000000000000003E-2</c:v>
                </c:pt>
                <c:pt idx="393">
                  <c:v>8.1000000000000003E-2</c:v>
                </c:pt>
                <c:pt idx="394">
                  <c:v>8.1000000000000003E-2</c:v>
                </c:pt>
                <c:pt idx="395">
                  <c:v>8.1000000000000003E-2</c:v>
                </c:pt>
                <c:pt idx="396">
                  <c:v>8.1000000000000003E-2</c:v>
                </c:pt>
                <c:pt idx="397">
                  <c:v>8.1000000000000003E-2</c:v>
                </c:pt>
                <c:pt idx="398">
                  <c:v>8.1000000000000003E-2</c:v>
                </c:pt>
                <c:pt idx="399">
                  <c:v>8.2000000000000003E-2</c:v>
                </c:pt>
                <c:pt idx="400">
                  <c:v>8.2000000000000003E-2</c:v>
                </c:pt>
                <c:pt idx="401">
                  <c:v>8.2000000000000003E-2</c:v>
                </c:pt>
                <c:pt idx="402">
                  <c:v>8.2000000000000003E-2</c:v>
                </c:pt>
                <c:pt idx="403">
                  <c:v>8.2000000000000003E-2</c:v>
                </c:pt>
                <c:pt idx="404">
                  <c:v>8.2000000000000003E-2</c:v>
                </c:pt>
                <c:pt idx="405">
                  <c:v>8.2000000000000003E-2</c:v>
                </c:pt>
                <c:pt idx="406">
                  <c:v>8.2000000000000003E-2</c:v>
                </c:pt>
                <c:pt idx="407">
                  <c:v>8.3000000000000004E-2</c:v>
                </c:pt>
                <c:pt idx="408">
                  <c:v>8.3000000000000004E-2</c:v>
                </c:pt>
                <c:pt idx="409">
                  <c:v>8.3000000000000004E-2</c:v>
                </c:pt>
                <c:pt idx="410">
                  <c:v>8.3000000000000004E-2</c:v>
                </c:pt>
                <c:pt idx="411">
                  <c:v>8.3000000000000004E-2</c:v>
                </c:pt>
                <c:pt idx="412">
                  <c:v>8.3000000000000004E-2</c:v>
                </c:pt>
                <c:pt idx="413">
                  <c:v>8.3000000000000004E-2</c:v>
                </c:pt>
                <c:pt idx="414">
                  <c:v>8.3000000000000004E-2</c:v>
                </c:pt>
                <c:pt idx="415">
                  <c:v>8.3000000000000004E-2</c:v>
                </c:pt>
                <c:pt idx="416">
                  <c:v>8.3000000000000004E-2</c:v>
                </c:pt>
                <c:pt idx="417">
                  <c:v>8.3000000000000004E-2</c:v>
                </c:pt>
                <c:pt idx="418">
                  <c:v>8.3000000000000004E-2</c:v>
                </c:pt>
                <c:pt idx="419">
                  <c:v>8.3000000000000004E-2</c:v>
                </c:pt>
                <c:pt idx="420">
                  <c:v>8.4000000000000005E-2</c:v>
                </c:pt>
                <c:pt idx="421">
                  <c:v>8.4000000000000005E-2</c:v>
                </c:pt>
                <c:pt idx="422">
                  <c:v>8.4000000000000005E-2</c:v>
                </c:pt>
                <c:pt idx="423">
                  <c:v>8.4000000000000005E-2</c:v>
                </c:pt>
                <c:pt idx="424">
                  <c:v>8.4000000000000005E-2</c:v>
                </c:pt>
                <c:pt idx="425">
                  <c:v>8.4000000000000005E-2</c:v>
                </c:pt>
                <c:pt idx="426">
                  <c:v>8.4000000000000005E-2</c:v>
                </c:pt>
                <c:pt idx="427">
                  <c:v>8.4000000000000005E-2</c:v>
                </c:pt>
                <c:pt idx="428">
                  <c:v>8.5000000000000006E-2</c:v>
                </c:pt>
                <c:pt idx="429">
                  <c:v>8.5000000000000006E-2</c:v>
                </c:pt>
                <c:pt idx="430">
                  <c:v>8.5000000000000006E-2</c:v>
                </c:pt>
                <c:pt idx="431">
                  <c:v>8.5000000000000006E-2</c:v>
                </c:pt>
                <c:pt idx="432">
                  <c:v>8.5000000000000006E-2</c:v>
                </c:pt>
                <c:pt idx="433">
                  <c:v>8.5000000000000006E-2</c:v>
                </c:pt>
                <c:pt idx="434">
                  <c:v>8.5000000000000006E-2</c:v>
                </c:pt>
                <c:pt idx="435">
                  <c:v>8.5000000000000006E-2</c:v>
                </c:pt>
                <c:pt idx="436">
                  <c:v>8.5000000000000006E-2</c:v>
                </c:pt>
                <c:pt idx="437">
                  <c:v>8.5999999999999993E-2</c:v>
                </c:pt>
                <c:pt idx="438">
                  <c:v>8.5999999999999993E-2</c:v>
                </c:pt>
                <c:pt idx="439">
                  <c:v>8.5999999999999993E-2</c:v>
                </c:pt>
                <c:pt idx="440">
                  <c:v>8.5999999999999993E-2</c:v>
                </c:pt>
                <c:pt idx="441">
                  <c:v>8.5999999999999993E-2</c:v>
                </c:pt>
                <c:pt idx="442">
                  <c:v>8.6999999999999994E-2</c:v>
                </c:pt>
                <c:pt idx="443">
                  <c:v>8.6999999999999994E-2</c:v>
                </c:pt>
                <c:pt idx="444">
                  <c:v>8.6999999999999994E-2</c:v>
                </c:pt>
                <c:pt idx="445">
                  <c:v>8.6999999999999994E-2</c:v>
                </c:pt>
                <c:pt idx="446">
                  <c:v>8.6999999999999994E-2</c:v>
                </c:pt>
                <c:pt idx="447">
                  <c:v>8.7999999999999995E-2</c:v>
                </c:pt>
                <c:pt idx="448">
                  <c:v>8.7999999999999995E-2</c:v>
                </c:pt>
                <c:pt idx="449">
                  <c:v>8.7999999999999995E-2</c:v>
                </c:pt>
                <c:pt idx="450">
                  <c:v>8.8999999999999996E-2</c:v>
                </c:pt>
                <c:pt idx="451">
                  <c:v>8.8999999999999996E-2</c:v>
                </c:pt>
                <c:pt idx="452">
                  <c:v>8.8999999999999996E-2</c:v>
                </c:pt>
                <c:pt idx="453">
                  <c:v>8.8999999999999996E-2</c:v>
                </c:pt>
                <c:pt idx="454">
                  <c:v>8.8999999999999996E-2</c:v>
                </c:pt>
                <c:pt idx="455">
                  <c:v>8.8999999999999996E-2</c:v>
                </c:pt>
                <c:pt idx="456">
                  <c:v>8.8999999999999996E-2</c:v>
                </c:pt>
                <c:pt idx="457">
                  <c:v>9.0999999999999998E-2</c:v>
                </c:pt>
                <c:pt idx="458">
                  <c:v>9.0999999999999998E-2</c:v>
                </c:pt>
                <c:pt idx="459">
                  <c:v>9.1999999999999998E-2</c:v>
                </c:pt>
                <c:pt idx="460">
                  <c:v>9.1999999999999998E-2</c:v>
                </c:pt>
                <c:pt idx="461">
                  <c:v>9.1999999999999998E-2</c:v>
                </c:pt>
                <c:pt idx="462">
                  <c:v>9.1999999999999998E-2</c:v>
                </c:pt>
                <c:pt idx="463">
                  <c:v>9.2999999999999999E-2</c:v>
                </c:pt>
                <c:pt idx="464">
                  <c:v>9.2999999999999999E-2</c:v>
                </c:pt>
                <c:pt idx="465">
                  <c:v>9.2999999999999999E-2</c:v>
                </c:pt>
                <c:pt idx="466">
                  <c:v>9.2999999999999999E-2</c:v>
                </c:pt>
                <c:pt idx="467">
                  <c:v>9.4E-2</c:v>
                </c:pt>
                <c:pt idx="468">
                  <c:v>9.4E-2</c:v>
                </c:pt>
                <c:pt idx="469">
                  <c:v>9.4E-2</c:v>
                </c:pt>
                <c:pt idx="470">
                  <c:v>9.4E-2</c:v>
                </c:pt>
                <c:pt idx="471">
                  <c:v>9.4E-2</c:v>
                </c:pt>
                <c:pt idx="472">
                  <c:v>9.4E-2</c:v>
                </c:pt>
                <c:pt idx="473">
                  <c:v>9.5000000000000001E-2</c:v>
                </c:pt>
                <c:pt idx="474">
                  <c:v>9.5000000000000001E-2</c:v>
                </c:pt>
                <c:pt idx="475">
                  <c:v>9.5000000000000001E-2</c:v>
                </c:pt>
                <c:pt idx="476">
                  <c:v>9.5000000000000001E-2</c:v>
                </c:pt>
                <c:pt idx="477">
                  <c:v>9.5000000000000001E-2</c:v>
                </c:pt>
                <c:pt idx="478">
                  <c:v>9.5000000000000001E-2</c:v>
                </c:pt>
                <c:pt idx="479">
                  <c:v>9.5000000000000001E-2</c:v>
                </c:pt>
                <c:pt idx="480">
                  <c:v>9.5000000000000001E-2</c:v>
                </c:pt>
                <c:pt idx="481">
                  <c:v>9.5000000000000001E-2</c:v>
                </c:pt>
                <c:pt idx="482">
                  <c:v>9.5000000000000001E-2</c:v>
                </c:pt>
                <c:pt idx="483">
                  <c:v>9.5000000000000001E-2</c:v>
                </c:pt>
                <c:pt idx="484">
                  <c:v>9.5000000000000001E-2</c:v>
                </c:pt>
                <c:pt idx="485">
                  <c:v>9.5000000000000001E-2</c:v>
                </c:pt>
                <c:pt idx="486">
                  <c:v>9.6000000000000002E-2</c:v>
                </c:pt>
                <c:pt idx="487">
                  <c:v>9.6000000000000002E-2</c:v>
                </c:pt>
                <c:pt idx="488">
                  <c:v>9.6000000000000002E-2</c:v>
                </c:pt>
                <c:pt idx="489">
                  <c:v>9.6000000000000002E-2</c:v>
                </c:pt>
                <c:pt idx="490">
                  <c:v>9.6000000000000002E-2</c:v>
                </c:pt>
                <c:pt idx="491">
                  <c:v>9.6000000000000002E-2</c:v>
                </c:pt>
                <c:pt idx="492">
                  <c:v>9.6000000000000002E-2</c:v>
                </c:pt>
                <c:pt idx="493">
                  <c:v>9.6000000000000002E-2</c:v>
                </c:pt>
                <c:pt idx="494">
                  <c:v>9.7000000000000003E-2</c:v>
                </c:pt>
                <c:pt idx="495">
                  <c:v>9.7000000000000003E-2</c:v>
                </c:pt>
                <c:pt idx="496">
                  <c:v>9.7000000000000003E-2</c:v>
                </c:pt>
                <c:pt idx="497">
                  <c:v>9.7000000000000003E-2</c:v>
                </c:pt>
                <c:pt idx="498">
                  <c:v>9.7000000000000003E-2</c:v>
                </c:pt>
                <c:pt idx="499">
                  <c:v>9.7000000000000003E-2</c:v>
                </c:pt>
                <c:pt idx="500">
                  <c:v>9.8000000000000004E-2</c:v>
                </c:pt>
                <c:pt idx="501">
                  <c:v>9.8000000000000004E-2</c:v>
                </c:pt>
                <c:pt idx="502">
                  <c:v>9.8000000000000004E-2</c:v>
                </c:pt>
                <c:pt idx="503">
                  <c:v>9.8000000000000004E-2</c:v>
                </c:pt>
                <c:pt idx="504">
                  <c:v>9.9000000000000005E-2</c:v>
                </c:pt>
                <c:pt idx="505">
                  <c:v>9.9000000000000005E-2</c:v>
                </c:pt>
                <c:pt idx="506">
                  <c:v>9.9000000000000005E-2</c:v>
                </c:pt>
                <c:pt idx="507">
                  <c:v>9.9000000000000005E-2</c:v>
                </c:pt>
                <c:pt idx="508">
                  <c:v>0.1</c:v>
                </c:pt>
                <c:pt idx="509">
                  <c:v>0.1</c:v>
                </c:pt>
                <c:pt idx="510">
                  <c:v>0.1</c:v>
                </c:pt>
                <c:pt idx="511">
                  <c:v>0.10100000000000001</c:v>
                </c:pt>
                <c:pt idx="512">
                  <c:v>0.10100000000000001</c:v>
                </c:pt>
                <c:pt idx="513">
                  <c:v>0.10199999999999999</c:v>
                </c:pt>
                <c:pt idx="514">
                  <c:v>0.10199999999999999</c:v>
                </c:pt>
                <c:pt idx="515">
                  <c:v>0.10199999999999999</c:v>
                </c:pt>
                <c:pt idx="516">
                  <c:v>0.10199999999999999</c:v>
                </c:pt>
                <c:pt idx="517">
                  <c:v>0.10299999999999999</c:v>
                </c:pt>
                <c:pt idx="518">
                  <c:v>0.10299999999999999</c:v>
                </c:pt>
                <c:pt idx="519">
                  <c:v>0.10299999999999999</c:v>
                </c:pt>
                <c:pt idx="520">
                  <c:v>0.10299999999999999</c:v>
                </c:pt>
                <c:pt idx="521">
                  <c:v>0.10299999999999999</c:v>
                </c:pt>
                <c:pt idx="522">
                  <c:v>0.104</c:v>
                </c:pt>
                <c:pt idx="523">
                  <c:v>0.104</c:v>
                </c:pt>
                <c:pt idx="524">
                  <c:v>0.104</c:v>
                </c:pt>
                <c:pt idx="525">
                  <c:v>0.104</c:v>
                </c:pt>
                <c:pt idx="526">
                  <c:v>0.104</c:v>
                </c:pt>
                <c:pt idx="527">
                  <c:v>0.105</c:v>
                </c:pt>
                <c:pt idx="528">
                  <c:v>0.105</c:v>
                </c:pt>
                <c:pt idx="529">
                  <c:v>0.105</c:v>
                </c:pt>
                <c:pt idx="530">
                  <c:v>0.105</c:v>
                </c:pt>
                <c:pt idx="531">
                  <c:v>0.105</c:v>
                </c:pt>
                <c:pt idx="532">
                  <c:v>0.105</c:v>
                </c:pt>
                <c:pt idx="533">
                  <c:v>0.105</c:v>
                </c:pt>
                <c:pt idx="534">
                  <c:v>0.105</c:v>
                </c:pt>
                <c:pt idx="535">
                  <c:v>0.106</c:v>
                </c:pt>
                <c:pt idx="536">
                  <c:v>0.107</c:v>
                </c:pt>
                <c:pt idx="537">
                  <c:v>0.107</c:v>
                </c:pt>
                <c:pt idx="538">
                  <c:v>0.107</c:v>
                </c:pt>
                <c:pt idx="539">
                  <c:v>0.107</c:v>
                </c:pt>
                <c:pt idx="540">
                  <c:v>0.108</c:v>
                </c:pt>
                <c:pt idx="541">
                  <c:v>0.109</c:v>
                </c:pt>
                <c:pt idx="542">
                  <c:v>0.109</c:v>
                </c:pt>
                <c:pt idx="543">
                  <c:v>0.109</c:v>
                </c:pt>
                <c:pt idx="544">
                  <c:v>0.109</c:v>
                </c:pt>
                <c:pt idx="545">
                  <c:v>0.109</c:v>
                </c:pt>
                <c:pt idx="546">
                  <c:v>0.11</c:v>
                </c:pt>
                <c:pt idx="547">
                  <c:v>0.11</c:v>
                </c:pt>
                <c:pt idx="548">
                  <c:v>0.11</c:v>
                </c:pt>
                <c:pt idx="549">
                  <c:v>0.111</c:v>
                </c:pt>
                <c:pt idx="550">
                  <c:v>0.111</c:v>
                </c:pt>
                <c:pt idx="551">
                  <c:v>0.111</c:v>
                </c:pt>
                <c:pt idx="552">
                  <c:v>0.111</c:v>
                </c:pt>
                <c:pt idx="553">
                  <c:v>0.112</c:v>
                </c:pt>
                <c:pt idx="554">
                  <c:v>0.112</c:v>
                </c:pt>
                <c:pt idx="555">
                  <c:v>0.112</c:v>
                </c:pt>
                <c:pt idx="556">
                  <c:v>0.112</c:v>
                </c:pt>
                <c:pt idx="557">
                  <c:v>0.112</c:v>
                </c:pt>
                <c:pt idx="558">
                  <c:v>0.112</c:v>
                </c:pt>
                <c:pt idx="559">
                  <c:v>0.112</c:v>
                </c:pt>
                <c:pt idx="560">
                  <c:v>0.113</c:v>
                </c:pt>
                <c:pt idx="561">
                  <c:v>0.113</c:v>
                </c:pt>
                <c:pt idx="562">
                  <c:v>0.113</c:v>
                </c:pt>
                <c:pt idx="563">
                  <c:v>0.113</c:v>
                </c:pt>
                <c:pt idx="564">
                  <c:v>0.113</c:v>
                </c:pt>
                <c:pt idx="565">
                  <c:v>0.113</c:v>
                </c:pt>
                <c:pt idx="566">
                  <c:v>0.114</c:v>
                </c:pt>
                <c:pt idx="567">
                  <c:v>0.114</c:v>
                </c:pt>
                <c:pt idx="568">
                  <c:v>0.114</c:v>
                </c:pt>
                <c:pt idx="569">
                  <c:v>0.114</c:v>
                </c:pt>
                <c:pt idx="570">
                  <c:v>0.114</c:v>
                </c:pt>
                <c:pt idx="571">
                  <c:v>0.114</c:v>
                </c:pt>
                <c:pt idx="572">
                  <c:v>0.115</c:v>
                </c:pt>
                <c:pt idx="573">
                  <c:v>0.115</c:v>
                </c:pt>
                <c:pt idx="574">
                  <c:v>0.115</c:v>
                </c:pt>
                <c:pt idx="575">
                  <c:v>0.11600000000000001</c:v>
                </c:pt>
                <c:pt idx="576">
                  <c:v>0.11600000000000001</c:v>
                </c:pt>
                <c:pt idx="577">
                  <c:v>0.11600000000000001</c:v>
                </c:pt>
                <c:pt idx="578">
                  <c:v>0.11600000000000001</c:v>
                </c:pt>
                <c:pt idx="579">
                  <c:v>0.11700000000000001</c:v>
                </c:pt>
                <c:pt idx="580">
                  <c:v>0.11700000000000001</c:v>
                </c:pt>
                <c:pt idx="581">
                  <c:v>0.11700000000000001</c:v>
                </c:pt>
                <c:pt idx="582">
                  <c:v>0.11799999999999999</c:v>
                </c:pt>
                <c:pt idx="583">
                  <c:v>0.11799999999999999</c:v>
                </c:pt>
                <c:pt idx="584">
                  <c:v>0.11799999999999999</c:v>
                </c:pt>
                <c:pt idx="585">
                  <c:v>0.12</c:v>
                </c:pt>
                <c:pt idx="586">
                  <c:v>0.121</c:v>
                </c:pt>
                <c:pt idx="587">
                  <c:v>0.121</c:v>
                </c:pt>
                <c:pt idx="588">
                  <c:v>0.121</c:v>
                </c:pt>
                <c:pt idx="589">
                  <c:v>0.124</c:v>
                </c:pt>
                <c:pt idx="590">
                  <c:v>0.124</c:v>
                </c:pt>
                <c:pt idx="591">
                  <c:v>0.125</c:v>
                </c:pt>
                <c:pt idx="592">
                  <c:v>0.125</c:v>
                </c:pt>
                <c:pt idx="593">
                  <c:v>0.125</c:v>
                </c:pt>
                <c:pt idx="594">
                  <c:v>0.126</c:v>
                </c:pt>
                <c:pt idx="595">
                  <c:v>0.127</c:v>
                </c:pt>
                <c:pt idx="596">
                  <c:v>0.129</c:v>
                </c:pt>
                <c:pt idx="597">
                  <c:v>0.129</c:v>
                </c:pt>
                <c:pt idx="598">
                  <c:v>0.13</c:v>
                </c:pt>
              </c:numCache>
            </c:numRef>
          </c:xVal>
          <c:yVal>
            <c:numRef>
              <c:f>'[3]NORMAL DISTRIBUTION'!$FU$30:$FU$628</c:f>
              <c:numCache>
                <c:formatCode>General</c:formatCode>
                <c:ptCount val="599"/>
                <c:pt idx="0">
                  <c:v>3.4406579088479186</c:v>
                </c:pt>
                <c:pt idx="1">
                  <c:v>5.225860603189032</c:v>
                </c:pt>
                <c:pt idx="2">
                  <c:v>5.7543671836855648</c:v>
                </c:pt>
                <c:pt idx="3">
                  <c:v>6.3157013789112355</c:v>
                </c:pt>
                <c:pt idx="4">
                  <c:v>6.9092335202892086</c:v>
                </c:pt>
                <c:pt idx="5">
                  <c:v>6.9092335202892086</c:v>
                </c:pt>
                <c:pt idx="6">
                  <c:v>6.9092335202892086</c:v>
                </c:pt>
                <c:pt idx="7">
                  <c:v>6.9092335202892086</c:v>
                </c:pt>
                <c:pt idx="8">
                  <c:v>7.5339446029588819</c:v>
                </c:pt>
                <c:pt idx="9">
                  <c:v>7.5339446029588819</c:v>
                </c:pt>
                <c:pt idx="10">
                  <c:v>7.5339446029588819</c:v>
                </c:pt>
                <c:pt idx="11">
                  <c:v>7.5339446029588819</c:v>
                </c:pt>
                <c:pt idx="12">
                  <c:v>7.5339446029588819</c:v>
                </c:pt>
                <c:pt idx="13">
                  <c:v>8.1884036061609606</c:v>
                </c:pt>
                <c:pt idx="14">
                  <c:v>8.1884036061609606</c:v>
                </c:pt>
                <c:pt idx="15">
                  <c:v>8.1884036061609606</c:v>
                </c:pt>
                <c:pt idx="16">
                  <c:v>8.1884036061609606</c:v>
                </c:pt>
                <c:pt idx="17">
                  <c:v>8.1884036061609606</c:v>
                </c:pt>
                <c:pt idx="18">
                  <c:v>8.1884036061609606</c:v>
                </c:pt>
                <c:pt idx="19">
                  <c:v>8.1884036061609606</c:v>
                </c:pt>
                <c:pt idx="20">
                  <c:v>8.8707497248356244</c:v>
                </c:pt>
                <c:pt idx="21">
                  <c:v>8.8707497248356244</c:v>
                </c:pt>
                <c:pt idx="22">
                  <c:v>8.8707497248356244</c:v>
                </c:pt>
                <c:pt idx="23">
                  <c:v>8.8707497248356244</c:v>
                </c:pt>
                <c:pt idx="24">
                  <c:v>8.8707497248356244</c:v>
                </c:pt>
                <c:pt idx="25">
                  <c:v>9.5786803174493418</c:v>
                </c:pt>
                <c:pt idx="26">
                  <c:v>9.5786803174493418</c:v>
                </c:pt>
                <c:pt idx="27">
                  <c:v>9.5786803174493418</c:v>
                </c:pt>
                <c:pt idx="28">
                  <c:v>9.5786803174493418</c:v>
                </c:pt>
                <c:pt idx="29">
                  <c:v>9.5786803174493418</c:v>
                </c:pt>
                <c:pt idx="30">
                  <c:v>10.309445310708437</c:v>
                </c:pt>
                <c:pt idx="31">
                  <c:v>10.309445310708437</c:v>
                </c:pt>
                <c:pt idx="32">
                  <c:v>10.309445310708437</c:v>
                </c:pt>
                <c:pt idx="33">
                  <c:v>10.309445310708437</c:v>
                </c:pt>
                <c:pt idx="34">
                  <c:v>10.309445310708437</c:v>
                </c:pt>
                <c:pt idx="35">
                  <c:v>11.059848711833929</c:v>
                </c:pt>
                <c:pt idx="36">
                  <c:v>11.059848711833929</c:v>
                </c:pt>
                <c:pt idx="37">
                  <c:v>11.059848711833929</c:v>
                </c:pt>
                <c:pt idx="38">
                  <c:v>11.059848711833929</c:v>
                </c:pt>
                <c:pt idx="39">
                  <c:v>11.059848711833929</c:v>
                </c:pt>
                <c:pt idx="40">
                  <c:v>11.059848711833929</c:v>
                </c:pt>
                <c:pt idx="41">
                  <c:v>11.059848711833929</c:v>
                </c:pt>
                <c:pt idx="42">
                  <c:v>11.059848711833929</c:v>
                </c:pt>
                <c:pt idx="43">
                  <c:v>11.059848711833929</c:v>
                </c:pt>
                <c:pt idx="44">
                  <c:v>11.059848711833929</c:v>
                </c:pt>
                <c:pt idx="45">
                  <c:v>11.059848711833929</c:v>
                </c:pt>
                <c:pt idx="46">
                  <c:v>11.826257764023666</c:v>
                </c:pt>
                <c:pt idx="47">
                  <c:v>11.826257764023666</c:v>
                </c:pt>
                <c:pt idx="48">
                  <c:v>11.826257764023666</c:v>
                </c:pt>
                <c:pt idx="49">
                  <c:v>11.826257764023666</c:v>
                </c:pt>
                <c:pt idx="50">
                  <c:v>11.826257764023666</c:v>
                </c:pt>
                <c:pt idx="51">
                  <c:v>11.826257764023666</c:v>
                </c:pt>
                <c:pt idx="52">
                  <c:v>11.826257764023666</c:v>
                </c:pt>
                <c:pt idx="53">
                  <c:v>11.826257764023666</c:v>
                </c:pt>
                <c:pt idx="54">
                  <c:v>11.826257764023666</c:v>
                </c:pt>
                <c:pt idx="55">
                  <c:v>11.826257764023666</c:v>
                </c:pt>
                <c:pt idx="56">
                  <c:v>11.826257764023666</c:v>
                </c:pt>
                <c:pt idx="57">
                  <c:v>12.604620142067667</c:v>
                </c:pt>
                <c:pt idx="58">
                  <c:v>12.604620142067667</c:v>
                </c:pt>
                <c:pt idx="59">
                  <c:v>12.604620142067667</c:v>
                </c:pt>
                <c:pt idx="60">
                  <c:v>12.604620142067667</c:v>
                </c:pt>
                <c:pt idx="61">
                  <c:v>12.604620142067667</c:v>
                </c:pt>
                <c:pt idx="62">
                  <c:v>12.604620142067667</c:v>
                </c:pt>
                <c:pt idx="63">
                  <c:v>12.604620142067667</c:v>
                </c:pt>
                <c:pt idx="64">
                  <c:v>12.604620142067667</c:v>
                </c:pt>
                <c:pt idx="65">
                  <c:v>12.604620142067667</c:v>
                </c:pt>
                <c:pt idx="66">
                  <c:v>12.604620142067667</c:v>
                </c:pt>
                <c:pt idx="67">
                  <c:v>12.604620142067667</c:v>
                </c:pt>
                <c:pt idx="68">
                  <c:v>12.604620142067667</c:v>
                </c:pt>
                <c:pt idx="69">
                  <c:v>12.604620142067667</c:v>
                </c:pt>
                <c:pt idx="70">
                  <c:v>12.604620142067667</c:v>
                </c:pt>
                <c:pt idx="71">
                  <c:v>12.604620142067667</c:v>
                </c:pt>
                <c:pt idx="72">
                  <c:v>13.390489425175875</c:v>
                </c:pt>
                <c:pt idx="73">
                  <c:v>13.390489425175875</c:v>
                </c:pt>
                <c:pt idx="74">
                  <c:v>13.390489425175875</c:v>
                </c:pt>
                <c:pt idx="75">
                  <c:v>13.390489425175875</c:v>
                </c:pt>
                <c:pt idx="76">
                  <c:v>13.390489425175875</c:v>
                </c:pt>
                <c:pt idx="77">
                  <c:v>13.390489425175875</c:v>
                </c:pt>
                <c:pt idx="78">
                  <c:v>13.390489425175875</c:v>
                </c:pt>
                <c:pt idx="79">
                  <c:v>13.390489425175875</c:v>
                </c:pt>
                <c:pt idx="80">
                  <c:v>13.390489425175875</c:v>
                </c:pt>
                <c:pt idx="81">
                  <c:v>13.390489425175875</c:v>
                </c:pt>
                <c:pt idx="82">
                  <c:v>13.390489425175875</c:v>
                </c:pt>
                <c:pt idx="83">
                  <c:v>13.390489425175875</c:v>
                </c:pt>
                <c:pt idx="84">
                  <c:v>13.390489425175875</c:v>
                </c:pt>
                <c:pt idx="85">
                  <c:v>13.390489425175875</c:v>
                </c:pt>
                <c:pt idx="86">
                  <c:v>13.390489425175875</c:v>
                </c:pt>
                <c:pt idx="87">
                  <c:v>13.390489425175875</c:v>
                </c:pt>
                <c:pt idx="88">
                  <c:v>13.390489425175875</c:v>
                </c:pt>
                <c:pt idx="89">
                  <c:v>13.390489425175875</c:v>
                </c:pt>
                <c:pt idx="90">
                  <c:v>13.390489425175875</c:v>
                </c:pt>
                <c:pt idx="91">
                  <c:v>13.390489425175875</c:v>
                </c:pt>
                <c:pt idx="92">
                  <c:v>13.390489425175875</c:v>
                </c:pt>
                <c:pt idx="93">
                  <c:v>14.179058906182922</c:v>
                </c:pt>
                <c:pt idx="94">
                  <c:v>14.179058906182922</c:v>
                </c:pt>
                <c:pt idx="95">
                  <c:v>14.179058906182922</c:v>
                </c:pt>
                <c:pt idx="96">
                  <c:v>14.179058906182922</c:v>
                </c:pt>
                <c:pt idx="97">
                  <c:v>14.179058906182922</c:v>
                </c:pt>
                <c:pt idx="98">
                  <c:v>14.179058906182922</c:v>
                </c:pt>
                <c:pt idx="99">
                  <c:v>14.179058906182922</c:v>
                </c:pt>
                <c:pt idx="100">
                  <c:v>14.179058906182922</c:v>
                </c:pt>
                <c:pt idx="101">
                  <c:v>14.179058906182922</c:v>
                </c:pt>
                <c:pt idx="102">
                  <c:v>14.179058906182922</c:v>
                </c:pt>
                <c:pt idx="103">
                  <c:v>14.179058906182922</c:v>
                </c:pt>
                <c:pt idx="104">
                  <c:v>14.965203604511771</c:v>
                </c:pt>
                <c:pt idx="105">
                  <c:v>14.965203604511771</c:v>
                </c:pt>
                <c:pt idx="106">
                  <c:v>14.965203604511771</c:v>
                </c:pt>
                <c:pt idx="107">
                  <c:v>14.965203604511771</c:v>
                </c:pt>
                <c:pt idx="108">
                  <c:v>14.965203604511771</c:v>
                </c:pt>
                <c:pt idx="109">
                  <c:v>14.965203604511771</c:v>
                </c:pt>
                <c:pt idx="110">
                  <c:v>14.965203604511771</c:v>
                </c:pt>
                <c:pt idx="111">
                  <c:v>15.743530149455756</c:v>
                </c:pt>
                <c:pt idx="112">
                  <c:v>15.743530149455756</c:v>
                </c:pt>
                <c:pt idx="113">
                  <c:v>15.743530149455756</c:v>
                </c:pt>
                <c:pt idx="114">
                  <c:v>15.743530149455756</c:v>
                </c:pt>
                <c:pt idx="115">
                  <c:v>15.743530149455756</c:v>
                </c:pt>
                <c:pt idx="116">
                  <c:v>15.743530149455756</c:v>
                </c:pt>
                <c:pt idx="117">
                  <c:v>15.743530149455756</c:v>
                </c:pt>
                <c:pt idx="118">
                  <c:v>15.743530149455756</c:v>
                </c:pt>
                <c:pt idx="119">
                  <c:v>15.743530149455756</c:v>
                </c:pt>
                <c:pt idx="120">
                  <c:v>15.743530149455756</c:v>
                </c:pt>
                <c:pt idx="121">
                  <c:v>15.743530149455756</c:v>
                </c:pt>
                <c:pt idx="122">
                  <c:v>15.743530149455756</c:v>
                </c:pt>
                <c:pt idx="123">
                  <c:v>16.508433995945463</c:v>
                </c:pt>
                <c:pt idx="124">
                  <c:v>17.254163232931695</c:v>
                </c:pt>
                <c:pt idx="125">
                  <c:v>17.254163232931695</c:v>
                </c:pt>
                <c:pt idx="126">
                  <c:v>17.254163232931695</c:v>
                </c:pt>
                <c:pt idx="127">
                  <c:v>17.254163232931695</c:v>
                </c:pt>
                <c:pt idx="128">
                  <c:v>17.254163232931695</c:v>
                </c:pt>
                <c:pt idx="129">
                  <c:v>17.254163232931695</c:v>
                </c:pt>
                <c:pt idx="130">
                  <c:v>17.254163232931695</c:v>
                </c:pt>
                <c:pt idx="131">
                  <c:v>17.254163232931695</c:v>
                </c:pt>
                <c:pt idx="132">
                  <c:v>17.254163232931695</c:v>
                </c:pt>
                <c:pt idx="133">
                  <c:v>17.254163232931695</c:v>
                </c:pt>
                <c:pt idx="134">
                  <c:v>17.254163232931695</c:v>
                </c:pt>
                <c:pt idx="135">
                  <c:v>17.974888051036697</c:v>
                </c:pt>
                <c:pt idx="136">
                  <c:v>17.974888051036697</c:v>
                </c:pt>
                <c:pt idx="137">
                  <c:v>17.974888051036697</c:v>
                </c:pt>
                <c:pt idx="138">
                  <c:v>17.974888051036697</c:v>
                </c:pt>
                <c:pt idx="139">
                  <c:v>17.974888051036697</c:v>
                </c:pt>
                <c:pt idx="140">
                  <c:v>17.974888051036697</c:v>
                </c:pt>
                <c:pt idx="141">
                  <c:v>17.974888051036697</c:v>
                </c:pt>
                <c:pt idx="142">
                  <c:v>17.974888051036697</c:v>
                </c:pt>
                <c:pt idx="143">
                  <c:v>17.974888051036697</c:v>
                </c:pt>
                <c:pt idx="144">
                  <c:v>17.974888051036697</c:v>
                </c:pt>
                <c:pt idx="145">
                  <c:v>17.974888051036697</c:v>
                </c:pt>
                <c:pt idx="146">
                  <c:v>18.664774757457955</c:v>
                </c:pt>
                <c:pt idx="147">
                  <c:v>18.664774757457955</c:v>
                </c:pt>
                <c:pt idx="148">
                  <c:v>18.664774757457955</c:v>
                </c:pt>
                <c:pt idx="149">
                  <c:v>18.664774757457955</c:v>
                </c:pt>
                <c:pt idx="150">
                  <c:v>18.664774757457955</c:v>
                </c:pt>
                <c:pt idx="151">
                  <c:v>18.664774757457955</c:v>
                </c:pt>
                <c:pt idx="152">
                  <c:v>18.664774757457955</c:v>
                </c:pt>
                <c:pt idx="153">
                  <c:v>18.664774757457955</c:v>
                </c:pt>
                <c:pt idx="154">
                  <c:v>18.664774757457955</c:v>
                </c:pt>
                <c:pt idx="155">
                  <c:v>18.664774757457955</c:v>
                </c:pt>
                <c:pt idx="156">
                  <c:v>18.664774757457955</c:v>
                </c:pt>
                <c:pt idx="157">
                  <c:v>18.664774757457955</c:v>
                </c:pt>
                <c:pt idx="158">
                  <c:v>18.664774757457955</c:v>
                </c:pt>
                <c:pt idx="159">
                  <c:v>18.664774757457955</c:v>
                </c:pt>
                <c:pt idx="160">
                  <c:v>19.318063068340891</c:v>
                </c:pt>
                <c:pt idx="161">
                  <c:v>19.318063068340891</c:v>
                </c:pt>
                <c:pt idx="162">
                  <c:v>19.318063068340891</c:v>
                </c:pt>
                <c:pt idx="163">
                  <c:v>19.318063068340891</c:v>
                </c:pt>
                <c:pt idx="164">
                  <c:v>19.318063068340891</c:v>
                </c:pt>
                <c:pt idx="165">
                  <c:v>19.318063068340891</c:v>
                </c:pt>
                <c:pt idx="166">
                  <c:v>19.318063068340891</c:v>
                </c:pt>
                <c:pt idx="167">
                  <c:v>19.318063068340891</c:v>
                </c:pt>
                <c:pt idx="168">
                  <c:v>19.318063068340891</c:v>
                </c:pt>
                <c:pt idx="169">
                  <c:v>19.318063068340891</c:v>
                </c:pt>
                <c:pt idx="170">
                  <c:v>19.318063068340891</c:v>
                </c:pt>
                <c:pt idx="171">
                  <c:v>19.318063068340891</c:v>
                </c:pt>
                <c:pt idx="172">
                  <c:v>19.318063068340891</c:v>
                </c:pt>
                <c:pt idx="173">
                  <c:v>19.318063068340891</c:v>
                </c:pt>
                <c:pt idx="174">
                  <c:v>19.318063068340891</c:v>
                </c:pt>
                <c:pt idx="175">
                  <c:v>19.318063068340891</c:v>
                </c:pt>
                <c:pt idx="176">
                  <c:v>19.318063068340891</c:v>
                </c:pt>
                <c:pt idx="177">
                  <c:v>19.318063068340891</c:v>
                </c:pt>
                <c:pt idx="178">
                  <c:v>19.318063068340891</c:v>
                </c:pt>
                <c:pt idx="179">
                  <c:v>19.318063068340891</c:v>
                </c:pt>
                <c:pt idx="180">
                  <c:v>19.318063068340891</c:v>
                </c:pt>
                <c:pt idx="181">
                  <c:v>19.318063068340891</c:v>
                </c:pt>
                <c:pt idx="182">
                  <c:v>19.92914527765674</c:v>
                </c:pt>
                <c:pt idx="183">
                  <c:v>19.92914527765674</c:v>
                </c:pt>
                <c:pt idx="184">
                  <c:v>19.92914527765674</c:v>
                </c:pt>
                <c:pt idx="185">
                  <c:v>19.92914527765674</c:v>
                </c:pt>
                <c:pt idx="186">
                  <c:v>19.92914527765674</c:v>
                </c:pt>
                <c:pt idx="187">
                  <c:v>19.92914527765674</c:v>
                </c:pt>
                <c:pt idx="188">
                  <c:v>19.92914527765674</c:v>
                </c:pt>
                <c:pt idx="189">
                  <c:v>19.92914527765674</c:v>
                </c:pt>
                <c:pt idx="190">
                  <c:v>19.92914527765674</c:v>
                </c:pt>
                <c:pt idx="191">
                  <c:v>19.92914527765674</c:v>
                </c:pt>
                <c:pt idx="192">
                  <c:v>19.92914527765674</c:v>
                </c:pt>
                <c:pt idx="193">
                  <c:v>19.92914527765674</c:v>
                </c:pt>
                <c:pt idx="194">
                  <c:v>19.92914527765674</c:v>
                </c:pt>
                <c:pt idx="195">
                  <c:v>19.92914527765674</c:v>
                </c:pt>
                <c:pt idx="196">
                  <c:v>19.92914527765674</c:v>
                </c:pt>
                <c:pt idx="197">
                  <c:v>19.92914527765674</c:v>
                </c:pt>
                <c:pt idx="198">
                  <c:v>19.92914527765674</c:v>
                </c:pt>
                <c:pt idx="199">
                  <c:v>19.92914527765674</c:v>
                </c:pt>
                <c:pt idx="200">
                  <c:v>19.92914527765674</c:v>
                </c:pt>
                <c:pt idx="201">
                  <c:v>19.92914527765674</c:v>
                </c:pt>
                <c:pt idx="202">
                  <c:v>19.92914527765674</c:v>
                </c:pt>
                <c:pt idx="203">
                  <c:v>19.92914527765674</c:v>
                </c:pt>
                <c:pt idx="204">
                  <c:v>19.92914527765674</c:v>
                </c:pt>
                <c:pt idx="205">
                  <c:v>19.92914527765674</c:v>
                </c:pt>
                <c:pt idx="206">
                  <c:v>19.92914527765674</c:v>
                </c:pt>
                <c:pt idx="207">
                  <c:v>19.92914527765674</c:v>
                </c:pt>
                <c:pt idx="208">
                  <c:v>19.92914527765674</c:v>
                </c:pt>
                <c:pt idx="209">
                  <c:v>19.92914527765674</c:v>
                </c:pt>
                <c:pt idx="210">
                  <c:v>19.92914527765674</c:v>
                </c:pt>
                <c:pt idx="211">
                  <c:v>19.92914527765674</c:v>
                </c:pt>
                <c:pt idx="212">
                  <c:v>20.492645802094803</c:v>
                </c:pt>
                <c:pt idx="213">
                  <c:v>20.492645802094803</c:v>
                </c:pt>
                <c:pt idx="214">
                  <c:v>20.492645802094803</c:v>
                </c:pt>
                <c:pt idx="215">
                  <c:v>20.492645802094803</c:v>
                </c:pt>
                <c:pt idx="216">
                  <c:v>20.492645802094803</c:v>
                </c:pt>
                <c:pt idx="217">
                  <c:v>20.492645802094803</c:v>
                </c:pt>
                <c:pt idx="218">
                  <c:v>20.492645802094803</c:v>
                </c:pt>
                <c:pt idx="219">
                  <c:v>20.492645802094803</c:v>
                </c:pt>
                <c:pt idx="220">
                  <c:v>20.492645802094803</c:v>
                </c:pt>
                <c:pt idx="221">
                  <c:v>20.492645802094803</c:v>
                </c:pt>
                <c:pt idx="222">
                  <c:v>20.492645802094803</c:v>
                </c:pt>
                <c:pt idx="223">
                  <c:v>20.492645802094803</c:v>
                </c:pt>
                <c:pt idx="224">
                  <c:v>20.492645802094803</c:v>
                </c:pt>
                <c:pt idx="225">
                  <c:v>20.492645802094803</c:v>
                </c:pt>
                <c:pt idx="226">
                  <c:v>20.492645802094803</c:v>
                </c:pt>
                <c:pt idx="227">
                  <c:v>20.492645802094803</c:v>
                </c:pt>
                <c:pt idx="228">
                  <c:v>20.492645802094803</c:v>
                </c:pt>
                <c:pt idx="229">
                  <c:v>20.492645802094803</c:v>
                </c:pt>
                <c:pt idx="230">
                  <c:v>20.492645802094803</c:v>
                </c:pt>
                <c:pt idx="231">
                  <c:v>20.492645802094803</c:v>
                </c:pt>
                <c:pt idx="232">
                  <c:v>20.492645802094803</c:v>
                </c:pt>
                <c:pt idx="233">
                  <c:v>20.492645802094803</c:v>
                </c:pt>
                <c:pt idx="234">
                  <c:v>20.492645802094803</c:v>
                </c:pt>
                <c:pt idx="235">
                  <c:v>21.00349953783158</c:v>
                </c:pt>
                <c:pt idx="236">
                  <c:v>21.00349953783158</c:v>
                </c:pt>
                <c:pt idx="237">
                  <c:v>21.00349953783158</c:v>
                </c:pt>
                <c:pt idx="238">
                  <c:v>21.00349953783158</c:v>
                </c:pt>
                <c:pt idx="239">
                  <c:v>21.00349953783158</c:v>
                </c:pt>
                <c:pt idx="240">
                  <c:v>21.00349953783158</c:v>
                </c:pt>
                <c:pt idx="241">
                  <c:v>21.00349953783158</c:v>
                </c:pt>
                <c:pt idx="242">
                  <c:v>21.00349953783158</c:v>
                </c:pt>
                <c:pt idx="243">
                  <c:v>21.00349953783158</c:v>
                </c:pt>
                <c:pt idx="244">
                  <c:v>21.00349953783158</c:v>
                </c:pt>
                <c:pt idx="245">
                  <c:v>21.00349953783158</c:v>
                </c:pt>
                <c:pt idx="246">
                  <c:v>21.00349953783158</c:v>
                </c:pt>
                <c:pt idx="247">
                  <c:v>21.00349953783158</c:v>
                </c:pt>
                <c:pt idx="248">
                  <c:v>21.00349953783158</c:v>
                </c:pt>
                <c:pt idx="249">
                  <c:v>21.00349953783158</c:v>
                </c:pt>
                <c:pt idx="250">
                  <c:v>21.00349953783158</c:v>
                </c:pt>
                <c:pt idx="251">
                  <c:v>21.00349953783158</c:v>
                </c:pt>
                <c:pt idx="252">
                  <c:v>21.00349953783158</c:v>
                </c:pt>
                <c:pt idx="253">
                  <c:v>21.00349953783158</c:v>
                </c:pt>
                <c:pt idx="254">
                  <c:v>21.00349953783158</c:v>
                </c:pt>
                <c:pt idx="255">
                  <c:v>21.00349953783158</c:v>
                </c:pt>
                <c:pt idx="256">
                  <c:v>21.00349953783158</c:v>
                </c:pt>
                <c:pt idx="257">
                  <c:v>21.457027440477713</c:v>
                </c:pt>
                <c:pt idx="258">
                  <c:v>21.457027440477713</c:v>
                </c:pt>
                <c:pt idx="259">
                  <c:v>21.457027440477713</c:v>
                </c:pt>
                <c:pt idx="260">
                  <c:v>21.457027440477713</c:v>
                </c:pt>
                <c:pt idx="261">
                  <c:v>21.457027440477713</c:v>
                </c:pt>
                <c:pt idx="262">
                  <c:v>21.457027440477713</c:v>
                </c:pt>
                <c:pt idx="263">
                  <c:v>21.457027440477713</c:v>
                </c:pt>
                <c:pt idx="264">
                  <c:v>21.457027440477713</c:v>
                </c:pt>
                <c:pt idx="265">
                  <c:v>21.457027440477713</c:v>
                </c:pt>
                <c:pt idx="266">
                  <c:v>21.457027440477713</c:v>
                </c:pt>
                <c:pt idx="267">
                  <c:v>21.457027440477713</c:v>
                </c:pt>
                <c:pt idx="268">
                  <c:v>21.457027440477713</c:v>
                </c:pt>
                <c:pt idx="269">
                  <c:v>21.457027440477713</c:v>
                </c:pt>
                <c:pt idx="270">
                  <c:v>21.457027440477713</c:v>
                </c:pt>
                <c:pt idx="271">
                  <c:v>21.457027440477713</c:v>
                </c:pt>
                <c:pt idx="272">
                  <c:v>21.457027440477713</c:v>
                </c:pt>
                <c:pt idx="273">
                  <c:v>21.457027440477713</c:v>
                </c:pt>
                <c:pt idx="274">
                  <c:v>21.457027440477713</c:v>
                </c:pt>
                <c:pt idx="275">
                  <c:v>21.457027440477713</c:v>
                </c:pt>
                <c:pt idx="276">
                  <c:v>21.849007756055453</c:v>
                </c:pt>
                <c:pt idx="277">
                  <c:v>21.849007756055453</c:v>
                </c:pt>
                <c:pt idx="278">
                  <c:v>21.849007756055453</c:v>
                </c:pt>
                <c:pt idx="279">
                  <c:v>21.849007756055453</c:v>
                </c:pt>
                <c:pt idx="280">
                  <c:v>21.849007756055453</c:v>
                </c:pt>
                <c:pt idx="281">
                  <c:v>21.849007756055453</c:v>
                </c:pt>
                <c:pt idx="282">
                  <c:v>21.849007756055453</c:v>
                </c:pt>
                <c:pt idx="283">
                  <c:v>21.849007756055453</c:v>
                </c:pt>
                <c:pt idx="284">
                  <c:v>21.849007756055453</c:v>
                </c:pt>
                <c:pt idx="285">
                  <c:v>21.849007756055453</c:v>
                </c:pt>
                <c:pt idx="286">
                  <c:v>21.849007756055453</c:v>
                </c:pt>
                <c:pt idx="287">
                  <c:v>21.849007756055453</c:v>
                </c:pt>
                <c:pt idx="288">
                  <c:v>21.849007756055453</c:v>
                </c:pt>
                <c:pt idx="289">
                  <c:v>21.849007756055453</c:v>
                </c:pt>
                <c:pt idx="290">
                  <c:v>21.849007756055453</c:v>
                </c:pt>
                <c:pt idx="291">
                  <c:v>21.849007756055453</c:v>
                </c:pt>
                <c:pt idx="292">
                  <c:v>21.849007756055453</c:v>
                </c:pt>
                <c:pt idx="293">
                  <c:v>21.849007756055453</c:v>
                </c:pt>
                <c:pt idx="294">
                  <c:v>21.849007756055453</c:v>
                </c:pt>
                <c:pt idx="295">
                  <c:v>21.849007756055453</c:v>
                </c:pt>
                <c:pt idx="296">
                  <c:v>21.849007756055453</c:v>
                </c:pt>
                <c:pt idx="297">
                  <c:v>22.175741389261525</c:v>
                </c:pt>
                <c:pt idx="298">
                  <c:v>22.175741389261525</c:v>
                </c:pt>
                <c:pt idx="299">
                  <c:v>22.175741389261525</c:v>
                </c:pt>
                <c:pt idx="300">
                  <c:v>22.175741389261525</c:v>
                </c:pt>
                <c:pt idx="301">
                  <c:v>22.175741389261525</c:v>
                </c:pt>
                <c:pt idx="302">
                  <c:v>22.175741389261525</c:v>
                </c:pt>
                <c:pt idx="303">
                  <c:v>22.175741389261525</c:v>
                </c:pt>
                <c:pt idx="304">
                  <c:v>22.175741389261525</c:v>
                </c:pt>
                <c:pt idx="305">
                  <c:v>22.175741389261525</c:v>
                </c:pt>
                <c:pt idx="306">
                  <c:v>22.175741389261525</c:v>
                </c:pt>
                <c:pt idx="307">
                  <c:v>22.175741389261525</c:v>
                </c:pt>
                <c:pt idx="308">
                  <c:v>22.175741389261525</c:v>
                </c:pt>
                <c:pt idx="309">
                  <c:v>22.175741389261525</c:v>
                </c:pt>
                <c:pt idx="310">
                  <c:v>22.175741389261525</c:v>
                </c:pt>
                <c:pt idx="311">
                  <c:v>22.175741389261525</c:v>
                </c:pt>
                <c:pt idx="312">
                  <c:v>22.175741389261525</c:v>
                </c:pt>
                <c:pt idx="313">
                  <c:v>22.434109994907075</c:v>
                </c:pt>
                <c:pt idx="314">
                  <c:v>22.434109994907075</c:v>
                </c:pt>
                <c:pt idx="315">
                  <c:v>22.434109994907075</c:v>
                </c:pt>
                <c:pt idx="316">
                  <c:v>22.434109994907075</c:v>
                </c:pt>
                <c:pt idx="317">
                  <c:v>22.434109994907075</c:v>
                </c:pt>
                <c:pt idx="318">
                  <c:v>22.434109994907075</c:v>
                </c:pt>
                <c:pt idx="319">
                  <c:v>22.434109994907075</c:v>
                </c:pt>
                <c:pt idx="320">
                  <c:v>22.434109994907075</c:v>
                </c:pt>
                <c:pt idx="321">
                  <c:v>22.434109994907075</c:v>
                </c:pt>
                <c:pt idx="322">
                  <c:v>22.434109994907075</c:v>
                </c:pt>
                <c:pt idx="323">
                  <c:v>22.434109994907075</c:v>
                </c:pt>
                <c:pt idx="324">
                  <c:v>22.434109994907075</c:v>
                </c:pt>
                <c:pt idx="325">
                  <c:v>22.434109994907075</c:v>
                </c:pt>
                <c:pt idx="326">
                  <c:v>22.434109994907075</c:v>
                </c:pt>
                <c:pt idx="327">
                  <c:v>22.434109994907075</c:v>
                </c:pt>
                <c:pt idx="328">
                  <c:v>22.434109994907075</c:v>
                </c:pt>
                <c:pt idx="329">
                  <c:v>22.434109994907075</c:v>
                </c:pt>
                <c:pt idx="330">
                  <c:v>22.434109994907075</c:v>
                </c:pt>
                <c:pt idx="331">
                  <c:v>22.434109994907075</c:v>
                </c:pt>
                <c:pt idx="332">
                  <c:v>22.434109994907075</c:v>
                </c:pt>
                <c:pt idx="333">
                  <c:v>22.434109994907075</c:v>
                </c:pt>
                <c:pt idx="334">
                  <c:v>22.434109994907075</c:v>
                </c:pt>
                <c:pt idx="335">
                  <c:v>22.434109994907075</c:v>
                </c:pt>
                <c:pt idx="336">
                  <c:v>22.434109994907075</c:v>
                </c:pt>
                <c:pt idx="337">
                  <c:v>22.621625517312687</c:v>
                </c:pt>
                <c:pt idx="338">
                  <c:v>22.621625517312687</c:v>
                </c:pt>
                <c:pt idx="339">
                  <c:v>22.621625517312687</c:v>
                </c:pt>
                <c:pt idx="340">
                  <c:v>22.621625517312687</c:v>
                </c:pt>
                <c:pt idx="341">
                  <c:v>22.621625517312687</c:v>
                </c:pt>
                <c:pt idx="342">
                  <c:v>22.621625517312687</c:v>
                </c:pt>
                <c:pt idx="343">
                  <c:v>22.621625517312687</c:v>
                </c:pt>
                <c:pt idx="344">
                  <c:v>22.621625517312687</c:v>
                </c:pt>
                <c:pt idx="345">
                  <c:v>22.621625517312687</c:v>
                </c:pt>
                <c:pt idx="346">
                  <c:v>22.621625517312687</c:v>
                </c:pt>
                <c:pt idx="347">
                  <c:v>22.621625517312687</c:v>
                </c:pt>
                <c:pt idx="348">
                  <c:v>22.621625517312687</c:v>
                </c:pt>
                <c:pt idx="349">
                  <c:v>22.736470077257824</c:v>
                </c:pt>
                <c:pt idx="350">
                  <c:v>22.736470077257824</c:v>
                </c:pt>
                <c:pt idx="351">
                  <c:v>22.736470077257824</c:v>
                </c:pt>
                <c:pt idx="352">
                  <c:v>22.736470077257824</c:v>
                </c:pt>
                <c:pt idx="353">
                  <c:v>22.736470077257824</c:v>
                </c:pt>
                <c:pt idx="354">
                  <c:v>22.736470077257824</c:v>
                </c:pt>
                <c:pt idx="355">
                  <c:v>22.736470077257824</c:v>
                </c:pt>
                <c:pt idx="356">
                  <c:v>22.736470077257824</c:v>
                </c:pt>
                <c:pt idx="357">
                  <c:v>22.736470077257824</c:v>
                </c:pt>
                <c:pt idx="358">
                  <c:v>22.736470077257824</c:v>
                </c:pt>
                <c:pt idx="359">
                  <c:v>22.736470077257824</c:v>
                </c:pt>
                <c:pt idx="360">
                  <c:v>22.736470077257824</c:v>
                </c:pt>
                <c:pt idx="361">
                  <c:v>22.736470077257824</c:v>
                </c:pt>
                <c:pt idx="362">
                  <c:v>22.736470077257824</c:v>
                </c:pt>
                <c:pt idx="363">
                  <c:v>22.777525312292148</c:v>
                </c:pt>
                <c:pt idx="364">
                  <c:v>22.777525312292148</c:v>
                </c:pt>
                <c:pt idx="365">
                  <c:v>22.777525312292148</c:v>
                </c:pt>
                <c:pt idx="366">
                  <c:v>22.777525312292148</c:v>
                </c:pt>
                <c:pt idx="367">
                  <c:v>22.777525312292148</c:v>
                </c:pt>
                <c:pt idx="368">
                  <c:v>22.777525312292148</c:v>
                </c:pt>
                <c:pt idx="369">
                  <c:v>22.777525312292148</c:v>
                </c:pt>
                <c:pt idx="370">
                  <c:v>22.777525312292148</c:v>
                </c:pt>
                <c:pt idx="371">
                  <c:v>22.777525312292148</c:v>
                </c:pt>
                <c:pt idx="372">
                  <c:v>22.777525312292148</c:v>
                </c:pt>
                <c:pt idx="373">
                  <c:v>22.777525312292148</c:v>
                </c:pt>
                <c:pt idx="374">
                  <c:v>22.777525312292148</c:v>
                </c:pt>
                <c:pt idx="375">
                  <c:v>22.777525312292148</c:v>
                </c:pt>
                <c:pt idx="376">
                  <c:v>22.777525312292148</c:v>
                </c:pt>
                <c:pt idx="377">
                  <c:v>22.777525312292148</c:v>
                </c:pt>
                <c:pt idx="378">
                  <c:v>22.777525312292148</c:v>
                </c:pt>
                <c:pt idx="379">
                  <c:v>22.744390508168038</c:v>
                </c:pt>
                <c:pt idx="380">
                  <c:v>22.744390508168038</c:v>
                </c:pt>
                <c:pt idx="381">
                  <c:v>22.744390508168038</c:v>
                </c:pt>
                <c:pt idx="382">
                  <c:v>22.744390508168038</c:v>
                </c:pt>
                <c:pt idx="383">
                  <c:v>22.744390508168038</c:v>
                </c:pt>
                <c:pt idx="384">
                  <c:v>22.744390508168038</c:v>
                </c:pt>
                <c:pt idx="385">
                  <c:v>22.744390508168038</c:v>
                </c:pt>
                <c:pt idx="386">
                  <c:v>22.744390508168038</c:v>
                </c:pt>
                <c:pt idx="387">
                  <c:v>22.637389110302646</c:v>
                </c:pt>
                <c:pt idx="388">
                  <c:v>22.637389110302646</c:v>
                </c:pt>
                <c:pt idx="389">
                  <c:v>22.637389110302646</c:v>
                </c:pt>
                <c:pt idx="390">
                  <c:v>22.637389110302646</c:v>
                </c:pt>
                <c:pt idx="391">
                  <c:v>22.637389110302646</c:v>
                </c:pt>
                <c:pt idx="392">
                  <c:v>22.637389110302646</c:v>
                </c:pt>
                <c:pt idx="393">
                  <c:v>22.637389110302646</c:v>
                </c:pt>
                <c:pt idx="394">
                  <c:v>22.637389110302646</c:v>
                </c:pt>
                <c:pt idx="395">
                  <c:v>22.637389110302646</c:v>
                </c:pt>
                <c:pt idx="396">
                  <c:v>22.637389110302646</c:v>
                </c:pt>
                <c:pt idx="397">
                  <c:v>22.637389110302646</c:v>
                </c:pt>
                <c:pt idx="398">
                  <c:v>22.637389110302646</c:v>
                </c:pt>
                <c:pt idx="399">
                  <c:v>22.457563467297582</c:v>
                </c:pt>
                <c:pt idx="400">
                  <c:v>22.457563467297582</c:v>
                </c:pt>
                <c:pt idx="401">
                  <c:v>22.457563467297582</c:v>
                </c:pt>
                <c:pt idx="402">
                  <c:v>22.457563467297582</c:v>
                </c:pt>
                <c:pt idx="403">
                  <c:v>22.457563467297582</c:v>
                </c:pt>
                <c:pt idx="404">
                  <c:v>22.457563467297582</c:v>
                </c:pt>
                <c:pt idx="405">
                  <c:v>22.457563467297582</c:v>
                </c:pt>
                <c:pt idx="406">
                  <c:v>22.457563467297582</c:v>
                </c:pt>
                <c:pt idx="407">
                  <c:v>22.206657925982764</c:v>
                </c:pt>
                <c:pt idx="408">
                  <c:v>22.206657925982764</c:v>
                </c:pt>
                <c:pt idx="409">
                  <c:v>22.206657925982764</c:v>
                </c:pt>
                <c:pt idx="410">
                  <c:v>22.206657925982764</c:v>
                </c:pt>
                <c:pt idx="411">
                  <c:v>22.206657925982764</c:v>
                </c:pt>
                <c:pt idx="412">
                  <c:v>22.206657925982764</c:v>
                </c:pt>
                <c:pt idx="413">
                  <c:v>22.206657925982764</c:v>
                </c:pt>
                <c:pt idx="414">
                  <c:v>22.206657925982764</c:v>
                </c:pt>
                <c:pt idx="415">
                  <c:v>22.206657925982764</c:v>
                </c:pt>
                <c:pt idx="416">
                  <c:v>22.206657925982764</c:v>
                </c:pt>
                <c:pt idx="417">
                  <c:v>22.206657925982764</c:v>
                </c:pt>
                <c:pt idx="418">
                  <c:v>22.206657925982764</c:v>
                </c:pt>
                <c:pt idx="419">
                  <c:v>22.206657925982764</c:v>
                </c:pt>
                <c:pt idx="420">
                  <c:v>21.887090661402066</c:v>
                </c:pt>
                <c:pt idx="421">
                  <c:v>21.887090661402066</c:v>
                </c:pt>
                <c:pt idx="422">
                  <c:v>21.887090661402066</c:v>
                </c:pt>
                <c:pt idx="423">
                  <c:v>21.887090661402066</c:v>
                </c:pt>
                <c:pt idx="424">
                  <c:v>21.887090661402066</c:v>
                </c:pt>
                <c:pt idx="425">
                  <c:v>21.887090661402066</c:v>
                </c:pt>
                <c:pt idx="426">
                  <c:v>21.887090661402066</c:v>
                </c:pt>
                <c:pt idx="427">
                  <c:v>21.887090661402066</c:v>
                </c:pt>
                <c:pt idx="428">
                  <c:v>21.501914877941232</c:v>
                </c:pt>
                <c:pt idx="429">
                  <c:v>21.501914877941232</c:v>
                </c:pt>
                <c:pt idx="430">
                  <c:v>21.501914877941232</c:v>
                </c:pt>
                <c:pt idx="431">
                  <c:v>21.501914877941232</c:v>
                </c:pt>
                <c:pt idx="432">
                  <c:v>21.501914877941232</c:v>
                </c:pt>
                <c:pt idx="433">
                  <c:v>21.501914877941232</c:v>
                </c:pt>
                <c:pt idx="434">
                  <c:v>21.501914877941232</c:v>
                </c:pt>
                <c:pt idx="435">
                  <c:v>21.501914877941232</c:v>
                </c:pt>
                <c:pt idx="436">
                  <c:v>21.501914877941232</c:v>
                </c:pt>
                <c:pt idx="437">
                  <c:v>21.054770252127597</c:v>
                </c:pt>
                <c:pt idx="438">
                  <c:v>21.054770252127597</c:v>
                </c:pt>
                <c:pt idx="439">
                  <c:v>21.054770252127597</c:v>
                </c:pt>
                <c:pt idx="440">
                  <c:v>21.054770252127597</c:v>
                </c:pt>
                <c:pt idx="441">
                  <c:v>21.054770252127597</c:v>
                </c:pt>
                <c:pt idx="442">
                  <c:v>20.549825696876713</c:v>
                </c:pt>
                <c:pt idx="443">
                  <c:v>20.549825696876713</c:v>
                </c:pt>
                <c:pt idx="444">
                  <c:v>20.549825696876713</c:v>
                </c:pt>
                <c:pt idx="445">
                  <c:v>20.549825696876713</c:v>
                </c:pt>
                <c:pt idx="446">
                  <c:v>20.549825696876713</c:v>
                </c:pt>
                <c:pt idx="447">
                  <c:v>19.991714705373738</c:v>
                </c:pt>
                <c:pt idx="448">
                  <c:v>19.991714705373738</c:v>
                </c:pt>
                <c:pt idx="449">
                  <c:v>19.991714705373738</c:v>
                </c:pt>
                <c:pt idx="450">
                  <c:v>19.385464675683821</c:v>
                </c:pt>
                <c:pt idx="451">
                  <c:v>19.385464675683821</c:v>
                </c:pt>
                <c:pt idx="452">
                  <c:v>19.385464675683821</c:v>
                </c:pt>
                <c:pt idx="453">
                  <c:v>19.385464675683821</c:v>
                </c:pt>
                <c:pt idx="454">
                  <c:v>19.385464675683821</c:v>
                </c:pt>
                <c:pt idx="455">
                  <c:v>19.385464675683821</c:v>
                </c:pt>
                <c:pt idx="456">
                  <c:v>19.385464675683821</c:v>
                </c:pt>
                <c:pt idx="457">
                  <c:v>18.050172534376436</c:v>
                </c:pt>
                <c:pt idx="458">
                  <c:v>18.050172534376436</c:v>
                </c:pt>
                <c:pt idx="459">
                  <c:v>17.332464894034786</c:v>
                </c:pt>
                <c:pt idx="460">
                  <c:v>17.332464894034786</c:v>
                </c:pt>
                <c:pt idx="461">
                  <c:v>17.332464894034786</c:v>
                </c:pt>
                <c:pt idx="462">
                  <c:v>17.332464894034786</c:v>
                </c:pt>
                <c:pt idx="463">
                  <c:v>16.589128382630356</c:v>
                </c:pt>
                <c:pt idx="464">
                  <c:v>16.589128382630356</c:v>
                </c:pt>
                <c:pt idx="465">
                  <c:v>16.589128382630356</c:v>
                </c:pt>
                <c:pt idx="466">
                  <c:v>16.589128382630356</c:v>
                </c:pt>
                <c:pt idx="467">
                  <c:v>15.825996824832828</c:v>
                </c:pt>
                <c:pt idx="468">
                  <c:v>15.825996824832828</c:v>
                </c:pt>
                <c:pt idx="469">
                  <c:v>15.825996824832828</c:v>
                </c:pt>
                <c:pt idx="470">
                  <c:v>15.825996824832828</c:v>
                </c:pt>
                <c:pt idx="471">
                  <c:v>15.825996824832828</c:v>
                </c:pt>
                <c:pt idx="472">
                  <c:v>15.825996824832828</c:v>
                </c:pt>
                <c:pt idx="473">
                  <c:v>15.048833859239892</c:v>
                </c:pt>
                <c:pt idx="474">
                  <c:v>15.048833859239892</c:v>
                </c:pt>
                <c:pt idx="475">
                  <c:v>15.048833859239892</c:v>
                </c:pt>
                <c:pt idx="476">
                  <c:v>15.048833859239892</c:v>
                </c:pt>
                <c:pt idx="477">
                  <c:v>15.048833859239892</c:v>
                </c:pt>
                <c:pt idx="478">
                  <c:v>15.048833859239892</c:v>
                </c:pt>
                <c:pt idx="479">
                  <c:v>15.048833859239892</c:v>
                </c:pt>
                <c:pt idx="480">
                  <c:v>15.048833859239892</c:v>
                </c:pt>
                <c:pt idx="481">
                  <c:v>15.048833859239892</c:v>
                </c:pt>
                <c:pt idx="482">
                  <c:v>15.048833859239892</c:v>
                </c:pt>
                <c:pt idx="483">
                  <c:v>15.048833859239892</c:v>
                </c:pt>
                <c:pt idx="484">
                  <c:v>15.048833859239892</c:v>
                </c:pt>
                <c:pt idx="485">
                  <c:v>15.048833859239892</c:v>
                </c:pt>
                <c:pt idx="486">
                  <c:v>14.263262928844453</c:v>
                </c:pt>
                <c:pt idx="487">
                  <c:v>14.263262928844453</c:v>
                </c:pt>
                <c:pt idx="488">
                  <c:v>14.263262928844453</c:v>
                </c:pt>
                <c:pt idx="489">
                  <c:v>14.263262928844453</c:v>
                </c:pt>
                <c:pt idx="490">
                  <c:v>14.263262928844453</c:v>
                </c:pt>
                <c:pt idx="491">
                  <c:v>14.263262928844453</c:v>
                </c:pt>
                <c:pt idx="492">
                  <c:v>14.263262928844453</c:v>
                </c:pt>
                <c:pt idx="493">
                  <c:v>14.263262928844453</c:v>
                </c:pt>
                <c:pt idx="494">
                  <c:v>13.474702820163859</c:v>
                </c:pt>
                <c:pt idx="495">
                  <c:v>13.474702820163859</c:v>
                </c:pt>
                <c:pt idx="496">
                  <c:v>13.474702820163859</c:v>
                </c:pt>
                <c:pt idx="497">
                  <c:v>13.474702820163859</c:v>
                </c:pt>
                <c:pt idx="498">
                  <c:v>13.474702820163859</c:v>
                </c:pt>
                <c:pt idx="499">
                  <c:v>13.474702820163859</c:v>
                </c:pt>
                <c:pt idx="500">
                  <c:v>12.688309704284883</c:v>
                </c:pt>
                <c:pt idx="501">
                  <c:v>12.688309704284883</c:v>
                </c:pt>
                <c:pt idx="502">
                  <c:v>12.688309704284883</c:v>
                </c:pt>
                <c:pt idx="503">
                  <c:v>12.688309704284883</c:v>
                </c:pt>
                <c:pt idx="504">
                  <c:v>11.908926440884004</c:v>
                </c:pt>
                <c:pt idx="505">
                  <c:v>11.908926440884004</c:v>
                </c:pt>
                <c:pt idx="506">
                  <c:v>11.908926440884004</c:v>
                </c:pt>
                <c:pt idx="507">
                  <c:v>11.908926440884004</c:v>
                </c:pt>
                <c:pt idx="508">
                  <c:v>11.141039704863125</c:v>
                </c:pt>
                <c:pt idx="509">
                  <c:v>11.141039704863125</c:v>
                </c:pt>
                <c:pt idx="510">
                  <c:v>11.141039704863125</c:v>
                </c:pt>
                <c:pt idx="511">
                  <c:v>10.388745290810247</c:v>
                </c:pt>
                <c:pt idx="512">
                  <c:v>10.388745290810247</c:v>
                </c:pt>
                <c:pt idx="513">
                  <c:v>9.6557217490203904</c:v>
                </c:pt>
                <c:pt idx="514">
                  <c:v>9.6557217490203904</c:v>
                </c:pt>
                <c:pt idx="515">
                  <c:v>9.6557217490203904</c:v>
                </c:pt>
                <c:pt idx="516">
                  <c:v>9.6557217490203904</c:v>
                </c:pt>
                <c:pt idx="517">
                  <c:v>8.9452123138199049</c:v>
                </c:pt>
                <c:pt idx="518">
                  <c:v>8.9452123138199049</c:v>
                </c:pt>
                <c:pt idx="519">
                  <c:v>8.9452123138199049</c:v>
                </c:pt>
                <c:pt idx="520">
                  <c:v>8.9452123138199049</c:v>
                </c:pt>
                <c:pt idx="521">
                  <c:v>8.9452123138199049</c:v>
                </c:pt>
                <c:pt idx="522">
                  <c:v>8.2600149053493883</c:v>
                </c:pt>
                <c:pt idx="523">
                  <c:v>8.2600149053493883</c:v>
                </c:pt>
                <c:pt idx="524">
                  <c:v>8.2600149053493883</c:v>
                </c:pt>
                <c:pt idx="525">
                  <c:v>8.2600149053493883</c:v>
                </c:pt>
                <c:pt idx="526">
                  <c:v>8.2600149053493883</c:v>
                </c:pt>
                <c:pt idx="527">
                  <c:v>7.602479823960496</c:v>
                </c:pt>
                <c:pt idx="528">
                  <c:v>7.602479823960496</c:v>
                </c:pt>
                <c:pt idx="529">
                  <c:v>7.602479823960496</c:v>
                </c:pt>
                <c:pt idx="530">
                  <c:v>7.602479823960496</c:v>
                </c:pt>
                <c:pt idx="531">
                  <c:v>7.602479823960496</c:v>
                </c:pt>
                <c:pt idx="532">
                  <c:v>7.602479823960496</c:v>
                </c:pt>
                <c:pt idx="533">
                  <c:v>7.602479823960496</c:v>
                </c:pt>
                <c:pt idx="534">
                  <c:v>7.602479823960496</c:v>
                </c:pt>
                <c:pt idx="535">
                  <c:v>6.9745146153233977</c:v>
                </c:pt>
                <c:pt idx="536">
                  <c:v>6.3775954666845847</c:v>
                </c:pt>
                <c:pt idx="537">
                  <c:v>6.3775954666845847</c:v>
                </c:pt>
                <c:pt idx="538">
                  <c:v>6.3775954666845847</c:v>
                </c:pt>
                <c:pt idx="539">
                  <c:v>6.3775954666845847</c:v>
                </c:pt>
                <c:pt idx="540">
                  <c:v>5.8127844020112018</c:v>
                </c:pt>
                <c:pt idx="541">
                  <c:v>5.2807514766615675</c:v>
                </c:pt>
                <c:pt idx="542">
                  <c:v>5.2807514766615675</c:v>
                </c:pt>
                <c:pt idx="543">
                  <c:v>5.2807514766615675</c:v>
                </c:pt>
                <c:pt idx="544">
                  <c:v>5.2807514766615675</c:v>
                </c:pt>
                <c:pt idx="545">
                  <c:v>5.2807514766615675</c:v>
                </c:pt>
                <c:pt idx="546">
                  <c:v>4.7818011305390344</c:v>
                </c:pt>
                <c:pt idx="547">
                  <c:v>4.7818011305390344</c:v>
                </c:pt>
                <c:pt idx="548">
                  <c:v>4.7818011305390344</c:v>
                </c:pt>
                <c:pt idx="549">
                  <c:v>4.315901841449806</c:v>
                </c:pt>
                <c:pt idx="550">
                  <c:v>4.315901841449806</c:v>
                </c:pt>
                <c:pt idx="551">
                  <c:v>4.315901841449806</c:v>
                </c:pt>
                <c:pt idx="552">
                  <c:v>4.315901841449806</c:v>
                </c:pt>
                <c:pt idx="553">
                  <c:v>3.8827182259523925</c:v>
                </c:pt>
                <c:pt idx="554">
                  <c:v>3.8827182259523925</c:v>
                </c:pt>
                <c:pt idx="555">
                  <c:v>3.8827182259523925</c:v>
                </c:pt>
                <c:pt idx="556">
                  <c:v>3.8827182259523925</c:v>
                </c:pt>
                <c:pt idx="557">
                  <c:v>3.8827182259523925</c:v>
                </c:pt>
                <c:pt idx="558">
                  <c:v>3.8827182259523925</c:v>
                </c:pt>
                <c:pt idx="559">
                  <c:v>3.8827182259523925</c:v>
                </c:pt>
                <c:pt idx="560">
                  <c:v>3.4816447611533712</c:v>
                </c:pt>
                <c:pt idx="561">
                  <c:v>3.4816447611533712</c:v>
                </c:pt>
                <c:pt idx="562">
                  <c:v>3.4816447611533712</c:v>
                </c:pt>
                <c:pt idx="563">
                  <c:v>3.4816447611533712</c:v>
                </c:pt>
                <c:pt idx="564">
                  <c:v>3.4816447611533712</c:v>
                </c:pt>
                <c:pt idx="565">
                  <c:v>3.4816447611533712</c:v>
                </c:pt>
                <c:pt idx="566">
                  <c:v>3.1118403450315126</c:v>
                </c:pt>
                <c:pt idx="567">
                  <c:v>3.1118403450315126</c:v>
                </c:pt>
                <c:pt idx="568">
                  <c:v>3.1118403450315126</c:v>
                </c:pt>
                <c:pt idx="569">
                  <c:v>3.1118403450315126</c:v>
                </c:pt>
                <c:pt idx="570">
                  <c:v>3.1118403450315126</c:v>
                </c:pt>
                <c:pt idx="571">
                  <c:v>3.1118403450315126</c:v>
                </c:pt>
                <c:pt idx="572">
                  <c:v>2.772262972015711</c:v>
                </c:pt>
                <c:pt idx="573">
                  <c:v>2.772262972015711</c:v>
                </c:pt>
                <c:pt idx="574">
                  <c:v>2.772262972015711</c:v>
                </c:pt>
                <c:pt idx="575">
                  <c:v>2.461703871580033</c:v>
                </c:pt>
                <c:pt idx="576">
                  <c:v>2.461703871580033</c:v>
                </c:pt>
                <c:pt idx="577">
                  <c:v>2.461703871580033</c:v>
                </c:pt>
                <c:pt idx="578">
                  <c:v>2.461703871580033</c:v>
                </c:pt>
                <c:pt idx="579">
                  <c:v>2.1788205373768266</c:v>
                </c:pt>
                <c:pt idx="580">
                  <c:v>2.1788205373768266</c:v>
                </c:pt>
                <c:pt idx="581">
                  <c:v>2.1788205373768266</c:v>
                </c:pt>
                <c:pt idx="582">
                  <c:v>1.922168159791015</c:v>
                </c:pt>
                <c:pt idx="583">
                  <c:v>1.922168159791015</c:v>
                </c:pt>
                <c:pt idx="584">
                  <c:v>1.922168159791015</c:v>
                </c:pt>
                <c:pt idx="585">
                  <c:v>1.4814398340279213</c:v>
                </c:pt>
                <c:pt idx="586">
                  <c:v>1.2942159221185208</c:v>
                </c:pt>
                <c:pt idx="587">
                  <c:v>1.2942159221185208</c:v>
                </c:pt>
                <c:pt idx="588">
                  <c:v>1.2942159221185208</c:v>
                </c:pt>
                <c:pt idx="589">
                  <c:v>0.84621457766662456</c:v>
                </c:pt>
                <c:pt idx="590">
                  <c:v>0.84621457766662456</c:v>
                </c:pt>
                <c:pt idx="591">
                  <c:v>0.72969318763272972</c:v>
                </c:pt>
                <c:pt idx="592">
                  <c:v>0.72969318763272972</c:v>
                </c:pt>
                <c:pt idx="593">
                  <c:v>0.72969318763272972</c:v>
                </c:pt>
                <c:pt idx="594">
                  <c:v>0.62716865967531277</c:v>
                </c:pt>
                <c:pt idx="595">
                  <c:v>0.53729484218323775</c:v>
                </c:pt>
                <c:pt idx="596">
                  <c:v>0.39050097280456642</c:v>
                </c:pt>
                <c:pt idx="597">
                  <c:v>0.39050097280456642</c:v>
                </c:pt>
                <c:pt idx="598">
                  <c:v>0.33128612359189819</c:v>
                </c:pt>
              </c:numCache>
            </c:numRef>
          </c:yVal>
          <c:smooth val="0"/>
          <c:extLst>
            <c:ext xmlns:c16="http://schemas.microsoft.com/office/drawing/2014/chart" uri="{C3380CC4-5D6E-409C-BE32-E72D297353CC}">
              <c16:uniqueId val="{00000000-722A-4213-9D31-C292B76B030A}"/>
            </c:ext>
          </c:extLst>
        </c:ser>
        <c:dLbls>
          <c:showLegendKey val="0"/>
          <c:showVal val="0"/>
          <c:showCatName val="0"/>
          <c:showSerName val="0"/>
          <c:showPercent val="0"/>
          <c:showBubbleSize val="0"/>
        </c:dLbls>
        <c:axId val="571615568"/>
        <c:axId val="571618448"/>
      </c:scatterChart>
      <c:valAx>
        <c:axId val="571615568"/>
        <c:scaling>
          <c:orientation val="minMax"/>
        </c:scaling>
        <c:delete val="0"/>
        <c:axPos val="b"/>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1618448"/>
        <c:crosses val="autoZero"/>
        <c:crossBetween val="midCat"/>
      </c:valAx>
      <c:valAx>
        <c:axId val="571618448"/>
        <c:scaling>
          <c:orientation val="minMax"/>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71615568"/>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5.png"/><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16</xdr:row>
      <xdr:rowOff>0</xdr:rowOff>
    </xdr:from>
    <xdr:to>
      <xdr:col>9</xdr:col>
      <xdr:colOff>304800</xdr:colOff>
      <xdr:row>17</xdr:row>
      <xdr:rowOff>107727</xdr:rowOff>
    </xdr:to>
    <xdr:sp macro="" textlink="">
      <xdr:nvSpPr>
        <xdr:cNvPr id="2" name="AutoShape 1" descr="bar chart of India Core CPI Change from January 2019 to December 2019">
          <a:extLst>
            <a:ext uri="{FF2B5EF4-FFF2-40B4-BE49-F238E27FC236}">
              <a16:creationId xmlns:a16="http://schemas.microsoft.com/office/drawing/2014/main" id="{870A4D00-61B7-9E48-A794-44EC28874562}"/>
            </a:ext>
          </a:extLst>
        </xdr:cNvPr>
        <xdr:cNvSpPr>
          <a:spLocks noChangeAspect="1" noChangeArrowheads="1"/>
        </xdr:cNvSpPr>
      </xdr:nvSpPr>
      <xdr:spPr bwMode="auto">
        <a:xfrm>
          <a:off x="14579600" y="2159000"/>
          <a:ext cx="304800" cy="3221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26</xdr:col>
      <xdr:colOff>0</xdr:colOff>
      <xdr:row>234</xdr:row>
      <xdr:rowOff>0</xdr:rowOff>
    </xdr:from>
    <xdr:to>
      <xdr:col>26</xdr:col>
      <xdr:colOff>304800</xdr:colOff>
      <xdr:row>235</xdr:row>
      <xdr:rowOff>118915</xdr:rowOff>
    </xdr:to>
    <xdr:sp macro="" textlink="">
      <xdr:nvSpPr>
        <xdr:cNvPr id="2" name="AutoShape 1" descr="bar chart of India Core CPI Change from January 2019 to December 2019">
          <a:extLst>
            <a:ext uri="{FF2B5EF4-FFF2-40B4-BE49-F238E27FC236}">
              <a16:creationId xmlns:a16="http://schemas.microsoft.com/office/drawing/2014/main" id="{2FB763FA-C5C6-4DD0-82B8-22072811A4AB}"/>
            </a:ext>
          </a:extLst>
        </xdr:cNvPr>
        <xdr:cNvSpPr>
          <a:spLocks noChangeAspect="1" noChangeArrowheads="1"/>
        </xdr:cNvSpPr>
      </xdr:nvSpPr>
      <xdr:spPr bwMode="auto">
        <a:xfrm>
          <a:off x="29413200" y="47021750"/>
          <a:ext cx="304800" cy="3983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11</xdr:col>
      <xdr:colOff>656167</xdr:colOff>
      <xdr:row>69</xdr:row>
      <xdr:rowOff>194732</xdr:rowOff>
    </xdr:from>
    <xdr:to>
      <xdr:col>23</xdr:col>
      <xdr:colOff>0</xdr:colOff>
      <xdr:row>82</xdr:row>
      <xdr:rowOff>177800</xdr:rowOff>
    </xdr:to>
    <xdr:graphicFrame macro="">
      <xdr:nvGraphicFramePr>
        <xdr:cNvPr id="3" name="Chart 2">
          <a:extLst>
            <a:ext uri="{FF2B5EF4-FFF2-40B4-BE49-F238E27FC236}">
              <a16:creationId xmlns:a16="http://schemas.microsoft.com/office/drawing/2014/main" id="{B0F7EB85-BEF1-4288-BC6D-75FF2C74C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8466</xdr:colOff>
      <xdr:row>70</xdr:row>
      <xdr:rowOff>8466</xdr:rowOff>
    </xdr:from>
    <xdr:to>
      <xdr:col>8</xdr:col>
      <xdr:colOff>1329266</xdr:colOff>
      <xdr:row>82</xdr:row>
      <xdr:rowOff>169333</xdr:rowOff>
    </xdr:to>
    <xdr:graphicFrame macro="">
      <xdr:nvGraphicFramePr>
        <xdr:cNvPr id="4" name="Chart 3">
          <a:extLst>
            <a:ext uri="{FF2B5EF4-FFF2-40B4-BE49-F238E27FC236}">
              <a16:creationId xmlns:a16="http://schemas.microsoft.com/office/drawing/2014/main" id="{971ED4EB-3CE6-43FA-956F-7F8A73AB8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12700</xdr:colOff>
      <xdr:row>130</xdr:row>
      <xdr:rowOff>177800</xdr:rowOff>
    </xdr:from>
    <xdr:to>
      <xdr:col>22</xdr:col>
      <xdr:colOff>594065</xdr:colOff>
      <xdr:row>146</xdr:row>
      <xdr:rowOff>40126</xdr:rowOff>
    </xdr:to>
    <xdr:pic>
      <xdr:nvPicPr>
        <xdr:cNvPr id="5" name="Picture 4">
          <a:extLst>
            <a:ext uri="{FF2B5EF4-FFF2-40B4-BE49-F238E27FC236}">
              <a16:creationId xmlns:a16="http://schemas.microsoft.com/office/drawing/2014/main" id="{E4101F2D-1B79-4332-80D6-A574F1B2BEB8}"/>
            </a:ext>
          </a:extLst>
        </xdr:cNvPr>
        <xdr:cNvPicPr>
          <a:picLocks noChangeAspect="1"/>
        </xdr:cNvPicPr>
      </xdr:nvPicPr>
      <xdr:blipFill>
        <a:blip xmlns:r="http://schemas.openxmlformats.org/officeDocument/2006/relationships" r:embed="rId3"/>
        <a:stretch>
          <a:fillRect/>
        </a:stretch>
      </xdr:blipFill>
      <xdr:spPr>
        <a:xfrm>
          <a:off x="23279100" y="25869900"/>
          <a:ext cx="3946865" cy="2808725"/>
        </a:xfrm>
        <a:prstGeom prst="rect">
          <a:avLst/>
        </a:prstGeom>
      </xdr:spPr>
    </xdr:pic>
    <xdr:clientData/>
  </xdr:twoCellAnchor>
  <xdr:twoCellAnchor editAs="oneCell">
    <xdr:from>
      <xdr:col>12</xdr:col>
      <xdr:colOff>41729</xdr:colOff>
      <xdr:row>131</xdr:row>
      <xdr:rowOff>7257</xdr:rowOff>
    </xdr:from>
    <xdr:to>
      <xdr:col>16</xdr:col>
      <xdr:colOff>154048</xdr:colOff>
      <xdr:row>146</xdr:row>
      <xdr:rowOff>72275</xdr:rowOff>
    </xdr:to>
    <xdr:pic>
      <xdr:nvPicPr>
        <xdr:cNvPr id="6" name="Picture 5">
          <a:extLst>
            <a:ext uri="{FF2B5EF4-FFF2-40B4-BE49-F238E27FC236}">
              <a16:creationId xmlns:a16="http://schemas.microsoft.com/office/drawing/2014/main" id="{E46D82A9-9BC9-4559-86C6-52F5EAD2F265}"/>
            </a:ext>
          </a:extLst>
        </xdr:cNvPr>
        <xdr:cNvPicPr>
          <a:picLocks noChangeAspect="1"/>
        </xdr:cNvPicPr>
      </xdr:nvPicPr>
      <xdr:blipFill>
        <a:blip xmlns:r="http://schemas.openxmlformats.org/officeDocument/2006/relationships" r:embed="rId4"/>
        <a:stretch>
          <a:fillRect/>
        </a:stretch>
      </xdr:blipFill>
      <xdr:spPr>
        <a:xfrm>
          <a:off x="17669329" y="25896207"/>
          <a:ext cx="3954069" cy="2827268"/>
        </a:xfrm>
        <a:prstGeom prst="rect">
          <a:avLst/>
        </a:prstGeom>
      </xdr:spPr>
    </xdr:pic>
    <xdr:clientData/>
  </xdr:twoCellAnchor>
  <xdr:twoCellAnchor editAs="oneCell">
    <xdr:from>
      <xdr:col>15</xdr:col>
      <xdr:colOff>431800</xdr:colOff>
      <xdr:row>146</xdr:row>
      <xdr:rowOff>25400</xdr:rowOff>
    </xdr:from>
    <xdr:to>
      <xdr:col>19</xdr:col>
      <xdr:colOff>115731</xdr:colOff>
      <xdr:row>161</xdr:row>
      <xdr:rowOff>84321</xdr:rowOff>
    </xdr:to>
    <xdr:pic>
      <xdr:nvPicPr>
        <xdr:cNvPr id="7" name="Picture 6">
          <a:extLst>
            <a:ext uri="{FF2B5EF4-FFF2-40B4-BE49-F238E27FC236}">
              <a16:creationId xmlns:a16="http://schemas.microsoft.com/office/drawing/2014/main" id="{F526F4C8-6F41-4E5D-B74F-36FB8774F882}"/>
            </a:ext>
          </a:extLst>
        </xdr:cNvPr>
        <xdr:cNvPicPr>
          <a:picLocks noChangeAspect="1"/>
        </xdr:cNvPicPr>
      </xdr:nvPicPr>
      <xdr:blipFill>
        <a:blip xmlns:r="http://schemas.openxmlformats.org/officeDocument/2006/relationships" r:embed="rId5"/>
        <a:stretch>
          <a:fillRect/>
        </a:stretch>
      </xdr:blipFill>
      <xdr:spPr>
        <a:xfrm>
          <a:off x="20497800" y="28867100"/>
          <a:ext cx="3951131" cy="2821171"/>
        </a:xfrm>
        <a:prstGeom prst="rect">
          <a:avLst/>
        </a:prstGeom>
      </xdr:spPr>
    </xdr:pic>
    <xdr:clientData/>
  </xdr:twoCellAnchor>
  <xdr:oneCellAnchor>
    <xdr:from>
      <xdr:col>0</xdr:col>
      <xdr:colOff>15875</xdr:colOff>
      <xdr:row>2</xdr:row>
      <xdr:rowOff>15876</xdr:rowOff>
    </xdr:from>
    <xdr:ext cx="6167437" cy="769937"/>
    <xdr:sp macro="" textlink="">
      <xdr:nvSpPr>
        <xdr:cNvPr id="8" name="Rectangle 7">
          <a:extLst>
            <a:ext uri="{FF2B5EF4-FFF2-40B4-BE49-F238E27FC236}">
              <a16:creationId xmlns:a16="http://schemas.microsoft.com/office/drawing/2014/main" id="{C96A584F-4AF2-442E-B4E7-5AEFAB742550}"/>
            </a:ext>
          </a:extLst>
        </xdr:cNvPr>
        <xdr:cNvSpPr/>
      </xdr:nvSpPr>
      <xdr:spPr>
        <a:xfrm>
          <a:off x="15875" y="422276"/>
          <a:ext cx="6167437" cy="769937"/>
        </a:xfrm>
        <a:prstGeom prst="rect">
          <a:avLst/>
        </a:prstGeom>
        <a:noFill/>
      </xdr:spPr>
      <xdr:txBody>
        <a:bodyPr wrap="none" lIns="91440" tIns="45720" rIns="91440" bIns="45720">
          <a:noAutofit/>
        </a:bodyPr>
        <a:lstStyle/>
        <a:p>
          <a:pPr algn="ctr"/>
          <a:r>
            <a:rPr lang="en-US" sz="5400" b="1" cap="none" spc="0">
              <a:ln w="12700">
                <a:solidFill>
                  <a:schemeClr val="tx1">
                    <a:lumMod val="85000"/>
                    <a:lumOff val="15000"/>
                  </a:schemeClr>
                </a:solidFill>
                <a:prstDash val="solid"/>
              </a:ln>
              <a:pattFill prst="dkUpDiag">
                <a:fgClr>
                  <a:schemeClr val="tx2"/>
                </a:fgClr>
                <a:bgClr>
                  <a:schemeClr val="tx2">
                    <a:lumMod val="20000"/>
                    <a:lumOff val="80000"/>
                  </a:schemeClr>
                </a:bgClr>
              </a:pattFill>
              <a:effectLst>
                <a:glow rad="63500">
                  <a:schemeClr val="accent1">
                    <a:satMod val="175000"/>
                    <a:alpha val="40000"/>
                  </a:schemeClr>
                </a:glow>
                <a:outerShdw dist="38100" dir="2640000" algn="bl" rotWithShape="0">
                  <a:schemeClr val="tx2">
                    <a:lumMod val="75000"/>
                  </a:schemeClr>
                </a:outerShdw>
              </a:effectLst>
            </a:rPr>
            <a:t>Regression</a:t>
          </a:r>
        </a:p>
        <a:p>
          <a:pPr algn="ctr"/>
          <a:endPar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oneCellAnchor>
  <xdr:twoCellAnchor>
    <xdr:from>
      <xdr:col>2</xdr:col>
      <xdr:colOff>1409261</xdr:colOff>
      <xdr:row>83</xdr:row>
      <xdr:rowOff>30097</xdr:rowOff>
    </xdr:from>
    <xdr:to>
      <xdr:col>2</xdr:col>
      <xdr:colOff>1769261</xdr:colOff>
      <xdr:row>85</xdr:row>
      <xdr:rowOff>170546</xdr:rowOff>
    </xdr:to>
    <xdr:sp macro="" textlink="">
      <xdr:nvSpPr>
        <xdr:cNvPr id="9" name="Arrow: Up 12">
          <a:extLst>
            <a:ext uri="{FF2B5EF4-FFF2-40B4-BE49-F238E27FC236}">
              <a16:creationId xmlns:a16="http://schemas.microsoft.com/office/drawing/2014/main" id="{96631808-476E-44EB-91B5-04C45421E0A6}"/>
            </a:ext>
          </a:extLst>
        </xdr:cNvPr>
        <xdr:cNvSpPr/>
      </xdr:nvSpPr>
      <xdr:spPr>
        <a:xfrm>
          <a:off x="5441511" y="16425797"/>
          <a:ext cx="360000" cy="534149"/>
        </a:xfrm>
        <a:prstGeom prst="upArrow">
          <a:avLst/>
        </a:prstGeom>
        <a:solidFill>
          <a:srgbClr val="000000">
            <a:alpha val="75000"/>
          </a:srgbClr>
        </a:solidFill>
        <a:ln w="9000">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prstTxWarp prst="textRingInside">
            <a:avLst/>
          </a:prstTxWarp>
          <a:scene3d>
            <a:camera prst="orthographicFront"/>
            <a:lightRig rig="threePt" dir="t"/>
          </a:scene3d>
          <a:sp3d extrusionH="57150">
            <a:bevelT w="82550" h="38100" prst="coolSlant"/>
          </a:sp3d>
        </a:bodyPr>
        <a:lstStyle/>
        <a:p>
          <a:pPr algn="l"/>
          <a:endParaRPr lang="en-IN" sz="1100">
            <a:solidFill>
              <a:srgbClr val="000000"/>
            </a:solidFill>
          </a:endParaRPr>
        </a:p>
      </xdr:txBody>
    </xdr:sp>
    <xdr:clientData/>
  </xdr:twoCellAnchor>
  <xdr:twoCellAnchor>
    <xdr:from>
      <xdr:col>14</xdr:col>
      <xdr:colOff>665740</xdr:colOff>
      <xdr:row>83</xdr:row>
      <xdr:rowOff>63900</xdr:rowOff>
    </xdr:from>
    <xdr:to>
      <xdr:col>15</xdr:col>
      <xdr:colOff>297987</xdr:colOff>
      <xdr:row>86</xdr:row>
      <xdr:rowOff>4574</xdr:rowOff>
    </xdr:to>
    <xdr:sp macro="" textlink="">
      <xdr:nvSpPr>
        <xdr:cNvPr id="10" name="Arrow: Up 14">
          <a:extLst>
            <a:ext uri="{FF2B5EF4-FFF2-40B4-BE49-F238E27FC236}">
              <a16:creationId xmlns:a16="http://schemas.microsoft.com/office/drawing/2014/main" id="{AE30DB62-D7EB-4818-A9BF-E759BA3808E4}"/>
            </a:ext>
          </a:extLst>
        </xdr:cNvPr>
        <xdr:cNvSpPr/>
      </xdr:nvSpPr>
      <xdr:spPr>
        <a:xfrm>
          <a:off x="20001490" y="16459600"/>
          <a:ext cx="362497" cy="531224"/>
        </a:xfrm>
        <a:prstGeom prst="upArrow">
          <a:avLst/>
        </a:prstGeom>
        <a:solidFill>
          <a:srgbClr val="000000">
            <a:alpha val="75000"/>
          </a:srgbClr>
        </a:solidFill>
        <a:ln w="9000">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00000"/>
            </a:solidFill>
          </a:endParaRPr>
        </a:p>
      </xdr:txBody>
    </xdr:sp>
    <xdr:clientData/>
  </xdr:twoCellAnchor>
  <xdr:twoCellAnchor>
    <xdr:from>
      <xdr:col>4</xdr:col>
      <xdr:colOff>772035</xdr:colOff>
      <xdr:row>140</xdr:row>
      <xdr:rowOff>97800</xdr:rowOff>
    </xdr:from>
    <xdr:to>
      <xdr:col>4</xdr:col>
      <xdr:colOff>1312035</xdr:colOff>
      <xdr:row>144</xdr:row>
      <xdr:rowOff>25757</xdr:rowOff>
    </xdr:to>
    <xdr:sp macro="" textlink="">
      <xdr:nvSpPr>
        <xdr:cNvPr id="11" name="Arrow: Up 23">
          <a:extLst>
            <a:ext uri="{FF2B5EF4-FFF2-40B4-BE49-F238E27FC236}">
              <a16:creationId xmlns:a16="http://schemas.microsoft.com/office/drawing/2014/main" id="{1337CF25-5912-4762-B98D-5886F84595A9}"/>
            </a:ext>
          </a:extLst>
        </xdr:cNvPr>
        <xdr:cNvSpPr/>
      </xdr:nvSpPr>
      <xdr:spPr>
        <a:xfrm>
          <a:off x="7496685" y="27758400"/>
          <a:ext cx="540000" cy="715357"/>
        </a:xfrm>
        <a:prstGeom prst="upArrow">
          <a:avLst/>
        </a:prstGeom>
        <a:solidFill>
          <a:srgbClr val="000000">
            <a:alpha val="75000"/>
          </a:srgbClr>
        </a:solidFill>
        <a:ln w="9000">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threePt" dir="t"/>
          </a:scene3d>
          <a:sp3d extrusionH="57150">
            <a:bevelT w="38100" h="38100" prst="relaxedInset"/>
          </a:sp3d>
        </a:bodyPr>
        <a:lstStyle/>
        <a:p>
          <a:pPr algn="l"/>
          <a:endParaRPr lang="en-IN" sz="1100">
            <a:ln>
              <a:solidFill>
                <a:sysClr val="windowText" lastClr="000000"/>
              </a:solidFill>
            </a:ln>
            <a:solidFill>
              <a:srgbClr val="000000"/>
            </a:solidFill>
            <a:effectLst>
              <a:glow rad="63500">
                <a:schemeClr val="accent1">
                  <a:satMod val="175000"/>
                  <a:alpha val="40000"/>
                </a:schemeClr>
              </a:glow>
              <a:outerShdw blurRad="50800" dist="38100" dir="18900000" algn="bl" rotWithShape="0">
                <a:prstClr val="black">
                  <a:alpha val="40000"/>
                </a:prstClr>
              </a:outerShdw>
            </a:effectLst>
          </a:endParaRPr>
        </a:p>
      </xdr:txBody>
    </xdr:sp>
    <xdr:clientData/>
  </xdr:twoCellAnchor>
  <xdr:twoCellAnchor>
    <xdr:from>
      <xdr:col>11</xdr:col>
      <xdr:colOff>2232714</xdr:colOff>
      <xdr:row>136</xdr:row>
      <xdr:rowOff>52153</xdr:rowOff>
    </xdr:from>
    <xdr:to>
      <xdr:col>11</xdr:col>
      <xdr:colOff>3132714</xdr:colOff>
      <xdr:row>139</xdr:row>
      <xdr:rowOff>3335</xdr:rowOff>
    </xdr:to>
    <xdr:sp macro="" textlink="">
      <xdr:nvSpPr>
        <xdr:cNvPr id="12" name="Arrow: Right 31">
          <a:extLst>
            <a:ext uri="{FF2B5EF4-FFF2-40B4-BE49-F238E27FC236}">
              <a16:creationId xmlns:a16="http://schemas.microsoft.com/office/drawing/2014/main" id="{F619CF37-0BCF-41BA-A36D-99E18ABA9088}"/>
            </a:ext>
          </a:extLst>
        </xdr:cNvPr>
        <xdr:cNvSpPr/>
      </xdr:nvSpPr>
      <xdr:spPr>
        <a:xfrm>
          <a:off x="16666264" y="26925353"/>
          <a:ext cx="900000" cy="541732"/>
        </a:xfrm>
        <a:prstGeom prst="rightArrow">
          <a:avLst/>
        </a:prstGeom>
        <a:solidFill>
          <a:srgbClr val="000000">
            <a:alpha val="75000"/>
          </a:srgbClr>
        </a:solidFill>
        <a:ln w="9000">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00000"/>
            </a:solidFill>
          </a:endParaRPr>
        </a:p>
      </xdr:txBody>
    </xdr:sp>
    <xdr:clientData/>
  </xdr:twoCellAnchor>
  <xdr:twoCellAnchor>
    <xdr:from>
      <xdr:col>14</xdr:col>
      <xdr:colOff>291528</xdr:colOff>
      <xdr:row>149</xdr:row>
      <xdr:rowOff>45275</xdr:rowOff>
    </xdr:from>
    <xdr:to>
      <xdr:col>15</xdr:col>
      <xdr:colOff>284164</xdr:colOff>
      <xdr:row>151</xdr:row>
      <xdr:rowOff>192730</xdr:rowOff>
    </xdr:to>
    <xdr:sp macro="" textlink="">
      <xdr:nvSpPr>
        <xdr:cNvPr id="13" name="Arrow: Right 37">
          <a:extLst>
            <a:ext uri="{FF2B5EF4-FFF2-40B4-BE49-F238E27FC236}">
              <a16:creationId xmlns:a16="http://schemas.microsoft.com/office/drawing/2014/main" id="{81F0C023-FAD2-4922-BFA3-A6CFD7C06F3E}"/>
            </a:ext>
          </a:extLst>
        </xdr:cNvPr>
        <xdr:cNvSpPr/>
      </xdr:nvSpPr>
      <xdr:spPr>
        <a:xfrm>
          <a:off x="19627278" y="29477525"/>
          <a:ext cx="722886" cy="541155"/>
        </a:xfrm>
        <a:prstGeom prst="rightArrow">
          <a:avLst/>
        </a:prstGeom>
        <a:solidFill>
          <a:srgbClr val="000000">
            <a:alpha val="75000"/>
          </a:srgbClr>
        </a:solidFill>
        <a:ln w="9000">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00000"/>
            </a:solidFill>
          </a:endParaRPr>
        </a:p>
      </xdr:txBody>
    </xdr:sp>
    <xdr:clientData/>
  </xdr:twoCellAnchor>
  <xdr:twoCellAnchor>
    <xdr:from>
      <xdr:col>17</xdr:col>
      <xdr:colOff>91914</xdr:colOff>
      <xdr:row>135</xdr:row>
      <xdr:rowOff>191557</xdr:rowOff>
    </xdr:from>
    <xdr:to>
      <xdr:col>17</xdr:col>
      <xdr:colOff>631914</xdr:colOff>
      <xdr:row>137</xdr:row>
      <xdr:rowOff>159011</xdr:rowOff>
    </xdr:to>
    <xdr:sp macro="" textlink="">
      <xdr:nvSpPr>
        <xdr:cNvPr id="14" name="Arrow: Right 39">
          <a:extLst>
            <a:ext uri="{FF2B5EF4-FFF2-40B4-BE49-F238E27FC236}">
              <a16:creationId xmlns:a16="http://schemas.microsoft.com/office/drawing/2014/main" id="{1252BC49-D5DC-4610-88A6-0E124089FCAF}"/>
            </a:ext>
          </a:extLst>
        </xdr:cNvPr>
        <xdr:cNvSpPr/>
      </xdr:nvSpPr>
      <xdr:spPr>
        <a:xfrm>
          <a:off x="22628064" y="26867907"/>
          <a:ext cx="540000" cy="361154"/>
        </a:xfrm>
        <a:prstGeom prst="rightArrow">
          <a:avLst/>
        </a:prstGeom>
        <a:solidFill>
          <a:srgbClr val="000000">
            <a:alpha val="75000"/>
          </a:srgbClr>
        </a:solidFill>
        <a:ln w="9000">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00000"/>
            </a:solidFill>
          </a:endParaRPr>
        </a:p>
      </xdr:txBody>
    </xdr:sp>
    <xdr:clientData/>
  </xdr:twoCellAnchor>
  <xdr:twoCellAnchor editAs="oneCell">
    <xdr:from>
      <xdr:col>2</xdr:col>
      <xdr:colOff>408214</xdr:colOff>
      <xdr:row>129</xdr:row>
      <xdr:rowOff>181429</xdr:rowOff>
    </xdr:from>
    <xdr:to>
      <xdr:col>7</xdr:col>
      <xdr:colOff>406400</xdr:colOff>
      <xdr:row>141</xdr:row>
      <xdr:rowOff>55637</xdr:rowOff>
    </xdr:to>
    <xdr:pic>
      <xdr:nvPicPr>
        <xdr:cNvPr id="15" name="Picture 14">
          <a:extLst>
            <a:ext uri="{FF2B5EF4-FFF2-40B4-BE49-F238E27FC236}">
              <a16:creationId xmlns:a16="http://schemas.microsoft.com/office/drawing/2014/main" id="{F7A87A61-DDA7-41FD-A1A4-BE3F20DD31F3}"/>
            </a:ext>
          </a:extLst>
        </xdr:cNvPr>
        <xdr:cNvPicPr>
          <a:picLocks noChangeAspect="1"/>
        </xdr:cNvPicPr>
      </xdr:nvPicPr>
      <xdr:blipFill>
        <a:blip xmlns:r="http://schemas.openxmlformats.org/officeDocument/2006/relationships" r:embed="rId6"/>
        <a:stretch>
          <a:fillRect/>
        </a:stretch>
      </xdr:blipFill>
      <xdr:spPr>
        <a:xfrm>
          <a:off x="4440464" y="25676679"/>
          <a:ext cx="5687786" cy="20840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1268837</xdr:colOff>
      <xdr:row>44</xdr:row>
      <xdr:rowOff>162820</xdr:rowOff>
    </xdr:from>
    <xdr:to>
      <xdr:col>1</xdr:col>
      <xdr:colOff>2198077</xdr:colOff>
      <xdr:row>46</xdr:row>
      <xdr:rowOff>47683</xdr:rowOff>
    </xdr:to>
    <xdr:sp macro="" textlink="">
      <xdr:nvSpPr>
        <xdr:cNvPr id="2" name="Oval 1"/>
        <xdr:cNvSpPr/>
      </xdr:nvSpPr>
      <xdr:spPr>
        <a:xfrm>
          <a:off x="2864478" y="8629487"/>
          <a:ext cx="929240" cy="389606"/>
        </a:xfrm>
        <a:prstGeom prst="ellipse">
          <a:avLst/>
        </a:prstGeom>
        <a:noFill/>
        <a:ln w="381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57149</xdr:colOff>
      <xdr:row>6</xdr:row>
      <xdr:rowOff>146049</xdr:rowOff>
    </xdr:from>
    <xdr:to>
      <xdr:col>3</xdr:col>
      <xdr:colOff>1280409</xdr:colOff>
      <xdr:row>19</xdr:row>
      <xdr:rowOff>176967</xdr:rowOff>
    </xdr:to>
    <xdr:sp macro="" textlink="">
      <xdr:nvSpPr>
        <xdr:cNvPr id="3" name="TextBox 2"/>
        <xdr:cNvSpPr txBox="1"/>
      </xdr:nvSpPr>
      <xdr:spPr>
        <a:xfrm>
          <a:off x="57149" y="1327149"/>
          <a:ext cx="6474710" cy="25899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2400" b="1">
              <a:solidFill>
                <a:schemeClr val="dk1"/>
              </a:solidFill>
              <a:effectLst/>
              <a:latin typeface="Baskerville Old Face" panose="02020602080505020303" pitchFamily="18" charset="0"/>
              <a:ea typeface="+mn-ea"/>
              <a:cs typeface="+mn-cs"/>
            </a:rPr>
            <a:t>Exponential Smoothing Methods are a family of forecasting models. </a:t>
          </a:r>
          <a:r>
            <a:rPr lang="en-US" sz="2400" b="1">
              <a:solidFill>
                <a:srgbClr val="FF0000"/>
              </a:solidFill>
              <a:effectLst/>
              <a:latin typeface="Baskerville Old Face" panose="02020602080505020303" pitchFamily="18" charset="0"/>
              <a:ea typeface="+mn-ea"/>
              <a:cs typeface="+mn-cs"/>
            </a:rPr>
            <a:t>They use weighted averages of past observations to forecast new values.</a:t>
          </a:r>
          <a:r>
            <a:rPr lang="en-US" sz="2400" b="1">
              <a:solidFill>
                <a:schemeClr val="dk1"/>
              </a:solidFill>
              <a:effectLst/>
              <a:latin typeface="Baskerville Old Face" panose="02020602080505020303" pitchFamily="18" charset="0"/>
              <a:ea typeface="+mn-ea"/>
              <a:cs typeface="+mn-cs"/>
            </a:rPr>
            <a:t> Here, the idea is to give more importance to recent values in the series. Thus, as observations get older (in time), the importance of these values get exponentially smaller hence </a:t>
          </a:r>
          <a:r>
            <a:rPr lang="en-US" sz="2400" b="1">
              <a:solidFill>
                <a:srgbClr val="FF0000"/>
              </a:solidFill>
              <a:effectLst/>
              <a:latin typeface="Baskerville Old Face" panose="02020602080505020303" pitchFamily="18" charset="0"/>
              <a:ea typeface="+mn-ea"/>
              <a:cs typeface="+mn-cs"/>
            </a:rPr>
            <a:t>the coefficients measuring the contributions of the observations decrease exponentially over time.</a:t>
          </a:r>
        </a:p>
        <a:p>
          <a:pPr marL="0" marR="0" indent="0" algn="l"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twoCellAnchor>
    <xdr:from>
      <xdr:col>3</xdr:col>
      <xdr:colOff>1561337</xdr:colOff>
      <xdr:row>6</xdr:row>
      <xdr:rowOff>83633</xdr:rowOff>
    </xdr:from>
    <xdr:to>
      <xdr:col>12</xdr:col>
      <xdr:colOff>572541</xdr:colOff>
      <xdr:row>20</xdr:row>
      <xdr:rowOff>122267</xdr:rowOff>
    </xdr:to>
    <xdr:sp macro="" textlink="">
      <xdr:nvSpPr>
        <xdr:cNvPr id="4" name="TextBox 3"/>
        <xdr:cNvSpPr txBox="1"/>
      </xdr:nvSpPr>
      <xdr:spPr>
        <a:xfrm>
          <a:off x="6812787" y="1264733"/>
          <a:ext cx="6942354" cy="27945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chemeClr val="dk1"/>
              </a:solidFill>
              <a:effectLst/>
              <a:latin typeface="Baskerville Old Face" panose="02020602080505020303" pitchFamily="18" charset="0"/>
              <a:ea typeface="+mn-ea"/>
              <a:cs typeface="+mn-cs"/>
            </a:rPr>
            <a:t>Exponential Smoothing Methods combine </a:t>
          </a:r>
          <a:r>
            <a:rPr lang="en-US" sz="2000" b="1">
              <a:solidFill>
                <a:srgbClr val="FF0000"/>
              </a:solidFill>
              <a:effectLst/>
              <a:latin typeface="Baskerville Old Face" panose="02020602080505020303" pitchFamily="18" charset="0"/>
              <a:ea typeface="+mn-ea"/>
              <a:cs typeface="+mn-cs"/>
            </a:rPr>
            <a:t>Error, Trend, and Seasonal</a:t>
          </a:r>
          <a:r>
            <a:rPr lang="en-US" sz="2000" b="1">
              <a:solidFill>
                <a:schemeClr val="dk1"/>
              </a:solidFill>
              <a:effectLst/>
              <a:latin typeface="Baskerville Old Face" panose="02020602080505020303" pitchFamily="18" charset="0"/>
              <a:ea typeface="+mn-ea"/>
              <a:cs typeface="+mn-cs"/>
            </a:rPr>
            <a:t> components in a smoothing calculation. Each term can be combined either </a:t>
          </a:r>
          <a:r>
            <a:rPr lang="en-US" sz="2000" b="1">
              <a:solidFill>
                <a:srgbClr val="FF0000"/>
              </a:solidFill>
              <a:effectLst/>
              <a:latin typeface="Baskerville Old Face" panose="02020602080505020303" pitchFamily="18" charset="0"/>
              <a:ea typeface="+mn-ea"/>
              <a:cs typeface="+mn-cs"/>
            </a:rPr>
            <a:t>additively, multiplicatively, or be left </a:t>
          </a:r>
          <a:r>
            <a:rPr lang="en-US" sz="2000" b="1">
              <a:solidFill>
                <a:schemeClr val="dk1"/>
              </a:solidFill>
              <a:effectLst/>
              <a:latin typeface="Baskerville Old Face" panose="02020602080505020303" pitchFamily="18" charset="0"/>
              <a:ea typeface="+mn-ea"/>
              <a:cs typeface="+mn-cs"/>
            </a:rPr>
            <a:t>out of the model. These three terms (Error, Trend, and Season) are referred to as ETS.</a:t>
          </a:r>
        </a:p>
        <a:p>
          <a:pPr algn="l"/>
          <a:r>
            <a:rPr lang="en-US" sz="2000" b="1">
              <a:solidFill>
                <a:schemeClr val="dk1"/>
              </a:solidFill>
              <a:effectLst/>
              <a:latin typeface="Baskerville Old Face" panose="02020602080505020303" pitchFamily="18" charset="0"/>
              <a:ea typeface="+mn-ea"/>
              <a:cs typeface="+mn-cs"/>
            </a:rPr>
            <a:t> Exponential smoothing forecasting in Excel is based on the AAA version (</a:t>
          </a:r>
          <a:r>
            <a:rPr lang="en-US" sz="2000" b="1">
              <a:solidFill>
                <a:srgbClr val="FF0000"/>
              </a:solidFill>
              <a:effectLst/>
              <a:latin typeface="Baskerville Old Face" panose="02020602080505020303" pitchFamily="18" charset="0"/>
              <a:ea typeface="+mn-ea"/>
              <a:cs typeface="+mn-cs"/>
            </a:rPr>
            <a:t>additive error, additive trend and additive seasonality</a:t>
          </a:r>
          <a:r>
            <a:rPr lang="en-US" sz="2000" b="1">
              <a:solidFill>
                <a:schemeClr val="dk1"/>
              </a:solidFill>
              <a:effectLst/>
              <a:latin typeface="Baskerville Old Face" panose="02020602080505020303" pitchFamily="18" charset="0"/>
              <a:ea typeface="+mn-ea"/>
              <a:cs typeface="+mn-cs"/>
            </a:rPr>
            <a:t>) of the </a:t>
          </a:r>
          <a:r>
            <a:rPr lang="en-US" sz="2000" b="1" i="1">
              <a:solidFill>
                <a:schemeClr val="dk1"/>
              </a:solidFill>
              <a:effectLst/>
              <a:latin typeface="Baskerville Old Face" panose="02020602080505020303" pitchFamily="18" charset="0"/>
              <a:ea typeface="+mn-ea"/>
              <a:cs typeface="+mn-cs"/>
            </a:rPr>
            <a:t>Exponential Triple Smoothing</a:t>
          </a:r>
          <a:r>
            <a:rPr lang="en-US" sz="2000" b="1">
              <a:solidFill>
                <a:schemeClr val="dk1"/>
              </a:solidFill>
              <a:effectLst/>
              <a:latin typeface="Baskerville Old Face" panose="02020602080505020303" pitchFamily="18" charset="0"/>
              <a:ea typeface="+mn-ea"/>
              <a:cs typeface="+mn-cs"/>
            </a:rPr>
            <a:t> (ETS) algorithm, </a:t>
          </a:r>
          <a:r>
            <a:rPr lang="en-US" sz="2000" b="1">
              <a:solidFill>
                <a:srgbClr val="FF0000"/>
              </a:solidFill>
              <a:effectLst/>
              <a:latin typeface="Baskerville Old Face" panose="02020602080505020303" pitchFamily="18" charset="0"/>
              <a:ea typeface="+mn-ea"/>
              <a:cs typeface="+mn-cs"/>
            </a:rPr>
            <a:t>which smoothes out minor deviations in past data trends by detecting seasonality patterns</a:t>
          </a:r>
          <a:r>
            <a:rPr lang="en-US" sz="2000" b="1">
              <a:solidFill>
                <a:schemeClr val="dk1"/>
              </a:solidFill>
              <a:effectLst/>
              <a:latin typeface="Baskerville Old Face" panose="02020602080505020303" pitchFamily="18" charset="0"/>
              <a:ea typeface="+mn-ea"/>
              <a:cs typeface="+mn-cs"/>
            </a:rPr>
            <a:t> and confidence. intervals.</a:t>
          </a:r>
        </a:p>
      </xdr:txBody>
    </xdr:sp>
    <xdr:clientData/>
  </xdr:twoCellAnchor>
  <xdr:twoCellAnchor>
    <xdr:from>
      <xdr:col>0</xdr:col>
      <xdr:colOff>69491</xdr:colOff>
      <xdr:row>21</xdr:row>
      <xdr:rowOff>109144</xdr:rowOff>
    </xdr:from>
    <xdr:to>
      <xdr:col>4</xdr:col>
      <xdr:colOff>466708</xdr:colOff>
      <xdr:row>34</xdr:row>
      <xdr:rowOff>89902</xdr:rowOff>
    </xdr:to>
    <xdr:sp macro="" textlink="">
      <xdr:nvSpPr>
        <xdr:cNvPr id="5" name="TextBox 4"/>
        <xdr:cNvSpPr txBox="1"/>
      </xdr:nvSpPr>
      <xdr:spPr>
        <a:xfrm>
          <a:off x="69491" y="4242994"/>
          <a:ext cx="7433017" cy="253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en-US" sz="2400" b="1">
              <a:solidFill>
                <a:schemeClr val="dk1"/>
              </a:solidFill>
              <a:effectLst/>
              <a:latin typeface="Baskerville Old Face" panose="02020602080505020303" pitchFamily="18" charset="0"/>
              <a:ea typeface="+mn-ea"/>
              <a:cs typeface="+mn-cs"/>
            </a:rPr>
            <a:t>Single Exponential Smoothing only requires a single parameter, called </a:t>
          </a:r>
          <a:r>
            <a:rPr lang="en-US" sz="2400" b="1" i="1">
              <a:solidFill>
                <a:srgbClr val="FF0000"/>
              </a:solidFill>
              <a:effectLst/>
              <a:latin typeface="Baskerville Old Face" panose="02020602080505020303" pitchFamily="18" charset="0"/>
              <a:ea typeface="+mn-ea"/>
              <a:cs typeface="+mn-cs"/>
            </a:rPr>
            <a:t>alpha</a:t>
          </a:r>
          <a:r>
            <a:rPr lang="en-US" sz="2400" b="1">
              <a:solidFill>
                <a:srgbClr val="FF0000"/>
              </a:solidFill>
              <a:effectLst/>
              <a:latin typeface="Baskerville Old Face" panose="02020602080505020303" pitchFamily="18" charset="0"/>
              <a:ea typeface="+mn-ea"/>
              <a:cs typeface="+mn-cs"/>
            </a:rPr>
            <a:t> (</a:t>
          </a:r>
          <a:r>
            <a:rPr lang="en-US" sz="2400" b="1" i="1">
              <a:solidFill>
                <a:srgbClr val="FF0000"/>
              </a:solidFill>
              <a:effectLst/>
              <a:latin typeface="Baskerville Old Face" panose="02020602080505020303" pitchFamily="18" charset="0"/>
              <a:ea typeface="+mn-ea"/>
              <a:cs typeface="+mn-cs"/>
            </a:rPr>
            <a:t>a</a:t>
          </a:r>
          <a:r>
            <a:rPr lang="en-US" sz="2400" b="1">
              <a:solidFill>
                <a:srgbClr val="FF0000"/>
              </a:solidFill>
              <a:effectLst/>
              <a:latin typeface="Baskerville Old Face" panose="02020602080505020303" pitchFamily="18" charset="0"/>
              <a:ea typeface="+mn-ea"/>
              <a:cs typeface="+mn-cs"/>
            </a:rPr>
            <a:t>)</a:t>
          </a:r>
          <a:r>
            <a:rPr lang="en-US" sz="2400" b="1">
              <a:solidFill>
                <a:schemeClr val="dk1"/>
              </a:solidFill>
              <a:effectLst/>
              <a:latin typeface="Baskerville Old Face" panose="02020602080505020303" pitchFamily="18" charset="0"/>
              <a:ea typeface="+mn-ea"/>
              <a:cs typeface="+mn-cs"/>
            </a:rPr>
            <a:t>, also called the smoothing factor </a:t>
          </a:r>
        </a:p>
        <a:p>
          <a:pPr fontAlgn="base"/>
          <a:r>
            <a:rPr lang="en-US" sz="2400" b="1">
              <a:solidFill>
                <a:schemeClr val="dk1"/>
              </a:solidFill>
              <a:effectLst/>
              <a:latin typeface="Baskerville Old Face" panose="02020602080505020303" pitchFamily="18" charset="0"/>
              <a:ea typeface="+mn-ea"/>
              <a:cs typeface="+mn-cs"/>
            </a:rPr>
            <a:t>This parameter controls the rate at which the influence of the observations at prior time steps decay exponentially. </a:t>
          </a:r>
          <a:r>
            <a:rPr lang="en-US" sz="2400" b="1">
              <a:solidFill>
                <a:srgbClr val="FF0000"/>
              </a:solidFill>
              <a:effectLst/>
              <a:latin typeface="Baskerville Old Face" panose="02020602080505020303" pitchFamily="18" charset="0"/>
              <a:ea typeface="+mn-ea"/>
              <a:cs typeface="+mn-cs"/>
            </a:rPr>
            <a:t>Alpha is often set to a value between 0 and 1</a:t>
          </a:r>
          <a:r>
            <a:rPr lang="en-US" sz="2400" b="1">
              <a:solidFill>
                <a:schemeClr val="dk1"/>
              </a:solidFill>
              <a:effectLst/>
              <a:latin typeface="Baskerville Old Face" panose="02020602080505020303" pitchFamily="18" charset="0"/>
              <a:ea typeface="+mn-ea"/>
              <a:cs typeface="+mn-cs"/>
            </a:rPr>
            <a:t>. Large values mean that the model pays attention mainly to the most recent past observations, whereas smaller values mean more of the history is taken into account when making a prediction.</a:t>
          </a:r>
        </a:p>
        <a:p>
          <a:endParaRPr lang="en-US" sz="1100"/>
        </a:p>
      </xdr:txBody>
    </xdr:sp>
    <xdr:clientData/>
  </xdr:twoCellAnchor>
  <xdr:twoCellAnchor editAs="oneCell">
    <xdr:from>
      <xdr:col>4</xdr:col>
      <xdr:colOff>759758</xdr:colOff>
      <xdr:row>21</xdr:row>
      <xdr:rowOff>70667</xdr:rowOff>
    </xdr:from>
    <xdr:to>
      <xdr:col>9</xdr:col>
      <xdr:colOff>215647</xdr:colOff>
      <xdr:row>35</xdr:row>
      <xdr:rowOff>114278</xdr:rowOff>
    </xdr:to>
    <xdr:pic>
      <xdr:nvPicPr>
        <xdr:cNvPr id="6" name="Picture 5"/>
        <xdr:cNvPicPr/>
      </xdr:nvPicPr>
      <xdr:blipFill rotWithShape="1">
        <a:blip xmlns:r="http://schemas.openxmlformats.org/officeDocument/2006/relationships" r:embed="rId1"/>
        <a:srcRect l="14156" t="32821" r="41231" b="26513"/>
        <a:stretch/>
      </xdr:blipFill>
      <xdr:spPr bwMode="auto">
        <a:xfrm>
          <a:off x="12662316" y="3792062"/>
          <a:ext cx="5274261" cy="2524542"/>
        </a:xfrm>
        <a:prstGeom prst="rect">
          <a:avLst/>
        </a:prstGeom>
        <a:ln w="38100" cap="sq">
          <a:solidFill>
            <a:schemeClr val="tx1"/>
          </a:solidFill>
          <a:miter lim="800000"/>
        </a:ln>
        <a:effectLst>
          <a:outerShdw blurRad="57150" dist="50800" dir="2700000" algn="tl" rotWithShape="0">
            <a:srgbClr val="000000">
              <a:alpha val="40000"/>
            </a:srgbClr>
          </a:outerShdw>
        </a:effectLst>
        <a:extLst>
          <a:ext uri="{53640926-AAD7-44D8-BBD7-CCE9431645EC}">
            <a14:shadowObscured xmlns:a14="http://schemas.microsoft.com/office/drawing/2010/main"/>
          </a:ext>
        </a:extLst>
      </xdr:spPr>
    </xdr:pic>
    <xdr:clientData/>
  </xdr:twoCellAnchor>
  <xdr:twoCellAnchor>
    <xdr:from>
      <xdr:col>6</xdr:col>
      <xdr:colOff>491522</xdr:colOff>
      <xdr:row>49</xdr:row>
      <xdr:rowOff>267103</xdr:rowOff>
    </xdr:from>
    <xdr:to>
      <xdr:col>40</xdr:col>
      <xdr:colOff>444500</xdr:colOff>
      <xdr:row>104</xdr:row>
      <xdr:rowOff>63500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494393</xdr:colOff>
      <xdr:row>49</xdr:row>
      <xdr:rowOff>110571</xdr:rowOff>
    </xdr:from>
    <xdr:to>
      <xdr:col>80</xdr:col>
      <xdr:colOff>231912</xdr:colOff>
      <xdr:row>89</xdr:row>
      <xdr:rowOff>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412637</xdr:colOff>
      <xdr:row>158</xdr:row>
      <xdr:rowOff>236383</xdr:rowOff>
    </xdr:from>
    <xdr:to>
      <xdr:col>38</xdr:col>
      <xdr:colOff>469081</xdr:colOff>
      <xdr:row>184</xdr:row>
      <xdr:rowOff>83984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48</xdr:col>
      <xdr:colOff>642325</xdr:colOff>
      <xdr:row>155</xdr:row>
      <xdr:rowOff>242765</xdr:rowOff>
    </xdr:from>
    <xdr:to>
      <xdr:col>79</xdr:col>
      <xdr:colOff>610577</xdr:colOff>
      <xdr:row>185</xdr:row>
      <xdr:rowOff>24423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276016</xdr:colOff>
      <xdr:row>41</xdr:row>
      <xdr:rowOff>123405</xdr:rowOff>
    </xdr:from>
    <xdr:to>
      <xdr:col>15</xdr:col>
      <xdr:colOff>336254</xdr:colOff>
      <xdr:row>47</xdr:row>
      <xdr:rowOff>75317</xdr:rowOff>
    </xdr:to>
    <xdr:sp macro="" textlink="">
      <xdr:nvSpPr>
        <xdr:cNvPr id="11" name="TextBox 10"/>
        <xdr:cNvSpPr txBox="1"/>
      </xdr:nvSpPr>
      <xdr:spPr>
        <a:xfrm>
          <a:off x="10817016" y="8194255"/>
          <a:ext cx="4683038" cy="195851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2400" b="1">
              <a:solidFill>
                <a:schemeClr val="tx1"/>
              </a:solidFill>
              <a:effectLst/>
              <a:latin typeface="+mn-lt"/>
              <a:ea typeface="+mn-ea"/>
              <a:cs typeface="+mn-cs"/>
            </a:rPr>
            <a:t>I have taken a high value of alpha as the inflation rate is highly volatile hence we should pay more attention to the most recent values.</a:t>
          </a:r>
        </a:p>
        <a:p>
          <a:endParaRPr lang="en-US" sz="1100"/>
        </a:p>
      </xdr:txBody>
    </xdr:sp>
    <xdr:clientData/>
  </xdr:twoCellAnchor>
  <xdr:twoCellAnchor>
    <xdr:from>
      <xdr:col>1</xdr:col>
      <xdr:colOff>2198077</xdr:colOff>
      <xdr:row>43</xdr:row>
      <xdr:rowOff>408720</xdr:rowOff>
    </xdr:from>
    <xdr:to>
      <xdr:col>8</xdr:col>
      <xdr:colOff>276016</xdr:colOff>
      <xdr:row>45</xdr:row>
      <xdr:rowOff>178521</xdr:rowOff>
    </xdr:to>
    <xdr:cxnSp macro="">
      <xdr:nvCxnSpPr>
        <xdr:cNvPr id="12" name="Straight Arrow Connector 11"/>
        <xdr:cNvCxnSpPr>
          <a:stCxn id="11" idx="1"/>
          <a:endCxn id="2" idx="6"/>
        </xdr:cNvCxnSpPr>
      </xdr:nvCxnSpPr>
      <xdr:spPr>
        <a:xfrm flipH="1">
          <a:off x="3793718" y="8419489"/>
          <a:ext cx="13545888" cy="404801"/>
        </a:xfrm>
        <a:prstGeom prst="straightConnector1">
          <a:avLst/>
        </a:prstGeom>
        <a:ln w="508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571267</xdr:colOff>
      <xdr:row>153</xdr:row>
      <xdr:rowOff>343784</xdr:rowOff>
    </xdr:from>
    <xdr:to>
      <xdr:col>46</xdr:col>
      <xdr:colOff>338666</xdr:colOff>
      <xdr:row>156</xdr:row>
      <xdr:rowOff>84667</xdr:rowOff>
    </xdr:to>
    <xdr:sp macro="" textlink="">
      <xdr:nvSpPr>
        <xdr:cNvPr id="13" name="TextBox 12"/>
        <xdr:cNvSpPr txBox="1"/>
      </xdr:nvSpPr>
      <xdr:spPr>
        <a:xfrm>
          <a:off x="41135067" y="45416084"/>
          <a:ext cx="6638099" cy="81403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2400" b="1">
              <a:solidFill>
                <a:schemeClr val="dk1"/>
              </a:solidFill>
              <a:effectLst/>
              <a:latin typeface="Baskerville Old Face" panose="02020602080505020303" pitchFamily="18" charset="0"/>
              <a:ea typeface="+mn-ea"/>
              <a:cs typeface="+mn-cs"/>
            </a:rPr>
            <a:t>Here as the unemployment rate is not too volatile, </a:t>
          </a:r>
        </a:p>
        <a:p>
          <a:pPr marL="0" marR="0" indent="0" algn="l" defTabSz="914400" eaLnBrk="1" fontAlgn="auto" latinLnBrk="0" hangingPunct="1">
            <a:lnSpc>
              <a:spcPct val="100000"/>
            </a:lnSpc>
            <a:spcBef>
              <a:spcPts val="0"/>
            </a:spcBef>
            <a:spcAft>
              <a:spcPts val="0"/>
            </a:spcAft>
            <a:buClrTx/>
            <a:buSzTx/>
            <a:buFontTx/>
            <a:buNone/>
            <a:tabLst/>
            <a:defRPr/>
          </a:pPr>
          <a:r>
            <a:rPr lang="en-US" sz="2400" b="1">
              <a:solidFill>
                <a:schemeClr val="dk1"/>
              </a:solidFill>
              <a:effectLst/>
              <a:latin typeface="Baskerville Old Face" panose="02020602080505020303" pitchFamily="18" charset="0"/>
              <a:ea typeface="+mn-ea"/>
              <a:cs typeface="+mn-cs"/>
            </a:rPr>
            <a:t>I have considered a lover value for alpha</a:t>
          </a:r>
        </a:p>
        <a:p>
          <a:endParaRPr lang="en-US" sz="1100"/>
        </a:p>
      </xdr:txBody>
    </xdr:sp>
    <xdr:clientData/>
  </xdr:twoCellAnchor>
  <xdr:twoCellAnchor>
    <xdr:from>
      <xdr:col>43</xdr:col>
      <xdr:colOff>2540000</xdr:colOff>
      <xdr:row>155</xdr:row>
      <xdr:rowOff>308428</xdr:rowOff>
    </xdr:from>
    <xdr:to>
      <xdr:col>43</xdr:col>
      <xdr:colOff>3429000</xdr:colOff>
      <xdr:row>157</xdr:row>
      <xdr:rowOff>18142</xdr:rowOff>
    </xdr:to>
    <xdr:sp macro="" textlink="">
      <xdr:nvSpPr>
        <xdr:cNvPr id="14" name="Oval 13"/>
        <xdr:cNvSpPr/>
      </xdr:nvSpPr>
      <xdr:spPr>
        <a:xfrm>
          <a:off x="37128450" y="46123678"/>
          <a:ext cx="889000" cy="370114"/>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3441574</xdr:colOff>
      <xdr:row>154</xdr:row>
      <xdr:rowOff>326225</xdr:rowOff>
    </xdr:from>
    <xdr:to>
      <xdr:col>44</xdr:col>
      <xdr:colOff>583841</xdr:colOff>
      <xdr:row>156</xdr:row>
      <xdr:rowOff>156998</xdr:rowOff>
    </xdr:to>
    <xdr:cxnSp macro="">
      <xdr:nvCxnSpPr>
        <xdr:cNvPr id="15" name="Straight Arrow Connector 14"/>
        <xdr:cNvCxnSpPr/>
      </xdr:nvCxnSpPr>
      <xdr:spPr>
        <a:xfrm flipH="1">
          <a:off x="38030024" y="45817625"/>
          <a:ext cx="3117617" cy="484823"/>
        </a:xfrm>
        <a:prstGeom prst="straightConnector1">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214162</xdr:colOff>
      <xdr:row>45</xdr:row>
      <xdr:rowOff>26276</xdr:rowOff>
    </xdr:from>
    <xdr:to>
      <xdr:col>7</xdr:col>
      <xdr:colOff>533495</xdr:colOff>
      <xdr:row>48</xdr:row>
      <xdr:rowOff>205733</xdr:rowOff>
    </xdr:to>
    <xdr:sp macro="" textlink="">
      <xdr:nvSpPr>
        <xdr:cNvPr id="16" name="TextBox 15"/>
        <xdr:cNvSpPr txBox="1"/>
      </xdr:nvSpPr>
      <xdr:spPr>
        <a:xfrm>
          <a:off x="12116341" y="8672045"/>
          <a:ext cx="4878308" cy="115638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solidFill>
              <a:effectLst/>
              <a:latin typeface="Baskerville Old Face" panose="02020602080505020303" pitchFamily="18" charset="0"/>
              <a:ea typeface="+mn-ea"/>
              <a:cs typeface="+mn-cs"/>
            </a:rPr>
            <a:t>MES is the difference between the forecast and the actual value of the current period</a:t>
          </a:r>
          <a:endParaRPr lang="en-US" sz="2400" b="1">
            <a:solidFill>
              <a:schemeClr val="tx1"/>
            </a:solidFill>
            <a:latin typeface="Baskerville Old Face" panose="02020602080505020303" pitchFamily="18" charset="0"/>
          </a:endParaRPr>
        </a:p>
      </xdr:txBody>
    </xdr:sp>
    <xdr:clientData/>
  </xdr:twoCellAnchor>
  <xdr:twoCellAnchor>
    <xdr:from>
      <xdr:col>2</xdr:col>
      <xdr:colOff>1246824</xdr:colOff>
      <xdr:row>45</xdr:row>
      <xdr:rowOff>280726</xdr:rowOff>
    </xdr:from>
    <xdr:to>
      <xdr:col>2</xdr:col>
      <xdr:colOff>2032098</xdr:colOff>
      <xdr:row>47</xdr:row>
      <xdr:rowOff>58648</xdr:rowOff>
    </xdr:to>
    <xdr:sp macro="" textlink="">
      <xdr:nvSpPr>
        <xdr:cNvPr id="17" name="Oval 16"/>
        <xdr:cNvSpPr/>
      </xdr:nvSpPr>
      <xdr:spPr>
        <a:xfrm>
          <a:off x="6274987" y="9034655"/>
          <a:ext cx="785274" cy="438840"/>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2032098</xdr:colOff>
      <xdr:row>46</xdr:row>
      <xdr:rowOff>169687</xdr:rowOff>
    </xdr:from>
    <xdr:to>
      <xdr:col>4</xdr:col>
      <xdr:colOff>241073</xdr:colOff>
      <xdr:row>47</xdr:row>
      <xdr:rowOff>286597</xdr:rowOff>
    </xdr:to>
    <xdr:cxnSp macro="">
      <xdr:nvCxnSpPr>
        <xdr:cNvPr id="18" name="Straight Arrow Connector 17"/>
        <xdr:cNvCxnSpPr>
          <a:endCxn id="17" idx="6"/>
        </xdr:cNvCxnSpPr>
      </xdr:nvCxnSpPr>
      <xdr:spPr>
        <a:xfrm flipH="1" flipV="1">
          <a:off x="7060261" y="9254075"/>
          <a:ext cx="5077343" cy="447369"/>
        </a:xfrm>
        <a:prstGeom prst="straightConnector1">
          <a:avLst/>
        </a:prstGeom>
        <a:ln w="381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xdr:colOff>
      <xdr:row>105</xdr:row>
      <xdr:rowOff>190500</xdr:rowOff>
    </xdr:from>
    <xdr:to>
      <xdr:col>40</xdr:col>
      <xdr:colOff>190501</xdr:colOff>
      <xdr:row>131</xdr:row>
      <xdr:rowOff>63500</xdr:rowOff>
    </xdr:to>
    <xdr:sp macro="" textlink="">
      <xdr:nvSpPr>
        <xdr:cNvPr id="19" name="TextBox 18"/>
        <xdr:cNvSpPr txBox="1"/>
      </xdr:nvSpPr>
      <xdr:spPr>
        <a:xfrm>
          <a:off x="9880601" y="29432250"/>
          <a:ext cx="21983700" cy="8458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b="1">
              <a:solidFill>
                <a:schemeClr val="dk1"/>
              </a:solidFill>
              <a:effectLst/>
              <a:latin typeface="+mn-lt"/>
              <a:ea typeface="+mn-ea"/>
              <a:cs typeface="+mn-cs"/>
            </a:rPr>
            <a:t>Looking at the MES (i.e 11.78) we can say that the forecasted values are close to the actual ones but not that accurate however looking at the graph we can say that the forecast is very similar to the actual data, hence this model can be used to forecast future values of inflation rate.</a:t>
          </a:r>
        </a:p>
        <a:p>
          <a:endParaRPr lang="en-US" sz="1400" b="1">
            <a:solidFill>
              <a:schemeClr val="dk1"/>
            </a:solidFill>
            <a:effectLst/>
            <a:latin typeface="+mn-lt"/>
            <a:ea typeface="+mn-ea"/>
            <a:cs typeface="+mn-cs"/>
          </a:endParaRPr>
        </a:p>
        <a:p>
          <a:r>
            <a:rPr lang="en-US" sz="4800" b="1">
              <a:solidFill>
                <a:schemeClr val="dk1"/>
              </a:solidFill>
              <a:effectLst/>
              <a:latin typeface="+mn-lt"/>
              <a:ea typeface="+mn-ea"/>
              <a:cs typeface="+mn-cs"/>
            </a:rPr>
            <a:t>To identify the trend, we plot a smoother graph with a low alpha value (i.e. 0.1). Looking at the yellow line here we can say that the inflation rate was very low in the initial years but as the economy improved it gradually started to increase until the year 1980 between which it had a low dip in the year 1965.After the high peak in 1980 the government took control of it and from there on the inflation rate has a slight constant decrease every year showing a downward trend.</a:t>
          </a:r>
        </a:p>
        <a:p>
          <a:endParaRPr lang="en-US" sz="1100"/>
        </a:p>
      </xdr:txBody>
    </xdr:sp>
    <xdr:clientData/>
  </xdr:twoCellAnchor>
  <xdr:twoCellAnchor>
    <xdr:from>
      <xdr:col>48</xdr:col>
      <xdr:colOff>762000</xdr:colOff>
      <xdr:row>90</xdr:row>
      <xdr:rowOff>0</xdr:rowOff>
    </xdr:from>
    <xdr:to>
      <xdr:col>79</xdr:col>
      <xdr:colOff>186765</xdr:colOff>
      <xdr:row>117</xdr:row>
      <xdr:rowOff>178957</xdr:rowOff>
    </xdr:to>
    <xdr:sp macro="" textlink="">
      <xdr:nvSpPr>
        <xdr:cNvPr id="20" name="TextBox 19"/>
        <xdr:cNvSpPr txBox="1"/>
      </xdr:nvSpPr>
      <xdr:spPr>
        <a:xfrm>
          <a:off x="52082700" y="24288750"/>
          <a:ext cx="24780315" cy="909435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b="1">
              <a:solidFill>
                <a:schemeClr val="tx1"/>
              </a:solidFill>
              <a:effectLst/>
              <a:latin typeface="+mn-lt"/>
              <a:ea typeface="+mn-ea"/>
              <a:cs typeface="+mn-cs"/>
            </a:rPr>
            <a:t>Looking at the MES (i.e. 4.32) as well as the graph we can say that the forecasted values are very likely to be accurate as there is not much volatility in the data, hence tool can be very efficient in forecasting unemployment rate for USA. </a:t>
          </a:r>
        </a:p>
        <a:p>
          <a:endParaRPr lang="en-US" sz="5400" b="1">
            <a:solidFill>
              <a:schemeClr val="tx1"/>
            </a:solidFill>
            <a:effectLst/>
            <a:latin typeface="+mn-lt"/>
            <a:ea typeface="+mn-ea"/>
            <a:cs typeface="+mn-cs"/>
          </a:endParaRPr>
        </a:p>
        <a:p>
          <a:r>
            <a:rPr lang="en-US" sz="5400" b="1">
              <a:solidFill>
                <a:schemeClr val="tx1"/>
              </a:solidFill>
              <a:effectLst/>
              <a:latin typeface="+mn-lt"/>
              <a:ea typeface="+mn-ea"/>
              <a:cs typeface="+mn-cs"/>
            </a:rPr>
            <a:t>Looking at the yellow line here we can say that the initially when the inflation rate was too low the unemployment rate was very high as they have an inverse relationship but as the inflation rate began to increase the unemployment rate fell drastically and remains pretty much constant there on. As we have discovered earlier that after a period of time the correlation between the two got weaker hence when inflation was very high in the year 1980, unemployment still remained constant.</a:t>
          </a:r>
        </a:p>
        <a:p>
          <a:endParaRPr lang="en-US" sz="1100"/>
        </a:p>
      </xdr:txBody>
    </xdr:sp>
    <xdr:clientData/>
  </xdr:twoCellAnchor>
  <xdr:twoCellAnchor>
    <xdr:from>
      <xdr:col>6</xdr:col>
      <xdr:colOff>461818</xdr:colOff>
      <xdr:row>185</xdr:row>
      <xdr:rowOff>288636</xdr:rowOff>
    </xdr:from>
    <xdr:to>
      <xdr:col>39</xdr:col>
      <xdr:colOff>264583</xdr:colOff>
      <xdr:row>220</xdr:row>
      <xdr:rowOff>0</xdr:rowOff>
    </xdr:to>
    <xdr:sp macro="" textlink="">
      <xdr:nvSpPr>
        <xdr:cNvPr id="21" name="TextBox 20"/>
        <xdr:cNvSpPr txBox="1"/>
      </xdr:nvSpPr>
      <xdr:spPr>
        <a:xfrm>
          <a:off x="9682018" y="55940036"/>
          <a:ext cx="21595965" cy="736311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b="1">
              <a:solidFill>
                <a:schemeClr val="dk1"/>
              </a:solidFill>
              <a:effectLst/>
              <a:latin typeface="+mn-lt"/>
              <a:ea typeface="+mn-ea"/>
              <a:cs typeface="+mn-cs"/>
            </a:rPr>
            <a:t>Looking at this MES (i.e. 7.31) as well as the graph we can say that the forecasted values are close to the actual ones but not that accurate, hence this model can be used to forecast future values of inflation rate as the error is not too high.</a:t>
          </a:r>
        </a:p>
        <a:p>
          <a:endParaRPr lang="en-US" sz="4800" b="1">
            <a:solidFill>
              <a:schemeClr val="dk1"/>
            </a:solidFill>
            <a:effectLst/>
            <a:latin typeface="+mn-lt"/>
            <a:ea typeface="+mn-ea"/>
            <a:cs typeface="+mn-cs"/>
          </a:endParaRPr>
        </a:p>
        <a:p>
          <a:r>
            <a:rPr lang="en-US" sz="4800" b="1">
              <a:solidFill>
                <a:schemeClr val="dk1"/>
              </a:solidFill>
              <a:effectLst/>
              <a:latin typeface="+mn-lt"/>
              <a:ea typeface="+mn-ea"/>
              <a:cs typeface="+mn-cs"/>
            </a:rPr>
            <a:t>Talking about the trend we can say that in the 1900 India faced a very high inflation rate and then started to fall but The blue line shows that it did have an increase again in the year 1998 and 2010 but when you look at the yellow trend line we can see that initially shows a fall and then it becomes constant which shows that there is fluctuation in the inflation rate but within the limits not affecting the trend.</a:t>
          </a:r>
        </a:p>
        <a:p>
          <a:endParaRPr lang="en-US" sz="1100"/>
        </a:p>
      </xdr:txBody>
    </xdr:sp>
    <xdr:clientData/>
  </xdr:twoCellAnchor>
  <xdr:twoCellAnchor>
    <xdr:from>
      <xdr:col>48</xdr:col>
      <xdr:colOff>650054</xdr:colOff>
      <xdr:row>185</xdr:row>
      <xdr:rowOff>246336</xdr:rowOff>
    </xdr:from>
    <xdr:to>
      <xdr:col>80</xdr:col>
      <xdr:colOff>0</xdr:colOff>
      <xdr:row>213</xdr:row>
      <xdr:rowOff>26459</xdr:rowOff>
    </xdr:to>
    <xdr:sp macro="" textlink="">
      <xdr:nvSpPr>
        <xdr:cNvPr id="22" name="TextBox 21"/>
        <xdr:cNvSpPr txBox="1"/>
      </xdr:nvSpPr>
      <xdr:spPr>
        <a:xfrm>
          <a:off x="51970754" y="55897736"/>
          <a:ext cx="25365896" cy="605392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b="1">
              <a:solidFill>
                <a:schemeClr val="dk1"/>
              </a:solidFill>
              <a:effectLst/>
              <a:latin typeface="+mn-lt"/>
              <a:ea typeface="+mn-ea"/>
              <a:cs typeface="+mn-cs"/>
            </a:rPr>
            <a:t>Exponential smoothing can be one of the most accurate model to forecast the unemployment rate in India as the MSE is very low (i.e. 2.66), this could be possible as the data has a very low volatility hence relying on the past values to forecast turns out good in this case. Also we can see that by the end of the graph all the three lines connect with each other proving that the forecasted values and the actual values are almost the same. </a:t>
          </a:r>
        </a:p>
        <a:p>
          <a:r>
            <a:rPr lang="en-US" sz="4800" b="1">
              <a:solidFill>
                <a:schemeClr val="dk1"/>
              </a:solidFill>
              <a:effectLst/>
              <a:latin typeface="+mn-lt"/>
              <a:ea typeface="+mn-ea"/>
              <a:cs typeface="+mn-cs"/>
            </a:rPr>
            <a:t>Even when looking at the trend line its clearly visible that the unemployment rate remains pretty much constant over the years and also shows a slight fall after 2000 </a:t>
          </a:r>
        </a:p>
      </xdr:txBody>
    </xdr:sp>
    <xdr:clientData/>
  </xdr:twoCellAnchor>
  <xdr:twoCellAnchor>
    <xdr:from>
      <xdr:col>22</xdr:col>
      <xdr:colOff>0</xdr:colOff>
      <xdr:row>231</xdr:row>
      <xdr:rowOff>79375</xdr:rowOff>
    </xdr:from>
    <xdr:to>
      <xdr:col>51</xdr:col>
      <xdr:colOff>952500</xdr:colOff>
      <xdr:row>297</xdr:row>
      <xdr:rowOff>158750</xdr:rowOff>
    </xdr:to>
    <xdr:sp macro="" textlink="">
      <xdr:nvSpPr>
        <xdr:cNvPr id="23" name="TextBox 22"/>
        <xdr:cNvSpPr txBox="1"/>
      </xdr:nvSpPr>
      <xdr:spPr>
        <a:xfrm>
          <a:off x="19786600" y="65547875"/>
          <a:ext cx="36569650" cy="130714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200" b="1">
              <a:solidFill>
                <a:schemeClr val="dk1"/>
              </a:solidFill>
              <a:effectLst/>
              <a:latin typeface="+mn-lt"/>
              <a:ea typeface="+mn-ea"/>
              <a:cs typeface="+mn-cs"/>
            </a:rPr>
            <a:t>CONCLUSION</a:t>
          </a:r>
          <a:r>
            <a:rPr lang="en-US" sz="7200" b="1" baseline="0">
              <a:solidFill>
                <a:schemeClr val="dk1"/>
              </a:solidFill>
              <a:effectLst/>
              <a:latin typeface="+mn-lt"/>
              <a:ea typeface="+mn-ea"/>
              <a:cs typeface="+mn-cs"/>
            </a:rPr>
            <a:t> </a:t>
          </a:r>
        </a:p>
        <a:p>
          <a:pPr algn="ctr"/>
          <a:r>
            <a:rPr lang="en-US" sz="5400" b="1">
              <a:solidFill>
                <a:schemeClr val="dk1"/>
              </a:solidFill>
              <a:effectLst/>
              <a:latin typeface="+mn-lt"/>
              <a:ea typeface="+mn-ea"/>
              <a:cs typeface="+mn-cs"/>
            </a:rPr>
            <a:t>In this project, with the use of time series data, I predict the inflation and the unemployment rate in India and USA using the historical data of 30 and 90 years respectively using exponential smoothing. Looking at the outcome we can say that it’s a very efficient model to forecast unemployment rate but not as accurate when it comes to the inflation rate, accordingly more equipped models like ARIMA model should be used for the prediction of a high volatile data.</a:t>
          </a:r>
        </a:p>
        <a:p>
          <a:pPr algn="ctr"/>
          <a:r>
            <a:rPr lang="en-US" sz="5400" b="1">
              <a:solidFill>
                <a:schemeClr val="dk1"/>
              </a:solidFill>
              <a:effectLst/>
              <a:latin typeface="+mn-lt"/>
              <a:ea typeface="+mn-ea"/>
              <a:cs typeface="+mn-cs"/>
            </a:rPr>
            <a:t> </a:t>
          </a:r>
        </a:p>
        <a:p>
          <a:pPr algn="ctr"/>
          <a:r>
            <a:rPr lang="en-US" sz="5400" b="1">
              <a:solidFill>
                <a:schemeClr val="dk1"/>
              </a:solidFill>
              <a:effectLst/>
              <a:latin typeface="+mn-lt"/>
              <a:ea typeface="+mn-ea"/>
              <a:cs typeface="+mn-cs"/>
            </a:rPr>
            <a:t>India efficiently managed to control both its inflation rate as well as its unemployment rate in the past 15-20 years and has succeeded in bringing them down. In some years between 1900 to 2000 both inflation and unemployment we very high this stage is known as stagflation, where the data does not follow the Philip curve.</a:t>
          </a:r>
        </a:p>
        <a:p>
          <a:pPr algn="ctr"/>
          <a:r>
            <a:rPr lang="en-US" sz="5400" b="1">
              <a:solidFill>
                <a:schemeClr val="dk1"/>
              </a:solidFill>
              <a:effectLst/>
              <a:latin typeface="+mn-lt"/>
              <a:ea typeface="+mn-ea"/>
              <a:cs typeface="+mn-cs"/>
            </a:rPr>
            <a:t> </a:t>
          </a:r>
        </a:p>
        <a:p>
          <a:pPr algn="ctr"/>
          <a:r>
            <a:rPr lang="en-US" sz="5400" b="1">
              <a:solidFill>
                <a:schemeClr val="dk1"/>
              </a:solidFill>
              <a:effectLst/>
              <a:latin typeface="+mn-lt"/>
              <a:ea typeface="+mn-ea"/>
              <a:cs typeface="+mn-cs"/>
            </a:rPr>
            <a:t>When we talk about USA we can say the despite of such high fluctuation USA already had its inflation rate under control (i.e. Less than 6%) but initially its unemployment rate was too high following the Philip cure, later on they got it under control and managed to bring it down.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12</xdr:col>
      <xdr:colOff>2474</xdr:colOff>
      <xdr:row>25</xdr:row>
      <xdr:rowOff>178790</xdr:rowOff>
    </xdr:from>
    <xdr:to>
      <xdr:col>25</xdr:col>
      <xdr:colOff>604274</xdr:colOff>
      <xdr:row>49</xdr:row>
      <xdr:rowOff>174113</xdr:rowOff>
    </xdr:to>
    <xdr:graphicFrame macro="">
      <xdr:nvGraphicFramePr>
        <xdr:cNvPr id="2" name="Chart 1">
          <a:extLst>
            <a:ext uri="{FF2B5EF4-FFF2-40B4-BE49-F238E27FC236}">
              <a16:creationId xmlns:a16="http://schemas.microsoft.com/office/drawing/2014/main" id="{BCDF94B4-575F-488C-A66A-C7FE0694A4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184873</xdr:colOff>
      <xdr:row>29</xdr:row>
      <xdr:rowOff>32152</xdr:rowOff>
    </xdr:from>
    <xdr:to>
      <xdr:col>15</xdr:col>
      <xdr:colOff>215081</xdr:colOff>
      <xdr:row>46</xdr:row>
      <xdr:rowOff>143388</xdr:rowOff>
    </xdr:to>
    <xdr:cxnSp macro="">
      <xdr:nvCxnSpPr>
        <xdr:cNvPr id="3" name="Straight Connector 2">
          <a:extLst>
            <a:ext uri="{FF2B5EF4-FFF2-40B4-BE49-F238E27FC236}">
              <a16:creationId xmlns:a16="http://schemas.microsoft.com/office/drawing/2014/main" id="{8EB07CEB-8EFE-4D86-A2C7-EA9E6E17DF5E}"/>
            </a:ext>
          </a:extLst>
        </xdr:cNvPr>
        <xdr:cNvCxnSpPr/>
      </xdr:nvCxnSpPr>
      <xdr:spPr>
        <a:xfrm>
          <a:off x="19038023" y="6763152"/>
          <a:ext cx="30208" cy="379423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39</xdr:col>
      <xdr:colOff>16803</xdr:colOff>
      <xdr:row>51</xdr:row>
      <xdr:rowOff>285418</xdr:rowOff>
    </xdr:from>
    <xdr:to>
      <xdr:col>51</xdr:col>
      <xdr:colOff>46821</xdr:colOff>
      <xdr:row>72</xdr:row>
      <xdr:rowOff>93203</xdr:rowOff>
    </xdr:to>
    <xdr:graphicFrame macro="">
      <xdr:nvGraphicFramePr>
        <xdr:cNvPr id="4" name="Chart 3">
          <a:extLst>
            <a:ext uri="{FF2B5EF4-FFF2-40B4-BE49-F238E27FC236}">
              <a16:creationId xmlns:a16="http://schemas.microsoft.com/office/drawing/2014/main" id="{007A9DE5-B082-4C45-8017-ECE0CA165C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38</xdr:col>
      <xdr:colOff>594810</xdr:colOff>
      <xdr:row>26</xdr:row>
      <xdr:rowOff>217025</xdr:rowOff>
    </xdr:from>
    <xdr:to>
      <xdr:col>51</xdr:col>
      <xdr:colOff>8038</xdr:colOff>
      <xdr:row>47</xdr:row>
      <xdr:rowOff>176835</xdr:rowOff>
    </xdr:to>
    <xdr:graphicFrame macro="">
      <xdr:nvGraphicFramePr>
        <xdr:cNvPr id="5" name="Chart 4">
          <a:extLst>
            <a:ext uri="{FF2B5EF4-FFF2-40B4-BE49-F238E27FC236}">
              <a16:creationId xmlns:a16="http://schemas.microsoft.com/office/drawing/2014/main" id="{92D42861-B08B-4A82-96F1-14C4D2469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58</xdr:col>
      <xdr:colOff>916576</xdr:colOff>
      <xdr:row>27</xdr:row>
      <xdr:rowOff>142875</xdr:rowOff>
    </xdr:from>
    <xdr:to>
      <xdr:col>61</xdr:col>
      <xdr:colOff>930085</xdr:colOff>
      <xdr:row>37</xdr:row>
      <xdr:rowOff>79375</xdr:rowOff>
    </xdr:to>
    <xdr:sp macro="" textlink="">
      <xdr:nvSpPr>
        <xdr:cNvPr id="6" name="Rectangle: Rounded Corners 5">
          <a:extLst>
            <a:ext uri="{FF2B5EF4-FFF2-40B4-BE49-F238E27FC236}">
              <a16:creationId xmlns:a16="http://schemas.microsoft.com/office/drawing/2014/main" id="{A4C31847-FA0C-42CB-90A5-4B5724791106}"/>
            </a:ext>
          </a:extLst>
        </xdr:cNvPr>
        <xdr:cNvSpPr/>
      </xdr:nvSpPr>
      <xdr:spPr>
        <a:xfrm>
          <a:off x="63552976" y="6340475"/>
          <a:ext cx="5106209" cy="2317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The Unemployment curve shows a positive skewness and a negative kurtosis(Platykurtic).</a:t>
          </a:r>
          <a:r>
            <a:rPr lang="en-US" sz="1400" b="1" baseline="0"/>
            <a:t> </a:t>
          </a:r>
        </a:p>
        <a:p>
          <a:pPr algn="l"/>
          <a:r>
            <a:rPr lang="en-US" sz="1400" b="1" baseline="0"/>
            <a:t>Kurt(inflation)&gt;kurt(unemployment) which shows that inflation would tend to give more extreme values as compared to unemployment which differs from that of the yearly data where kurt(unemployment)&gt;kurt(inflation). These extreme values show more error in data.  </a:t>
          </a:r>
          <a:endParaRPr lang="en-US" sz="1400" b="1"/>
        </a:p>
      </xdr:txBody>
    </xdr:sp>
    <xdr:clientData/>
  </xdr:twoCellAnchor>
  <xdr:twoCellAnchor>
    <xdr:from>
      <xdr:col>58</xdr:col>
      <xdr:colOff>917692</xdr:colOff>
      <xdr:row>39</xdr:row>
      <xdr:rowOff>149943</xdr:rowOff>
    </xdr:from>
    <xdr:to>
      <xdr:col>61</xdr:col>
      <xdr:colOff>1014321</xdr:colOff>
      <xdr:row>47</xdr:row>
      <xdr:rowOff>13804</xdr:rowOff>
    </xdr:to>
    <xdr:sp macro="" textlink="">
      <xdr:nvSpPr>
        <xdr:cNvPr id="7" name="Rectangle: Rounded Corners 6">
          <a:extLst>
            <a:ext uri="{FF2B5EF4-FFF2-40B4-BE49-F238E27FC236}">
              <a16:creationId xmlns:a16="http://schemas.microsoft.com/office/drawing/2014/main" id="{C1791112-A888-4833-8796-FB648811D2A9}"/>
            </a:ext>
          </a:extLst>
        </xdr:cNvPr>
        <xdr:cNvSpPr/>
      </xdr:nvSpPr>
      <xdr:spPr>
        <a:xfrm>
          <a:off x="63554092" y="9224093"/>
          <a:ext cx="5189329" cy="138786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The Interest rate curve shows a highly positive skewness and a</a:t>
          </a:r>
          <a:r>
            <a:rPr lang="en-US" sz="1400" b="1" baseline="0"/>
            <a:t> </a:t>
          </a:r>
          <a:r>
            <a:rPr lang="en-US" sz="1400" b="1"/>
            <a:t>positive kurtosis (Leptokurtic).</a:t>
          </a:r>
          <a:r>
            <a:rPr lang="en-US" sz="1400" b="1" baseline="0"/>
            <a:t> K</a:t>
          </a:r>
          <a:r>
            <a:rPr lang="en-US" sz="1400" b="1"/>
            <a:t>urt(inflation)&gt;kurt(Interest)</a:t>
          </a:r>
          <a:r>
            <a:rPr lang="en-US" sz="1400" b="1" baseline="0"/>
            <a:t> which </a:t>
          </a:r>
          <a:r>
            <a:rPr lang="en-US" sz="1400" b="1"/>
            <a:t>shows that inflation would tend to give more extreme values as compared to interst rates. </a:t>
          </a:r>
        </a:p>
      </xdr:txBody>
    </xdr:sp>
    <xdr:clientData/>
  </xdr:twoCellAnchor>
  <xdr:twoCellAnchor>
    <xdr:from>
      <xdr:col>58</xdr:col>
      <xdr:colOff>940671</xdr:colOff>
      <xdr:row>49</xdr:row>
      <xdr:rowOff>14879</xdr:rowOff>
    </xdr:from>
    <xdr:to>
      <xdr:col>61</xdr:col>
      <xdr:colOff>1073200</xdr:colOff>
      <xdr:row>55</xdr:row>
      <xdr:rowOff>9477</xdr:rowOff>
    </xdr:to>
    <xdr:sp macro="" textlink="">
      <xdr:nvSpPr>
        <xdr:cNvPr id="8" name="Rectangle: Rounded Corners 7">
          <a:extLst>
            <a:ext uri="{FF2B5EF4-FFF2-40B4-BE49-F238E27FC236}">
              <a16:creationId xmlns:a16="http://schemas.microsoft.com/office/drawing/2014/main" id="{36C1F6BF-DBDD-419B-9FCB-049B315831F6}"/>
            </a:ext>
          </a:extLst>
        </xdr:cNvPr>
        <xdr:cNvSpPr/>
      </xdr:nvSpPr>
      <xdr:spPr>
        <a:xfrm>
          <a:off x="63577071" y="11165479"/>
          <a:ext cx="5225229" cy="145509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The Money Supply curve shows a positively skewed curve with negative kurtosis (Platykurtic). Kurt(Inflation)&gt;kurt(Money Supply) which shows that inflation would tend to give more extreme values as compared to money supply. </a:t>
          </a:r>
        </a:p>
      </xdr:txBody>
    </xdr:sp>
    <xdr:clientData/>
  </xdr:twoCellAnchor>
  <xdr:twoCellAnchor>
    <xdr:from>
      <xdr:col>58</xdr:col>
      <xdr:colOff>951105</xdr:colOff>
      <xdr:row>56</xdr:row>
      <xdr:rowOff>171873</xdr:rowOff>
    </xdr:from>
    <xdr:to>
      <xdr:col>61</xdr:col>
      <xdr:colOff>1112968</xdr:colOff>
      <xdr:row>64</xdr:row>
      <xdr:rowOff>18956</xdr:rowOff>
    </xdr:to>
    <xdr:sp macro="" textlink="">
      <xdr:nvSpPr>
        <xdr:cNvPr id="9" name="Rectangle: Rounded Corners 8">
          <a:extLst>
            <a:ext uri="{FF2B5EF4-FFF2-40B4-BE49-F238E27FC236}">
              <a16:creationId xmlns:a16="http://schemas.microsoft.com/office/drawing/2014/main" id="{1BEA6895-193B-4D89-B3F7-F84B089F8E99}"/>
            </a:ext>
          </a:extLst>
        </xdr:cNvPr>
        <xdr:cNvSpPr/>
      </xdr:nvSpPr>
      <xdr:spPr>
        <a:xfrm>
          <a:off x="63587505" y="13017923"/>
          <a:ext cx="5254563" cy="133933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The Net Exports curve show a positive skewness and a negative kurtosis(Platykurtic). Kurt(Inflation)&gt;kurt(Net Exports) which shows that inflation would tend to give more extreme values as compared to net exports.  </a:t>
          </a:r>
        </a:p>
      </xdr:txBody>
    </xdr:sp>
    <xdr:clientData/>
  </xdr:twoCellAnchor>
  <xdr:twoCellAnchor>
    <xdr:from>
      <xdr:col>57</xdr:col>
      <xdr:colOff>919795</xdr:colOff>
      <xdr:row>29</xdr:row>
      <xdr:rowOff>141112</xdr:rowOff>
    </xdr:from>
    <xdr:to>
      <xdr:col>58</xdr:col>
      <xdr:colOff>665237</xdr:colOff>
      <xdr:row>33</xdr:row>
      <xdr:rowOff>20158</xdr:rowOff>
    </xdr:to>
    <xdr:sp macro="" textlink="">
      <xdr:nvSpPr>
        <xdr:cNvPr id="10" name="Arrow: Bent 9">
          <a:extLst>
            <a:ext uri="{FF2B5EF4-FFF2-40B4-BE49-F238E27FC236}">
              <a16:creationId xmlns:a16="http://schemas.microsoft.com/office/drawing/2014/main" id="{23EFDE99-898B-409F-8747-8A90F618648F}"/>
            </a:ext>
          </a:extLst>
        </xdr:cNvPr>
        <xdr:cNvSpPr/>
      </xdr:nvSpPr>
      <xdr:spPr>
        <a:xfrm>
          <a:off x="60959045" y="6872112"/>
          <a:ext cx="2342592" cy="780746"/>
        </a:xfrm>
        <a:prstGeom prst="bentArrow">
          <a:avLst/>
        </a:prstGeom>
        <a:ln>
          <a:solidFill>
            <a:schemeClr val="tx1"/>
          </a:solid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57</xdr:col>
      <xdr:colOff>1037316</xdr:colOff>
      <xdr:row>41</xdr:row>
      <xdr:rowOff>55318</xdr:rowOff>
    </xdr:from>
    <xdr:to>
      <xdr:col>58</xdr:col>
      <xdr:colOff>782758</xdr:colOff>
      <xdr:row>45</xdr:row>
      <xdr:rowOff>230104</xdr:rowOff>
    </xdr:to>
    <xdr:sp macro="" textlink="">
      <xdr:nvSpPr>
        <xdr:cNvPr id="11" name="Arrow: Bent 10">
          <a:extLst>
            <a:ext uri="{FF2B5EF4-FFF2-40B4-BE49-F238E27FC236}">
              <a16:creationId xmlns:a16="http://schemas.microsoft.com/office/drawing/2014/main" id="{BEE638EF-F8FE-4FCF-84DE-CB80458CE05D}"/>
            </a:ext>
          </a:extLst>
        </xdr:cNvPr>
        <xdr:cNvSpPr/>
      </xdr:nvSpPr>
      <xdr:spPr>
        <a:xfrm>
          <a:off x="61076566" y="9548568"/>
          <a:ext cx="2342592" cy="866936"/>
        </a:xfrm>
        <a:prstGeom prst="bentArrow">
          <a:avLst/>
        </a:prstGeom>
        <a:ln>
          <a:solidFill>
            <a:schemeClr val="tx1"/>
          </a:solid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57</xdr:col>
      <xdr:colOff>1145438</xdr:colOff>
      <xdr:row>50</xdr:row>
      <xdr:rowOff>33849</xdr:rowOff>
    </xdr:from>
    <xdr:to>
      <xdr:col>58</xdr:col>
      <xdr:colOff>890880</xdr:colOff>
      <xdr:row>54</xdr:row>
      <xdr:rowOff>18115</xdr:rowOff>
    </xdr:to>
    <xdr:sp macro="" textlink="">
      <xdr:nvSpPr>
        <xdr:cNvPr id="12" name="Arrow: Bent 11">
          <a:extLst>
            <a:ext uri="{FF2B5EF4-FFF2-40B4-BE49-F238E27FC236}">
              <a16:creationId xmlns:a16="http://schemas.microsoft.com/office/drawing/2014/main" id="{215EEF7C-B7BD-44E0-BB28-E8853DFE1F2A}"/>
            </a:ext>
          </a:extLst>
        </xdr:cNvPr>
        <xdr:cNvSpPr/>
      </xdr:nvSpPr>
      <xdr:spPr>
        <a:xfrm>
          <a:off x="61184688" y="11419399"/>
          <a:ext cx="2342592" cy="968516"/>
        </a:xfrm>
        <a:prstGeom prst="bentArrow">
          <a:avLst/>
        </a:prstGeom>
        <a:ln>
          <a:solidFill>
            <a:schemeClr val="tx1"/>
          </a:solid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57</xdr:col>
      <xdr:colOff>1068927</xdr:colOff>
      <xdr:row>57</xdr:row>
      <xdr:rowOff>52776</xdr:rowOff>
    </xdr:from>
    <xdr:to>
      <xdr:col>58</xdr:col>
      <xdr:colOff>814369</xdr:colOff>
      <xdr:row>61</xdr:row>
      <xdr:rowOff>175677</xdr:rowOff>
    </xdr:to>
    <xdr:sp macro="" textlink="">
      <xdr:nvSpPr>
        <xdr:cNvPr id="13" name="Arrow: Bent 12">
          <a:extLst>
            <a:ext uri="{FF2B5EF4-FFF2-40B4-BE49-F238E27FC236}">
              <a16:creationId xmlns:a16="http://schemas.microsoft.com/office/drawing/2014/main" id="{EFC02C27-95BA-4117-A62E-FADF5329963A}"/>
            </a:ext>
          </a:extLst>
        </xdr:cNvPr>
        <xdr:cNvSpPr/>
      </xdr:nvSpPr>
      <xdr:spPr>
        <a:xfrm>
          <a:off x="61108177" y="13082976"/>
          <a:ext cx="2342592" cy="878551"/>
        </a:xfrm>
        <a:prstGeom prst="bentArrow">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0</xdr:col>
      <xdr:colOff>0</xdr:colOff>
      <xdr:row>3</xdr:row>
      <xdr:rowOff>23518</xdr:rowOff>
    </xdr:from>
    <xdr:to>
      <xdr:col>10</xdr:col>
      <xdr:colOff>1552221</xdr:colOff>
      <xdr:row>20</xdr:row>
      <xdr:rowOff>35278</xdr:rowOff>
    </xdr:to>
    <xdr:sp macro="" textlink="">
      <xdr:nvSpPr>
        <xdr:cNvPr id="14" name="TextBox 13">
          <a:extLst>
            <a:ext uri="{FF2B5EF4-FFF2-40B4-BE49-F238E27FC236}">
              <a16:creationId xmlns:a16="http://schemas.microsoft.com/office/drawing/2014/main" id="{5D38D44B-05E4-4E0C-AC97-C0E2BAF69EC0}"/>
            </a:ext>
          </a:extLst>
        </xdr:cNvPr>
        <xdr:cNvSpPr txBox="1"/>
      </xdr:nvSpPr>
      <xdr:spPr>
        <a:xfrm>
          <a:off x="0" y="1103018"/>
          <a:ext cx="16398521" cy="338996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chemeClr val="dk1"/>
              </a:solidFill>
              <a:effectLst/>
              <a:latin typeface="+mn-lt"/>
              <a:ea typeface="+mn-ea"/>
              <a:cs typeface="+mn-cs"/>
            </a:rPr>
            <a:t>Normal Distribution</a:t>
          </a:r>
          <a:r>
            <a:rPr lang="en-US" sz="2400" b="0" i="0" u="none" strike="noStrike">
              <a:solidFill>
                <a:schemeClr val="dk1"/>
              </a:solidFill>
              <a:effectLst/>
              <a:latin typeface="+mn-lt"/>
              <a:ea typeface="+mn-ea"/>
              <a:cs typeface="+mn-cs"/>
            </a:rPr>
            <a:t>, also known as the </a:t>
          </a:r>
          <a:r>
            <a:rPr lang="en-US" sz="2400" b="1" i="0" u="none" strike="noStrike">
              <a:solidFill>
                <a:schemeClr val="dk1"/>
              </a:solidFill>
              <a:effectLst/>
              <a:latin typeface="+mn-lt"/>
              <a:ea typeface="+mn-ea"/>
              <a:cs typeface="+mn-cs"/>
            </a:rPr>
            <a:t>Gaussian distribution</a:t>
          </a:r>
          <a:r>
            <a:rPr lang="en-US" sz="2400" b="0" i="0" u="none" strike="noStrike">
              <a:solidFill>
                <a:schemeClr val="dk1"/>
              </a:solidFill>
              <a:effectLst/>
              <a:latin typeface="+mn-lt"/>
              <a:ea typeface="+mn-ea"/>
              <a:cs typeface="+mn-cs"/>
            </a:rPr>
            <a:t>, is a </a:t>
          </a:r>
          <a:r>
            <a:rPr lang="en-US" sz="2400" b="1" i="0" u="none" strike="noStrike">
              <a:solidFill>
                <a:schemeClr val="dk1"/>
              </a:solidFill>
              <a:effectLst/>
              <a:latin typeface="+mn-lt"/>
              <a:ea typeface="+mn-ea"/>
              <a:cs typeface="+mn-cs"/>
            </a:rPr>
            <a:t>symmetric distribution </a:t>
          </a:r>
          <a:r>
            <a:rPr lang="en-US" sz="2400" b="0" i="0" u="none" strike="noStrike">
              <a:solidFill>
                <a:schemeClr val="dk1"/>
              </a:solidFill>
              <a:effectLst/>
              <a:latin typeface="+mn-lt"/>
              <a:ea typeface="+mn-ea"/>
              <a:cs typeface="+mn-cs"/>
            </a:rPr>
            <a:t>of </a:t>
          </a:r>
          <a:r>
            <a:rPr lang="en-US" sz="2400" b="1" i="0" u="none" strike="noStrike">
              <a:solidFill>
                <a:schemeClr val="dk1"/>
              </a:solidFill>
              <a:effectLst/>
              <a:latin typeface="+mn-lt"/>
              <a:ea typeface="+mn-ea"/>
              <a:cs typeface="+mn-cs"/>
            </a:rPr>
            <a:t>probability over the mean</a:t>
          </a:r>
          <a:r>
            <a:rPr lang="en-US" sz="2400" b="0" i="0" u="none" strike="noStrike">
              <a:solidFill>
                <a:schemeClr val="dk1"/>
              </a:solidFill>
              <a:effectLst/>
              <a:latin typeface="+mn-lt"/>
              <a:ea typeface="+mn-ea"/>
              <a:cs typeface="+mn-cs"/>
            </a:rPr>
            <a:t>, indicating that data near the mean occur more often than the data far away from the mean. Normally, this distribution appears as a </a:t>
          </a:r>
          <a:r>
            <a:rPr lang="en-US" sz="2400" b="1" i="0" u="none" strike="noStrike">
              <a:solidFill>
                <a:schemeClr val="dk1"/>
              </a:solidFill>
              <a:effectLst/>
              <a:latin typeface="+mn-lt"/>
              <a:ea typeface="+mn-ea"/>
              <a:cs typeface="+mn-cs"/>
            </a:rPr>
            <a:t>bell shaped curve </a:t>
          </a:r>
          <a:r>
            <a:rPr lang="en-US" sz="2400" b="0" i="0" u="none" strike="noStrike">
              <a:solidFill>
                <a:schemeClr val="dk1"/>
              </a:solidFill>
              <a:effectLst/>
              <a:latin typeface="+mn-lt"/>
              <a:ea typeface="+mn-ea"/>
              <a:cs typeface="+mn-cs"/>
            </a:rPr>
            <a:t>in grpah form. </a:t>
          </a:r>
        </a:p>
        <a:p>
          <a:r>
            <a:rPr lang="en-US" sz="2400" b="0" i="0" u="none" strike="noStrike">
              <a:solidFill>
                <a:schemeClr val="dk1"/>
              </a:solidFill>
              <a:effectLst/>
              <a:latin typeface="+mn-lt"/>
              <a:ea typeface="+mn-ea"/>
              <a:cs typeface="+mn-cs"/>
            </a:rPr>
            <a:t>It is the most </a:t>
          </a:r>
          <a:r>
            <a:rPr lang="en-US" sz="2400" b="1" i="0" u="none" strike="noStrike">
              <a:solidFill>
                <a:schemeClr val="dk1"/>
              </a:solidFill>
              <a:effectLst/>
              <a:latin typeface="+mn-lt"/>
              <a:ea typeface="+mn-ea"/>
              <a:cs typeface="+mn-cs"/>
            </a:rPr>
            <a:t>common type </a:t>
          </a:r>
          <a:r>
            <a:rPr lang="en-US" sz="2400" b="0" i="0" u="none" strike="noStrike">
              <a:solidFill>
                <a:schemeClr val="dk1"/>
              </a:solidFill>
              <a:effectLst/>
              <a:latin typeface="+mn-lt"/>
              <a:ea typeface="+mn-ea"/>
              <a:cs typeface="+mn-cs"/>
            </a:rPr>
            <a:t>of distribution assumed in the study of </a:t>
          </a:r>
          <a:r>
            <a:rPr lang="en-US" sz="2400" b="1" i="0" u="none" strike="noStrike">
              <a:solidFill>
                <a:schemeClr val="dk1"/>
              </a:solidFill>
              <a:effectLst/>
              <a:latin typeface="+mn-lt"/>
              <a:ea typeface="+mn-ea"/>
              <a:cs typeface="+mn-cs"/>
            </a:rPr>
            <a:t>techonological stock market </a:t>
          </a:r>
          <a:r>
            <a:rPr lang="en-US" sz="2400" b="0" i="0" u="none" strike="noStrike">
              <a:solidFill>
                <a:schemeClr val="dk1"/>
              </a:solidFill>
              <a:effectLst/>
              <a:latin typeface="+mn-lt"/>
              <a:ea typeface="+mn-ea"/>
              <a:cs typeface="+mn-cs"/>
            </a:rPr>
            <a:t>and other forms of analysis. </a:t>
          </a:r>
        </a:p>
        <a:p>
          <a:r>
            <a:rPr lang="en-US" sz="2400" b="0" i="0" u="none" strike="noStrike">
              <a:solidFill>
                <a:schemeClr val="dk1"/>
              </a:solidFill>
              <a:effectLst/>
              <a:latin typeface="+mn-lt"/>
              <a:ea typeface="+mn-ea"/>
              <a:cs typeface="+mn-cs"/>
            </a:rPr>
            <a:t>It has two main parameters: </a:t>
          </a:r>
          <a:r>
            <a:rPr lang="en-US" sz="2400" b="1" i="0" u="none" strike="noStrike">
              <a:solidFill>
                <a:schemeClr val="dk1"/>
              </a:solidFill>
              <a:effectLst/>
              <a:latin typeface="+mn-lt"/>
              <a:ea typeface="+mn-ea"/>
              <a:cs typeface="+mn-cs"/>
            </a:rPr>
            <a:t>Mean and Standard Deviation</a:t>
          </a:r>
          <a:r>
            <a:rPr lang="en-US" sz="2400" b="0" i="0" u="none" strike="noStrike">
              <a:solidFill>
                <a:schemeClr val="dk1"/>
              </a:solidFill>
              <a:effectLst/>
              <a:latin typeface="+mn-lt"/>
              <a:ea typeface="+mn-ea"/>
              <a:cs typeface="+mn-cs"/>
            </a:rPr>
            <a:t>. </a:t>
          </a:r>
        </a:p>
        <a:p>
          <a:r>
            <a:rPr lang="en-US" sz="2400" b="0" i="0" u="none" strike="noStrike">
              <a:solidFill>
                <a:schemeClr val="dk1"/>
              </a:solidFill>
              <a:effectLst/>
              <a:latin typeface="+mn-lt"/>
              <a:ea typeface="+mn-ea"/>
              <a:cs typeface="+mn-cs"/>
            </a:rPr>
            <a:t>It also includes </a:t>
          </a:r>
          <a:r>
            <a:rPr lang="en-US" sz="2400" b="1" i="0" u="none" strike="noStrike">
              <a:solidFill>
                <a:schemeClr val="dk1"/>
              </a:solidFill>
              <a:effectLst/>
              <a:latin typeface="+mn-lt"/>
              <a:ea typeface="+mn-ea"/>
              <a:cs typeface="+mn-cs"/>
            </a:rPr>
            <a:t>Skewness and Kurtosis </a:t>
          </a:r>
          <a:r>
            <a:rPr lang="en-US" sz="2400" b="0" i="0" u="none" strike="noStrike">
              <a:solidFill>
                <a:schemeClr val="dk1"/>
              </a:solidFill>
              <a:effectLst/>
              <a:latin typeface="+mn-lt"/>
              <a:ea typeface="+mn-ea"/>
              <a:cs typeface="+mn-cs"/>
            </a:rPr>
            <a:t>coefficients which measure how different a given distribution is from a normal distribution.</a:t>
          </a:r>
          <a:r>
            <a:rPr lang="en-US" sz="2400"/>
            <a:t> </a:t>
          </a:r>
          <a:endParaRPr lang="en-US" sz="2400" b="0" i="0" u="none" strike="noStrike">
            <a:solidFill>
              <a:schemeClr val="dk1"/>
            </a:solidFill>
            <a:effectLst/>
            <a:latin typeface="+mn-lt"/>
            <a:ea typeface="+mn-ea"/>
            <a:cs typeface="+mn-cs"/>
          </a:endParaRPr>
        </a:p>
        <a:p>
          <a:r>
            <a:rPr lang="en-US" sz="2400" b="0" i="0" u="none" strike="noStrike">
              <a:solidFill>
                <a:schemeClr val="dk1"/>
              </a:solidFill>
              <a:effectLst/>
              <a:latin typeface="+mn-lt"/>
              <a:ea typeface="+mn-ea"/>
              <a:cs typeface="+mn-cs"/>
            </a:rPr>
            <a:t>The </a:t>
          </a:r>
          <a:r>
            <a:rPr lang="en-US" sz="2400" b="1" i="0" u="none" strike="noStrike">
              <a:solidFill>
                <a:schemeClr val="dk1"/>
              </a:solidFill>
              <a:effectLst/>
              <a:latin typeface="+mn-lt"/>
              <a:ea typeface="+mn-ea"/>
              <a:cs typeface="+mn-cs"/>
            </a:rPr>
            <a:t>skewness measures the symmetry of a distribution </a:t>
          </a:r>
          <a:r>
            <a:rPr lang="en-US" sz="2400" b="0" i="0" u="none" strike="noStrike">
              <a:solidFill>
                <a:schemeClr val="dk1"/>
              </a:solidFill>
              <a:effectLst/>
              <a:latin typeface="+mn-lt"/>
              <a:ea typeface="+mn-ea"/>
              <a:cs typeface="+mn-cs"/>
            </a:rPr>
            <a:t>while the </a:t>
          </a:r>
          <a:r>
            <a:rPr lang="en-US" sz="2400" b="1" i="0" u="none" strike="noStrike">
              <a:solidFill>
                <a:schemeClr val="dk1"/>
              </a:solidFill>
              <a:effectLst/>
              <a:latin typeface="+mn-lt"/>
              <a:ea typeface="+mn-ea"/>
              <a:cs typeface="+mn-cs"/>
            </a:rPr>
            <a:t>kurtosis statistic measures the thickness of the tail ends of a distribution </a:t>
          </a:r>
          <a:r>
            <a:rPr lang="en-US" sz="2400" b="0" i="0" u="none" strike="noStrike">
              <a:solidFill>
                <a:schemeClr val="dk1"/>
              </a:solidFill>
              <a:effectLst/>
              <a:latin typeface="+mn-lt"/>
              <a:ea typeface="+mn-ea"/>
              <a:cs typeface="+mn-cs"/>
            </a:rPr>
            <a:t>in relation to the tails of the normal distribution.</a:t>
          </a:r>
          <a:r>
            <a:rPr lang="en-US" sz="2400"/>
            <a:t> </a:t>
          </a:r>
        </a:p>
      </xdr:txBody>
    </xdr:sp>
    <xdr:clientData/>
  </xdr:twoCellAnchor>
  <xdr:twoCellAnchor>
    <xdr:from>
      <xdr:col>81</xdr:col>
      <xdr:colOff>607880</xdr:colOff>
      <xdr:row>27</xdr:row>
      <xdr:rowOff>924</xdr:rowOff>
    </xdr:from>
    <xdr:to>
      <xdr:col>95</xdr:col>
      <xdr:colOff>10948</xdr:colOff>
      <xdr:row>47</xdr:row>
      <xdr:rowOff>33072</xdr:rowOff>
    </xdr:to>
    <xdr:graphicFrame macro="">
      <xdr:nvGraphicFramePr>
        <xdr:cNvPr id="15" name="Chart 14">
          <a:extLst>
            <a:ext uri="{FF2B5EF4-FFF2-40B4-BE49-F238E27FC236}">
              <a16:creationId xmlns:a16="http://schemas.microsoft.com/office/drawing/2014/main" id="{7F4787F2-9755-4C11-A245-40093B51A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107</xdr:col>
      <xdr:colOff>593190</xdr:colOff>
      <xdr:row>28</xdr:row>
      <xdr:rowOff>243468</xdr:rowOff>
    </xdr:from>
    <xdr:to>
      <xdr:col>120</xdr:col>
      <xdr:colOff>70791</xdr:colOff>
      <xdr:row>49</xdr:row>
      <xdr:rowOff>11429</xdr:rowOff>
    </xdr:to>
    <xdr:graphicFrame macro="">
      <xdr:nvGraphicFramePr>
        <xdr:cNvPr id="16" name="Chart 15">
          <a:extLst>
            <a:ext uri="{FF2B5EF4-FFF2-40B4-BE49-F238E27FC236}">
              <a16:creationId xmlns:a16="http://schemas.microsoft.com/office/drawing/2014/main" id="{23F4C56A-C27A-444D-AFE1-C9AB832AC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128</xdr:col>
      <xdr:colOff>499841</xdr:colOff>
      <xdr:row>28</xdr:row>
      <xdr:rowOff>243945</xdr:rowOff>
    </xdr:from>
    <xdr:to>
      <xdr:col>131</xdr:col>
      <xdr:colOff>850238</xdr:colOff>
      <xdr:row>37</xdr:row>
      <xdr:rowOff>123209</xdr:rowOff>
    </xdr:to>
    <xdr:sp macro="" textlink="">
      <xdr:nvSpPr>
        <xdr:cNvPr id="17" name="Rectangle: Rounded Corners 16">
          <a:extLst>
            <a:ext uri="{FF2B5EF4-FFF2-40B4-BE49-F238E27FC236}">
              <a16:creationId xmlns:a16="http://schemas.microsoft.com/office/drawing/2014/main" id="{3090C2C7-7AE5-4314-82A0-26BE71FC43B9}"/>
            </a:ext>
          </a:extLst>
        </xdr:cNvPr>
        <xdr:cNvSpPr/>
      </xdr:nvSpPr>
      <xdr:spPr>
        <a:xfrm>
          <a:off x="139653741" y="6708245"/>
          <a:ext cx="3468247" cy="19938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The</a:t>
          </a:r>
          <a:r>
            <a:rPr lang="en-US" sz="1400" b="1" baseline="0"/>
            <a:t> interest rate curve shows a positive skewness and negative kurtosis(Platykurtic). Kurt(interest rates)&gt;kurt(inflation) which shows that  interest rates tends to show more extreme values than inflation.</a:t>
          </a:r>
          <a:endParaRPr lang="en-US" sz="1400" b="1"/>
        </a:p>
      </xdr:txBody>
    </xdr:sp>
    <xdr:clientData/>
  </xdr:twoCellAnchor>
  <xdr:twoCellAnchor>
    <xdr:from>
      <xdr:col>128</xdr:col>
      <xdr:colOff>578135</xdr:colOff>
      <xdr:row>38</xdr:row>
      <xdr:rowOff>168122</xdr:rowOff>
    </xdr:from>
    <xdr:to>
      <xdr:col>131</xdr:col>
      <xdr:colOff>900373</xdr:colOff>
      <xdr:row>47</xdr:row>
      <xdr:rowOff>9478</xdr:rowOff>
    </xdr:to>
    <xdr:sp macro="" textlink="">
      <xdr:nvSpPr>
        <xdr:cNvPr id="18" name="Rectangle: Rounded Corners 17">
          <a:extLst>
            <a:ext uri="{FF2B5EF4-FFF2-40B4-BE49-F238E27FC236}">
              <a16:creationId xmlns:a16="http://schemas.microsoft.com/office/drawing/2014/main" id="{ED85CD32-9F36-4D63-8997-84E49233AB09}"/>
            </a:ext>
          </a:extLst>
        </xdr:cNvPr>
        <xdr:cNvSpPr/>
      </xdr:nvSpPr>
      <xdr:spPr>
        <a:xfrm>
          <a:off x="139732035" y="8931122"/>
          <a:ext cx="3440088" cy="167650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The money</a:t>
          </a:r>
          <a:r>
            <a:rPr lang="en-US" sz="1400" b="1" baseline="0"/>
            <a:t> supply curve shows a positive skewness and negative kurtosis (Platykurtic). Kurt(money supply)&gt;kurt(inflation) which shows that money supply tends to show more extreme values than inflation.</a:t>
          </a:r>
          <a:endParaRPr lang="en-US" sz="1400" b="1"/>
        </a:p>
      </xdr:txBody>
    </xdr:sp>
    <xdr:clientData/>
  </xdr:twoCellAnchor>
  <xdr:twoCellAnchor>
    <xdr:from>
      <xdr:col>128</xdr:col>
      <xdr:colOff>628956</xdr:colOff>
      <xdr:row>48</xdr:row>
      <xdr:rowOff>215238</xdr:rowOff>
    </xdr:from>
    <xdr:to>
      <xdr:col>131</xdr:col>
      <xdr:colOff>890895</xdr:colOff>
      <xdr:row>56</xdr:row>
      <xdr:rowOff>37911</xdr:rowOff>
    </xdr:to>
    <xdr:sp macro="" textlink="">
      <xdr:nvSpPr>
        <xdr:cNvPr id="19" name="Rectangle: Rounded Corners 18">
          <a:extLst>
            <a:ext uri="{FF2B5EF4-FFF2-40B4-BE49-F238E27FC236}">
              <a16:creationId xmlns:a16="http://schemas.microsoft.com/office/drawing/2014/main" id="{C8A781D5-8ABF-41E2-B00A-729D0C05B927}"/>
            </a:ext>
          </a:extLst>
        </xdr:cNvPr>
        <xdr:cNvSpPr/>
      </xdr:nvSpPr>
      <xdr:spPr>
        <a:xfrm>
          <a:off x="139782856" y="11048338"/>
          <a:ext cx="3379789" cy="183562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The net exports curve shows a negative</a:t>
          </a:r>
          <a:r>
            <a:rPr lang="en-US" sz="1400" b="1" baseline="0"/>
            <a:t> skewness and negative kurtosis. Kurt(Inflation)&gt;kurt(Net exports) which shows that inflation tends to show more values than net exports. </a:t>
          </a:r>
          <a:endParaRPr lang="en-US" sz="1400" b="1"/>
        </a:p>
      </xdr:txBody>
    </xdr:sp>
    <xdr:clientData/>
  </xdr:twoCellAnchor>
  <xdr:twoCellAnchor>
    <xdr:from>
      <xdr:col>127</xdr:col>
      <xdr:colOff>502314</xdr:colOff>
      <xdr:row>30</xdr:row>
      <xdr:rowOff>47388</xdr:rowOff>
    </xdr:from>
    <xdr:to>
      <xdr:col>128</xdr:col>
      <xdr:colOff>426493</xdr:colOff>
      <xdr:row>33</xdr:row>
      <xdr:rowOff>0</xdr:rowOff>
    </xdr:to>
    <xdr:sp macro="" textlink="">
      <xdr:nvSpPr>
        <xdr:cNvPr id="20" name="Arrow: Bent 19">
          <a:extLst>
            <a:ext uri="{FF2B5EF4-FFF2-40B4-BE49-F238E27FC236}">
              <a16:creationId xmlns:a16="http://schemas.microsoft.com/office/drawing/2014/main" id="{CA5A5037-F39A-4233-BC6C-8C5B17F4B9E9}"/>
            </a:ext>
          </a:extLst>
        </xdr:cNvPr>
        <xdr:cNvSpPr/>
      </xdr:nvSpPr>
      <xdr:spPr>
        <a:xfrm>
          <a:off x="138310014" y="6994288"/>
          <a:ext cx="1270379" cy="638412"/>
        </a:xfrm>
        <a:prstGeom prst="bentArrow">
          <a:avLst/>
        </a:prstGeom>
        <a:ln>
          <a:solidFill>
            <a:schemeClr val="tx1"/>
          </a:solidFill>
        </a:ln>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127</xdr:col>
      <xdr:colOff>559179</xdr:colOff>
      <xdr:row>39</xdr:row>
      <xdr:rowOff>131033</xdr:rowOff>
    </xdr:from>
    <xdr:to>
      <xdr:col>128</xdr:col>
      <xdr:colOff>483358</xdr:colOff>
      <xdr:row>43</xdr:row>
      <xdr:rowOff>0</xdr:rowOff>
    </xdr:to>
    <xdr:sp macro="" textlink="">
      <xdr:nvSpPr>
        <xdr:cNvPr id="21" name="Arrow: Bent 20">
          <a:extLst>
            <a:ext uri="{FF2B5EF4-FFF2-40B4-BE49-F238E27FC236}">
              <a16:creationId xmlns:a16="http://schemas.microsoft.com/office/drawing/2014/main" id="{2B340260-8747-43B4-B3CD-849AAB204FEF}"/>
            </a:ext>
          </a:extLst>
        </xdr:cNvPr>
        <xdr:cNvSpPr/>
      </xdr:nvSpPr>
      <xdr:spPr>
        <a:xfrm>
          <a:off x="138366879" y="9205183"/>
          <a:ext cx="1270379" cy="656367"/>
        </a:xfrm>
        <a:prstGeom prst="bentArrow">
          <a:avLst/>
        </a:prstGeom>
        <a:ln>
          <a:solidFill>
            <a:schemeClr val="tx1"/>
          </a:solidFill>
        </a:ln>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127</xdr:col>
      <xdr:colOff>568657</xdr:colOff>
      <xdr:row>50</xdr:row>
      <xdr:rowOff>151190</xdr:rowOff>
    </xdr:from>
    <xdr:to>
      <xdr:col>128</xdr:col>
      <xdr:colOff>492836</xdr:colOff>
      <xdr:row>53</xdr:row>
      <xdr:rowOff>170597</xdr:rowOff>
    </xdr:to>
    <xdr:sp macro="" textlink="">
      <xdr:nvSpPr>
        <xdr:cNvPr id="22" name="Arrow: Bent 21">
          <a:extLst>
            <a:ext uri="{FF2B5EF4-FFF2-40B4-BE49-F238E27FC236}">
              <a16:creationId xmlns:a16="http://schemas.microsoft.com/office/drawing/2014/main" id="{C112DC7D-13C4-4E51-9D81-DF810CE9C9AD}"/>
            </a:ext>
          </a:extLst>
        </xdr:cNvPr>
        <xdr:cNvSpPr/>
      </xdr:nvSpPr>
      <xdr:spPr>
        <a:xfrm>
          <a:off x="138376357" y="11536740"/>
          <a:ext cx="1270379" cy="819507"/>
        </a:xfrm>
        <a:prstGeom prst="bentArrow">
          <a:avLst/>
        </a:prstGeom>
        <a:ln>
          <a:solidFill>
            <a:schemeClr val="tx1"/>
          </a:solidFill>
        </a:ln>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107</xdr:col>
      <xdr:colOff>587962</xdr:colOff>
      <xdr:row>52</xdr:row>
      <xdr:rowOff>174742</xdr:rowOff>
    </xdr:from>
    <xdr:to>
      <xdr:col>120</xdr:col>
      <xdr:colOff>82315</xdr:colOff>
      <xdr:row>72</xdr:row>
      <xdr:rowOff>35278</xdr:rowOff>
    </xdr:to>
    <xdr:graphicFrame macro="">
      <xdr:nvGraphicFramePr>
        <xdr:cNvPr id="23" name="Chart 22">
          <a:extLst>
            <a:ext uri="{FF2B5EF4-FFF2-40B4-BE49-F238E27FC236}">
              <a16:creationId xmlns:a16="http://schemas.microsoft.com/office/drawing/2014/main" id="{16CEAAE4-ED7C-4899-A21F-4EA11D1C8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163</xdr:col>
      <xdr:colOff>13510</xdr:colOff>
      <xdr:row>2</xdr:row>
      <xdr:rowOff>177051</xdr:rowOff>
    </xdr:from>
    <xdr:to>
      <xdr:col>188</xdr:col>
      <xdr:colOff>584199</xdr:colOff>
      <xdr:row>20</xdr:row>
      <xdr:rowOff>50800</xdr:rowOff>
    </xdr:to>
    <xdr:sp macro="" textlink="">
      <xdr:nvSpPr>
        <xdr:cNvPr id="24" name="TextBox 23">
          <a:extLst>
            <a:ext uri="{FF2B5EF4-FFF2-40B4-BE49-F238E27FC236}">
              <a16:creationId xmlns:a16="http://schemas.microsoft.com/office/drawing/2014/main" id="{645E79B2-ADDE-475B-9E06-7C6DCB5F1806}"/>
            </a:ext>
          </a:extLst>
        </xdr:cNvPr>
        <xdr:cNvSpPr txBox="1"/>
      </xdr:nvSpPr>
      <xdr:spPr>
        <a:xfrm>
          <a:off x="171908010" y="977151"/>
          <a:ext cx="23202089" cy="3531349"/>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aseline="0">
              <a:solidFill>
                <a:schemeClr val="dk1"/>
              </a:solidFill>
              <a:effectLst/>
              <a:latin typeface="+mn-lt"/>
              <a:ea typeface="+mn-ea"/>
              <a:cs typeface="+mn-cs"/>
            </a:rPr>
            <a:t>1. Normal Distribution is used to calculate the </a:t>
          </a:r>
          <a:r>
            <a:rPr lang="en-US" sz="2000" b="1" baseline="0">
              <a:solidFill>
                <a:schemeClr val="dk1"/>
              </a:solidFill>
              <a:effectLst/>
              <a:latin typeface="+mn-lt"/>
              <a:ea typeface="+mn-ea"/>
              <a:cs typeface="+mn-cs"/>
            </a:rPr>
            <a:t>probability of occurance of a certain event </a:t>
          </a:r>
          <a:r>
            <a:rPr lang="en-US" sz="2000" baseline="0">
              <a:solidFill>
                <a:schemeClr val="dk1"/>
              </a:solidFill>
              <a:effectLst/>
              <a:latin typeface="+mn-lt"/>
              <a:ea typeface="+mn-ea"/>
              <a:cs typeface="+mn-cs"/>
            </a:rPr>
            <a:t>(eg. probability of finding values within one standard deviation from the mean) of the </a:t>
          </a:r>
          <a:r>
            <a:rPr lang="en-US" sz="2000" b="1" baseline="0">
              <a:solidFill>
                <a:schemeClr val="dk1"/>
              </a:solidFill>
              <a:effectLst/>
              <a:latin typeface="+mn-lt"/>
              <a:ea typeface="+mn-ea"/>
              <a:cs typeface="+mn-cs"/>
            </a:rPr>
            <a:t>respective factor during their respecitve time periods </a:t>
          </a:r>
          <a:r>
            <a:rPr lang="en-US" sz="2000" baseline="0">
              <a:solidFill>
                <a:schemeClr val="dk1"/>
              </a:solidFill>
              <a:effectLst/>
              <a:latin typeface="+mn-lt"/>
              <a:ea typeface="+mn-ea"/>
              <a:cs typeface="+mn-cs"/>
            </a:rPr>
            <a:t>i.e. either monthly or yearly in this case. Thus, it can be used only for </a:t>
          </a:r>
          <a:r>
            <a:rPr lang="en-US" sz="2000" b="1" baseline="0">
              <a:solidFill>
                <a:schemeClr val="dk1"/>
              </a:solidFill>
              <a:effectLst/>
              <a:latin typeface="+mn-lt"/>
              <a:ea typeface="+mn-ea"/>
              <a:cs typeface="+mn-cs"/>
            </a:rPr>
            <a:t>indivisual analysis </a:t>
          </a:r>
          <a:r>
            <a:rPr lang="en-US" sz="2000" baseline="0">
              <a:solidFill>
                <a:schemeClr val="dk1"/>
              </a:solidFill>
              <a:effectLst/>
              <a:latin typeface="+mn-lt"/>
              <a:ea typeface="+mn-ea"/>
              <a:cs typeface="+mn-cs"/>
            </a:rPr>
            <a:t>of inflation/unemployment, e.t.c in the given time period. </a:t>
          </a:r>
          <a:endParaRPr lang="en-US" sz="2000">
            <a:effectLst/>
          </a:endParaRPr>
        </a:p>
        <a:p>
          <a:r>
            <a:rPr lang="en-US" sz="2000" baseline="0">
              <a:solidFill>
                <a:schemeClr val="dk1"/>
              </a:solidFill>
              <a:effectLst/>
              <a:latin typeface="+mn-lt"/>
              <a:ea typeface="+mn-ea"/>
              <a:cs typeface="+mn-cs"/>
            </a:rPr>
            <a:t>2. t is </a:t>
          </a:r>
          <a:r>
            <a:rPr lang="en-US" sz="2000" b="1" baseline="0">
              <a:solidFill>
                <a:schemeClr val="dk1"/>
              </a:solidFill>
              <a:effectLst/>
              <a:latin typeface="+mn-lt"/>
              <a:ea typeface="+mn-ea"/>
              <a:cs typeface="+mn-cs"/>
            </a:rPr>
            <a:t>not possible to establish a relationship</a:t>
          </a:r>
          <a:r>
            <a:rPr lang="en-US" sz="2000" baseline="0">
              <a:solidFill>
                <a:schemeClr val="dk1"/>
              </a:solidFill>
              <a:effectLst/>
              <a:latin typeface="+mn-lt"/>
              <a:ea typeface="+mn-ea"/>
              <a:cs typeface="+mn-cs"/>
            </a:rPr>
            <a:t> between two factors using this statistical tool. In order to find probability of the occurance of an event with respect to the other, Baye's theorem can be used which is explained in the next. However, one can use </a:t>
          </a:r>
          <a:r>
            <a:rPr lang="en-US" sz="2000" b="1" baseline="0">
              <a:solidFill>
                <a:schemeClr val="dk1"/>
              </a:solidFill>
              <a:effectLst/>
              <a:latin typeface="+mn-lt"/>
              <a:ea typeface="+mn-ea"/>
              <a:cs typeface="+mn-cs"/>
            </a:rPr>
            <a:t>kurtosis </a:t>
          </a:r>
          <a:r>
            <a:rPr lang="en-US" sz="2000" baseline="0">
              <a:solidFill>
                <a:schemeClr val="dk1"/>
              </a:solidFill>
              <a:effectLst/>
              <a:latin typeface="+mn-lt"/>
              <a:ea typeface="+mn-ea"/>
              <a:cs typeface="+mn-cs"/>
            </a:rPr>
            <a:t>of inflation and unemployment in the short run and long run for prediction. </a:t>
          </a:r>
          <a:endParaRPr lang="en-US" sz="2000">
            <a:effectLst/>
          </a:endParaRPr>
        </a:p>
        <a:p>
          <a:pPr eaLnBrk="1" fontAlgn="auto" latinLnBrk="0" hangingPunct="1"/>
          <a:r>
            <a:rPr lang="en-US" sz="2000" baseline="0">
              <a:solidFill>
                <a:schemeClr val="dk1"/>
              </a:solidFill>
              <a:effectLst/>
              <a:latin typeface="+mn-lt"/>
              <a:ea typeface="+mn-ea"/>
              <a:cs typeface="+mn-cs"/>
            </a:rPr>
            <a:t>3. It is observed from the USA data points that </a:t>
          </a:r>
          <a:r>
            <a:rPr lang="en-US" sz="2000" b="1" baseline="0">
              <a:solidFill>
                <a:schemeClr val="dk1"/>
              </a:solidFill>
              <a:effectLst/>
              <a:latin typeface="+mn-lt"/>
              <a:ea typeface="+mn-ea"/>
              <a:cs typeface="+mn-cs"/>
            </a:rPr>
            <a:t>Kurt(inflation)&gt;kurt(unemployment) </a:t>
          </a:r>
          <a:r>
            <a:rPr lang="en-US" sz="2000" b="0" baseline="0">
              <a:solidFill>
                <a:schemeClr val="dk1"/>
              </a:solidFill>
              <a:effectLst/>
              <a:latin typeface="+mn-lt"/>
              <a:ea typeface="+mn-ea"/>
              <a:cs typeface="+mn-cs"/>
            </a:rPr>
            <a:t>in the monthly data which shows that inflation would tend to give more </a:t>
          </a:r>
          <a:r>
            <a:rPr lang="en-US" sz="2000" b="1" baseline="0">
              <a:solidFill>
                <a:schemeClr val="dk1"/>
              </a:solidFill>
              <a:effectLst/>
              <a:latin typeface="+mn-lt"/>
              <a:ea typeface="+mn-ea"/>
              <a:cs typeface="+mn-cs"/>
            </a:rPr>
            <a:t>extreme values </a:t>
          </a:r>
          <a:r>
            <a:rPr lang="en-US" sz="2000" b="0" baseline="0">
              <a:solidFill>
                <a:schemeClr val="dk1"/>
              </a:solidFill>
              <a:effectLst/>
              <a:latin typeface="+mn-lt"/>
              <a:ea typeface="+mn-ea"/>
              <a:cs typeface="+mn-cs"/>
            </a:rPr>
            <a:t>as compared to unemployment which </a:t>
          </a:r>
          <a:r>
            <a:rPr lang="en-US" sz="2000" b="1" baseline="0">
              <a:solidFill>
                <a:schemeClr val="dk1"/>
              </a:solidFill>
              <a:effectLst/>
              <a:latin typeface="+mn-lt"/>
              <a:ea typeface="+mn-ea"/>
              <a:cs typeface="+mn-cs"/>
            </a:rPr>
            <a:t>differs from that of the yearly data </a:t>
          </a:r>
          <a:r>
            <a:rPr lang="en-US" sz="2000" b="0" baseline="0">
              <a:solidFill>
                <a:schemeClr val="dk1"/>
              </a:solidFill>
              <a:effectLst/>
              <a:latin typeface="+mn-lt"/>
              <a:ea typeface="+mn-ea"/>
              <a:cs typeface="+mn-cs"/>
            </a:rPr>
            <a:t>where</a:t>
          </a:r>
          <a:r>
            <a:rPr lang="en-US" sz="2000" b="1" baseline="0">
              <a:solidFill>
                <a:schemeClr val="dk1"/>
              </a:solidFill>
              <a:effectLst/>
              <a:latin typeface="+mn-lt"/>
              <a:ea typeface="+mn-ea"/>
              <a:cs typeface="+mn-cs"/>
            </a:rPr>
            <a:t> kurt(unemployment)&gt;kurt(inflation). These extreme values show more error in the data. </a:t>
          </a:r>
          <a:r>
            <a:rPr lang="en-US" sz="2000" b="0" baseline="0">
              <a:solidFill>
                <a:schemeClr val="dk1"/>
              </a:solidFill>
              <a:effectLst/>
              <a:latin typeface="+mn-lt"/>
              <a:ea typeface="+mn-ea"/>
              <a:cs typeface="+mn-cs"/>
            </a:rPr>
            <a:t>Overall it is observed that </a:t>
          </a:r>
          <a:r>
            <a:rPr lang="en-US" sz="2000" b="1" baseline="0">
              <a:solidFill>
                <a:schemeClr val="dk1"/>
              </a:solidFill>
              <a:effectLst/>
              <a:latin typeface="+mn-lt"/>
              <a:ea typeface="+mn-ea"/>
              <a:cs typeface="+mn-cs"/>
            </a:rPr>
            <a:t>kurt(inflation &amp; unemployment) in the long run as compared to the short run which shows more error. </a:t>
          </a:r>
          <a:r>
            <a:rPr lang="en-US" sz="2000" b="0" baseline="0">
              <a:solidFill>
                <a:schemeClr val="dk1"/>
              </a:solidFill>
              <a:effectLst/>
              <a:latin typeface="+mn-lt"/>
              <a:ea typeface="+mn-ea"/>
              <a:cs typeface="+mn-cs"/>
            </a:rPr>
            <a:t>Thereby, policy makers should use the </a:t>
          </a:r>
          <a:r>
            <a:rPr lang="en-US" sz="2000" b="1" baseline="0">
              <a:solidFill>
                <a:schemeClr val="dk1"/>
              </a:solidFill>
              <a:effectLst/>
              <a:latin typeface="+mn-lt"/>
              <a:ea typeface="+mn-ea"/>
              <a:cs typeface="+mn-cs"/>
            </a:rPr>
            <a:t>short run data (less errors) for deriving policies</a:t>
          </a:r>
          <a:r>
            <a:rPr lang="en-US" sz="2000" b="0" baseline="0">
              <a:solidFill>
                <a:schemeClr val="dk1"/>
              </a:solidFill>
              <a:effectLst/>
              <a:latin typeface="+mn-lt"/>
              <a:ea typeface="+mn-ea"/>
              <a:cs typeface="+mn-cs"/>
            </a:rPr>
            <a:t>. </a:t>
          </a:r>
        </a:p>
        <a:p>
          <a:pPr eaLnBrk="1" fontAlgn="auto" latinLnBrk="0" hangingPunct="1"/>
          <a:r>
            <a:rPr lang="en-US" sz="2000" b="0" baseline="0">
              <a:solidFill>
                <a:schemeClr val="dk1"/>
              </a:solidFill>
              <a:effectLst/>
              <a:latin typeface="+mn-lt"/>
              <a:ea typeface="+mn-ea"/>
              <a:cs typeface="+mn-cs"/>
            </a:rPr>
            <a:t>4. It is observed from the Canada data points </a:t>
          </a:r>
          <a:r>
            <a:rPr lang="en-US" sz="2000" b="1" baseline="0">
              <a:solidFill>
                <a:schemeClr val="dk1"/>
              </a:solidFill>
              <a:effectLst/>
              <a:latin typeface="+mn-lt"/>
              <a:ea typeface="+mn-ea"/>
              <a:cs typeface="+mn-cs"/>
            </a:rPr>
            <a:t>that Kurt(inflation)&gt;kurt(unemployment)</a:t>
          </a:r>
          <a:r>
            <a:rPr lang="en-US" sz="2000" b="0" baseline="0">
              <a:solidFill>
                <a:schemeClr val="dk1"/>
              </a:solidFill>
              <a:effectLst/>
              <a:latin typeface="+mn-lt"/>
              <a:ea typeface="+mn-ea"/>
              <a:cs typeface="+mn-cs"/>
            </a:rPr>
            <a:t> in </a:t>
          </a:r>
          <a:r>
            <a:rPr lang="en-US" sz="2000" b="1" baseline="0">
              <a:solidFill>
                <a:schemeClr val="dk1"/>
              </a:solidFill>
              <a:effectLst/>
              <a:latin typeface="+mn-lt"/>
              <a:ea typeface="+mn-ea"/>
              <a:cs typeface="+mn-cs"/>
            </a:rPr>
            <a:t>both</a:t>
          </a:r>
          <a:r>
            <a:rPr lang="en-US" sz="2000" b="0" baseline="0">
              <a:solidFill>
                <a:schemeClr val="dk1"/>
              </a:solidFill>
              <a:effectLst/>
              <a:latin typeface="+mn-lt"/>
              <a:ea typeface="+mn-ea"/>
              <a:cs typeface="+mn-cs"/>
            </a:rPr>
            <a:t> the longer and the shorter run which shows that </a:t>
          </a:r>
          <a:r>
            <a:rPr lang="en-US" sz="2000" b="1" baseline="0">
              <a:solidFill>
                <a:schemeClr val="dk1"/>
              </a:solidFill>
              <a:effectLst/>
              <a:latin typeface="+mn-lt"/>
              <a:ea typeface="+mn-ea"/>
              <a:cs typeface="+mn-cs"/>
            </a:rPr>
            <a:t>inflation</a:t>
          </a:r>
          <a:r>
            <a:rPr lang="en-US" sz="2000" b="0" baseline="0">
              <a:solidFill>
                <a:schemeClr val="dk1"/>
              </a:solidFill>
              <a:effectLst/>
              <a:latin typeface="+mn-lt"/>
              <a:ea typeface="+mn-ea"/>
              <a:cs typeface="+mn-cs"/>
            </a:rPr>
            <a:t> tends to give more </a:t>
          </a:r>
          <a:r>
            <a:rPr lang="en-US" sz="2000" b="1" baseline="0">
              <a:solidFill>
                <a:schemeClr val="dk1"/>
              </a:solidFill>
              <a:effectLst/>
              <a:latin typeface="+mn-lt"/>
              <a:ea typeface="+mn-ea"/>
              <a:cs typeface="+mn-cs"/>
            </a:rPr>
            <a:t>extreme values</a:t>
          </a:r>
          <a:r>
            <a:rPr lang="en-US" sz="2000" b="0" baseline="0">
              <a:solidFill>
                <a:schemeClr val="dk1"/>
              </a:solidFill>
              <a:effectLst/>
              <a:latin typeface="+mn-lt"/>
              <a:ea typeface="+mn-ea"/>
              <a:cs typeface="+mn-cs"/>
            </a:rPr>
            <a:t> as compared to unemployment. Overall, it is observed that </a:t>
          </a:r>
          <a:r>
            <a:rPr lang="en-US" sz="2000" b="1" baseline="0">
              <a:solidFill>
                <a:schemeClr val="dk1"/>
              </a:solidFill>
              <a:effectLst/>
              <a:latin typeface="+mn-lt"/>
              <a:ea typeface="+mn-ea"/>
              <a:cs typeface="+mn-cs"/>
            </a:rPr>
            <a:t>kurt(inflation &amp; unemployment) is more in the long run as compared to the short run </a:t>
          </a:r>
          <a:r>
            <a:rPr lang="en-US" sz="2000" b="0" baseline="0">
              <a:solidFill>
                <a:schemeClr val="dk1"/>
              </a:solidFill>
              <a:effectLst/>
              <a:latin typeface="+mn-lt"/>
              <a:ea typeface="+mn-ea"/>
              <a:cs typeface="+mn-cs"/>
            </a:rPr>
            <a:t>which shows more error in the data</a:t>
          </a:r>
          <a:r>
            <a:rPr lang="en-US" sz="2000" b="1" baseline="0">
              <a:solidFill>
                <a:schemeClr val="dk1"/>
              </a:solidFill>
              <a:effectLst/>
              <a:latin typeface="+mn-lt"/>
              <a:ea typeface="+mn-ea"/>
              <a:cs typeface="+mn-cs"/>
            </a:rPr>
            <a:t>. </a:t>
          </a:r>
          <a:r>
            <a:rPr lang="en-US" sz="2000" b="0" baseline="0">
              <a:solidFill>
                <a:schemeClr val="dk1"/>
              </a:solidFill>
              <a:effectLst/>
              <a:latin typeface="+mn-lt"/>
              <a:ea typeface="+mn-ea"/>
              <a:cs typeface="+mn-cs"/>
            </a:rPr>
            <a:t>Thereby, policy makers should use the </a:t>
          </a:r>
          <a:r>
            <a:rPr lang="en-US" sz="2000" b="1" baseline="0">
              <a:solidFill>
                <a:schemeClr val="dk1"/>
              </a:solidFill>
              <a:effectLst/>
              <a:latin typeface="+mn-lt"/>
              <a:ea typeface="+mn-ea"/>
              <a:cs typeface="+mn-cs"/>
            </a:rPr>
            <a:t>short run data for introducing new fiscal policies curbing inflation. </a:t>
          </a:r>
          <a:endParaRPr lang="en-US" sz="2000">
            <a:effectLst/>
          </a:endParaRPr>
        </a:p>
      </xdr:txBody>
    </xdr:sp>
    <xdr:clientData/>
  </xdr:twoCellAnchor>
  <xdr:twoCellAnchor>
    <xdr:from>
      <xdr:col>88</xdr:col>
      <xdr:colOff>227949</xdr:colOff>
      <xdr:row>31</xdr:row>
      <xdr:rowOff>73270</xdr:rowOff>
    </xdr:from>
    <xdr:to>
      <xdr:col>88</xdr:col>
      <xdr:colOff>252372</xdr:colOff>
      <xdr:row>44</xdr:row>
      <xdr:rowOff>0</xdr:rowOff>
    </xdr:to>
    <xdr:cxnSp macro="">
      <xdr:nvCxnSpPr>
        <xdr:cNvPr id="25" name="Straight Connector 24">
          <a:extLst>
            <a:ext uri="{FF2B5EF4-FFF2-40B4-BE49-F238E27FC236}">
              <a16:creationId xmlns:a16="http://schemas.microsoft.com/office/drawing/2014/main" id="{65D71295-003E-4ADB-83CC-3CF980B40FEE}"/>
            </a:ext>
          </a:extLst>
        </xdr:cNvPr>
        <xdr:cNvCxnSpPr/>
      </xdr:nvCxnSpPr>
      <xdr:spPr>
        <a:xfrm flipH="1">
          <a:off x="100335699" y="7255120"/>
          <a:ext cx="24423" cy="279058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87</xdr:col>
      <xdr:colOff>89551</xdr:colOff>
      <xdr:row>30</xdr:row>
      <xdr:rowOff>113974</xdr:rowOff>
    </xdr:from>
    <xdr:to>
      <xdr:col>87</xdr:col>
      <xdr:colOff>89551</xdr:colOff>
      <xdr:row>43</xdr:row>
      <xdr:rowOff>179103</xdr:rowOff>
    </xdr:to>
    <xdr:cxnSp macro="">
      <xdr:nvCxnSpPr>
        <xdr:cNvPr id="26" name="Straight Connector 25">
          <a:extLst>
            <a:ext uri="{FF2B5EF4-FFF2-40B4-BE49-F238E27FC236}">
              <a16:creationId xmlns:a16="http://schemas.microsoft.com/office/drawing/2014/main" id="{0E5FABEF-DF76-4FB9-BB62-F592EA1C05BF}"/>
            </a:ext>
          </a:extLst>
        </xdr:cNvPr>
        <xdr:cNvCxnSpPr/>
      </xdr:nvCxnSpPr>
      <xdr:spPr>
        <a:xfrm>
          <a:off x="99587701" y="7060874"/>
          <a:ext cx="0" cy="2979779"/>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153</xdr:col>
      <xdr:colOff>588841</xdr:colOff>
      <xdr:row>28</xdr:row>
      <xdr:rowOff>262527</xdr:rowOff>
    </xdr:from>
    <xdr:to>
      <xdr:col>167</xdr:col>
      <xdr:colOff>19243</xdr:colOff>
      <xdr:row>50</xdr:row>
      <xdr:rowOff>0</xdr:rowOff>
    </xdr:to>
    <xdr:graphicFrame macro="">
      <xdr:nvGraphicFramePr>
        <xdr:cNvPr id="27" name="Chart 26">
          <a:extLst>
            <a:ext uri="{FF2B5EF4-FFF2-40B4-BE49-F238E27FC236}">
              <a16:creationId xmlns:a16="http://schemas.microsoft.com/office/drawing/2014/main" id="{42825EA3-EEA3-4768-B622-E7BAA3212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161</xdr:col>
      <xdr:colOff>67349</xdr:colOff>
      <xdr:row>35</xdr:row>
      <xdr:rowOff>96212</xdr:rowOff>
    </xdr:from>
    <xdr:to>
      <xdr:col>161</xdr:col>
      <xdr:colOff>67349</xdr:colOff>
      <xdr:row>47</xdr:row>
      <xdr:rowOff>211667</xdr:rowOff>
    </xdr:to>
    <xdr:cxnSp macro="">
      <xdr:nvCxnSpPr>
        <xdr:cNvPr id="28" name="Straight Connector 27">
          <a:extLst>
            <a:ext uri="{FF2B5EF4-FFF2-40B4-BE49-F238E27FC236}">
              <a16:creationId xmlns:a16="http://schemas.microsoft.com/office/drawing/2014/main" id="{7D0F7B27-2BA1-47E7-B510-DC1D6D23E032}"/>
            </a:ext>
          </a:extLst>
        </xdr:cNvPr>
        <xdr:cNvCxnSpPr/>
      </xdr:nvCxnSpPr>
      <xdr:spPr>
        <a:xfrm>
          <a:off x="170742649" y="8249612"/>
          <a:ext cx="0" cy="256020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158</xdr:col>
      <xdr:colOff>0</xdr:colOff>
      <xdr:row>33</xdr:row>
      <xdr:rowOff>76970</xdr:rowOff>
    </xdr:from>
    <xdr:to>
      <xdr:col>158</xdr:col>
      <xdr:colOff>9621</xdr:colOff>
      <xdr:row>47</xdr:row>
      <xdr:rowOff>202046</xdr:rowOff>
    </xdr:to>
    <xdr:cxnSp macro="">
      <xdr:nvCxnSpPr>
        <xdr:cNvPr id="29" name="Straight Connector 28">
          <a:extLst>
            <a:ext uri="{FF2B5EF4-FFF2-40B4-BE49-F238E27FC236}">
              <a16:creationId xmlns:a16="http://schemas.microsoft.com/office/drawing/2014/main" id="{D4D8983D-96DB-4E90-9698-A3F0D4DC049E}"/>
            </a:ext>
          </a:extLst>
        </xdr:cNvPr>
        <xdr:cNvCxnSpPr/>
      </xdr:nvCxnSpPr>
      <xdr:spPr>
        <a:xfrm flipH="1">
          <a:off x="168846500" y="7709670"/>
          <a:ext cx="9621" cy="3090526"/>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154</xdr:col>
      <xdr:colOff>2983</xdr:colOff>
      <xdr:row>53</xdr:row>
      <xdr:rowOff>236252</xdr:rowOff>
    </xdr:from>
    <xdr:to>
      <xdr:col>167</xdr:col>
      <xdr:colOff>22386</xdr:colOff>
      <xdr:row>74</xdr:row>
      <xdr:rowOff>90906</xdr:rowOff>
    </xdr:to>
    <xdr:graphicFrame macro="">
      <xdr:nvGraphicFramePr>
        <xdr:cNvPr id="30" name="Chart 29">
          <a:extLst>
            <a:ext uri="{FF2B5EF4-FFF2-40B4-BE49-F238E27FC236}">
              <a16:creationId xmlns:a16="http://schemas.microsoft.com/office/drawing/2014/main" id="{6F20C2B5-721A-4DF3-B583-FE043A9EC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181</xdr:col>
      <xdr:colOff>550082</xdr:colOff>
      <xdr:row>30</xdr:row>
      <xdr:rowOff>231328</xdr:rowOff>
    </xdr:from>
    <xdr:to>
      <xdr:col>188</xdr:col>
      <xdr:colOff>261445</xdr:colOff>
      <xdr:row>48</xdr:row>
      <xdr:rowOff>128841</xdr:rowOff>
    </xdr:to>
    <xdr:sp macro="" textlink="">
      <xdr:nvSpPr>
        <xdr:cNvPr id="31" name="Rectangle: Rounded Corners 41">
          <a:extLst>
            <a:ext uri="{FF2B5EF4-FFF2-40B4-BE49-F238E27FC236}">
              <a16:creationId xmlns:a16="http://schemas.microsoft.com/office/drawing/2014/main" id="{26D4B3A5-043B-4AB4-8D40-B6B7BC42DDC3}"/>
            </a:ext>
          </a:extLst>
        </xdr:cNvPr>
        <xdr:cNvSpPr/>
      </xdr:nvSpPr>
      <xdr:spPr>
        <a:xfrm>
          <a:off x="190808782" y="7178228"/>
          <a:ext cx="3978563" cy="378371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Kurt(Inflation)&gt;kurt(unemployment) in the long</a:t>
          </a:r>
          <a:r>
            <a:rPr lang="en-US" sz="1400" b="1" baseline="0"/>
            <a:t> run which means that inflation would tend to give more extreme values as compared to unemployment in the long run. However, kurt(inflation)&gt;kurt(unemployment) in the short run which means that inflation would tend to give more extreme values in the short run as compared to unemployment. Overall, it is observed that kurt(inflation &amp; unemployment) is more in the long run as compared to the short run which shows more error in the data. Thereby, policy makers should use the short run data for introducing new fiscal policies crubing inflation. </a:t>
          </a:r>
          <a:endParaRPr lang="en-US" sz="1400" b="1"/>
        </a:p>
      </xdr:txBody>
    </xdr:sp>
    <xdr:clientData/>
  </xdr:twoCellAnchor>
  <xdr:twoCellAnchor>
    <xdr:from>
      <xdr:col>184</xdr:col>
      <xdr:colOff>432536</xdr:colOff>
      <xdr:row>28</xdr:row>
      <xdr:rowOff>27610</xdr:rowOff>
    </xdr:from>
    <xdr:to>
      <xdr:col>185</xdr:col>
      <xdr:colOff>211666</xdr:colOff>
      <xdr:row>30</xdr:row>
      <xdr:rowOff>128841</xdr:rowOff>
    </xdr:to>
    <xdr:sp macro="" textlink="">
      <xdr:nvSpPr>
        <xdr:cNvPr id="32" name="Arrow: Down 42">
          <a:extLst>
            <a:ext uri="{FF2B5EF4-FFF2-40B4-BE49-F238E27FC236}">
              <a16:creationId xmlns:a16="http://schemas.microsoft.com/office/drawing/2014/main" id="{4957542F-8121-4DA3-8B9C-5093FF487E31}"/>
            </a:ext>
          </a:extLst>
        </xdr:cNvPr>
        <xdr:cNvSpPr/>
      </xdr:nvSpPr>
      <xdr:spPr>
        <a:xfrm>
          <a:off x="192520036" y="6491910"/>
          <a:ext cx="388730" cy="583831"/>
        </a:xfrm>
        <a:prstGeom prst="downArrow">
          <a:avLst/>
        </a:prstGeom>
        <a:ln>
          <a:solidFill>
            <a:schemeClr val="tx1"/>
          </a:solidFill>
        </a:ln>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c:userShapes xmlns:c="http://schemas.openxmlformats.org/drawingml/2006/chart">
  <cdr:relSizeAnchor xmlns:cdr="http://schemas.openxmlformats.org/drawingml/2006/chartDrawing">
    <cdr:from>
      <cdr:x>0.43772</cdr:x>
      <cdr:y>0.23415</cdr:y>
    </cdr:from>
    <cdr:to>
      <cdr:x>0.43873</cdr:x>
      <cdr:y>0.87547</cdr:y>
    </cdr:to>
    <cdr:cxnSp macro="">
      <cdr:nvCxnSpPr>
        <cdr:cNvPr id="3" name="Straight Connector 2">
          <a:extLst xmlns:a="http://schemas.openxmlformats.org/drawingml/2006/main">
            <a:ext uri="{FF2B5EF4-FFF2-40B4-BE49-F238E27FC236}">
              <a16:creationId xmlns:a16="http://schemas.microsoft.com/office/drawing/2014/main" id="{9C002948-3A24-423A-8F5B-803BCCB58EF5}"/>
            </a:ext>
          </a:extLst>
        </cdr:cNvPr>
        <cdr:cNvCxnSpPr/>
      </cdr:nvCxnSpPr>
      <cdr:spPr>
        <a:xfrm xmlns:a="http://schemas.openxmlformats.org/drawingml/2006/main" flipH="1">
          <a:off x="3730297" y="1134115"/>
          <a:ext cx="8581" cy="3106352"/>
        </a:xfrm>
        <a:prstGeom xmlns:a="http://schemas.openxmlformats.org/drawingml/2006/main" prst="line">
          <a:avLst/>
        </a:prstGeom>
      </cdr:spPr>
      <cdr:style>
        <a:lnRef xmlns:a="http://schemas.openxmlformats.org/drawingml/2006/main" idx="3">
          <a:schemeClr val="accent1"/>
        </a:lnRef>
        <a:fillRef xmlns:a="http://schemas.openxmlformats.org/drawingml/2006/main" idx="0">
          <a:schemeClr val="accent1"/>
        </a:fillRef>
        <a:effectRef xmlns:a="http://schemas.openxmlformats.org/drawingml/2006/main" idx="2">
          <a:schemeClr val="accent1"/>
        </a:effectRef>
        <a:fontRef xmlns:a="http://schemas.openxmlformats.org/drawingml/2006/main" idx="minor">
          <a:schemeClr val="tx1"/>
        </a:fontRef>
      </cdr:style>
    </cdr:cxnSp>
  </cdr:relSizeAnchor>
</c:userShapes>
</file>

<file path=xl/drawings/drawing6.xml><?xml version="1.0" encoding="utf-8"?>
<xdr:wsDr xmlns:xdr="http://schemas.openxmlformats.org/drawingml/2006/spreadsheetDrawing" xmlns:a="http://schemas.openxmlformats.org/drawingml/2006/main">
  <xdr:oneCellAnchor>
    <xdr:from>
      <xdr:col>0</xdr:col>
      <xdr:colOff>0</xdr:colOff>
      <xdr:row>4</xdr:row>
      <xdr:rowOff>158750</xdr:rowOff>
    </xdr:from>
    <xdr:ext cx="2679700" cy="763158"/>
    <mc:AlternateContent xmlns:mc="http://schemas.openxmlformats.org/markup-compatibility/2006">
      <mc:Choice xmlns:a14="http://schemas.microsoft.com/office/drawing/2010/main" Requires="a14">
        <xdr:sp macro="" textlink="">
          <xdr:nvSpPr>
            <xdr:cNvPr id="2" name="TextBox 1">
              <a:extLst>
                <a:ext uri="{FF2B5EF4-FFF2-40B4-BE49-F238E27FC236}">
                  <a16:creationId xmlns:a16="http://schemas.microsoft.com/office/drawing/2014/main" id="{E237DF6C-6321-B54C-B938-DB0C36F3E707}"/>
                </a:ext>
              </a:extLst>
            </xdr:cNvPr>
            <xdr:cNvSpPr txBox="1"/>
          </xdr:nvSpPr>
          <xdr:spPr>
            <a:xfrm>
              <a:off x="0" y="2038350"/>
              <a:ext cx="2679700" cy="763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𝑃</m:t>
                    </m:r>
                    <m:d>
                      <m:dPr>
                        <m:ctrlPr>
                          <a:rPr lang="en-US" sz="1600" b="0" i="1">
                            <a:latin typeface="Cambria Math" panose="02040503050406030204" pitchFamily="18" charset="0"/>
                          </a:rPr>
                        </m:ctrlPr>
                      </m:dPr>
                      <m:e>
                        <m:r>
                          <a:rPr lang="en-US" sz="1600" b="0" i="1">
                            <a:latin typeface="Cambria Math" panose="02040503050406030204" pitchFamily="18" charset="0"/>
                          </a:rPr>
                          <m:t>𝐵</m:t>
                        </m:r>
                      </m:e>
                      <m:e>
                        <m:r>
                          <a:rPr lang="en-US" sz="1600" b="0" i="1">
                            <a:latin typeface="Cambria Math" panose="02040503050406030204" pitchFamily="18" charset="0"/>
                          </a:rPr>
                          <m:t>𝐴</m:t>
                        </m:r>
                      </m:e>
                    </m:d>
                    <m:r>
                      <a:rPr lang="en-US" sz="1600" b="0" i="1">
                        <a:latin typeface="Cambria Math" panose="02040503050406030204" pitchFamily="18" charset="0"/>
                      </a:rPr>
                      <m:t>=</m:t>
                    </m:r>
                    <m:f>
                      <m:fPr>
                        <m:ctrlPr>
                          <a:rPr lang="en-US" sz="1600" b="0" i="1">
                            <a:latin typeface="Cambria Math" panose="02040503050406030204" pitchFamily="18" charset="0"/>
                            <a:ea typeface="Cambria Math" panose="02040503050406030204" pitchFamily="18" charset="0"/>
                          </a:rPr>
                        </m:ctrlPr>
                      </m:fPr>
                      <m:num>
                        <m:r>
                          <a:rPr lang="en-US" sz="1600" b="0" i="1">
                            <a:latin typeface="Cambria Math" panose="02040503050406030204" pitchFamily="18" charset="0"/>
                          </a:rPr>
                          <m:t>𝑃</m:t>
                        </m:r>
                        <m:d>
                          <m:dPr>
                            <m:ctrlPr>
                              <a:rPr lang="en-US" sz="1600" b="0" i="1">
                                <a:latin typeface="Cambria Math" panose="02040503050406030204" pitchFamily="18" charset="0"/>
                              </a:rPr>
                            </m:ctrlPr>
                          </m:dPr>
                          <m:e>
                            <m:r>
                              <a:rPr lang="en-US" sz="1600" b="0" i="1">
                                <a:latin typeface="Cambria Math" panose="02040503050406030204" pitchFamily="18" charset="0"/>
                              </a:rPr>
                              <m:t>𝐴</m:t>
                            </m:r>
                            <m:r>
                              <a:rPr lang="en-US" sz="1600" b="0" i="1">
                                <a:latin typeface="Cambria Math" panose="02040503050406030204" pitchFamily="18" charset="0"/>
                                <a:ea typeface="Cambria Math" panose="02040503050406030204" pitchFamily="18" charset="0"/>
                              </a:rPr>
                              <m:t>∩</m:t>
                            </m:r>
                            <m:r>
                              <a:rPr lang="en-US" sz="1600" b="0" i="1">
                                <a:latin typeface="Cambria Math" panose="02040503050406030204" pitchFamily="18" charset="0"/>
                                <a:ea typeface="Cambria Math" panose="02040503050406030204" pitchFamily="18" charset="0"/>
                              </a:rPr>
                              <m:t>𝐵</m:t>
                            </m:r>
                          </m:e>
                        </m:d>
                      </m:num>
                      <m:den>
                        <m:r>
                          <a:rPr lang="en-US" sz="1600" b="0" i="1">
                            <a:latin typeface="Cambria Math" panose="02040503050406030204" pitchFamily="18" charset="0"/>
                            <a:ea typeface="Cambria Math" panose="02040503050406030204" pitchFamily="18" charset="0"/>
                          </a:rPr>
                          <m:t>𝑃</m:t>
                        </m:r>
                        <m:d>
                          <m:dPr>
                            <m:ctrlPr>
                              <a:rPr lang="en-US" sz="1600" b="0" i="1">
                                <a:latin typeface="Cambria Math" panose="02040503050406030204" pitchFamily="18" charset="0"/>
                                <a:ea typeface="Cambria Math" panose="02040503050406030204" pitchFamily="18" charset="0"/>
                              </a:rPr>
                            </m:ctrlPr>
                          </m:dPr>
                          <m:e>
                            <m:r>
                              <a:rPr lang="en-US" sz="1600" b="0" i="1">
                                <a:latin typeface="Cambria Math" panose="02040503050406030204" pitchFamily="18" charset="0"/>
                                <a:ea typeface="Cambria Math" panose="02040503050406030204" pitchFamily="18" charset="0"/>
                              </a:rPr>
                              <m:t>𝐴</m:t>
                            </m:r>
                          </m:e>
                        </m:d>
                      </m:den>
                    </m:f>
                  </m:oMath>
                </m:oMathPara>
              </a14:m>
              <a:endParaRPr lang="en-US" sz="1600" b="0">
                <a:ea typeface="Cambria Math" panose="02040503050406030204" pitchFamily="18" charset="0"/>
              </a:endParaRPr>
            </a:p>
            <a:p>
              <a:endParaRPr lang="en-GB" sz="1600"/>
            </a:p>
          </xdr:txBody>
        </xdr:sp>
      </mc:Choice>
      <mc:Fallback>
        <xdr:sp macro="" textlink="">
          <xdr:nvSpPr>
            <xdr:cNvPr id="2" name="TextBox 1">
              <a:extLst>
                <a:ext uri="{FF2B5EF4-FFF2-40B4-BE49-F238E27FC236}">
                  <a16:creationId xmlns:a16="http://schemas.microsoft.com/office/drawing/2014/main" id="{E237DF6C-6321-B54C-B938-DB0C36F3E707}"/>
                </a:ext>
              </a:extLst>
            </xdr:cNvPr>
            <xdr:cNvSpPr txBox="1"/>
          </xdr:nvSpPr>
          <xdr:spPr>
            <a:xfrm>
              <a:off x="0" y="2038350"/>
              <a:ext cx="2679700" cy="763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600" b="0" i="0">
                  <a:latin typeface="Cambria Math" panose="02040503050406030204" pitchFamily="18" charset="0"/>
                </a:rPr>
                <a:t>𝑃(𝐵│𝐴)=𝑃(𝐴</a:t>
              </a:r>
              <a:r>
                <a:rPr lang="en-US" sz="1600" b="0" i="0">
                  <a:latin typeface="Cambria Math" panose="02040503050406030204" pitchFamily="18" charset="0"/>
                  <a:ea typeface="Cambria Math" panose="02040503050406030204" pitchFamily="18" charset="0"/>
                </a:rPr>
                <a:t>∩𝐵)/𝑃(𝐴) </a:t>
              </a:r>
              <a:endParaRPr lang="en-US" sz="1600" b="0">
                <a:ea typeface="Cambria Math" panose="02040503050406030204" pitchFamily="18" charset="0"/>
              </a:endParaRPr>
            </a:p>
            <a:p>
              <a:endParaRPr lang="en-GB" sz="1600"/>
            </a:p>
          </xdr:txBody>
        </xdr:sp>
      </mc:Fallback>
    </mc:AlternateContent>
    <xdr:clientData/>
  </xdr:oneCellAnchor>
  <xdr:twoCellAnchor>
    <xdr:from>
      <xdr:col>0</xdr:col>
      <xdr:colOff>76200</xdr:colOff>
      <xdr:row>8</xdr:row>
      <xdr:rowOff>25400</xdr:rowOff>
    </xdr:from>
    <xdr:to>
      <xdr:col>7</xdr:col>
      <xdr:colOff>723900</xdr:colOff>
      <xdr:row>19</xdr:row>
      <xdr:rowOff>25400</xdr:rowOff>
    </xdr:to>
    <xdr:sp macro="" textlink="">
      <xdr:nvSpPr>
        <xdr:cNvPr id="3" name="TextBox 2">
          <a:extLst>
            <a:ext uri="{FF2B5EF4-FFF2-40B4-BE49-F238E27FC236}">
              <a16:creationId xmlns:a16="http://schemas.microsoft.com/office/drawing/2014/main" id="{23A99909-7C65-7A4B-A0DD-A64D34770A6D}"/>
            </a:ext>
          </a:extLst>
        </xdr:cNvPr>
        <xdr:cNvSpPr txBox="1"/>
      </xdr:nvSpPr>
      <xdr:spPr>
        <a:xfrm>
          <a:off x="76200" y="2806700"/>
          <a:ext cx="10801350" cy="279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t>The Bayes theorem</a:t>
          </a:r>
          <a:r>
            <a:rPr lang="en-GB" sz="1400" baseline="0"/>
            <a:t> highights the concept of conditional probability. The formula above means the probability of event B occuring given that event A has already occurred. </a:t>
          </a:r>
        </a:p>
        <a:p>
          <a:endParaRPr lang="en-GB" sz="1400" baseline="0"/>
        </a:p>
        <a:p>
          <a:r>
            <a:rPr lang="en-GB" sz="1400" baseline="0"/>
            <a:t>I am trying to determine the probability of inflation changing (with the use of my macroeconomic knowledge) given that other factors such as employment rate, money supply, net exports and interest rates change. I will perform the calculation for all these variable seperately to understand which variable affects inflation the most and provide my conclusion.</a:t>
          </a:r>
          <a:endParaRPr lang="en-GB" sz="1400"/>
        </a:p>
      </xdr:txBody>
    </xdr:sp>
    <xdr:clientData/>
  </xdr:twoCellAnchor>
  <xdr:oneCellAnchor>
    <xdr:from>
      <xdr:col>12</xdr:col>
      <xdr:colOff>0</xdr:colOff>
      <xdr:row>12</xdr:row>
      <xdr:rowOff>0</xdr:rowOff>
    </xdr:from>
    <xdr:ext cx="304800" cy="389849"/>
    <xdr:sp macro="" textlink="">
      <xdr:nvSpPr>
        <xdr:cNvPr id="4" name="AutoShape 1" descr="bar chart of India Core CPI Change from January 2019 to December 2019">
          <a:extLst>
            <a:ext uri="{FF2B5EF4-FFF2-40B4-BE49-F238E27FC236}">
              <a16:creationId xmlns:a16="http://schemas.microsoft.com/office/drawing/2014/main" id="{D10D1634-BCE7-4F49-BFBA-5A3A6EF09C22}"/>
            </a:ext>
          </a:extLst>
        </xdr:cNvPr>
        <xdr:cNvSpPr>
          <a:spLocks noChangeAspect="1" noChangeArrowheads="1"/>
        </xdr:cNvSpPr>
      </xdr:nvSpPr>
      <xdr:spPr bwMode="auto">
        <a:xfrm>
          <a:off x="20300950" y="3797300"/>
          <a:ext cx="304800" cy="38984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12</xdr:col>
      <xdr:colOff>139700</xdr:colOff>
      <xdr:row>219</xdr:row>
      <xdr:rowOff>12700</xdr:rowOff>
    </xdr:from>
    <xdr:to>
      <xdr:col>17</xdr:col>
      <xdr:colOff>711200</xdr:colOff>
      <xdr:row>224</xdr:row>
      <xdr:rowOff>88900</xdr:rowOff>
    </xdr:to>
    <xdr:sp macro="" textlink="">
      <xdr:nvSpPr>
        <xdr:cNvPr id="5" name="TextBox 4">
          <a:extLst>
            <a:ext uri="{FF2B5EF4-FFF2-40B4-BE49-F238E27FC236}">
              <a16:creationId xmlns:a16="http://schemas.microsoft.com/office/drawing/2014/main" id="{61546988-BCC0-F44E-84DF-6B989765C8E3}"/>
            </a:ext>
          </a:extLst>
        </xdr:cNvPr>
        <xdr:cNvSpPr txBox="1"/>
      </xdr:nvSpPr>
      <xdr:spPr>
        <a:xfrm>
          <a:off x="20440650" y="47802800"/>
          <a:ext cx="7924800" cy="1060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Under the macroeconomic</a:t>
          </a:r>
          <a:r>
            <a:rPr lang="en-GB" sz="1100" baseline="0"/>
            <a:t> theory of the phillips curve, inflation and unemployment move in the opposite directions and hence an inverse relationship between these 2 variable are taken into account during this analysis.</a:t>
          </a:r>
          <a:endParaRPr lang="en-GB" sz="1100"/>
        </a:p>
      </xdr:txBody>
    </xdr:sp>
    <xdr:clientData/>
  </xdr:twoCellAnchor>
  <xdr:oneCellAnchor>
    <xdr:from>
      <xdr:col>9</xdr:col>
      <xdr:colOff>1123950</xdr:colOff>
      <xdr:row>221</xdr:row>
      <xdr:rowOff>146050</xdr:rowOff>
    </xdr:from>
    <xdr:ext cx="2700676" cy="572336"/>
    <mc:AlternateContent xmlns:mc="http://schemas.openxmlformats.org/markup-compatibility/2006">
      <mc:Choice xmlns:a14="http://schemas.microsoft.com/office/drawing/2010/main" Requires="a14">
        <xdr:sp macro="" textlink="">
          <xdr:nvSpPr>
            <xdr:cNvPr id="6" name="TextBox 5">
              <a:extLst>
                <a:ext uri="{FF2B5EF4-FFF2-40B4-BE49-F238E27FC236}">
                  <a16:creationId xmlns:a16="http://schemas.microsoft.com/office/drawing/2014/main" id="{540677ED-C634-554F-8297-117D77B792EE}"/>
                </a:ext>
              </a:extLst>
            </xdr:cNvPr>
            <xdr:cNvSpPr txBox="1"/>
          </xdr:nvSpPr>
          <xdr:spPr>
            <a:xfrm>
              <a:off x="12903200" y="48329850"/>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&lt;</m:t>
                        </m:r>
                        <m:r>
                          <a:rPr lang="en-US" sz="1200" b="1" i="1">
                            <a:latin typeface="Cambria Math" panose="02040503050406030204" pitchFamily="18" charset="0"/>
                          </a:rPr>
                          <m:t>𝟎</m:t>
                        </m:r>
                      </m:e>
                      <m:e>
                        <m:r>
                          <a:rPr lang="en-US" sz="1200" b="1" i="1">
                            <a:latin typeface="Cambria Math" panose="02040503050406030204" pitchFamily="18" charset="0"/>
                          </a:rPr>
                          <m:t>𝑨</m:t>
                        </m:r>
                        <m:r>
                          <a:rPr lang="en-US" sz="1200" b="1" i="1">
                            <a:latin typeface="Cambria Math" panose="02040503050406030204" pitchFamily="18" charset="0"/>
                          </a:rPr>
                          <m:t>&gt;</m:t>
                        </m:r>
                        <m:r>
                          <a:rPr lang="en-US" sz="1200" b="1" i="1">
                            <a:latin typeface="Cambria Math" panose="02040503050406030204" pitchFamily="18" charset="0"/>
                          </a:rPr>
                          <m:t>𝟎</m:t>
                        </m:r>
                      </m:e>
                    </m:d>
                    <m:r>
                      <a:rPr lang="en-US" sz="1200" b="1" i="1">
                        <a:latin typeface="Cambria Math" panose="02040503050406030204" pitchFamily="18" charset="0"/>
                      </a:rPr>
                      <m:t>=</m:t>
                    </m:r>
                    <m:f>
                      <m:fPr>
                        <m:ctrlPr>
                          <a:rPr lang="en-US" sz="1200" b="1" i="1">
                            <a:latin typeface="Cambria Math" panose="02040503050406030204" pitchFamily="18" charset="0"/>
                            <a:ea typeface="Cambria Math" panose="02040503050406030204" pitchFamily="18" charset="0"/>
                          </a:rPr>
                        </m:ctrlPr>
                      </m:fPr>
                      <m:num>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&lt;</m:t>
                            </m:r>
                            <m:r>
                              <a:rPr lang="en-US" sz="1200" b="1" i="1">
                                <a:latin typeface="Cambria Math" panose="02040503050406030204" pitchFamily="18" charset="0"/>
                              </a:rPr>
                              <m:t>𝟎</m:t>
                            </m:r>
                            <m:r>
                              <a:rPr lang="en-US" sz="1200" b="1" i="1">
                                <a:latin typeface="Cambria Math" panose="02040503050406030204" pitchFamily="18" charset="0"/>
                                <a:ea typeface="Cambria Math" panose="02040503050406030204" pitchFamily="18" charset="0"/>
                              </a:rPr>
                              <m:t>∩</m:t>
                            </m:r>
                            <m:r>
                              <a:rPr lang="en-US" sz="1200" b="1" i="1">
                                <a:latin typeface="Cambria Math" panose="02040503050406030204" pitchFamily="18" charset="0"/>
                                <a:ea typeface="Cambria Math" panose="02040503050406030204" pitchFamily="18" charset="0"/>
                              </a:rPr>
                              <m:t>𝑨</m:t>
                            </m:r>
                            <m:r>
                              <a:rPr lang="en-US" sz="1200" b="1" i="1">
                                <a:latin typeface="Cambria Math" panose="02040503050406030204" pitchFamily="18" charset="0"/>
                                <a:ea typeface="Cambria Math" panose="02040503050406030204" pitchFamily="18" charset="0"/>
                              </a:rPr>
                              <m:t>&gt;</m:t>
                            </m:r>
                            <m:r>
                              <a:rPr lang="en-US" sz="1200" b="1" i="1">
                                <a:latin typeface="Cambria Math" panose="02040503050406030204" pitchFamily="18" charset="0"/>
                                <a:ea typeface="Cambria Math" panose="02040503050406030204" pitchFamily="18" charset="0"/>
                              </a:rPr>
                              <m:t>𝟎</m:t>
                            </m:r>
                          </m:e>
                        </m:d>
                      </m:num>
                      <m:den>
                        <m:r>
                          <a:rPr lang="en-US" sz="1200" b="1" i="1">
                            <a:latin typeface="Cambria Math" panose="02040503050406030204" pitchFamily="18" charset="0"/>
                            <a:ea typeface="Cambria Math" panose="02040503050406030204" pitchFamily="18" charset="0"/>
                          </a:rPr>
                          <m:t>𝑷</m:t>
                        </m:r>
                        <m:d>
                          <m:dPr>
                            <m:ctrlPr>
                              <a:rPr lang="en-US" sz="1200" b="1" i="1">
                                <a:latin typeface="Cambria Math" panose="02040503050406030204" pitchFamily="18" charset="0"/>
                                <a:ea typeface="Cambria Math" panose="02040503050406030204" pitchFamily="18" charset="0"/>
                              </a:rPr>
                            </m:ctrlPr>
                          </m:dPr>
                          <m:e>
                            <m:r>
                              <a:rPr lang="en-US" sz="1200" b="1" i="1">
                                <a:latin typeface="Cambria Math" panose="02040503050406030204" pitchFamily="18" charset="0"/>
                                <a:ea typeface="Cambria Math" panose="02040503050406030204" pitchFamily="18" charset="0"/>
                              </a:rPr>
                              <m:t>𝑨</m:t>
                            </m:r>
                            <m:r>
                              <a:rPr lang="en-US" sz="1200" b="1" i="1">
                                <a:latin typeface="Cambria Math" panose="02040503050406030204" pitchFamily="18" charset="0"/>
                                <a:ea typeface="Cambria Math" panose="02040503050406030204" pitchFamily="18" charset="0"/>
                              </a:rPr>
                              <m:t>&gt;</m:t>
                            </m:r>
                            <m:r>
                              <a:rPr lang="en-US" sz="1200" b="1" i="1">
                                <a:latin typeface="Cambria Math" panose="02040503050406030204" pitchFamily="18" charset="0"/>
                                <a:ea typeface="Cambria Math" panose="02040503050406030204" pitchFamily="18" charset="0"/>
                              </a:rPr>
                              <m:t>𝟎</m:t>
                            </m:r>
                          </m:e>
                        </m:d>
                      </m:den>
                    </m:f>
                    <m:r>
                      <a:rPr lang="en-US" sz="1200" b="1" i="1">
                        <a:latin typeface="Cambria Math" panose="02040503050406030204" pitchFamily="18" charset="0"/>
                        <a:ea typeface="Cambria Math" panose="02040503050406030204" pitchFamily="18" charset="0"/>
                      </a:rPr>
                      <m:t>=</m:t>
                    </m:r>
                  </m:oMath>
                </m:oMathPara>
              </a14:m>
              <a:endParaRPr lang="en-US" sz="1200" b="1">
                <a:ea typeface="Cambria Math" panose="02040503050406030204" pitchFamily="18" charset="0"/>
              </a:endParaRPr>
            </a:p>
            <a:p>
              <a:endParaRPr lang="en-GB" sz="1200" b="1"/>
            </a:p>
          </xdr:txBody>
        </xdr:sp>
      </mc:Choice>
      <mc:Fallback>
        <xdr:sp macro="" textlink="">
          <xdr:nvSpPr>
            <xdr:cNvPr id="6" name="TextBox 5">
              <a:extLst>
                <a:ext uri="{FF2B5EF4-FFF2-40B4-BE49-F238E27FC236}">
                  <a16:creationId xmlns:a16="http://schemas.microsoft.com/office/drawing/2014/main" id="{540677ED-C634-554F-8297-117D77B792EE}"/>
                </a:ext>
              </a:extLst>
            </xdr:cNvPr>
            <xdr:cNvSpPr txBox="1"/>
          </xdr:nvSpPr>
          <xdr:spPr>
            <a:xfrm>
              <a:off x="12903200" y="48329850"/>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200" b="1" i="0">
                  <a:latin typeface="Cambria Math" panose="02040503050406030204" pitchFamily="18" charset="0"/>
                </a:rPr>
                <a:t>𝑷(𝑿&lt;𝟎│𝑨&gt;𝟎)=𝑷(𝑿&lt;𝟎</a:t>
              </a:r>
              <a:r>
                <a:rPr lang="en-US" sz="1200" b="1" i="0">
                  <a:latin typeface="Cambria Math" panose="02040503050406030204" pitchFamily="18" charset="0"/>
                  <a:ea typeface="Cambria Math" panose="02040503050406030204" pitchFamily="18" charset="0"/>
                </a:rPr>
                <a:t>∩𝑨&gt;𝟎)/𝑷(𝑨&gt;𝟎) =</a:t>
              </a:r>
              <a:endParaRPr lang="en-US" sz="1200" b="1">
                <a:ea typeface="Cambria Math" panose="02040503050406030204" pitchFamily="18" charset="0"/>
              </a:endParaRPr>
            </a:p>
            <a:p>
              <a:endParaRPr lang="en-GB" sz="1200" b="1"/>
            </a:p>
          </xdr:txBody>
        </xdr:sp>
      </mc:Fallback>
    </mc:AlternateContent>
    <xdr:clientData/>
  </xdr:oneCellAnchor>
  <xdr:twoCellAnchor>
    <xdr:from>
      <xdr:col>12</xdr:col>
      <xdr:colOff>165100</xdr:colOff>
      <xdr:row>226</xdr:row>
      <xdr:rowOff>12700</xdr:rowOff>
    </xdr:from>
    <xdr:to>
      <xdr:col>17</xdr:col>
      <xdr:colOff>736600</xdr:colOff>
      <xdr:row>230</xdr:row>
      <xdr:rowOff>190500</xdr:rowOff>
    </xdr:to>
    <xdr:sp macro="" textlink="">
      <xdr:nvSpPr>
        <xdr:cNvPr id="7" name="TextBox 6">
          <a:extLst>
            <a:ext uri="{FF2B5EF4-FFF2-40B4-BE49-F238E27FC236}">
              <a16:creationId xmlns:a16="http://schemas.microsoft.com/office/drawing/2014/main" id="{CCC0BBD5-5937-2440-9D65-1F2581C3CD4C}"/>
            </a:ext>
          </a:extLst>
        </xdr:cNvPr>
        <xdr:cNvSpPr txBox="1"/>
      </xdr:nvSpPr>
      <xdr:spPr>
        <a:xfrm>
          <a:off x="20466050" y="49180750"/>
          <a:ext cx="7924800" cy="1066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Under the macroeconomic</a:t>
          </a:r>
          <a:r>
            <a:rPr lang="en-GB" sz="1100" baseline="0"/>
            <a:t> theory of the contractionary monetary policy, an increase in interest rates decreases Aggregate Demand in the economy by increasing the cost of borrowing and reducing investment, hence resulting in a lower GDP and a low inflation. This indirect relation is taken into account during this analysis.</a:t>
          </a:r>
          <a:endParaRPr lang="en-GB" sz="1100"/>
        </a:p>
      </xdr:txBody>
    </xdr:sp>
    <xdr:clientData/>
  </xdr:twoCellAnchor>
  <xdr:oneCellAnchor>
    <xdr:from>
      <xdr:col>9</xdr:col>
      <xdr:colOff>1079500</xdr:colOff>
      <xdr:row>229</xdr:row>
      <xdr:rowOff>76200</xdr:rowOff>
    </xdr:from>
    <xdr:ext cx="2700676" cy="572336"/>
    <mc:AlternateContent xmlns:mc="http://schemas.openxmlformats.org/markup-compatibility/2006">
      <mc:Choice xmlns:a14="http://schemas.microsoft.com/office/drawing/2010/main" Requires="a14">
        <xdr:sp macro="" textlink="">
          <xdr:nvSpPr>
            <xdr:cNvPr id="8" name="TextBox 7">
              <a:extLst>
                <a:ext uri="{FF2B5EF4-FFF2-40B4-BE49-F238E27FC236}">
                  <a16:creationId xmlns:a16="http://schemas.microsoft.com/office/drawing/2014/main" id="{4EE95D54-446B-5640-9071-4545DAE4661D}"/>
                </a:ext>
              </a:extLst>
            </xdr:cNvPr>
            <xdr:cNvSpPr txBox="1"/>
          </xdr:nvSpPr>
          <xdr:spPr>
            <a:xfrm>
              <a:off x="12858750" y="49936400"/>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&lt;</m:t>
                        </m:r>
                        <m:r>
                          <a:rPr lang="en-US" sz="1200" b="1" i="1">
                            <a:latin typeface="Cambria Math" panose="02040503050406030204" pitchFamily="18" charset="0"/>
                          </a:rPr>
                          <m:t>𝟎</m:t>
                        </m:r>
                      </m:e>
                      <m:e>
                        <m:r>
                          <a:rPr lang="en-US" sz="1200" b="1" i="1">
                            <a:latin typeface="Cambria Math" panose="02040503050406030204" pitchFamily="18" charset="0"/>
                          </a:rPr>
                          <m:t>𝑩</m:t>
                        </m:r>
                        <m:r>
                          <a:rPr lang="en-US" sz="1200" b="1" i="1">
                            <a:latin typeface="Cambria Math" panose="02040503050406030204" pitchFamily="18" charset="0"/>
                          </a:rPr>
                          <m:t>&gt;</m:t>
                        </m:r>
                        <m:r>
                          <a:rPr lang="en-US" sz="1200" b="1" i="1">
                            <a:latin typeface="Cambria Math" panose="02040503050406030204" pitchFamily="18" charset="0"/>
                          </a:rPr>
                          <m:t>𝟎</m:t>
                        </m:r>
                      </m:e>
                    </m:d>
                    <m:r>
                      <a:rPr lang="en-US" sz="1200" b="1" i="1">
                        <a:latin typeface="Cambria Math" panose="02040503050406030204" pitchFamily="18" charset="0"/>
                      </a:rPr>
                      <m:t>=</m:t>
                    </m:r>
                    <m:f>
                      <m:fPr>
                        <m:ctrlPr>
                          <a:rPr lang="en-US" sz="1200" b="1" i="1">
                            <a:latin typeface="Cambria Math" panose="02040503050406030204" pitchFamily="18" charset="0"/>
                            <a:ea typeface="Cambria Math" panose="02040503050406030204" pitchFamily="18" charset="0"/>
                          </a:rPr>
                        </m:ctrlPr>
                      </m:fPr>
                      <m:num>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&lt;</m:t>
                            </m:r>
                            <m:r>
                              <a:rPr lang="en-US" sz="1200" b="1" i="1">
                                <a:latin typeface="Cambria Math" panose="02040503050406030204" pitchFamily="18" charset="0"/>
                              </a:rPr>
                              <m:t>𝟎</m:t>
                            </m:r>
                            <m:r>
                              <a:rPr lang="en-US" sz="1200" b="1" i="1">
                                <a:latin typeface="Cambria Math" panose="02040503050406030204" pitchFamily="18" charset="0"/>
                                <a:ea typeface="Cambria Math" panose="02040503050406030204" pitchFamily="18" charset="0"/>
                              </a:rPr>
                              <m:t>∩</m:t>
                            </m:r>
                            <m:r>
                              <a:rPr lang="en-US" sz="1200" b="1" i="1">
                                <a:latin typeface="Cambria Math" panose="02040503050406030204" pitchFamily="18" charset="0"/>
                                <a:ea typeface="Cambria Math" panose="02040503050406030204" pitchFamily="18" charset="0"/>
                              </a:rPr>
                              <m:t>𝑩</m:t>
                            </m:r>
                            <m:r>
                              <a:rPr lang="en-US" sz="1200" b="1" i="1">
                                <a:latin typeface="Cambria Math" panose="02040503050406030204" pitchFamily="18" charset="0"/>
                                <a:ea typeface="Cambria Math" panose="02040503050406030204" pitchFamily="18" charset="0"/>
                              </a:rPr>
                              <m:t>&gt;</m:t>
                            </m:r>
                            <m:r>
                              <a:rPr lang="en-US" sz="1200" b="1" i="1">
                                <a:latin typeface="Cambria Math" panose="02040503050406030204" pitchFamily="18" charset="0"/>
                                <a:ea typeface="Cambria Math" panose="02040503050406030204" pitchFamily="18" charset="0"/>
                              </a:rPr>
                              <m:t>𝟎</m:t>
                            </m:r>
                          </m:e>
                        </m:d>
                      </m:num>
                      <m:den>
                        <m:r>
                          <a:rPr lang="en-US" sz="1200" b="1" i="1">
                            <a:latin typeface="Cambria Math" panose="02040503050406030204" pitchFamily="18" charset="0"/>
                            <a:ea typeface="Cambria Math" panose="02040503050406030204" pitchFamily="18" charset="0"/>
                          </a:rPr>
                          <m:t>𝑷</m:t>
                        </m:r>
                        <m:d>
                          <m:dPr>
                            <m:ctrlPr>
                              <a:rPr lang="en-US" sz="1200" b="1" i="1">
                                <a:latin typeface="Cambria Math" panose="02040503050406030204" pitchFamily="18" charset="0"/>
                                <a:ea typeface="Cambria Math" panose="02040503050406030204" pitchFamily="18" charset="0"/>
                              </a:rPr>
                            </m:ctrlPr>
                          </m:dPr>
                          <m:e>
                            <m:r>
                              <a:rPr lang="en-US" sz="1200" b="1" i="1">
                                <a:latin typeface="Cambria Math" panose="02040503050406030204" pitchFamily="18" charset="0"/>
                                <a:ea typeface="Cambria Math" panose="02040503050406030204" pitchFamily="18" charset="0"/>
                              </a:rPr>
                              <m:t>𝑩</m:t>
                            </m:r>
                            <m:r>
                              <a:rPr lang="en-US" sz="1200" b="1" i="1">
                                <a:latin typeface="Cambria Math" panose="02040503050406030204" pitchFamily="18" charset="0"/>
                                <a:ea typeface="Cambria Math" panose="02040503050406030204" pitchFamily="18" charset="0"/>
                              </a:rPr>
                              <m:t>&gt;</m:t>
                            </m:r>
                            <m:r>
                              <a:rPr lang="en-US" sz="1200" b="1" i="1">
                                <a:latin typeface="Cambria Math" panose="02040503050406030204" pitchFamily="18" charset="0"/>
                                <a:ea typeface="Cambria Math" panose="02040503050406030204" pitchFamily="18" charset="0"/>
                              </a:rPr>
                              <m:t>𝟎</m:t>
                            </m:r>
                          </m:e>
                        </m:d>
                      </m:den>
                    </m:f>
                    <m:r>
                      <a:rPr lang="en-US" sz="1200" b="1" i="1">
                        <a:latin typeface="Cambria Math" panose="02040503050406030204" pitchFamily="18" charset="0"/>
                        <a:ea typeface="Cambria Math" panose="02040503050406030204" pitchFamily="18" charset="0"/>
                      </a:rPr>
                      <m:t>=</m:t>
                    </m:r>
                  </m:oMath>
                </m:oMathPara>
              </a14:m>
              <a:endParaRPr lang="en-US" sz="1200" b="1">
                <a:ea typeface="Cambria Math" panose="02040503050406030204" pitchFamily="18" charset="0"/>
              </a:endParaRPr>
            </a:p>
            <a:p>
              <a:endParaRPr lang="en-GB" sz="1200" b="1"/>
            </a:p>
          </xdr:txBody>
        </xdr:sp>
      </mc:Choice>
      <mc:Fallback>
        <xdr:sp macro="" textlink="">
          <xdr:nvSpPr>
            <xdr:cNvPr id="8" name="TextBox 7">
              <a:extLst>
                <a:ext uri="{FF2B5EF4-FFF2-40B4-BE49-F238E27FC236}">
                  <a16:creationId xmlns:a16="http://schemas.microsoft.com/office/drawing/2014/main" id="{4EE95D54-446B-5640-9071-4545DAE4661D}"/>
                </a:ext>
              </a:extLst>
            </xdr:cNvPr>
            <xdr:cNvSpPr txBox="1"/>
          </xdr:nvSpPr>
          <xdr:spPr>
            <a:xfrm>
              <a:off x="12858750" y="49936400"/>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200" b="1" i="0">
                  <a:latin typeface="Cambria Math" panose="02040503050406030204" pitchFamily="18" charset="0"/>
                </a:rPr>
                <a:t>𝑷(𝑿&lt;𝟎│𝑩&gt;𝟎)=𝑷(𝑿&lt;𝟎</a:t>
              </a:r>
              <a:r>
                <a:rPr lang="en-US" sz="1200" b="1" i="0">
                  <a:latin typeface="Cambria Math" panose="02040503050406030204" pitchFamily="18" charset="0"/>
                  <a:ea typeface="Cambria Math" panose="02040503050406030204" pitchFamily="18" charset="0"/>
                </a:rPr>
                <a:t>∩𝑩&gt;𝟎)/𝑷(𝑩&gt;𝟎) =</a:t>
              </a:r>
              <a:endParaRPr lang="en-US" sz="1200" b="1">
                <a:ea typeface="Cambria Math" panose="02040503050406030204" pitchFamily="18" charset="0"/>
              </a:endParaRPr>
            </a:p>
            <a:p>
              <a:endParaRPr lang="en-GB" sz="1200" b="1"/>
            </a:p>
          </xdr:txBody>
        </xdr:sp>
      </mc:Fallback>
    </mc:AlternateContent>
    <xdr:clientData/>
  </xdr:oneCellAnchor>
  <xdr:twoCellAnchor>
    <xdr:from>
      <xdr:col>12</xdr:col>
      <xdr:colOff>88900</xdr:colOff>
      <xdr:row>233</xdr:row>
      <xdr:rowOff>114300</xdr:rowOff>
    </xdr:from>
    <xdr:to>
      <xdr:col>17</xdr:col>
      <xdr:colOff>660400</xdr:colOff>
      <xdr:row>238</xdr:row>
      <xdr:rowOff>88900</xdr:rowOff>
    </xdr:to>
    <xdr:sp macro="" textlink="">
      <xdr:nvSpPr>
        <xdr:cNvPr id="9" name="TextBox 8">
          <a:extLst>
            <a:ext uri="{FF2B5EF4-FFF2-40B4-BE49-F238E27FC236}">
              <a16:creationId xmlns:a16="http://schemas.microsoft.com/office/drawing/2014/main" id="{8024CFD1-07F7-EC43-BB19-2FE5DAA4FC35}"/>
            </a:ext>
          </a:extLst>
        </xdr:cNvPr>
        <xdr:cNvSpPr txBox="1"/>
      </xdr:nvSpPr>
      <xdr:spPr>
        <a:xfrm>
          <a:off x="20389850" y="50761900"/>
          <a:ext cx="7924800" cy="1060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Under the macroeconomic</a:t>
          </a:r>
          <a:r>
            <a:rPr lang="en-GB" sz="1100" baseline="0"/>
            <a:t> theory of the expansionary monetary policy, an increase in money supply increases Aggregate Demand in the economy resulting in higher GDP and a higher inflation. This direct relation is taken into account during this analysis.</a:t>
          </a:r>
          <a:endParaRPr lang="en-GB" sz="1100"/>
        </a:p>
      </xdr:txBody>
    </xdr:sp>
    <xdr:clientData/>
  </xdr:twoCellAnchor>
  <xdr:oneCellAnchor>
    <xdr:from>
      <xdr:col>9</xdr:col>
      <xdr:colOff>1066800</xdr:colOff>
      <xdr:row>236</xdr:row>
      <xdr:rowOff>76200</xdr:rowOff>
    </xdr:from>
    <xdr:ext cx="2700676" cy="572336"/>
    <mc:AlternateContent xmlns:mc="http://schemas.openxmlformats.org/markup-compatibility/2006">
      <mc:Choice xmlns:a14="http://schemas.microsoft.com/office/drawing/2010/main" Requires="a14">
        <xdr:sp macro="" textlink="">
          <xdr:nvSpPr>
            <xdr:cNvPr id="10" name="TextBox 9">
              <a:extLst>
                <a:ext uri="{FF2B5EF4-FFF2-40B4-BE49-F238E27FC236}">
                  <a16:creationId xmlns:a16="http://schemas.microsoft.com/office/drawing/2014/main" id="{6E11AC58-837F-B04C-8E32-469121B7CEA2}"/>
                </a:ext>
              </a:extLst>
            </xdr:cNvPr>
            <xdr:cNvSpPr txBox="1"/>
          </xdr:nvSpPr>
          <xdr:spPr>
            <a:xfrm>
              <a:off x="12846050" y="51415950"/>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&lt;</m:t>
                        </m:r>
                        <m:r>
                          <a:rPr lang="en-US" sz="1200" b="1" i="1">
                            <a:latin typeface="Cambria Math" panose="02040503050406030204" pitchFamily="18" charset="0"/>
                          </a:rPr>
                          <m:t>𝟎</m:t>
                        </m:r>
                      </m:e>
                      <m:e>
                        <m:r>
                          <a:rPr lang="en-US" sz="1200" b="1" i="1">
                            <a:latin typeface="Cambria Math" panose="02040503050406030204" pitchFamily="18" charset="0"/>
                          </a:rPr>
                          <m:t>𝑪</m:t>
                        </m:r>
                        <m:r>
                          <a:rPr lang="en-US" sz="1200" b="1" i="1">
                            <a:latin typeface="Cambria Math" panose="02040503050406030204" pitchFamily="18" charset="0"/>
                          </a:rPr>
                          <m:t>&lt;</m:t>
                        </m:r>
                        <m:r>
                          <a:rPr lang="en-US" sz="1200" b="1" i="1">
                            <a:latin typeface="Cambria Math" panose="02040503050406030204" pitchFamily="18" charset="0"/>
                          </a:rPr>
                          <m:t>𝟎</m:t>
                        </m:r>
                      </m:e>
                    </m:d>
                    <m:r>
                      <a:rPr lang="en-US" sz="1200" b="1" i="1">
                        <a:latin typeface="Cambria Math" panose="02040503050406030204" pitchFamily="18" charset="0"/>
                      </a:rPr>
                      <m:t>=</m:t>
                    </m:r>
                    <m:f>
                      <m:fPr>
                        <m:ctrlPr>
                          <a:rPr lang="en-US" sz="1200" b="1" i="1">
                            <a:latin typeface="Cambria Math" panose="02040503050406030204" pitchFamily="18" charset="0"/>
                            <a:ea typeface="Cambria Math" panose="02040503050406030204" pitchFamily="18" charset="0"/>
                          </a:rPr>
                        </m:ctrlPr>
                      </m:fPr>
                      <m:num>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&lt;</m:t>
                            </m:r>
                            <m:r>
                              <a:rPr lang="en-US" sz="1200" b="1" i="1">
                                <a:latin typeface="Cambria Math" panose="02040503050406030204" pitchFamily="18" charset="0"/>
                              </a:rPr>
                              <m:t>𝟎</m:t>
                            </m:r>
                            <m:r>
                              <a:rPr lang="en-US" sz="1200" b="1" i="1">
                                <a:latin typeface="Cambria Math" panose="02040503050406030204" pitchFamily="18" charset="0"/>
                                <a:ea typeface="Cambria Math" panose="02040503050406030204" pitchFamily="18" charset="0"/>
                              </a:rPr>
                              <m:t>∩</m:t>
                            </m:r>
                            <m:r>
                              <a:rPr lang="en-US" sz="1200" b="1" i="1">
                                <a:latin typeface="Cambria Math" panose="02040503050406030204" pitchFamily="18" charset="0"/>
                                <a:ea typeface="Cambria Math" panose="02040503050406030204" pitchFamily="18" charset="0"/>
                              </a:rPr>
                              <m:t>𝑪</m:t>
                            </m:r>
                            <m:r>
                              <a:rPr lang="en-US" sz="1200" b="1" i="1">
                                <a:latin typeface="Cambria Math" panose="02040503050406030204" pitchFamily="18" charset="0"/>
                                <a:ea typeface="Cambria Math" panose="02040503050406030204" pitchFamily="18" charset="0"/>
                              </a:rPr>
                              <m:t>&lt;</m:t>
                            </m:r>
                            <m:r>
                              <a:rPr lang="en-US" sz="1200" b="1" i="1">
                                <a:latin typeface="Cambria Math" panose="02040503050406030204" pitchFamily="18" charset="0"/>
                                <a:ea typeface="Cambria Math" panose="02040503050406030204" pitchFamily="18" charset="0"/>
                              </a:rPr>
                              <m:t>𝟎</m:t>
                            </m:r>
                          </m:e>
                        </m:d>
                      </m:num>
                      <m:den>
                        <m:r>
                          <a:rPr lang="en-US" sz="1200" b="1" i="1">
                            <a:latin typeface="Cambria Math" panose="02040503050406030204" pitchFamily="18" charset="0"/>
                            <a:ea typeface="Cambria Math" panose="02040503050406030204" pitchFamily="18" charset="0"/>
                          </a:rPr>
                          <m:t>𝑷</m:t>
                        </m:r>
                        <m:d>
                          <m:dPr>
                            <m:ctrlPr>
                              <a:rPr lang="en-US" sz="1200" b="1" i="1">
                                <a:latin typeface="Cambria Math" panose="02040503050406030204" pitchFamily="18" charset="0"/>
                                <a:ea typeface="Cambria Math" panose="02040503050406030204" pitchFamily="18" charset="0"/>
                              </a:rPr>
                            </m:ctrlPr>
                          </m:dPr>
                          <m:e>
                            <m:r>
                              <a:rPr lang="en-US" sz="1200" b="1" i="1">
                                <a:latin typeface="Cambria Math" panose="02040503050406030204" pitchFamily="18" charset="0"/>
                                <a:ea typeface="Cambria Math" panose="02040503050406030204" pitchFamily="18" charset="0"/>
                              </a:rPr>
                              <m:t>𝑪</m:t>
                            </m:r>
                            <m:r>
                              <a:rPr lang="en-US" sz="1200" b="1" i="1">
                                <a:latin typeface="Cambria Math" panose="02040503050406030204" pitchFamily="18" charset="0"/>
                                <a:ea typeface="Cambria Math" panose="02040503050406030204" pitchFamily="18" charset="0"/>
                              </a:rPr>
                              <m:t>&lt;</m:t>
                            </m:r>
                            <m:r>
                              <a:rPr lang="en-US" sz="1200" b="1" i="1">
                                <a:latin typeface="Cambria Math" panose="02040503050406030204" pitchFamily="18" charset="0"/>
                                <a:ea typeface="Cambria Math" panose="02040503050406030204" pitchFamily="18" charset="0"/>
                              </a:rPr>
                              <m:t>𝟎</m:t>
                            </m:r>
                          </m:e>
                        </m:d>
                      </m:den>
                    </m:f>
                    <m:r>
                      <a:rPr lang="en-US" sz="1200" b="1" i="1">
                        <a:latin typeface="Cambria Math" panose="02040503050406030204" pitchFamily="18" charset="0"/>
                        <a:ea typeface="Cambria Math" panose="02040503050406030204" pitchFamily="18" charset="0"/>
                      </a:rPr>
                      <m:t>=</m:t>
                    </m:r>
                  </m:oMath>
                </m:oMathPara>
              </a14:m>
              <a:endParaRPr lang="en-US" sz="1200" b="1">
                <a:ea typeface="Cambria Math" panose="02040503050406030204" pitchFamily="18" charset="0"/>
              </a:endParaRPr>
            </a:p>
            <a:p>
              <a:endParaRPr lang="en-GB" sz="1200" b="1"/>
            </a:p>
          </xdr:txBody>
        </xdr:sp>
      </mc:Choice>
      <mc:Fallback>
        <xdr:sp macro="" textlink="">
          <xdr:nvSpPr>
            <xdr:cNvPr id="10" name="TextBox 9">
              <a:extLst>
                <a:ext uri="{FF2B5EF4-FFF2-40B4-BE49-F238E27FC236}">
                  <a16:creationId xmlns:a16="http://schemas.microsoft.com/office/drawing/2014/main" id="{6E11AC58-837F-B04C-8E32-469121B7CEA2}"/>
                </a:ext>
              </a:extLst>
            </xdr:cNvPr>
            <xdr:cNvSpPr txBox="1"/>
          </xdr:nvSpPr>
          <xdr:spPr>
            <a:xfrm>
              <a:off x="12846050" y="51415950"/>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200" b="1" i="0">
                  <a:latin typeface="Cambria Math" panose="02040503050406030204" pitchFamily="18" charset="0"/>
                </a:rPr>
                <a:t>𝑷(𝑿&lt;𝟎│𝑪&lt;𝟎)=𝑷(𝑿&lt;𝟎</a:t>
              </a:r>
              <a:r>
                <a:rPr lang="en-US" sz="1200" b="1" i="0">
                  <a:latin typeface="Cambria Math" panose="02040503050406030204" pitchFamily="18" charset="0"/>
                  <a:ea typeface="Cambria Math" panose="02040503050406030204" pitchFamily="18" charset="0"/>
                </a:rPr>
                <a:t>∩𝑪&lt;𝟎)/𝑷(𝑪&lt;𝟎) =</a:t>
              </a:r>
              <a:endParaRPr lang="en-US" sz="1200" b="1">
                <a:ea typeface="Cambria Math" panose="02040503050406030204" pitchFamily="18" charset="0"/>
              </a:endParaRPr>
            </a:p>
            <a:p>
              <a:endParaRPr lang="en-GB" sz="1200" b="1"/>
            </a:p>
          </xdr:txBody>
        </xdr:sp>
      </mc:Fallback>
    </mc:AlternateContent>
    <xdr:clientData/>
  </xdr:oneCellAnchor>
  <xdr:twoCellAnchor>
    <xdr:from>
      <xdr:col>12</xdr:col>
      <xdr:colOff>53697</xdr:colOff>
      <xdr:row>240</xdr:row>
      <xdr:rowOff>70629</xdr:rowOff>
    </xdr:from>
    <xdr:to>
      <xdr:col>17</xdr:col>
      <xdr:colOff>625197</xdr:colOff>
      <xdr:row>245</xdr:row>
      <xdr:rowOff>45230</xdr:rowOff>
    </xdr:to>
    <xdr:sp macro="" textlink="">
      <xdr:nvSpPr>
        <xdr:cNvPr id="11" name="TextBox 10">
          <a:extLst>
            <a:ext uri="{FF2B5EF4-FFF2-40B4-BE49-F238E27FC236}">
              <a16:creationId xmlns:a16="http://schemas.microsoft.com/office/drawing/2014/main" id="{6EFFBE92-3FC4-2547-A941-8EDD3C2B09C1}"/>
            </a:ext>
          </a:extLst>
        </xdr:cNvPr>
        <xdr:cNvSpPr txBox="1"/>
      </xdr:nvSpPr>
      <xdr:spPr>
        <a:xfrm>
          <a:off x="20354647" y="52197779"/>
          <a:ext cx="7924800" cy="1060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If net exports</a:t>
          </a:r>
          <a:r>
            <a:rPr lang="en-GB" sz="1100" baseline="0"/>
            <a:t> increase, that means that the country is exporting more goods and importing less. This means the consumption of the country is lower than its production and hence, an increase in net exports results in a fall in inflation. This inverse relation is taken into account during this analysis.</a:t>
          </a:r>
          <a:endParaRPr lang="en-GB" sz="1100"/>
        </a:p>
      </xdr:txBody>
    </xdr:sp>
    <xdr:clientData/>
  </xdr:twoCellAnchor>
  <xdr:oneCellAnchor>
    <xdr:from>
      <xdr:col>9</xdr:col>
      <xdr:colOff>1036052</xdr:colOff>
      <xdr:row>243</xdr:row>
      <xdr:rowOff>77982</xdr:rowOff>
    </xdr:from>
    <xdr:ext cx="2729658" cy="572336"/>
    <mc:AlternateContent xmlns:mc="http://schemas.openxmlformats.org/markup-compatibility/2006">
      <mc:Choice xmlns:a14="http://schemas.microsoft.com/office/drawing/2010/main" Requires="a14">
        <xdr:sp macro="" textlink="">
          <xdr:nvSpPr>
            <xdr:cNvPr id="12" name="TextBox 11">
              <a:extLst>
                <a:ext uri="{FF2B5EF4-FFF2-40B4-BE49-F238E27FC236}">
                  <a16:creationId xmlns:a16="http://schemas.microsoft.com/office/drawing/2014/main" id="{A16468F1-E57C-1745-A72B-E76F23C34BB1}"/>
                </a:ext>
              </a:extLst>
            </xdr:cNvPr>
            <xdr:cNvSpPr txBox="1"/>
          </xdr:nvSpPr>
          <xdr:spPr>
            <a:xfrm>
              <a:off x="12815302" y="52897282"/>
              <a:ext cx="2729658"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&lt;</m:t>
                        </m:r>
                        <m:r>
                          <a:rPr lang="en-US" sz="1200" b="1" i="1">
                            <a:latin typeface="Cambria Math" panose="02040503050406030204" pitchFamily="18" charset="0"/>
                          </a:rPr>
                          <m:t>𝟎</m:t>
                        </m:r>
                      </m:e>
                      <m:e>
                        <m:r>
                          <a:rPr lang="en-US" sz="1200" b="1" i="1">
                            <a:latin typeface="Cambria Math" panose="02040503050406030204" pitchFamily="18" charset="0"/>
                          </a:rPr>
                          <m:t>𝑫</m:t>
                        </m:r>
                        <m:r>
                          <a:rPr lang="en-US" sz="1200" b="1" i="1">
                            <a:latin typeface="Cambria Math" panose="02040503050406030204" pitchFamily="18" charset="0"/>
                          </a:rPr>
                          <m:t>&gt;</m:t>
                        </m:r>
                        <m:r>
                          <a:rPr lang="en-US" sz="1200" b="1" i="1">
                            <a:latin typeface="Cambria Math" panose="02040503050406030204" pitchFamily="18" charset="0"/>
                          </a:rPr>
                          <m:t>𝟎</m:t>
                        </m:r>
                      </m:e>
                    </m:d>
                    <m:r>
                      <a:rPr lang="en-US" sz="1200" b="1" i="1">
                        <a:latin typeface="Cambria Math" panose="02040503050406030204" pitchFamily="18" charset="0"/>
                      </a:rPr>
                      <m:t>=</m:t>
                    </m:r>
                    <m:f>
                      <m:fPr>
                        <m:ctrlPr>
                          <a:rPr lang="en-US" sz="1200" b="1" i="1">
                            <a:latin typeface="Cambria Math" panose="02040503050406030204" pitchFamily="18" charset="0"/>
                            <a:ea typeface="Cambria Math" panose="02040503050406030204" pitchFamily="18" charset="0"/>
                          </a:rPr>
                        </m:ctrlPr>
                      </m:fPr>
                      <m:num>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&lt;</m:t>
                            </m:r>
                            <m:r>
                              <a:rPr lang="en-US" sz="1200" b="1" i="1">
                                <a:latin typeface="Cambria Math" panose="02040503050406030204" pitchFamily="18" charset="0"/>
                              </a:rPr>
                              <m:t>𝟎</m:t>
                            </m:r>
                            <m:r>
                              <a:rPr lang="en-US" sz="1200" b="1" i="1">
                                <a:latin typeface="Cambria Math" panose="02040503050406030204" pitchFamily="18" charset="0"/>
                                <a:ea typeface="Cambria Math" panose="02040503050406030204" pitchFamily="18" charset="0"/>
                              </a:rPr>
                              <m:t>∩</m:t>
                            </m:r>
                            <m:r>
                              <a:rPr lang="en-US" sz="1200" b="1" i="1">
                                <a:latin typeface="Cambria Math" panose="02040503050406030204" pitchFamily="18" charset="0"/>
                                <a:ea typeface="Cambria Math" panose="02040503050406030204" pitchFamily="18" charset="0"/>
                              </a:rPr>
                              <m:t>𝑫</m:t>
                            </m:r>
                            <m:r>
                              <a:rPr lang="en-US" sz="1200" b="1" i="1">
                                <a:latin typeface="Cambria Math" panose="02040503050406030204" pitchFamily="18" charset="0"/>
                                <a:ea typeface="Cambria Math" panose="02040503050406030204" pitchFamily="18" charset="0"/>
                              </a:rPr>
                              <m:t>&gt;</m:t>
                            </m:r>
                            <m:r>
                              <a:rPr lang="en-US" sz="1200" b="1" i="1">
                                <a:latin typeface="Cambria Math" panose="02040503050406030204" pitchFamily="18" charset="0"/>
                                <a:ea typeface="Cambria Math" panose="02040503050406030204" pitchFamily="18" charset="0"/>
                              </a:rPr>
                              <m:t>𝟎</m:t>
                            </m:r>
                          </m:e>
                        </m:d>
                      </m:num>
                      <m:den>
                        <m:r>
                          <a:rPr lang="en-US" sz="1200" b="1" i="1">
                            <a:latin typeface="Cambria Math" panose="02040503050406030204" pitchFamily="18" charset="0"/>
                            <a:ea typeface="Cambria Math" panose="02040503050406030204" pitchFamily="18" charset="0"/>
                          </a:rPr>
                          <m:t>𝑷</m:t>
                        </m:r>
                        <m:d>
                          <m:dPr>
                            <m:ctrlPr>
                              <a:rPr lang="en-US" sz="1200" b="1" i="1">
                                <a:latin typeface="Cambria Math" panose="02040503050406030204" pitchFamily="18" charset="0"/>
                                <a:ea typeface="Cambria Math" panose="02040503050406030204" pitchFamily="18" charset="0"/>
                              </a:rPr>
                            </m:ctrlPr>
                          </m:dPr>
                          <m:e>
                            <m:r>
                              <a:rPr lang="en-US" sz="1200" b="1" i="1">
                                <a:latin typeface="Cambria Math" panose="02040503050406030204" pitchFamily="18" charset="0"/>
                                <a:ea typeface="Cambria Math" panose="02040503050406030204" pitchFamily="18" charset="0"/>
                              </a:rPr>
                              <m:t>𝑫</m:t>
                            </m:r>
                            <m:r>
                              <a:rPr lang="en-US" sz="1200" b="1" i="1">
                                <a:latin typeface="Cambria Math" panose="02040503050406030204" pitchFamily="18" charset="0"/>
                                <a:ea typeface="Cambria Math" panose="02040503050406030204" pitchFamily="18" charset="0"/>
                              </a:rPr>
                              <m:t>&gt;</m:t>
                            </m:r>
                            <m:r>
                              <a:rPr lang="en-US" sz="1200" b="1" i="1">
                                <a:latin typeface="Cambria Math" panose="02040503050406030204" pitchFamily="18" charset="0"/>
                                <a:ea typeface="Cambria Math" panose="02040503050406030204" pitchFamily="18" charset="0"/>
                              </a:rPr>
                              <m:t>𝟎</m:t>
                            </m:r>
                          </m:e>
                        </m:d>
                      </m:den>
                    </m:f>
                    <m:r>
                      <a:rPr lang="en-US" sz="1200" b="1" i="1">
                        <a:latin typeface="Cambria Math" panose="02040503050406030204" pitchFamily="18" charset="0"/>
                        <a:ea typeface="Cambria Math" panose="02040503050406030204" pitchFamily="18" charset="0"/>
                      </a:rPr>
                      <m:t>=</m:t>
                    </m:r>
                  </m:oMath>
                </m:oMathPara>
              </a14:m>
              <a:endParaRPr lang="en-US" sz="1200" b="1">
                <a:ea typeface="Cambria Math" panose="02040503050406030204" pitchFamily="18" charset="0"/>
              </a:endParaRPr>
            </a:p>
            <a:p>
              <a:endParaRPr lang="en-GB" sz="1200" b="1"/>
            </a:p>
          </xdr:txBody>
        </xdr:sp>
      </mc:Choice>
      <mc:Fallback>
        <xdr:sp macro="" textlink="">
          <xdr:nvSpPr>
            <xdr:cNvPr id="12" name="TextBox 11">
              <a:extLst>
                <a:ext uri="{FF2B5EF4-FFF2-40B4-BE49-F238E27FC236}">
                  <a16:creationId xmlns:a16="http://schemas.microsoft.com/office/drawing/2014/main" id="{A16468F1-E57C-1745-A72B-E76F23C34BB1}"/>
                </a:ext>
              </a:extLst>
            </xdr:cNvPr>
            <xdr:cNvSpPr txBox="1"/>
          </xdr:nvSpPr>
          <xdr:spPr>
            <a:xfrm>
              <a:off x="12815302" y="52897282"/>
              <a:ext cx="2729658"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200" b="1" i="0">
                  <a:latin typeface="Cambria Math" panose="02040503050406030204" pitchFamily="18" charset="0"/>
                </a:rPr>
                <a:t>𝑷(𝑿&lt;𝟎│𝑫&gt;𝟎)=𝑷(𝑿&lt;𝟎</a:t>
              </a:r>
              <a:r>
                <a:rPr lang="en-US" sz="1200" b="1" i="0">
                  <a:latin typeface="Cambria Math" panose="02040503050406030204" pitchFamily="18" charset="0"/>
                  <a:ea typeface="Cambria Math" panose="02040503050406030204" pitchFamily="18" charset="0"/>
                </a:rPr>
                <a:t>∩𝑫&gt;𝟎)/𝑷(𝑫&gt;𝟎) =</a:t>
              </a:r>
              <a:endParaRPr lang="en-US" sz="1200" b="1">
                <a:ea typeface="Cambria Math" panose="02040503050406030204" pitchFamily="18" charset="0"/>
              </a:endParaRPr>
            </a:p>
            <a:p>
              <a:endParaRPr lang="en-GB" sz="1200" b="1"/>
            </a:p>
          </xdr:txBody>
        </xdr:sp>
      </mc:Fallback>
    </mc:AlternateContent>
    <xdr:clientData/>
  </xdr:oneCellAnchor>
  <xdr:oneCellAnchor>
    <xdr:from>
      <xdr:col>18</xdr:col>
      <xdr:colOff>984250</xdr:colOff>
      <xdr:row>221</xdr:row>
      <xdr:rowOff>70518</xdr:rowOff>
    </xdr:from>
    <xdr:ext cx="2700676" cy="572336"/>
    <mc:AlternateContent xmlns:mc="http://schemas.openxmlformats.org/markup-compatibility/2006">
      <mc:Choice xmlns:a14="http://schemas.microsoft.com/office/drawing/2010/main" Requires="a14">
        <xdr:sp macro="" textlink="">
          <xdr:nvSpPr>
            <xdr:cNvPr id="13" name="TextBox 12">
              <a:extLst>
                <a:ext uri="{FF2B5EF4-FFF2-40B4-BE49-F238E27FC236}">
                  <a16:creationId xmlns:a16="http://schemas.microsoft.com/office/drawing/2014/main" id="{9E1B1004-E34E-BB48-8494-5D17796639C0}"/>
                </a:ext>
              </a:extLst>
            </xdr:cNvPr>
            <xdr:cNvSpPr txBox="1"/>
          </xdr:nvSpPr>
          <xdr:spPr>
            <a:xfrm>
              <a:off x="30353000" y="48254318"/>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&gt;</m:t>
                        </m:r>
                        <m:r>
                          <a:rPr lang="en-US" sz="1200" b="1" i="1">
                            <a:latin typeface="Cambria Math" panose="02040503050406030204" pitchFamily="18" charset="0"/>
                          </a:rPr>
                          <m:t>𝟎</m:t>
                        </m:r>
                      </m:e>
                      <m:e>
                        <m:r>
                          <a:rPr lang="en-US" sz="1200" b="1" i="1">
                            <a:latin typeface="Cambria Math" panose="02040503050406030204" pitchFamily="18" charset="0"/>
                          </a:rPr>
                          <m:t>𝑨</m:t>
                        </m:r>
                        <m:r>
                          <a:rPr lang="en-US" sz="1200" b="1" i="1">
                            <a:latin typeface="Cambria Math" panose="02040503050406030204" pitchFamily="18" charset="0"/>
                          </a:rPr>
                          <m:t>&lt;</m:t>
                        </m:r>
                        <m:r>
                          <a:rPr lang="en-US" sz="1200" b="1" i="1">
                            <a:latin typeface="Cambria Math" panose="02040503050406030204" pitchFamily="18" charset="0"/>
                          </a:rPr>
                          <m:t>𝟎</m:t>
                        </m:r>
                      </m:e>
                    </m:d>
                    <m:r>
                      <a:rPr lang="en-US" sz="1200" b="1" i="1">
                        <a:latin typeface="Cambria Math" panose="02040503050406030204" pitchFamily="18" charset="0"/>
                      </a:rPr>
                      <m:t>=</m:t>
                    </m:r>
                    <m:f>
                      <m:fPr>
                        <m:ctrlPr>
                          <a:rPr lang="en-US" sz="1200" b="1" i="1">
                            <a:latin typeface="Cambria Math" panose="02040503050406030204" pitchFamily="18" charset="0"/>
                            <a:ea typeface="Cambria Math" panose="02040503050406030204" pitchFamily="18" charset="0"/>
                          </a:rPr>
                        </m:ctrlPr>
                      </m:fPr>
                      <m:num>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&gt;</m:t>
                            </m:r>
                            <m:r>
                              <a:rPr lang="en-US" sz="1200" b="1" i="1">
                                <a:latin typeface="Cambria Math" panose="02040503050406030204" pitchFamily="18" charset="0"/>
                              </a:rPr>
                              <m:t>𝟎</m:t>
                            </m:r>
                            <m:r>
                              <a:rPr lang="en-US" sz="1200" b="1" i="1">
                                <a:latin typeface="Cambria Math" panose="02040503050406030204" pitchFamily="18" charset="0"/>
                                <a:ea typeface="Cambria Math" panose="02040503050406030204" pitchFamily="18" charset="0"/>
                              </a:rPr>
                              <m:t>∩</m:t>
                            </m:r>
                            <m:r>
                              <a:rPr lang="en-US" sz="1200" b="1" i="1">
                                <a:latin typeface="Cambria Math" panose="02040503050406030204" pitchFamily="18" charset="0"/>
                                <a:ea typeface="Cambria Math" panose="02040503050406030204" pitchFamily="18" charset="0"/>
                              </a:rPr>
                              <m:t>𝑨</m:t>
                            </m:r>
                            <m:r>
                              <a:rPr lang="en-US" sz="1200" b="1" i="1">
                                <a:latin typeface="Cambria Math" panose="02040503050406030204" pitchFamily="18" charset="0"/>
                                <a:ea typeface="Cambria Math" panose="02040503050406030204" pitchFamily="18" charset="0"/>
                              </a:rPr>
                              <m:t>&lt;</m:t>
                            </m:r>
                            <m:r>
                              <a:rPr lang="en-US" sz="1200" b="1" i="1">
                                <a:latin typeface="Cambria Math" panose="02040503050406030204" pitchFamily="18" charset="0"/>
                                <a:ea typeface="Cambria Math" panose="02040503050406030204" pitchFamily="18" charset="0"/>
                              </a:rPr>
                              <m:t>𝟎</m:t>
                            </m:r>
                          </m:e>
                        </m:d>
                      </m:num>
                      <m:den>
                        <m:r>
                          <a:rPr lang="en-US" sz="1200" b="1" i="1">
                            <a:latin typeface="Cambria Math" panose="02040503050406030204" pitchFamily="18" charset="0"/>
                            <a:ea typeface="Cambria Math" panose="02040503050406030204" pitchFamily="18" charset="0"/>
                          </a:rPr>
                          <m:t>𝑷</m:t>
                        </m:r>
                        <m:d>
                          <m:dPr>
                            <m:ctrlPr>
                              <a:rPr lang="en-US" sz="1200" b="1" i="1">
                                <a:latin typeface="Cambria Math" panose="02040503050406030204" pitchFamily="18" charset="0"/>
                                <a:ea typeface="Cambria Math" panose="02040503050406030204" pitchFamily="18" charset="0"/>
                              </a:rPr>
                            </m:ctrlPr>
                          </m:dPr>
                          <m:e>
                            <m:r>
                              <a:rPr lang="en-US" sz="1200" b="1" i="1">
                                <a:latin typeface="Cambria Math" panose="02040503050406030204" pitchFamily="18" charset="0"/>
                                <a:ea typeface="Cambria Math" panose="02040503050406030204" pitchFamily="18" charset="0"/>
                              </a:rPr>
                              <m:t>𝑨</m:t>
                            </m:r>
                            <m:r>
                              <a:rPr lang="en-US" sz="1200" b="1" i="1">
                                <a:latin typeface="Cambria Math" panose="02040503050406030204" pitchFamily="18" charset="0"/>
                                <a:ea typeface="Cambria Math" panose="02040503050406030204" pitchFamily="18" charset="0"/>
                              </a:rPr>
                              <m:t>&lt;</m:t>
                            </m:r>
                            <m:r>
                              <a:rPr lang="en-US" sz="1200" b="1" i="1">
                                <a:latin typeface="Cambria Math" panose="02040503050406030204" pitchFamily="18" charset="0"/>
                                <a:ea typeface="Cambria Math" panose="02040503050406030204" pitchFamily="18" charset="0"/>
                              </a:rPr>
                              <m:t>𝟎</m:t>
                            </m:r>
                          </m:e>
                        </m:d>
                      </m:den>
                    </m:f>
                    <m:r>
                      <a:rPr lang="en-US" sz="1200" b="1" i="1">
                        <a:latin typeface="Cambria Math" panose="02040503050406030204" pitchFamily="18" charset="0"/>
                        <a:ea typeface="Cambria Math" panose="02040503050406030204" pitchFamily="18" charset="0"/>
                      </a:rPr>
                      <m:t>=</m:t>
                    </m:r>
                  </m:oMath>
                </m:oMathPara>
              </a14:m>
              <a:endParaRPr lang="en-US" sz="1200" b="1">
                <a:ea typeface="Cambria Math" panose="02040503050406030204" pitchFamily="18" charset="0"/>
              </a:endParaRPr>
            </a:p>
            <a:p>
              <a:endParaRPr lang="en-GB" sz="1200" b="1"/>
            </a:p>
          </xdr:txBody>
        </xdr:sp>
      </mc:Choice>
      <mc:Fallback>
        <xdr:sp macro="" textlink="">
          <xdr:nvSpPr>
            <xdr:cNvPr id="13" name="TextBox 12">
              <a:extLst>
                <a:ext uri="{FF2B5EF4-FFF2-40B4-BE49-F238E27FC236}">
                  <a16:creationId xmlns:a16="http://schemas.microsoft.com/office/drawing/2014/main" id="{9E1B1004-E34E-BB48-8494-5D17796639C0}"/>
                </a:ext>
              </a:extLst>
            </xdr:cNvPr>
            <xdr:cNvSpPr txBox="1"/>
          </xdr:nvSpPr>
          <xdr:spPr>
            <a:xfrm>
              <a:off x="30353000" y="48254318"/>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200" b="1" i="0">
                  <a:latin typeface="Cambria Math" panose="02040503050406030204" pitchFamily="18" charset="0"/>
                </a:rPr>
                <a:t>𝑷(𝑿&gt;𝟎│𝑨&lt;𝟎)=𝑷(𝑿&gt;𝟎</a:t>
              </a:r>
              <a:r>
                <a:rPr lang="en-US" sz="1200" b="1" i="0">
                  <a:latin typeface="Cambria Math" panose="02040503050406030204" pitchFamily="18" charset="0"/>
                  <a:ea typeface="Cambria Math" panose="02040503050406030204" pitchFamily="18" charset="0"/>
                </a:rPr>
                <a:t>∩𝑨&lt;𝟎)/𝑷(𝑨&lt;𝟎) =</a:t>
              </a:r>
              <a:endParaRPr lang="en-US" sz="1200" b="1">
                <a:ea typeface="Cambria Math" panose="02040503050406030204" pitchFamily="18" charset="0"/>
              </a:endParaRPr>
            </a:p>
            <a:p>
              <a:endParaRPr lang="en-GB" sz="1200" b="1"/>
            </a:p>
          </xdr:txBody>
        </xdr:sp>
      </mc:Fallback>
    </mc:AlternateContent>
    <xdr:clientData/>
  </xdr:oneCellAnchor>
  <xdr:oneCellAnchor>
    <xdr:from>
      <xdr:col>18</xdr:col>
      <xdr:colOff>977900</xdr:colOff>
      <xdr:row>229</xdr:row>
      <xdr:rowOff>63500</xdr:rowOff>
    </xdr:from>
    <xdr:ext cx="2700676" cy="572336"/>
    <mc:AlternateContent xmlns:mc="http://schemas.openxmlformats.org/markup-compatibility/2006">
      <mc:Choice xmlns:a14="http://schemas.microsoft.com/office/drawing/2010/main" Requires="a14">
        <xdr:sp macro="" textlink="">
          <xdr:nvSpPr>
            <xdr:cNvPr id="14" name="TextBox 13">
              <a:extLst>
                <a:ext uri="{FF2B5EF4-FFF2-40B4-BE49-F238E27FC236}">
                  <a16:creationId xmlns:a16="http://schemas.microsoft.com/office/drawing/2014/main" id="{1977797D-A0F5-1341-B15E-EF1FC9E4698E}"/>
                </a:ext>
              </a:extLst>
            </xdr:cNvPr>
            <xdr:cNvSpPr txBox="1"/>
          </xdr:nvSpPr>
          <xdr:spPr>
            <a:xfrm>
              <a:off x="30346650" y="49923700"/>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&gt;</m:t>
                        </m:r>
                        <m:r>
                          <a:rPr lang="en-US" sz="1200" b="1" i="1">
                            <a:latin typeface="Cambria Math" panose="02040503050406030204" pitchFamily="18" charset="0"/>
                          </a:rPr>
                          <m:t>𝟎</m:t>
                        </m:r>
                      </m:e>
                      <m:e>
                        <m:r>
                          <a:rPr lang="en-US" sz="1200" b="1" i="1">
                            <a:latin typeface="Cambria Math" panose="02040503050406030204" pitchFamily="18" charset="0"/>
                          </a:rPr>
                          <m:t>𝑩</m:t>
                        </m:r>
                        <m:r>
                          <a:rPr lang="en-US" sz="1200" b="1" i="1">
                            <a:latin typeface="Cambria Math" panose="02040503050406030204" pitchFamily="18" charset="0"/>
                          </a:rPr>
                          <m:t>&lt;</m:t>
                        </m:r>
                        <m:r>
                          <a:rPr lang="en-US" sz="1200" b="1" i="1">
                            <a:latin typeface="Cambria Math" panose="02040503050406030204" pitchFamily="18" charset="0"/>
                          </a:rPr>
                          <m:t>𝟎</m:t>
                        </m:r>
                      </m:e>
                    </m:d>
                    <m:r>
                      <a:rPr lang="en-US" sz="1200" b="1" i="1">
                        <a:latin typeface="Cambria Math" panose="02040503050406030204" pitchFamily="18" charset="0"/>
                      </a:rPr>
                      <m:t>=</m:t>
                    </m:r>
                    <m:f>
                      <m:fPr>
                        <m:ctrlPr>
                          <a:rPr lang="en-US" sz="1200" b="1" i="1">
                            <a:latin typeface="Cambria Math" panose="02040503050406030204" pitchFamily="18" charset="0"/>
                            <a:ea typeface="Cambria Math" panose="02040503050406030204" pitchFamily="18" charset="0"/>
                          </a:rPr>
                        </m:ctrlPr>
                      </m:fPr>
                      <m:num>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&gt;</m:t>
                            </m:r>
                            <m:r>
                              <a:rPr lang="en-US" sz="1200" b="1" i="1">
                                <a:latin typeface="Cambria Math" panose="02040503050406030204" pitchFamily="18" charset="0"/>
                              </a:rPr>
                              <m:t>𝟎</m:t>
                            </m:r>
                            <m:r>
                              <a:rPr lang="en-US" sz="1200" b="1" i="1">
                                <a:latin typeface="Cambria Math" panose="02040503050406030204" pitchFamily="18" charset="0"/>
                                <a:ea typeface="Cambria Math" panose="02040503050406030204" pitchFamily="18" charset="0"/>
                              </a:rPr>
                              <m:t>∩</m:t>
                            </m:r>
                            <m:r>
                              <a:rPr lang="en-US" sz="1200" b="1" i="1">
                                <a:latin typeface="Cambria Math" panose="02040503050406030204" pitchFamily="18" charset="0"/>
                                <a:ea typeface="Cambria Math" panose="02040503050406030204" pitchFamily="18" charset="0"/>
                              </a:rPr>
                              <m:t>𝑩</m:t>
                            </m:r>
                            <m:r>
                              <a:rPr lang="en-US" sz="1200" b="1" i="1">
                                <a:latin typeface="Cambria Math" panose="02040503050406030204" pitchFamily="18" charset="0"/>
                                <a:ea typeface="Cambria Math" panose="02040503050406030204" pitchFamily="18" charset="0"/>
                              </a:rPr>
                              <m:t>&lt;</m:t>
                            </m:r>
                            <m:r>
                              <a:rPr lang="en-US" sz="1200" b="1" i="1">
                                <a:latin typeface="Cambria Math" panose="02040503050406030204" pitchFamily="18" charset="0"/>
                                <a:ea typeface="Cambria Math" panose="02040503050406030204" pitchFamily="18" charset="0"/>
                              </a:rPr>
                              <m:t>𝟎</m:t>
                            </m:r>
                          </m:e>
                        </m:d>
                      </m:num>
                      <m:den>
                        <m:r>
                          <a:rPr lang="en-US" sz="1200" b="1" i="1">
                            <a:latin typeface="Cambria Math" panose="02040503050406030204" pitchFamily="18" charset="0"/>
                            <a:ea typeface="Cambria Math" panose="02040503050406030204" pitchFamily="18" charset="0"/>
                          </a:rPr>
                          <m:t>𝑷</m:t>
                        </m:r>
                        <m:d>
                          <m:dPr>
                            <m:ctrlPr>
                              <a:rPr lang="en-US" sz="1200" b="1" i="1">
                                <a:latin typeface="Cambria Math" panose="02040503050406030204" pitchFamily="18" charset="0"/>
                                <a:ea typeface="Cambria Math" panose="02040503050406030204" pitchFamily="18" charset="0"/>
                              </a:rPr>
                            </m:ctrlPr>
                          </m:dPr>
                          <m:e>
                            <m:r>
                              <a:rPr lang="en-US" sz="1200" b="1" i="1">
                                <a:latin typeface="Cambria Math" panose="02040503050406030204" pitchFamily="18" charset="0"/>
                                <a:ea typeface="Cambria Math" panose="02040503050406030204" pitchFamily="18" charset="0"/>
                              </a:rPr>
                              <m:t>𝑩</m:t>
                            </m:r>
                            <m:r>
                              <a:rPr lang="en-US" sz="1200" b="1" i="1">
                                <a:latin typeface="Cambria Math" panose="02040503050406030204" pitchFamily="18" charset="0"/>
                                <a:ea typeface="Cambria Math" panose="02040503050406030204" pitchFamily="18" charset="0"/>
                              </a:rPr>
                              <m:t>&lt;</m:t>
                            </m:r>
                            <m:r>
                              <a:rPr lang="en-US" sz="1200" b="1" i="1">
                                <a:latin typeface="Cambria Math" panose="02040503050406030204" pitchFamily="18" charset="0"/>
                                <a:ea typeface="Cambria Math" panose="02040503050406030204" pitchFamily="18" charset="0"/>
                              </a:rPr>
                              <m:t>𝟎</m:t>
                            </m:r>
                          </m:e>
                        </m:d>
                      </m:den>
                    </m:f>
                    <m:r>
                      <a:rPr lang="en-US" sz="1200" b="1" i="1">
                        <a:latin typeface="Cambria Math" panose="02040503050406030204" pitchFamily="18" charset="0"/>
                        <a:ea typeface="Cambria Math" panose="02040503050406030204" pitchFamily="18" charset="0"/>
                      </a:rPr>
                      <m:t>=</m:t>
                    </m:r>
                  </m:oMath>
                </m:oMathPara>
              </a14:m>
              <a:endParaRPr lang="en-US" sz="1200" b="1">
                <a:ea typeface="Cambria Math" panose="02040503050406030204" pitchFamily="18" charset="0"/>
              </a:endParaRPr>
            </a:p>
            <a:p>
              <a:endParaRPr lang="en-GB" sz="1200" b="1"/>
            </a:p>
          </xdr:txBody>
        </xdr:sp>
      </mc:Choice>
      <mc:Fallback>
        <xdr:sp macro="" textlink="">
          <xdr:nvSpPr>
            <xdr:cNvPr id="14" name="TextBox 13">
              <a:extLst>
                <a:ext uri="{FF2B5EF4-FFF2-40B4-BE49-F238E27FC236}">
                  <a16:creationId xmlns:a16="http://schemas.microsoft.com/office/drawing/2014/main" id="{1977797D-A0F5-1341-B15E-EF1FC9E4698E}"/>
                </a:ext>
              </a:extLst>
            </xdr:cNvPr>
            <xdr:cNvSpPr txBox="1"/>
          </xdr:nvSpPr>
          <xdr:spPr>
            <a:xfrm>
              <a:off x="30346650" y="49923700"/>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200" b="1" i="0">
                  <a:latin typeface="Cambria Math" panose="02040503050406030204" pitchFamily="18" charset="0"/>
                </a:rPr>
                <a:t>𝑷(𝑿&gt;𝟎│𝑩&lt;𝟎)=𝑷(𝑿&gt;𝟎</a:t>
              </a:r>
              <a:r>
                <a:rPr lang="en-US" sz="1200" b="1" i="0">
                  <a:latin typeface="Cambria Math" panose="02040503050406030204" pitchFamily="18" charset="0"/>
                  <a:ea typeface="Cambria Math" panose="02040503050406030204" pitchFamily="18" charset="0"/>
                </a:rPr>
                <a:t>∩𝑩&lt;𝟎)/𝑷(𝑩&lt;𝟎) =</a:t>
              </a:r>
              <a:endParaRPr lang="en-US" sz="1200" b="1">
                <a:ea typeface="Cambria Math" panose="02040503050406030204" pitchFamily="18" charset="0"/>
              </a:endParaRPr>
            </a:p>
            <a:p>
              <a:endParaRPr lang="en-GB" sz="1200" b="1"/>
            </a:p>
          </xdr:txBody>
        </xdr:sp>
      </mc:Fallback>
    </mc:AlternateContent>
    <xdr:clientData/>
  </xdr:oneCellAnchor>
  <xdr:oneCellAnchor>
    <xdr:from>
      <xdr:col>18</xdr:col>
      <xdr:colOff>952500</xdr:colOff>
      <xdr:row>236</xdr:row>
      <xdr:rowOff>76200</xdr:rowOff>
    </xdr:from>
    <xdr:ext cx="2700676" cy="572336"/>
    <mc:AlternateContent xmlns:mc="http://schemas.openxmlformats.org/markup-compatibility/2006">
      <mc:Choice xmlns:a14="http://schemas.microsoft.com/office/drawing/2010/main" Requires="a14">
        <xdr:sp macro="" textlink="">
          <xdr:nvSpPr>
            <xdr:cNvPr id="15" name="TextBox 14">
              <a:extLst>
                <a:ext uri="{FF2B5EF4-FFF2-40B4-BE49-F238E27FC236}">
                  <a16:creationId xmlns:a16="http://schemas.microsoft.com/office/drawing/2014/main" id="{A0E4BDBA-D906-8E48-81A3-EE34B81AD29F}"/>
                </a:ext>
              </a:extLst>
            </xdr:cNvPr>
            <xdr:cNvSpPr txBox="1"/>
          </xdr:nvSpPr>
          <xdr:spPr>
            <a:xfrm>
              <a:off x="30321250" y="51415950"/>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&gt;</m:t>
                        </m:r>
                        <m:r>
                          <a:rPr lang="en-US" sz="1200" b="1" i="1">
                            <a:latin typeface="Cambria Math" panose="02040503050406030204" pitchFamily="18" charset="0"/>
                          </a:rPr>
                          <m:t>𝟎</m:t>
                        </m:r>
                      </m:e>
                      <m:e>
                        <m:r>
                          <a:rPr lang="en-US" sz="1200" b="1" i="1">
                            <a:latin typeface="Cambria Math" panose="02040503050406030204" pitchFamily="18" charset="0"/>
                          </a:rPr>
                          <m:t>𝑪</m:t>
                        </m:r>
                        <m:r>
                          <a:rPr lang="en-US" sz="1200" b="1" i="1">
                            <a:latin typeface="Cambria Math" panose="02040503050406030204" pitchFamily="18" charset="0"/>
                          </a:rPr>
                          <m:t>&gt;</m:t>
                        </m:r>
                        <m:r>
                          <a:rPr lang="en-US" sz="1200" b="1" i="1">
                            <a:latin typeface="Cambria Math" panose="02040503050406030204" pitchFamily="18" charset="0"/>
                          </a:rPr>
                          <m:t>𝟎</m:t>
                        </m:r>
                      </m:e>
                    </m:d>
                    <m:r>
                      <a:rPr lang="en-US" sz="1200" b="1" i="1">
                        <a:latin typeface="Cambria Math" panose="02040503050406030204" pitchFamily="18" charset="0"/>
                      </a:rPr>
                      <m:t>=</m:t>
                    </m:r>
                    <m:f>
                      <m:fPr>
                        <m:ctrlPr>
                          <a:rPr lang="en-US" sz="1200" b="1" i="1">
                            <a:latin typeface="Cambria Math" panose="02040503050406030204" pitchFamily="18" charset="0"/>
                            <a:ea typeface="Cambria Math" panose="02040503050406030204" pitchFamily="18" charset="0"/>
                          </a:rPr>
                        </m:ctrlPr>
                      </m:fPr>
                      <m:num>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&gt;</m:t>
                            </m:r>
                            <m:r>
                              <a:rPr lang="en-US" sz="1200" b="1" i="1">
                                <a:latin typeface="Cambria Math" panose="02040503050406030204" pitchFamily="18" charset="0"/>
                              </a:rPr>
                              <m:t>𝟎</m:t>
                            </m:r>
                            <m:r>
                              <a:rPr lang="en-US" sz="1200" b="1" i="1">
                                <a:latin typeface="Cambria Math" panose="02040503050406030204" pitchFamily="18" charset="0"/>
                                <a:ea typeface="Cambria Math" panose="02040503050406030204" pitchFamily="18" charset="0"/>
                              </a:rPr>
                              <m:t>∩</m:t>
                            </m:r>
                            <m:r>
                              <a:rPr lang="en-US" sz="1200" b="1" i="1">
                                <a:latin typeface="Cambria Math" panose="02040503050406030204" pitchFamily="18" charset="0"/>
                                <a:ea typeface="Cambria Math" panose="02040503050406030204" pitchFamily="18" charset="0"/>
                              </a:rPr>
                              <m:t>𝑪</m:t>
                            </m:r>
                            <m:r>
                              <a:rPr lang="en-US" sz="1200" b="1" i="1">
                                <a:latin typeface="Cambria Math" panose="02040503050406030204" pitchFamily="18" charset="0"/>
                                <a:ea typeface="Cambria Math" panose="02040503050406030204" pitchFamily="18" charset="0"/>
                              </a:rPr>
                              <m:t>&gt;</m:t>
                            </m:r>
                            <m:r>
                              <a:rPr lang="en-US" sz="1200" b="1" i="1">
                                <a:latin typeface="Cambria Math" panose="02040503050406030204" pitchFamily="18" charset="0"/>
                                <a:ea typeface="Cambria Math" panose="02040503050406030204" pitchFamily="18" charset="0"/>
                              </a:rPr>
                              <m:t>𝟎</m:t>
                            </m:r>
                          </m:e>
                        </m:d>
                      </m:num>
                      <m:den>
                        <m:r>
                          <a:rPr lang="en-US" sz="1200" b="1" i="1">
                            <a:latin typeface="Cambria Math" panose="02040503050406030204" pitchFamily="18" charset="0"/>
                            <a:ea typeface="Cambria Math" panose="02040503050406030204" pitchFamily="18" charset="0"/>
                          </a:rPr>
                          <m:t>𝑷</m:t>
                        </m:r>
                        <m:d>
                          <m:dPr>
                            <m:ctrlPr>
                              <a:rPr lang="en-US" sz="1200" b="1" i="1">
                                <a:latin typeface="Cambria Math" panose="02040503050406030204" pitchFamily="18" charset="0"/>
                                <a:ea typeface="Cambria Math" panose="02040503050406030204" pitchFamily="18" charset="0"/>
                              </a:rPr>
                            </m:ctrlPr>
                          </m:dPr>
                          <m:e>
                            <m:r>
                              <a:rPr lang="en-US" sz="1200" b="1" i="1">
                                <a:latin typeface="Cambria Math" panose="02040503050406030204" pitchFamily="18" charset="0"/>
                                <a:ea typeface="Cambria Math" panose="02040503050406030204" pitchFamily="18" charset="0"/>
                              </a:rPr>
                              <m:t>𝑪</m:t>
                            </m:r>
                            <m:r>
                              <a:rPr lang="en-US" sz="1200" b="1" i="1">
                                <a:latin typeface="Cambria Math" panose="02040503050406030204" pitchFamily="18" charset="0"/>
                                <a:ea typeface="Cambria Math" panose="02040503050406030204" pitchFamily="18" charset="0"/>
                              </a:rPr>
                              <m:t>&gt;</m:t>
                            </m:r>
                            <m:r>
                              <a:rPr lang="en-US" sz="1200" b="1" i="1">
                                <a:latin typeface="Cambria Math" panose="02040503050406030204" pitchFamily="18" charset="0"/>
                                <a:ea typeface="Cambria Math" panose="02040503050406030204" pitchFamily="18" charset="0"/>
                              </a:rPr>
                              <m:t>𝟎</m:t>
                            </m:r>
                          </m:e>
                        </m:d>
                      </m:den>
                    </m:f>
                    <m:r>
                      <a:rPr lang="en-US" sz="1200" b="1" i="1">
                        <a:latin typeface="Cambria Math" panose="02040503050406030204" pitchFamily="18" charset="0"/>
                        <a:ea typeface="Cambria Math" panose="02040503050406030204" pitchFamily="18" charset="0"/>
                      </a:rPr>
                      <m:t>=</m:t>
                    </m:r>
                  </m:oMath>
                </m:oMathPara>
              </a14:m>
              <a:endParaRPr lang="en-US" sz="1200" b="1">
                <a:ea typeface="Cambria Math" panose="02040503050406030204" pitchFamily="18" charset="0"/>
              </a:endParaRPr>
            </a:p>
            <a:p>
              <a:endParaRPr lang="en-GB" sz="1200" b="1"/>
            </a:p>
          </xdr:txBody>
        </xdr:sp>
      </mc:Choice>
      <mc:Fallback>
        <xdr:sp macro="" textlink="">
          <xdr:nvSpPr>
            <xdr:cNvPr id="15" name="TextBox 14">
              <a:extLst>
                <a:ext uri="{FF2B5EF4-FFF2-40B4-BE49-F238E27FC236}">
                  <a16:creationId xmlns:a16="http://schemas.microsoft.com/office/drawing/2014/main" id="{A0E4BDBA-D906-8E48-81A3-EE34B81AD29F}"/>
                </a:ext>
              </a:extLst>
            </xdr:cNvPr>
            <xdr:cNvSpPr txBox="1"/>
          </xdr:nvSpPr>
          <xdr:spPr>
            <a:xfrm>
              <a:off x="30321250" y="51415950"/>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200" b="1" i="0">
                  <a:latin typeface="Cambria Math" panose="02040503050406030204" pitchFamily="18" charset="0"/>
                </a:rPr>
                <a:t>𝑷(𝑿&gt;𝟎│𝑪&gt;𝟎)=𝑷(𝑿&gt;𝟎</a:t>
              </a:r>
              <a:r>
                <a:rPr lang="en-US" sz="1200" b="1" i="0">
                  <a:latin typeface="Cambria Math" panose="02040503050406030204" pitchFamily="18" charset="0"/>
                  <a:ea typeface="Cambria Math" panose="02040503050406030204" pitchFamily="18" charset="0"/>
                </a:rPr>
                <a:t>∩𝑪&gt;𝟎)/𝑷(𝑪&gt;𝟎) =</a:t>
              </a:r>
              <a:endParaRPr lang="en-US" sz="1200" b="1">
                <a:ea typeface="Cambria Math" panose="02040503050406030204" pitchFamily="18" charset="0"/>
              </a:endParaRPr>
            </a:p>
            <a:p>
              <a:endParaRPr lang="en-GB" sz="1200" b="1"/>
            </a:p>
          </xdr:txBody>
        </xdr:sp>
      </mc:Fallback>
    </mc:AlternateContent>
    <xdr:clientData/>
  </xdr:oneCellAnchor>
  <xdr:oneCellAnchor>
    <xdr:from>
      <xdr:col>18</xdr:col>
      <xdr:colOff>947152</xdr:colOff>
      <xdr:row>243</xdr:row>
      <xdr:rowOff>79319</xdr:rowOff>
    </xdr:from>
    <xdr:ext cx="2768258" cy="572336"/>
    <mc:AlternateContent xmlns:mc="http://schemas.openxmlformats.org/markup-compatibility/2006">
      <mc:Choice xmlns:a14="http://schemas.microsoft.com/office/drawing/2010/main" Requires="a14">
        <xdr:sp macro="" textlink="">
          <xdr:nvSpPr>
            <xdr:cNvPr id="16" name="TextBox 15">
              <a:extLst>
                <a:ext uri="{FF2B5EF4-FFF2-40B4-BE49-F238E27FC236}">
                  <a16:creationId xmlns:a16="http://schemas.microsoft.com/office/drawing/2014/main" id="{748E6F3F-69E3-DA46-A9AD-0E5BB359BB49}"/>
                </a:ext>
              </a:extLst>
            </xdr:cNvPr>
            <xdr:cNvSpPr txBox="1"/>
          </xdr:nvSpPr>
          <xdr:spPr>
            <a:xfrm>
              <a:off x="30315902" y="52898619"/>
              <a:ext cx="2768258"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&gt;</m:t>
                        </m:r>
                        <m:r>
                          <a:rPr lang="en-US" sz="1200" b="1" i="1">
                            <a:latin typeface="Cambria Math" panose="02040503050406030204" pitchFamily="18" charset="0"/>
                          </a:rPr>
                          <m:t>𝟎</m:t>
                        </m:r>
                      </m:e>
                      <m:e>
                        <m:r>
                          <a:rPr lang="en-US" sz="1200" b="1" i="1">
                            <a:latin typeface="Cambria Math" panose="02040503050406030204" pitchFamily="18" charset="0"/>
                          </a:rPr>
                          <m:t>𝑫</m:t>
                        </m:r>
                        <m:r>
                          <a:rPr lang="en-US" sz="1200" b="1" i="1">
                            <a:latin typeface="Cambria Math" panose="02040503050406030204" pitchFamily="18" charset="0"/>
                          </a:rPr>
                          <m:t>&lt;</m:t>
                        </m:r>
                        <m:r>
                          <a:rPr lang="en-US" sz="1200" b="1" i="1">
                            <a:latin typeface="Cambria Math" panose="02040503050406030204" pitchFamily="18" charset="0"/>
                          </a:rPr>
                          <m:t>𝟎</m:t>
                        </m:r>
                      </m:e>
                    </m:d>
                    <m:r>
                      <a:rPr lang="en-US" sz="1200" b="1" i="1">
                        <a:latin typeface="Cambria Math" panose="02040503050406030204" pitchFamily="18" charset="0"/>
                      </a:rPr>
                      <m:t>=</m:t>
                    </m:r>
                    <m:f>
                      <m:fPr>
                        <m:ctrlPr>
                          <a:rPr lang="en-US" sz="1200" b="1" i="1">
                            <a:latin typeface="Cambria Math" panose="02040503050406030204" pitchFamily="18" charset="0"/>
                            <a:ea typeface="Cambria Math" panose="02040503050406030204" pitchFamily="18" charset="0"/>
                          </a:rPr>
                        </m:ctrlPr>
                      </m:fPr>
                      <m:num>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&gt;</m:t>
                            </m:r>
                            <m:r>
                              <a:rPr lang="en-US" sz="1200" b="1" i="1">
                                <a:latin typeface="Cambria Math" panose="02040503050406030204" pitchFamily="18" charset="0"/>
                              </a:rPr>
                              <m:t>𝟎</m:t>
                            </m:r>
                            <m:r>
                              <a:rPr lang="en-US" sz="1200" b="1" i="1">
                                <a:latin typeface="Cambria Math" panose="02040503050406030204" pitchFamily="18" charset="0"/>
                                <a:ea typeface="Cambria Math" panose="02040503050406030204" pitchFamily="18" charset="0"/>
                              </a:rPr>
                              <m:t>∩</m:t>
                            </m:r>
                            <m:r>
                              <a:rPr lang="en-US" sz="1200" b="1" i="1">
                                <a:latin typeface="Cambria Math" panose="02040503050406030204" pitchFamily="18" charset="0"/>
                                <a:ea typeface="Cambria Math" panose="02040503050406030204" pitchFamily="18" charset="0"/>
                              </a:rPr>
                              <m:t>𝑫</m:t>
                            </m:r>
                            <m:r>
                              <a:rPr lang="en-US" sz="1200" b="1" i="1">
                                <a:latin typeface="Cambria Math" panose="02040503050406030204" pitchFamily="18" charset="0"/>
                                <a:ea typeface="Cambria Math" panose="02040503050406030204" pitchFamily="18" charset="0"/>
                              </a:rPr>
                              <m:t>&lt;</m:t>
                            </m:r>
                            <m:r>
                              <a:rPr lang="en-US" sz="1200" b="1" i="1">
                                <a:latin typeface="Cambria Math" panose="02040503050406030204" pitchFamily="18" charset="0"/>
                                <a:ea typeface="Cambria Math" panose="02040503050406030204" pitchFamily="18" charset="0"/>
                              </a:rPr>
                              <m:t>𝟎</m:t>
                            </m:r>
                          </m:e>
                        </m:d>
                      </m:num>
                      <m:den>
                        <m:r>
                          <a:rPr lang="en-US" sz="1200" b="1" i="1">
                            <a:latin typeface="Cambria Math" panose="02040503050406030204" pitchFamily="18" charset="0"/>
                            <a:ea typeface="Cambria Math" panose="02040503050406030204" pitchFamily="18" charset="0"/>
                          </a:rPr>
                          <m:t>𝑷</m:t>
                        </m:r>
                        <m:d>
                          <m:dPr>
                            <m:ctrlPr>
                              <a:rPr lang="en-US" sz="1200" b="1" i="1">
                                <a:latin typeface="Cambria Math" panose="02040503050406030204" pitchFamily="18" charset="0"/>
                                <a:ea typeface="Cambria Math" panose="02040503050406030204" pitchFamily="18" charset="0"/>
                              </a:rPr>
                            </m:ctrlPr>
                          </m:dPr>
                          <m:e>
                            <m:r>
                              <a:rPr lang="en-US" sz="1200" b="1" i="1">
                                <a:latin typeface="Cambria Math" panose="02040503050406030204" pitchFamily="18" charset="0"/>
                                <a:ea typeface="Cambria Math" panose="02040503050406030204" pitchFamily="18" charset="0"/>
                              </a:rPr>
                              <m:t>𝑫</m:t>
                            </m:r>
                            <m:r>
                              <a:rPr lang="en-US" sz="1200" b="1" i="1">
                                <a:latin typeface="Cambria Math" panose="02040503050406030204" pitchFamily="18" charset="0"/>
                                <a:ea typeface="Cambria Math" panose="02040503050406030204" pitchFamily="18" charset="0"/>
                              </a:rPr>
                              <m:t>&lt;</m:t>
                            </m:r>
                            <m:r>
                              <a:rPr lang="en-US" sz="1200" b="1" i="1">
                                <a:latin typeface="Cambria Math" panose="02040503050406030204" pitchFamily="18" charset="0"/>
                                <a:ea typeface="Cambria Math" panose="02040503050406030204" pitchFamily="18" charset="0"/>
                              </a:rPr>
                              <m:t>𝟎</m:t>
                            </m:r>
                          </m:e>
                        </m:d>
                      </m:den>
                    </m:f>
                    <m:r>
                      <a:rPr lang="en-US" sz="1200" b="1" i="1">
                        <a:latin typeface="Cambria Math" panose="02040503050406030204" pitchFamily="18" charset="0"/>
                        <a:ea typeface="Cambria Math" panose="02040503050406030204" pitchFamily="18" charset="0"/>
                      </a:rPr>
                      <m:t>=</m:t>
                    </m:r>
                  </m:oMath>
                </m:oMathPara>
              </a14:m>
              <a:endParaRPr lang="en-US" sz="1200" b="1">
                <a:ea typeface="Cambria Math" panose="02040503050406030204" pitchFamily="18" charset="0"/>
              </a:endParaRPr>
            </a:p>
            <a:p>
              <a:endParaRPr lang="en-GB" sz="1200" b="1"/>
            </a:p>
          </xdr:txBody>
        </xdr:sp>
      </mc:Choice>
      <mc:Fallback>
        <xdr:sp macro="" textlink="">
          <xdr:nvSpPr>
            <xdr:cNvPr id="16" name="TextBox 15">
              <a:extLst>
                <a:ext uri="{FF2B5EF4-FFF2-40B4-BE49-F238E27FC236}">
                  <a16:creationId xmlns:a16="http://schemas.microsoft.com/office/drawing/2014/main" id="{748E6F3F-69E3-DA46-A9AD-0E5BB359BB49}"/>
                </a:ext>
              </a:extLst>
            </xdr:cNvPr>
            <xdr:cNvSpPr txBox="1"/>
          </xdr:nvSpPr>
          <xdr:spPr>
            <a:xfrm>
              <a:off x="30315902" y="52898619"/>
              <a:ext cx="2768258"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200" b="1" i="0">
                  <a:latin typeface="Cambria Math" panose="02040503050406030204" pitchFamily="18" charset="0"/>
                </a:rPr>
                <a:t>𝑷(𝑿&gt;𝟎│𝑫&lt;𝟎)=𝑷(𝑿&gt;𝟎</a:t>
              </a:r>
              <a:r>
                <a:rPr lang="en-US" sz="1200" b="1" i="0">
                  <a:latin typeface="Cambria Math" panose="02040503050406030204" pitchFamily="18" charset="0"/>
                  <a:ea typeface="Cambria Math" panose="02040503050406030204" pitchFamily="18" charset="0"/>
                </a:rPr>
                <a:t>∩𝑫&lt;𝟎)/𝑷(𝑫&lt;𝟎) =</a:t>
              </a:r>
              <a:endParaRPr lang="en-US" sz="1200" b="1">
                <a:ea typeface="Cambria Math" panose="02040503050406030204" pitchFamily="18" charset="0"/>
              </a:endParaRPr>
            </a:p>
            <a:p>
              <a:endParaRPr lang="en-GB" sz="1200" b="1"/>
            </a:p>
          </xdr:txBody>
        </xdr:sp>
      </mc:Fallback>
    </mc:AlternateContent>
    <xdr:clientData/>
  </xdr:oneCellAnchor>
  <xdr:oneCellAnchor>
    <xdr:from>
      <xdr:col>21</xdr:col>
      <xdr:colOff>1008648</xdr:colOff>
      <xdr:row>267</xdr:row>
      <xdr:rowOff>63500</xdr:rowOff>
    </xdr:from>
    <xdr:ext cx="2700676" cy="572336"/>
    <mc:AlternateContent xmlns:mc="http://schemas.openxmlformats.org/markup-compatibility/2006">
      <mc:Choice xmlns:a14="http://schemas.microsoft.com/office/drawing/2010/main" Requires="a14">
        <xdr:sp macro="" textlink="">
          <xdr:nvSpPr>
            <xdr:cNvPr id="17" name="TextBox 16">
              <a:extLst>
                <a:ext uri="{FF2B5EF4-FFF2-40B4-BE49-F238E27FC236}">
                  <a16:creationId xmlns:a16="http://schemas.microsoft.com/office/drawing/2014/main" id="{FA483D9A-728C-4F41-99E0-6B1D12E4397D}"/>
                </a:ext>
              </a:extLst>
            </xdr:cNvPr>
            <xdr:cNvSpPr txBox="1"/>
          </xdr:nvSpPr>
          <xdr:spPr>
            <a:xfrm>
              <a:off x="37514798" y="58331100"/>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&lt;</m:t>
                        </m:r>
                        <m:r>
                          <a:rPr lang="en-US" sz="1200" b="1" i="1">
                            <a:latin typeface="Cambria Math" panose="02040503050406030204" pitchFamily="18" charset="0"/>
                          </a:rPr>
                          <m:t>𝟎</m:t>
                        </m:r>
                      </m:e>
                      <m:e>
                        <m:r>
                          <a:rPr lang="en-US" sz="1200" b="1" i="1">
                            <a:latin typeface="Cambria Math" panose="02040503050406030204" pitchFamily="18" charset="0"/>
                          </a:rPr>
                          <m:t>𝑩</m:t>
                        </m:r>
                        <m:r>
                          <a:rPr lang="en-US" sz="1200" b="1" i="1">
                            <a:latin typeface="Cambria Math" panose="02040503050406030204" pitchFamily="18" charset="0"/>
                          </a:rPr>
                          <m:t>&gt;</m:t>
                        </m:r>
                        <m:r>
                          <a:rPr lang="en-US" sz="1200" b="1" i="1">
                            <a:latin typeface="Cambria Math" panose="02040503050406030204" pitchFamily="18" charset="0"/>
                          </a:rPr>
                          <m:t>𝟎</m:t>
                        </m:r>
                      </m:e>
                    </m:d>
                    <m:r>
                      <a:rPr lang="en-US" sz="1200" b="1" i="1">
                        <a:latin typeface="Cambria Math" panose="02040503050406030204" pitchFamily="18" charset="0"/>
                      </a:rPr>
                      <m:t>=</m:t>
                    </m:r>
                    <m:f>
                      <m:fPr>
                        <m:ctrlPr>
                          <a:rPr lang="en-US" sz="1200" b="1" i="1">
                            <a:latin typeface="Cambria Math" panose="02040503050406030204" pitchFamily="18" charset="0"/>
                            <a:ea typeface="Cambria Math" panose="02040503050406030204" pitchFamily="18" charset="0"/>
                          </a:rPr>
                        </m:ctrlPr>
                      </m:fPr>
                      <m:num>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&lt;</m:t>
                            </m:r>
                            <m:r>
                              <a:rPr lang="en-US" sz="1200" b="1" i="1">
                                <a:latin typeface="Cambria Math" panose="02040503050406030204" pitchFamily="18" charset="0"/>
                              </a:rPr>
                              <m:t>𝟎</m:t>
                            </m:r>
                            <m:r>
                              <a:rPr lang="en-US" sz="1200" b="1" i="1">
                                <a:latin typeface="Cambria Math" panose="02040503050406030204" pitchFamily="18" charset="0"/>
                                <a:ea typeface="Cambria Math" panose="02040503050406030204" pitchFamily="18" charset="0"/>
                              </a:rPr>
                              <m:t>∩</m:t>
                            </m:r>
                            <m:r>
                              <a:rPr lang="en-US" sz="1200" b="1" i="1">
                                <a:latin typeface="Cambria Math" panose="02040503050406030204" pitchFamily="18" charset="0"/>
                                <a:ea typeface="Cambria Math" panose="02040503050406030204" pitchFamily="18" charset="0"/>
                              </a:rPr>
                              <m:t>𝑩</m:t>
                            </m:r>
                            <m:r>
                              <a:rPr lang="en-US" sz="1200" b="1" i="1">
                                <a:latin typeface="Cambria Math" panose="02040503050406030204" pitchFamily="18" charset="0"/>
                                <a:ea typeface="Cambria Math" panose="02040503050406030204" pitchFamily="18" charset="0"/>
                              </a:rPr>
                              <m:t>&gt;</m:t>
                            </m:r>
                            <m:r>
                              <a:rPr lang="en-US" sz="1200" b="1" i="1">
                                <a:latin typeface="Cambria Math" panose="02040503050406030204" pitchFamily="18" charset="0"/>
                                <a:ea typeface="Cambria Math" panose="02040503050406030204" pitchFamily="18" charset="0"/>
                              </a:rPr>
                              <m:t>𝟎</m:t>
                            </m:r>
                          </m:e>
                        </m:d>
                      </m:num>
                      <m:den>
                        <m:r>
                          <a:rPr lang="en-US" sz="1200" b="1" i="1">
                            <a:latin typeface="Cambria Math" panose="02040503050406030204" pitchFamily="18" charset="0"/>
                            <a:ea typeface="Cambria Math" panose="02040503050406030204" pitchFamily="18" charset="0"/>
                          </a:rPr>
                          <m:t>𝑷</m:t>
                        </m:r>
                        <m:d>
                          <m:dPr>
                            <m:ctrlPr>
                              <a:rPr lang="en-US" sz="1200" b="1" i="1">
                                <a:latin typeface="Cambria Math" panose="02040503050406030204" pitchFamily="18" charset="0"/>
                                <a:ea typeface="Cambria Math" panose="02040503050406030204" pitchFamily="18" charset="0"/>
                              </a:rPr>
                            </m:ctrlPr>
                          </m:dPr>
                          <m:e>
                            <m:r>
                              <a:rPr lang="en-US" sz="1200" b="1" i="1">
                                <a:latin typeface="Cambria Math" panose="02040503050406030204" pitchFamily="18" charset="0"/>
                                <a:ea typeface="Cambria Math" panose="02040503050406030204" pitchFamily="18" charset="0"/>
                              </a:rPr>
                              <m:t>𝑩</m:t>
                            </m:r>
                            <m:r>
                              <a:rPr lang="en-US" sz="1200" b="1" i="1">
                                <a:latin typeface="Cambria Math" panose="02040503050406030204" pitchFamily="18" charset="0"/>
                                <a:ea typeface="Cambria Math" panose="02040503050406030204" pitchFamily="18" charset="0"/>
                              </a:rPr>
                              <m:t>&gt;</m:t>
                            </m:r>
                            <m:r>
                              <a:rPr lang="en-US" sz="1200" b="1" i="1">
                                <a:latin typeface="Cambria Math" panose="02040503050406030204" pitchFamily="18" charset="0"/>
                                <a:ea typeface="Cambria Math" panose="02040503050406030204" pitchFamily="18" charset="0"/>
                              </a:rPr>
                              <m:t>𝟎</m:t>
                            </m:r>
                          </m:e>
                        </m:d>
                      </m:den>
                    </m:f>
                    <m:r>
                      <a:rPr lang="en-US" sz="1200" b="1" i="1">
                        <a:latin typeface="Cambria Math" panose="02040503050406030204" pitchFamily="18" charset="0"/>
                        <a:ea typeface="Cambria Math" panose="02040503050406030204" pitchFamily="18" charset="0"/>
                      </a:rPr>
                      <m:t>=</m:t>
                    </m:r>
                  </m:oMath>
                </m:oMathPara>
              </a14:m>
              <a:endParaRPr lang="en-US" sz="1200" b="1">
                <a:ea typeface="Cambria Math" panose="02040503050406030204" pitchFamily="18" charset="0"/>
              </a:endParaRPr>
            </a:p>
            <a:p>
              <a:endParaRPr lang="en-GB" sz="1200" b="1"/>
            </a:p>
          </xdr:txBody>
        </xdr:sp>
      </mc:Choice>
      <mc:Fallback>
        <xdr:sp macro="" textlink="">
          <xdr:nvSpPr>
            <xdr:cNvPr id="17" name="TextBox 16">
              <a:extLst>
                <a:ext uri="{FF2B5EF4-FFF2-40B4-BE49-F238E27FC236}">
                  <a16:creationId xmlns:a16="http://schemas.microsoft.com/office/drawing/2014/main" id="{FA483D9A-728C-4F41-99E0-6B1D12E4397D}"/>
                </a:ext>
              </a:extLst>
            </xdr:cNvPr>
            <xdr:cNvSpPr txBox="1"/>
          </xdr:nvSpPr>
          <xdr:spPr>
            <a:xfrm>
              <a:off x="37514798" y="58331100"/>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200" b="1" i="0">
                  <a:latin typeface="Cambria Math" panose="02040503050406030204" pitchFamily="18" charset="0"/>
                </a:rPr>
                <a:t>𝑷(𝑿&lt;𝟎│𝑩&gt;𝟎)=𝑷(𝑿&lt;𝟎</a:t>
              </a:r>
              <a:r>
                <a:rPr lang="en-US" sz="1200" b="1" i="0">
                  <a:latin typeface="Cambria Math" panose="02040503050406030204" pitchFamily="18" charset="0"/>
                  <a:ea typeface="Cambria Math" panose="02040503050406030204" pitchFamily="18" charset="0"/>
                </a:rPr>
                <a:t>∩𝑩&gt;𝟎)/𝑷(𝑩&gt;𝟎) =</a:t>
              </a:r>
              <a:endParaRPr lang="en-US" sz="1200" b="1">
                <a:ea typeface="Cambria Math" panose="02040503050406030204" pitchFamily="18" charset="0"/>
              </a:endParaRPr>
            </a:p>
            <a:p>
              <a:endParaRPr lang="en-GB" sz="1200" b="1"/>
            </a:p>
          </xdr:txBody>
        </xdr:sp>
      </mc:Fallback>
    </mc:AlternateContent>
    <xdr:clientData/>
  </xdr:oneCellAnchor>
  <xdr:oneCellAnchor>
    <xdr:from>
      <xdr:col>21</xdr:col>
      <xdr:colOff>995948</xdr:colOff>
      <xdr:row>274</xdr:row>
      <xdr:rowOff>123687</xdr:rowOff>
    </xdr:from>
    <xdr:ext cx="2700676" cy="572336"/>
    <mc:AlternateContent xmlns:mc="http://schemas.openxmlformats.org/markup-compatibility/2006">
      <mc:Choice xmlns:a14="http://schemas.microsoft.com/office/drawing/2010/main" Requires="a14">
        <xdr:sp macro="" textlink="">
          <xdr:nvSpPr>
            <xdr:cNvPr id="18" name="TextBox 17">
              <a:extLst>
                <a:ext uri="{FF2B5EF4-FFF2-40B4-BE49-F238E27FC236}">
                  <a16:creationId xmlns:a16="http://schemas.microsoft.com/office/drawing/2014/main" id="{B6276CD0-8DB2-E94D-B0E8-8BACC417264C}"/>
                </a:ext>
              </a:extLst>
            </xdr:cNvPr>
            <xdr:cNvSpPr txBox="1"/>
          </xdr:nvSpPr>
          <xdr:spPr>
            <a:xfrm>
              <a:off x="37502098" y="59839087"/>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&lt;</m:t>
                        </m:r>
                        <m:r>
                          <a:rPr lang="en-US" sz="1200" b="1" i="1">
                            <a:latin typeface="Cambria Math" panose="02040503050406030204" pitchFamily="18" charset="0"/>
                          </a:rPr>
                          <m:t>𝟎</m:t>
                        </m:r>
                      </m:e>
                      <m:e>
                        <m:r>
                          <a:rPr lang="en-US" sz="1200" b="1" i="1">
                            <a:latin typeface="Cambria Math" panose="02040503050406030204" pitchFamily="18" charset="0"/>
                          </a:rPr>
                          <m:t>𝑪</m:t>
                        </m:r>
                        <m:r>
                          <a:rPr lang="en-US" sz="1200" b="1" i="1">
                            <a:latin typeface="Cambria Math" panose="02040503050406030204" pitchFamily="18" charset="0"/>
                          </a:rPr>
                          <m:t>&lt;</m:t>
                        </m:r>
                        <m:r>
                          <a:rPr lang="en-US" sz="1200" b="1" i="1">
                            <a:latin typeface="Cambria Math" panose="02040503050406030204" pitchFamily="18" charset="0"/>
                          </a:rPr>
                          <m:t>𝟎</m:t>
                        </m:r>
                      </m:e>
                    </m:d>
                    <m:r>
                      <a:rPr lang="en-US" sz="1200" b="1" i="1">
                        <a:latin typeface="Cambria Math" panose="02040503050406030204" pitchFamily="18" charset="0"/>
                      </a:rPr>
                      <m:t>=</m:t>
                    </m:r>
                    <m:f>
                      <m:fPr>
                        <m:ctrlPr>
                          <a:rPr lang="en-US" sz="1200" b="1" i="1">
                            <a:latin typeface="Cambria Math" panose="02040503050406030204" pitchFamily="18" charset="0"/>
                            <a:ea typeface="Cambria Math" panose="02040503050406030204" pitchFamily="18" charset="0"/>
                          </a:rPr>
                        </m:ctrlPr>
                      </m:fPr>
                      <m:num>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&lt;</m:t>
                            </m:r>
                            <m:r>
                              <a:rPr lang="en-US" sz="1200" b="1" i="1">
                                <a:latin typeface="Cambria Math" panose="02040503050406030204" pitchFamily="18" charset="0"/>
                              </a:rPr>
                              <m:t>𝟎</m:t>
                            </m:r>
                            <m:r>
                              <a:rPr lang="en-US" sz="1200" b="1" i="1">
                                <a:latin typeface="Cambria Math" panose="02040503050406030204" pitchFamily="18" charset="0"/>
                                <a:ea typeface="Cambria Math" panose="02040503050406030204" pitchFamily="18" charset="0"/>
                              </a:rPr>
                              <m:t>∩</m:t>
                            </m:r>
                            <m:r>
                              <a:rPr lang="en-US" sz="1200" b="1" i="1">
                                <a:latin typeface="Cambria Math" panose="02040503050406030204" pitchFamily="18" charset="0"/>
                                <a:ea typeface="Cambria Math" panose="02040503050406030204" pitchFamily="18" charset="0"/>
                              </a:rPr>
                              <m:t>𝑪</m:t>
                            </m:r>
                            <m:r>
                              <a:rPr lang="en-US" sz="1200" b="1" i="1">
                                <a:latin typeface="Cambria Math" panose="02040503050406030204" pitchFamily="18" charset="0"/>
                                <a:ea typeface="Cambria Math" panose="02040503050406030204" pitchFamily="18" charset="0"/>
                              </a:rPr>
                              <m:t>&lt;</m:t>
                            </m:r>
                            <m:r>
                              <a:rPr lang="en-US" sz="1200" b="1" i="1">
                                <a:latin typeface="Cambria Math" panose="02040503050406030204" pitchFamily="18" charset="0"/>
                                <a:ea typeface="Cambria Math" panose="02040503050406030204" pitchFamily="18" charset="0"/>
                              </a:rPr>
                              <m:t>𝟎</m:t>
                            </m:r>
                          </m:e>
                        </m:d>
                      </m:num>
                      <m:den>
                        <m:r>
                          <a:rPr lang="en-US" sz="1200" b="1" i="1">
                            <a:latin typeface="Cambria Math" panose="02040503050406030204" pitchFamily="18" charset="0"/>
                            <a:ea typeface="Cambria Math" panose="02040503050406030204" pitchFamily="18" charset="0"/>
                          </a:rPr>
                          <m:t>𝑷</m:t>
                        </m:r>
                        <m:d>
                          <m:dPr>
                            <m:ctrlPr>
                              <a:rPr lang="en-US" sz="1200" b="1" i="1">
                                <a:latin typeface="Cambria Math" panose="02040503050406030204" pitchFamily="18" charset="0"/>
                                <a:ea typeface="Cambria Math" panose="02040503050406030204" pitchFamily="18" charset="0"/>
                              </a:rPr>
                            </m:ctrlPr>
                          </m:dPr>
                          <m:e>
                            <m:r>
                              <a:rPr lang="en-US" sz="1200" b="1" i="1">
                                <a:latin typeface="Cambria Math" panose="02040503050406030204" pitchFamily="18" charset="0"/>
                                <a:ea typeface="Cambria Math" panose="02040503050406030204" pitchFamily="18" charset="0"/>
                              </a:rPr>
                              <m:t>𝑪</m:t>
                            </m:r>
                            <m:r>
                              <a:rPr lang="en-US" sz="1200" b="1" i="1">
                                <a:latin typeface="Cambria Math" panose="02040503050406030204" pitchFamily="18" charset="0"/>
                                <a:ea typeface="Cambria Math" panose="02040503050406030204" pitchFamily="18" charset="0"/>
                              </a:rPr>
                              <m:t>&lt;</m:t>
                            </m:r>
                            <m:r>
                              <a:rPr lang="en-US" sz="1200" b="1" i="1">
                                <a:latin typeface="Cambria Math" panose="02040503050406030204" pitchFamily="18" charset="0"/>
                                <a:ea typeface="Cambria Math" panose="02040503050406030204" pitchFamily="18" charset="0"/>
                              </a:rPr>
                              <m:t>𝟎</m:t>
                            </m:r>
                          </m:e>
                        </m:d>
                      </m:den>
                    </m:f>
                    <m:r>
                      <a:rPr lang="en-US" sz="1200" b="1" i="1">
                        <a:latin typeface="Cambria Math" panose="02040503050406030204" pitchFamily="18" charset="0"/>
                        <a:ea typeface="Cambria Math" panose="02040503050406030204" pitchFamily="18" charset="0"/>
                      </a:rPr>
                      <m:t>=</m:t>
                    </m:r>
                  </m:oMath>
                </m:oMathPara>
              </a14:m>
              <a:endParaRPr lang="en-US" sz="1200" b="1">
                <a:ea typeface="Cambria Math" panose="02040503050406030204" pitchFamily="18" charset="0"/>
              </a:endParaRPr>
            </a:p>
            <a:p>
              <a:endParaRPr lang="en-GB" sz="1200" b="1"/>
            </a:p>
          </xdr:txBody>
        </xdr:sp>
      </mc:Choice>
      <mc:Fallback>
        <xdr:sp macro="" textlink="">
          <xdr:nvSpPr>
            <xdr:cNvPr id="18" name="TextBox 17">
              <a:extLst>
                <a:ext uri="{FF2B5EF4-FFF2-40B4-BE49-F238E27FC236}">
                  <a16:creationId xmlns:a16="http://schemas.microsoft.com/office/drawing/2014/main" id="{B6276CD0-8DB2-E94D-B0E8-8BACC417264C}"/>
                </a:ext>
              </a:extLst>
            </xdr:cNvPr>
            <xdr:cNvSpPr txBox="1"/>
          </xdr:nvSpPr>
          <xdr:spPr>
            <a:xfrm>
              <a:off x="37502098" y="59839087"/>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200" b="1" i="0">
                  <a:latin typeface="Cambria Math" panose="02040503050406030204" pitchFamily="18" charset="0"/>
                </a:rPr>
                <a:t>𝑷(𝑿&lt;𝟎│𝑪&lt;𝟎)=𝑷(𝑿&lt;𝟎</a:t>
              </a:r>
              <a:r>
                <a:rPr lang="en-US" sz="1200" b="1" i="0">
                  <a:latin typeface="Cambria Math" panose="02040503050406030204" pitchFamily="18" charset="0"/>
                  <a:ea typeface="Cambria Math" panose="02040503050406030204" pitchFamily="18" charset="0"/>
                </a:rPr>
                <a:t>∩𝑪&lt;𝟎)/𝑷(𝑪&lt;𝟎) =</a:t>
              </a:r>
              <a:endParaRPr lang="en-US" sz="1200" b="1">
                <a:ea typeface="Cambria Math" panose="02040503050406030204" pitchFamily="18" charset="0"/>
              </a:endParaRPr>
            </a:p>
            <a:p>
              <a:endParaRPr lang="en-GB" sz="1200" b="1"/>
            </a:p>
          </xdr:txBody>
        </xdr:sp>
      </mc:Fallback>
    </mc:AlternateContent>
    <xdr:clientData/>
  </xdr:oneCellAnchor>
  <xdr:oneCellAnchor>
    <xdr:from>
      <xdr:col>21</xdr:col>
      <xdr:colOff>965200</xdr:colOff>
      <xdr:row>281</xdr:row>
      <xdr:rowOff>185656</xdr:rowOff>
    </xdr:from>
    <xdr:ext cx="2729658" cy="572336"/>
    <mc:AlternateContent xmlns:mc="http://schemas.openxmlformats.org/markup-compatibility/2006">
      <mc:Choice xmlns:a14="http://schemas.microsoft.com/office/drawing/2010/main" Requires="a14">
        <xdr:sp macro="" textlink="">
          <xdr:nvSpPr>
            <xdr:cNvPr id="19" name="TextBox 18">
              <a:extLst>
                <a:ext uri="{FF2B5EF4-FFF2-40B4-BE49-F238E27FC236}">
                  <a16:creationId xmlns:a16="http://schemas.microsoft.com/office/drawing/2014/main" id="{60B04F25-9ABA-B94D-AADD-622BA842E87D}"/>
                </a:ext>
              </a:extLst>
            </xdr:cNvPr>
            <xdr:cNvSpPr txBox="1"/>
          </xdr:nvSpPr>
          <xdr:spPr>
            <a:xfrm>
              <a:off x="37471350" y="61348856"/>
              <a:ext cx="2729658"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&lt;</m:t>
                        </m:r>
                        <m:r>
                          <a:rPr lang="en-US" sz="1200" b="1" i="1">
                            <a:latin typeface="Cambria Math" panose="02040503050406030204" pitchFamily="18" charset="0"/>
                          </a:rPr>
                          <m:t>𝟎</m:t>
                        </m:r>
                      </m:e>
                      <m:e>
                        <m:r>
                          <a:rPr lang="en-US" sz="1200" b="1" i="1">
                            <a:latin typeface="Cambria Math" panose="02040503050406030204" pitchFamily="18" charset="0"/>
                          </a:rPr>
                          <m:t>𝑫</m:t>
                        </m:r>
                        <m:r>
                          <a:rPr lang="en-US" sz="1200" b="1" i="1">
                            <a:latin typeface="Cambria Math" panose="02040503050406030204" pitchFamily="18" charset="0"/>
                          </a:rPr>
                          <m:t>&gt;</m:t>
                        </m:r>
                        <m:r>
                          <a:rPr lang="en-US" sz="1200" b="1" i="1">
                            <a:latin typeface="Cambria Math" panose="02040503050406030204" pitchFamily="18" charset="0"/>
                          </a:rPr>
                          <m:t>𝟎</m:t>
                        </m:r>
                      </m:e>
                    </m:d>
                    <m:r>
                      <a:rPr lang="en-US" sz="1200" b="1" i="1">
                        <a:latin typeface="Cambria Math" panose="02040503050406030204" pitchFamily="18" charset="0"/>
                      </a:rPr>
                      <m:t>=</m:t>
                    </m:r>
                    <m:f>
                      <m:fPr>
                        <m:ctrlPr>
                          <a:rPr lang="en-US" sz="1200" b="1" i="1">
                            <a:latin typeface="Cambria Math" panose="02040503050406030204" pitchFamily="18" charset="0"/>
                            <a:ea typeface="Cambria Math" panose="02040503050406030204" pitchFamily="18" charset="0"/>
                          </a:rPr>
                        </m:ctrlPr>
                      </m:fPr>
                      <m:num>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&lt;</m:t>
                            </m:r>
                            <m:r>
                              <a:rPr lang="en-US" sz="1200" b="1" i="1">
                                <a:latin typeface="Cambria Math" panose="02040503050406030204" pitchFamily="18" charset="0"/>
                              </a:rPr>
                              <m:t>𝟎</m:t>
                            </m:r>
                            <m:r>
                              <a:rPr lang="en-US" sz="1200" b="1" i="1">
                                <a:latin typeface="Cambria Math" panose="02040503050406030204" pitchFamily="18" charset="0"/>
                                <a:ea typeface="Cambria Math" panose="02040503050406030204" pitchFamily="18" charset="0"/>
                              </a:rPr>
                              <m:t>∩</m:t>
                            </m:r>
                            <m:r>
                              <a:rPr lang="en-US" sz="1200" b="1" i="1">
                                <a:latin typeface="Cambria Math" panose="02040503050406030204" pitchFamily="18" charset="0"/>
                                <a:ea typeface="Cambria Math" panose="02040503050406030204" pitchFamily="18" charset="0"/>
                              </a:rPr>
                              <m:t>𝑫</m:t>
                            </m:r>
                            <m:r>
                              <a:rPr lang="en-US" sz="1200" b="1" i="1">
                                <a:latin typeface="Cambria Math" panose="02040503050406030204" pitchFamily="18" charset="0"/>
                                <a:ea typeface="Cambria Math" panose="02040503050406030204" pitchFamily="18" charset="0"/>
                              </a:rPr>
                              <m:t>&gt;</m:t>
                            </m:r>
                            <m:r>
                              <a:rPr lang="en-US" sz="1200" b="1" i="1">
                                <a:latin typeface="Cambria Math" panose="02040503050406030204" pitchFamily="18" charset="0"/>
                                <a:ea typeface="Cambria Math" panose="02040503050406030204" pitchFamily="18" charset="0"/>
                              </a:rPr>
                              <m:t>𝟎</m:t>
                            </m:r>
                          </m:e>
                        </m:d>
                      </m:num>
                      <m:den>
                        <m:r>
                          <a:rPr lang="en-US" sz="1200" b="1" i="1">
                            <a:latin typeface="Cambria Math" panose="02040503050406030204" pitchFamily="18" charset="0"/>
                            <a:ea typeface="Cambria Math" panose="02040503050406030204" pitchFamily="18" charset="0"/>
                          </a:rPr>
                          <m:t>𝑷</m:t>
                        </m:r>
                        <m:d>
                          <m:dPr>
                            <m:ctrlPr>
                              <a:rPr lang="en-US" sz="1200" b="1" i="1">
                                <a:latin typeface="Cambria Math" panose="02040503050406030204" pitchFamily="18" charset="0"/>
                                <a:ea typeface="Cambria Math" panose="02040503050406030204" pitchFamily="18" charset="0"/>
                              </a:rPr>
                            </m:ctrlPr>
                          </m:dPr>
                          <m:e>
                            <m:r>
                              <a:rPr lang="en-US" sz="1200" b="1" i="1">
                                <a:latin typeface="Cambria Math" panose="02040503050406030204" pitchFamily="18" charset="0"/>
                                <a:ea typeface="Cambria Math" panose="02040503050406030204" pitchFamily="18" charset="0"/>
                              </a:rPr>
                              <m:t>𝑫</m:t>
                            </m:r>
                            <m:r>
                              <a:rPr lang="en-US" sz="1200" b="1" i="1">
                                <a:latin typeface="Cambria Math" panose="02040503050406030204" pitchFamily="18" charset="0"/>
                                <a:ea typeface="Cambria Math" panose="02040503050406030204" pitchFamily="18" charset="0"/>
                              </a:rPr>
                              <m:t>&gt;</m:t>
                            </m:r>
                            <m:r>
                              <a:rPr lang="en-US" sz="1200" b="1" i="1">
                                <a:latin typeface="Cambria Math" panose="02040503050406030204" pitchFamily="18" charset="0"/>
                                <a:ea typeface="Cambria Math" panose="02040503050406030204" pitchFamily="18" charset="0"/>
                              </a:rPr>
                              <m:t>𝟎</m:t>
                            </m:r>
                          </m:e>
                        </m:d>
                      </m:den>
                    </m:f>
                    <m:r>
                      <a:rPr lang="en-US" sz="1200" b="1" i="1">
                        <a:latin typeface="Cambria Math" panose="02040503050406030204" pitchFamily="18" charset="0"/>
                        <a:ea typeface="Cambria Math" panose="02040503050406030204" pitchFamily="18" charset="0"/>
                      </a:rPr>
                      <m:t>=</m:t>
                    </m:r>
                  </m:oMath>
                </m:oMathPara>
              </a14:m>
              <a:endParaRPr lang="en-US" sz="1200" b="1">
                <a:ea typeface="Cambria Math" panose="02040503050406030204" pitchFamily="18" charset="0"/>
              </a:endParaRPr>
            </a:p>
            <a:p>
              <a:endParaRPr lang="en-GB" sz="1200" b="1"/>
            </a:p>
          </xdr:txBody>
        </xdr:sp>
      </mc:Choice>
      <mc:Fallback>
        <xdr:sp macro="" textlink="">
          <xdr:nvSpPr>
            <xdr:cNvPr id="19" name="TextBox 18">
              <a:extLst>
                <a:ext uri="{FF2B5EF4-FFF2-40B4-BE49-F238E27FC236}">
                  <a16:creationId xmlns:a16="http://schemas.microsoft.com/office/drawing/2014/main" id="{60B04F25-9ABA-B94D-AADD-622BA842E87D}"/>
                </a:ext>
              </a:extLst>
            </xdr:cNvPr>
            <xdr:cNvSpPr txBox="1"/>
          </xdr:nvSpPr>
          <xdr:spPr>
            <a:xfrm>
              <a:off x="37471350" y="61348856"/>
              <a:ext cx="2729658"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200" b="1" i="0">
                  <a:latin typeface="Cambria Math" panose="02040503050406030204" pitchFamily="18" charset="0"/>
                </a:rPr>
                <a:t>𝑷(𝑿&lt;𝟎│𝑫&gt;𝟎)=𝑷(𝑿&lt;𝟎</a:t>
              </a:r>
              <a:r>
                <a:rPr lang="en-US" sz="1200" b="1" i="0">
                  <a:latin typeface="Cambria Math" panose="02040503050406030204" pitchFamily="18" charset="0"/>
                  <a:ea typeface="Cambria Math" panose="02040503050406030204" pitchFamily="18" charset="0"/>
                </a:rPr>
                <a:t>∩𝑫&gt;𝟎)/𝑷(𝑫&gt;𝟎) =</a:t>
              </a:r>
              <a:endParaRPr lang="en-US" sz="1200" b="1">
                <a:ea typeface="Cambria Math" panose="02040503050406030204" pitchFamily="18" charset="0"/>
              </a:endParaRPr>
            </a:p>
            <a:p>
              <a:endParaRPr lang="en-GB" sz="1200" b="1"/>
            </a:p>
          </xdr:txBody>
        </xdr:sp>
      </mc:Fallback>
    </mc:AlternateContent>
    <xdr:clientData/>
  </xdr:oneCellAnchor>
  <xdr:oneCellAnchor>
    <xdr:from>
      <xdr:col>27</xdr:col>
      <xdr:colOff>828639</xdr:colOff>
      <xdr:row>267</xdr:row>
      <xdr:rowOff>88900</xdr:rowOff>
    </xdr:from>
    <xdr:ext cx="2700676" cy="572336"/>
    <mc:AlternateContent xmlns:mc="http://schemas.openxmlformats.org/markup-compatibility/2006">
      <mc:Choice xmlns:a14="http://schemas.microsoft.com/office/drawing/2010/main" Requires="a14">
        <xdr:sp macro="" textlink="">
          <xdr:nvSpPr>
            <xdr:cNvPr id="20" name="TextBox 19">
              <a:extLst>
                <a:ext uri="{FF2B5EF4-FFF2-40B4-BE49-F238E27FC236}">
                  <a16:creationId xmlns:a16="http://schemas.microsoft.com/office/drawing/2014/main" id="{B0866045-49FC-8444-805C-8271D101450B}"/>
                </a:ext>
              </a:extLst>
            </xdr:cNvPr>
            <xdr:cNvSpPr txBox="1"/>
          </xdr:nvSpPr>
          <xdr:spPr>
            <a:xfrm>
              <a:off x="46986789" y="58356500"/>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&gt;</m:t>
                        </m:r>
                        <m:r>
                          <a:rPr lang="en-US" sz="1200" b="1" i="1">
                            <a:latin typeface="Cambria Math" panose="02040503050406030204" pitchFamily="18" charset="0"/>
                          </a:rPr>
                          <m:t>𝟎</m:t>
                        </m:r>
                      </m:e>
                      <m:e>
                        <m:r>
                          <a:rPr lang="en-US" sz="1200" b="1" i="1">
                            <a:latin typeface="Cambria Math" panose="02040503050406030204" pitchFamily="18" charset="0"/>
                          </a:rPr>
                          <m:t>𝑩</m:t>
                        </m:r>
                        <m:r>
                          <a:rPr lang="en-US" sz="1200" b="1" i="1">
                            <a:latin typeface="Cambria Math" panose="02040503050406030204" pitchFamily="18" charset="0"/>
                          </a:rPr>
                          <m:t>&lt;</m:t>
                        </m:r>
                        <m:r>
                          <a:rPr lang="en-US" sz="1200" b="1" i="1">
                            <a:latin typeface="Cambria Math" panose="02040503050406030204" pitchFamily="18" charset="0"/>
                          </a:rPr>
                          <m:t>𝟎</m:t>
                        </m:r>
                      </m:e>
                    </m:d>
                    <m:r>
                      <a:rPr lang="en-US" sz="1200" b="1" i="1">
                        <a:latin typeface="Cambria Math" panose="02040503050406030204" pitchFamily="18" charset="0"/>
                      </a:rPr>
                      <m:t>=</m:t>
                    </m:r>
                    <m:f>
                      <m:fPr>
                        <m:ctrlPr>
                          <a:rPr lang="en-US" sz="1200" b="1" i="1">
                            <a:latin typeface="Cambria Math" panose="02040503050406030204" pitchFamily="18" charset="0"/>
                            <a:ea typeface="Cambria Math" panose="02040503050406030204" pitchFamily="18" charset="0"/>
                          </a:rPr>
                        </m:ctrlPr>
                      </m:fPr>
                      <m:num>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&gt;</m:t>
                            </m:r>
                            <m:r>
                              <a:rPr lang="en-US" sz="1200" b="1" i="1">
                                <a:latin typeface="Cambria Math" panose="02040503050406030204" pitchFamily="18" charset="0"/>
                              </a:rPr>
                              <m:t>𝟎</m:t>
                            </m:r>
                            <m:r>
                              <a:rPr lang="en-US" sz="1200" b="1" i="1">
                                <a:latin typeface="Cambria Math" panose="02040503050406030204" pitchFamily="18" charset="0"/>
                                <a:ea typeface="Cambria Math" panose="02040503050406030204" pitchFamily="18" charset="0"/>
                              </a:rPr>
                              <m:t>∩</m:t>
                            </m:r>
                            <m:r>
                              <a:rPr lang="en-US" sz="1200" b="1" i="1">
                                <a:latin typeface="Cambria Math" panose="02040503050406030204" pitchFamily="18" charset="0"/>
                                <a:ea typeface="Cambria Math" panose="02040503050406030204" pitchFamily="18" charset="0"/>
                              </a:rPr>
                              <m:t>𝑩</m:t>
                            </m:r>
                            <m:r>
                              <a:rPr lang="en-US" sz="1200" b="1" i="1">
                                <a:latin typeface="Cambria Math" panose="02040503050406030204" pitchFamily="18" charset="0"/>
                                <a:ea typeface="Cambria Math" panose="02040503050406030204" pitchFamily="18" charset="0"/>
                              </a:rPr>
                              <m:t>&lt;</m:t>
                            </m:r>
                            <m:r>
                              <a:rPr lang="en-US" sz="1200" b="1" i="1">
                                <a:latin typeface="Cambria Math" panose="02040503050406030204" pitchFamily="18" charset="0"/>
                                <a:ea typeface="Cambria Math" panose="02040503050406030204" pitchFamily="18" charset="0"/>
                              </a:rPr>
                              <m:t>𝟎</m:t>
                            </m:r>
                          </m:e>
                        </m:d>
                      </m:num>
                      <m:den>
                        <m:r>
                          <a:rPr lang="en-US" sz="1200" b="1" i="1">
                            <a:latin typeface="Cambria Math" panose="02040503050406030204" pitchFamily="18" charset="0"/>
                            <a:ea typeface="Cambria Math" panose="02040503050406030204" pitchFamily="18" charset="0"/>
                          </a:rPr>
                          <m:t>𝑷</m:t>
                        </m:r>
                        <m:d>
                          <m:dPr>
                            <m:ctrlPr>
                              <a:rPr lang="en-US" sz="1200" b="1" i="1">
                                <a:latin typeface="Cambria Math" panose="02040503050406030204" pitchFamily="18" charset="0"/>
                                <a:ea typeface="Cambria Math" panose="02040503050406030204" pitchFamily="18" charset="0"/>
                              </a:rPr>
                            </m:ctrlPr>
                          </m:dPr>
                          <m:e>
                            <m:r>
                              <a:rPr lang="en-US" sz="1200" b="1" i="1">
                                <a:latin typeface="Cambria Math" panose="02040503050406030204" pitchFamily="18" charset="0"/>
                                <a:ea typeface="Cambria Math" panose="02040503050406030204" pitchFamily="18" charset="0"/>
                              </a:rPr>
                              <m:t>𝑩</m:t>
                            </m:r>
                            <m:r>
                              <a:rPr lang="en-US" sz="1200" b="1" i="1">
                                <a:latin typeface="Cambria Math" panose="02040503050406030204" pitchFamily="18" charset="0"/>
                                <a:ea typeface="Cambria Math" panose="02040503050406030204" pitchFamily="18" charset="0"/>
                              </a:rPr>
                              <m:t>&lt;</m:t>
                            </m:r>
                            <m:r>
                              <a:rPr lang="en-US" sz="1200" b="1" i="1">
                                <a:latin typeface="Cambria Math" panose="02040503050406030204" pitchFamily="18" charset="0"/>
                                <a:ea typeface="Cambria Math" panose="02040503050406030204" pitchFamily="18" charset="0"/>
                              </a:rPr>
                              <m:t>𝟎</m:t>
                            </m:r>
                          </m:e>
                        </m:d>
                      </m:den>
                    </m:f>
                    <m:r>
                      <a:rPr lang="en-US" sz="1200" b="1" i="1">
                        <a:latin typeface="Cambria Math" panose="02040503050406030204" pitchFamily="18" charset="0"/>
                        <a:ea typeface="Cambria Math" panose="02040503050406030204" pitchFamily="18" charset="0"/>
                      </a:rPr>
                      <m:t>=</m:t>
                    </m:r>
                  </m:oMath>
                </m:oMathPara>
              </a14:m>
              <a:endParaRPr lang="en-US" sz="1200" b="1">
                <a:ea typeface="Cambria Math" panose="02040503050406030204" pitchFamily="18" charset="0"/>
              </a:endParaRPr>
            </a:p>
            <a:p>
              <a:endParaRPr lang="en-GB" sz="1200" b="1"/>
            </a:p>
          </xdr:txBody>
        </xdr:sp>
      </mc:Choice>
      <mc:Fallback>
        <xdr:sp macro="" textlink="">
          <xdr:nvSpPr>
            <xdr:cNvPr id="20" name="TextBox 19">
              <a:extLst>
                <a:ext uri="{FF2B5EF4-FFF2-40B4-BE49-F238E27FC236}">
                  <a16:creationId xmlns:a16="http://schemas.microsoft.com/office/drawing/2014/main" id="{B0866045-49FC-8444-805C-8271D101450B}"/>
                </a:ext>
              </a:extLst>
            </xdr:cNvPr>
            <xdr:cNvSpPr txBox="1"/>
          </xdr:nvSpPr>
          <xdr:spPr>
            <a:xfrm>
              <a:off x="46986789" y="58356500"/>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200" b="1" i="0">
                  <a:latin typeface="Cambria Math" panose="02040503050406030204" pitchFamily="18" charset="0"/>
                </a:rPr>
                <a:t>𝑷(𝑿&gt;𝟎│𝑩&lt;𝟎)=𝑷(𝑿&gt;𝟎</a:t>
              </a:r>
              <a:r>
                <a:rPr lang="en-US" sz="1200" b="1" i="0">
                  <a:latin typeface="Cambria Math" panose="02040503050406030204" pitchFamily="18" charset="0"/>
                  <a:ea typeface="Cambria Math" panose="02040503050406030204" pitchFamily="18" charset="0"/>
                </a:rPr>
                <a:t>∩𝑩&lt;𝟎)/𝑷(𝑩&lt;𝟎) =</a:t>
              </a:r>
              <a:endParaRPr lang="en-US" sz="1200" b="1">
                <a:ea typeface="Cambria Math" panose="02040503050406030204" pitchFamily="18" charset="0"/>
              </a:endParaRPr>
            </a:p>
            <a:p>
              <a:endParaRPr lang="en-GB" sz="1200" b="1"/>
            </a:p>
          </xdr:txBody>
        </xdr:sp>
      </mc:Fallback>
    </mc:AlternateContent>
    <xdr:clientData/>
  </xdr:oneCellAnchor>
  <xdr:oneCellAnchor>
    <xdr:from>
      <xdr:col>27</xdr:col>
      <xdr:colOff>815939</xdr:colOff>
      <xdr:row>274</xdr:row>
      <xdr:rowOff>85587</xdr:rowOff>
    </xdr:from>
    <xdr:ext cx="2700676" cy="572336"/>
    <mc:AlternateContent xmlns:mc="http://schemas.openxmlformats.org/markup-compatibility/2006">
      <mc:Choice xmlns:a14="http://schemas.microsoft.com/office/drawing/2010/main" Requires="a14">
        <xdr:sp macro="" textlink="">
          <xdr:nvSpPr>
            <xdr:cNvPr id="21" name="TextBox 20">
              <a:extLst>
                <a:ext uri="{FF2B5EF4-FFF2-40B4-BE49-F238E27FC236}">
                  <a16:creationId xmlns:a16="http://schemas.microsoft.com/office/drawing/2014/main" id="{9332833D-910D-5F47-ACF3-B330D212DCBC}"/>
                </a:ext>
              </a:extLst>
            </xdr:cNvPr>
            <xdr:cNvSpPr txBox="1"/>
          </xdr:nvSpPr>
          <xdr:spPr>
            <a:xfrm>
              <a:off x="46974089" y="59800987"/>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&gt;</m:t>
                        </m:r>
                        <m:r>
                          <a:rPr lang="en-US" sz="1200" b="1" i="1">
                            <a:latin typeface="Cambria Math" panose="02040503050406030204" pitchFamily="18" charset="0"/>
                          </a:rPr>
                          <m:t>𝟎</m:t>
                        </m:r>
                      </m:e>
                      <m:e>
                        <m:r>
                          <a:rPr lang="en-US" sz="1200" b="1" i="1">
                            <a:latin typeface="Cambria Math" panose="02040503050406030204" pitchFamily="18" charset="0"/>
                          </a:rPr>
                          <m:t>𝑪</m:t>
                        </m:r>
                        <m:r>
                          <a:rPr lang="en-US" sz="1200" b="1" i="1">
                            <a:latin typeface="Cambria Math" panose="02040503050406030204" pitchFamily="18" charset="0"/>
                          </a:rPr>
                          <m:t>&gt;</m:t>
                        </m:r>
                        <m:r>
                          <a:rPr lang="en-US" sz="1200" b="1" i="1">
                            <a:latin typeface="Cambria Math" panose="02040503050406030204" pitchFamily="18" charset="0"/>
                          </a:rPr>
                          <m:t>𝟎</m:t>
                        </m:r>
                      </m:e>
                    </m:d>
                    <m:r>
                      <a:rPr lang="en-US" sz="1200" b="1" i="1">
                        <a:latin typeface="Cambria Math" panose="02040503050406030204" pitchFamily="18" charset="0"/>
                      </a:rPr>
                      <m:t>=</m:t>
                    </m:r>
                    <m:f>
                      <m:fPr>
                        <m:ctrlPr>
                          <a:rPr lang="en-US" sz="1200" b="1" i="1">
                            <a:latin typeface="Cambria Math" panose="02040503050406030204" pitchFamily="18" charset="0"/>
                            <a:ea typeface="Cambria Math" panose="02040503050406030204" pitchFamily="18" charset="0"/>
                          </a:rPr>
                        </m:ctrlPr>
                      </m:fPr>
                      <m:num>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&gt;</m:t>
                            </m:r>
                            <m:r>
                              <a:rPr lang="en-US" sz="1200" b="1" i="1">
                                <a:latin typeface="Cambria Math" panose="02040503050406030204" pitchFamily="18" charset="0"/>
                              </a:rPr>
                              <m:t>𝟎</m:t>
                            </m:r>
                            <m:r>
                              <a:rPr lang="en-US" sz="1200" b="1" i="1">
                                <a:latin typeface="Cambria Math" panose="02040503050406030204" pitchFamily="18" charset="0"/>
                                <a:ea typeface="Cambria Math" panose="02040503050406030204" pitchFamily="18" charset="0"/>
                              </a:rPr>
                              <m:t>∩</m:t>
                            </m:r>
                            <m:r>
                              <a:rPr lang="en-US" sz="1200" b="1" i="1">
                                <a:latin typeface="Cambria Math" panose="02040503050406030204" pitchFamily="18" charset="0"/>
                                <a:ea typeface="Cambria Math" panose="02040503050406030204" pitchFamily="18" charset="0"/>
                              </a:rPr>
                              <m:t>𝑪</m:t>
                            </m:r>
                            <m:r>
                              <a:rPr lang="en-US" sz="1200" b="1" i="1">
                                <a:latin typeface="Cambria Math" panose="02040503050406030204" pitchFamily="18" charset="0"/>
                                <a:ea typeface="Cambria Math" panose="02040503050406030204" pitchFamily="18" charset="0"/>
                              </a:rPr>
                              <m:t>&gt;</m:t>
                            </m:r>
                            <m:r>
                              <a:rPr lang="en-US" sz="1200" b="1" i="1">
                                <a:latin typeface="Cambria Math" panose="02040503050406030204" pitchFamily="18" charset="0"/>
                                <a:ea typeface="Cambria Math" panose="02040503050406030204" pitchFamily="18" charset="0"/>
                              </a:rPr>
                              <m:t>𝟎</m:t>
                            </m:r>
                          </m:e>
                        </m:d>
                      </m:num>
                      <m:den>
                        <m:r>
                          <a:rPr lang="en-US" sz="1200" b="1" i="1">
                            <a:latin typeface="Cambria Math" panose="02040503050406030204" pitchFamily="18" charset="0"/>
                            <a:ea typeface="Cambria Math" panose="02040503050406030204" pitchFamily="18" charset="0"/>
                          </a:rPr>
                          <m:t>𝑷</m:t>
                        </m:r>
                        <m:d>
                          <m:dPr>
                            <m:ctrlPr>
                              <a:rPr lang="en-US" sz="1200" b="1" i="1">
                                <a:latin typeface="Cambria Math" panose="02040503050406030204" pitchFamily="18" charset="0"/>
                                <a:ea typeface="Cambria Math" panose="02040503050406030204" pitchFamily="18" charset="0"/>
                              </a:rPr>
                            </m:ctrlPr>
                          </m:dPr>
                          <m:e>
                            <m:r>
                              <a:rPr lang="en-US" sz="1200" b="1" i="1">
                                <a:latin typeface="Cambria Math" panose="02040503050406030204" pitchFamily="18" charset="0"/>
                                <a:ea typeface="Cambria Math" panose="02040503050406030204" pitchFamily="18" charset="0"/>
                              </a:rPr>
                              <m:t>𝑪</m:t>
                            </m:r>
                            <m:r>
                              <a:rPr lang="en-US" sz="1200" b="1" i="1">
                                <a:latin typeface="Cambria Math" panose="02040503050406030204" pitchFamily="18" charset="0"/>
                                <a:ea typeface="Cambria Math" panose="02040503050406030204" pitchFamily="18" charset="0"/>
                              </a:rPr>
                              <m:t>&gt;</m:t>
                            </m:r>
                            <m:r>
                              <a:rPr lang="en-US" sz="1200" b="1" i="1">
                                <a:latin typeface="Cambria Math" panose="02040503050406030204" pitchFamily="18" charset="0"/>
                                <a:ea typeface="Cambria Math" panose="02040503050406030204" pitchFamily="18" charset="0"/>
                              </a:rPr>
                              <m:t>𝟎</m:t>
                            </m:r>
                          </m:e>
                        </m:d>
                      </m:den>
                    </m:f>
                    <m:r>
                      <a:rPr lang="en-US" sz="1200" b="1" i="1">
                        <a:latin typeface="Cambria Math" panose="02040503050406030204" pitchFamily="18" charset="0"/>
                        <a:ea typeface="Cambria Math" panose="02040503050406030204" pitchFamily="18" charset="0"/>
                      </a:rPr>
                      <m:t>=</m:t>
                    </m:r>
                  </m:oMath>
                </m:oMathPara>
              </a14:m>
              <a:endParaRPr lang="en-US" sz="1200" b="1">
                <a:ea typeface="Cambria Math" panose="02040503050406030204" pitchFamily="18" charset="0"/>
              </a:endParaRPr>
            </a:p>
            <a:p>
              <a:endParaRPr lang="en-GB" sz="1200" b="1"/>
            </a:p>
          </xdr:txBody>
        </xdr:sp>
      </mc:Choice>
      <mc:Fallback>
        <xdr:sp macro="" textlink="">
          <xdr:nvSpPr>
            <xdr:cNvPr id="21" name="TextBox 20">
              <a:extLst>
                <a:ext uri="{FF2B5EF4-FFF2-40B4-BE49-F238E27FC236}">
                  <a16:creationId xmlns:a16="http://schemas.microsoft.com/office/drawing/2014/main" id="{9332833D-910D-5F47-ACF3-B330D212DCBC}"/>
                </a:ext>
              </a:extLst>
            </xdr:cNvPr>
            <xdr:cNvSpPr txBox="1"/>
          </xdr:nvSpPr>
          <xdr:spPr>
            <a:xfrm>
              <a:off x="46974089" y="59800987"/>
              <a:ext cx="2700676"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200" b="1" i="0">
                  <a:latin typeface="Cambria Math" panose="02040503050406030204" pitchFamily="18" charset="0"/>
                </a:rPr>
                <a:t>𝑷(𝑿&gt;𝟎│𝑪&gt;𝟎)=𝑷(𝑿&gt;𝟎</a:t>
              </a:r>
              <a:r>
                <a:rPr lang="en-US" sz="1200" b="1" i="0">
                  <a:latin typeface="Cambria Math" panose="02040503050406030204" pitchFamily="18" charset="0"/>
                  <a:ea typeface="Cambria Math" panose="02040503050406030204" pitchFamily="18" charset="0"/>
                </a:rPr>
                <a:t>∩𝑪&gt;𝟎)/𝑷(𝑪&gt;𝟎) =</a:t>
              </a:r>
              <a:endParaRPr lang="en-US" sz="1200" b="1">
                <a:ea typeface="Cambria Math" panose="02040503050406030204" pitchFamily="18" charset="0"/>
              </a:endParaRPr>
            </a:p>
            <a:p>
              <a:endParaRPr lang="en-GB" sz="1200" b="1"/>
            </a:p>
          </xdr:txBody>
        </xdr:sp>
      </mc:Fallback>
    </mc:AlternateContent>
    <xdr:clientData/>
  </xdr:oneCellAnchor>
  <xdr:oneCellAnchor>
    <xdr:from>
      <xdr:col>27</xdr:col>
      <xdr:colOff>747091</xdr:colOff>
      <xdr:row>281</xdr:row>
      <xdr:rowOff>85393</xdr:rowOff>
    </xdr:from>
    <xdr:ext cx="2768258" cy="572336"/>
    <mc:AlternateContent xmlns:mc="http://schemas.openxmlformats.org/markup-compatibility/2006">
      <mc:Choice xmlns:a14="http://schemas.microsoft.com/office/drawing/2010/main" Requires="a14">
        <xdr:sp macro="" textlink="">
          <xdr:nvSpPr>
            <xdr:cNvPr id="22" name="TextBox 21">
              <a:extLst>
                <a:ext uri="{FF2B5EF4-FFF2-40B4-BE49-F238E27FC236}">
                  <a16:creationId xmlns:a16="http://schemas.microsoft.com/office/drawing/2014/main" id="{6940044F-7199-0440-A17F-E8A8F4387777}"/>
                </a:ext>
              </a:extLst>
            </xdr:cNvPr>
            <xdr:cNvSpPr txBox="1"/>
          </xdr:nvSpPr>
          <xdr:spPr>
            <a:xfrm>
              <a:off x="46905241" y="61248593"/>
              <a:ext cx="2768258"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&gt;</m:t>
                        </m:r>
                        <m:r>
                          <a:rPr lang="en-US" sz="1200" b="1" i="1">
                            <a:latin typeface="Cambria Math" panose="02040503050406030204" pitchFamily="18" charset="0"/>
                          </a:rPr>
                          <m:t>𝟎</m:t>
                        </m:r>
                      </m:e>
                      <m:e>
                        <m:r>
                          <a:rPr lang="en-US" sz="1200" b="1" i="1">
                            <a:latin typeface="Cambria Math" panose="02040503050406030204" pitchFamily="18" charset="0"/>
                          </a:rPr>
                          <m:t>𝑫</m:t>
                        </m:r>
                        <m:r>
                          <a:rPr lang="en-US" sz="1200" b="1" i="1">
                            <a:latin typeface="Cambria Math" panose="02040503050406030204" pitchFamily="18" charset="0"/>
                          </a:rPr>
                          <m:t>&lt;</m:t>
                        </m:r>
                        <m:r>
                          <a:rPr lang="en-US" sz="1200" b="1" i="1">
                            <a:latin typeface="Cambria Math" panose="02040503050406030204" pitchFamily="18" charset="0"/>
                          </a:rPr>
                          <m:t>𝟎</m:t>
                        </m:r>
                      </m:e>
                    </m:d>
                    <m:r>
                      <a:rPr lang="en-US" sz="1200" b="1" i="1">
                        <a:latin typeface="Cambria Math" panose="02040503050406030204" pitchFamily="18" charset="0"/>
                      </a:rPr>
                      <m:t>=</m:t>
                    </m:r>
                    <m:f>
                      <m:fPr>
                        <m:ctrlPr>
                          <a:rPr lang="en-US" sz="1200" b="1" i="1">
                            <a:latin typeface="Cambria Math" panose="02040503050406030204" pitchFamily="18" charset="0"/>
                            <a:ea typeface="Cambria Math" panose="02040503050406030204" pitchFamily="18" charset="0"/>
                          </a:rPr>
                        </m:ctrlPr>
                      </m:fPr>
                      <m:num>
                        <m:r>
                          <a:rPr lang="en-US" sz="1200" b="1" i="1">
                            <a:latin typeface="Cambria Math" panose="02040503050406030204" pitchFamily="18" charset="0"/>
                          </a:rPr>
                          <m:t>𝑷</m:t>
                        </m:r>
                        <m:d>
                          <m:dPr>
                            <m:ctrlPr>
                              <a:rPr lang="en-US" sz="1200" b="1" i="1">
                                <a:latin typeface="Cambria Math" panose="02040503050406030204" pitchFamily="18" charset="0"/>
                              </a:rPr>
                            </m:ctrlPr>
                          </m:dPr>
                          <m:e>
                            <m:r>
                              <a:rPr lang="en-US" sz="1200" b="1" i="1">
                                <a:latin typeface="Cambria Math" panose="02040503050406030204" pitchFamily="18" charset="0"/>
                              </a:rPr>
                              <m:t>𝑿</m:t>
                            </m:r>
                            <m:r>
                              <a:rPr lang="en-US" sz="1200" b="1" i="1">
                                <a:latin typeface="Cambria Math" panose="02040503050406030204" pitchFamily="18" charset="0"/>
                              </a:rPr>
                              <m:t>&gt;</m:t>
                            </m:r>
                            <m:r>
                              <a:rPr lang="en-US" sz="1200" b="1" i="1">
                                <a:latin typeface="Cambria Math" panose="02040503050406030204" pitchFamily="18" charset="0"/>
                              </a:rPr>
                              <m:t>𝟎</m:t>
                            </m:r>
                            <m:r>
                              <a:rPr lang="en-US" sz="1200" b="1" i="1">
                                <a:latin typeface="Cambria Math" panose="02040503050406030204" pitchFamily="18" charset="0"/>
                                <a:ea typeface="Cambria Math" panose="02040503050406030204" pitchFamily="18" charset="0"/>
                              </a:rPr>
                              <m:t>∩</m:t>
                            </m:r>
                            <m:r>
                              <a:rPr lang="en-US" sz="1200" b="1" i="1">
                                <a:latin typeface="Cambria Math" panose="02040503050406030204" pitchFamily="18" charset="0"/>
                                <a:ea typeface="Cambria Math" panose="02040503050406030204" pitchFamily="18" charset="0"/>
                              </a:rPr>
                              <m:t>𝑫</m:t>
                            </m:r>
                            <m:r>
                              <a:rPr lang="en-US" sz="1200" b="1" i="1">
                                <a:latin typeface="Cambria Math" panose="02040503050406030204" pitchFamily="18" charset="0"/>
                                <a:ea typeface="Cambria Math" panose="02040503050406030204" pitchFamily="18" charset="0"/>
                              </a:rPr>
                              <m:t>&lt;</m:t>
                            </m:r>
                            <m:r>
                              <a:rPr lang="en-US" sz="1200" b="1" i="1">
                                <a:latin typeface="Cambria Math" panose="02040503050406030204" pitchFamily="18" charset="0"/>
                                <a:ea typeface="Cambria Math" panose="02040503050406030204" pitchFamily="18" charset="0"/>
                              </a:rPr>
                              <m:t>𝟎</m:t>
                            </m:r>
                          </m:e>
                        </m:d>
                      </m:num>
                      <m:den>
                        <m:r>
                          <a:rPr lang="en-US" sz="1200" b="1" i="1">
                            <a:latin typeface="Cambria Math" panose="02040503050406030204" pitchFamily="18" charset="0"/>
                            <a:ea typeface="Cambria Math" panose="02040503050406030204" pitchFamily="18" charset="0"/>
                          </a:rPr>
                          <m:t>𝑷</m:t>
                        </m:r>
                        <m:d>
                          <m:dPr>
                            <m:ctrlPr>
                              <a:rPr lang="en-US" sz="1200" b="1" i="1">
                                <a:latin typeface="Cambria Math" panose="02040503050406030204" pitchFamily="18" charset="0"/>
                                <a:ea typeface="Cambria Math" panose="02040503050406030204" pitchFamily="18" charset="0"/>
                              </a:rPr>
                            </m:ctrlPr>
                          </m:dPr>
                          <m:e>
                            <m:r>
                              <a:rPr lang="en-US" sz="1200" b="1" i="1">
                                <a:latin typeface="Cambria Math" panose="02040503050406030204" pitchFamily="18" charset="0"/>
                                <a:ea typeface="Cambria Math" panose="02040503050406030204" pitchFamily="18" charset="0"/>
                              </a:rPr>
                              <m:t>𝑫</m:t>
                            </m:r>
                            <m:r>
                              <a:rPr lang="en-US" sz="1200" b="1" i="1">
                                <a:latin typeface="Cambria Math" panose="02040503050406030204" pitchFamily="18" charset="0"/>
                                <a:ea typeface="Cambria Math" panose="02040503050406030204" pitchFamily="18" charset="0"/>
                              </a:rPr>
                              <m:t>&lt;</m:t>
                            </m:r>
                            <m:r>
                              <a:rPr lang="en-US" sz="1200" b="1" i="1">
                                <a:latin typeface="Cambria Math" panose="02040503050406030204" pitchFamily="18" charset="0"/>
                                <a:ea typeface="Cambria Math" panose="02040503050406030204" pitchFamily="18" charset="0"/>
                              </a:rPr>
                              <m:t>𝟎</m:t>
                            </m:r>
                          </m:e>
                        </m:d>
                      </m:den>
                    </m:f>
                    <m:r>
                      <a:rPr lang="en-US" sz="1200" b="1" i="1">
                        <a:latin typeface="Cambria Math" panose="02040503050406030204" pitchFamily="18" charset="0"/>
                        <a:ea typeface="Cambria Math" panose="02040503050406030204" pitchFamily="18" charset="0"/>
                      </a:rPr>
                      <m:t>=</m:t>
                    </m:r>
                  </m:oMath>
                </m:oMathPara>
              </a14:m>
              <a:endParaRPr lang="en-US" sz="1200" b="1">
                <a:ea typeface="Cambria Math" panose="02040503050406030204" pitchFamily="18" charset="0"/>
              </a:endParaRPr>
            </a:p>
            <a:p>
              <a:endParaRPr lang="en-GB" sz="1200" b="1"/>
            </a:p>
          </xdr:txBody>
        </xdr:sp>
      </mc:Choice>
      <mc:Fallback>
        <xdr:sp macro="" textlink="">
          <xdr:nvSpPr>
            <xdr:cNvPr id="22" name="TextBox 21">
              <a:extLst>
                <a:ext uri="{FF2B5EF4-FFF2-40B4-BE49-F238E27FC236}">
                  <a16:creationId xmlns:a16="http://schemas.microsoft.com/office/drawing/2014/main" id="{6940044F-7199-0440-A17F-E8A8F4387777}"/>
                </a:ext>
              </a:extLst>
            </xdr:cNvPr>
            <xdr:cNvSpPr txBox="1"/>
          </xdr:nvSpPr>
          <xdr:spPr>
            <a:xfrm>
              <a:off x="46905241" y="61248593"/>
              <a:ext cx="2768258" cy="57233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200" b="1" i="0">
                  <a:latin typeface="Cambria Math" panose="02040503050406030204" pitchFamily="18" charset="0"/>
                </a:rPr>
                <a:t>𝑷(𝑿&gt;𝟎│𝑫&lt;𝟎)=𝑷(𝑿&gt;𝟎</a:t>
              </a:r>
              <a:r>
                <a:rPr lang="en-US" sz="1200" b="1" i="0">
                  <a:latin typeface="Cambria Math" panose="02040503050406030204" pitchFamily="18" charset="0"/>
                  <a:ea typeface="Cambria Math" panose="02040503050406030204" pitchFamily="18" charset="0"/>
                </a:rPr>
                <a:t>∩𝑫&lt;𝟎)/𝑷(𝑫&lt;𝟎) =</a:t>
              </a:r>
              <a:endParaRPr lang="en-US" sz="1200" b="1">
                <a:ea typeface="Cambria Math" panose="02040503050406030204" pitchFamily="18" charset="0"/>
              </a:endParaRPr>
            </a:p>
            <a:p>
              <a:endParaRPr lang="en-GB" sz="1200" b="1"/>
            </a:p>
          </xdr:txBody>
        </xdr:sp>
      </mc:Fallback>
    </mc:AlternateContent>
    <xdr:clientData/>
  </xdr:oneCellAnchor>
  <xdr:twoCellAnchor>
    <xdr:from>
      <xdr:col>24</xdr:col>
      <xdr:colOff>149503</xdr:colOff>
      <xdr:row>264</xdr:row>
      <xdr:rowOff>50800</xdr:rowOff>
    </xdr:from>
    <xdr:to>
      <xdr:col>26</xdr:col>
      <xdr:colOff>595107</xdr:colOff>
      <xdr:row>269</xdr:row>
      <xdr:rowOff>73991</xdr:rowOff>
    </xdr:to>
    <xdr:sp macro="" textlink="">
      <xdr:nvSpPr>
        <xdr:cNvPr id="23" name="TextBox 22">
          <a:extLst>
            <a:ext uri="{FF2B5EF4-FFF2-40B4-BE49-F238E27FC236}">
              <a16:creationId xmlns:a16="http://schemas.microsoft.com/office/drawing/2014/main" id="{AC7DBED1-359B-9A45-A88C-7D15E2DEDE69}"/>
            </a:ext>
          </a:extLst>
        </xdr:cNvPr>
        <xdr:cNvSpPr txBox="1"/>
      </xdr:nvSpPr>
      <xdr:spPr>
        <a:xfrm>
          <a:off x="42802453" y="57658000"/>
          <a:ext cx="2769704" cy="10772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Under the macroeconomic</a:t>
          </a:r>
          <a:r>
            <a:rPr lang="en-GB" sz="1100" baseline="0"/>
            <a:t> theory of the contractionary monetary policy, an increase in interest rates decreases Aggregate Demand in the economy by increasing the cost of borrowing and reducing investment, hence resulting in a lower GDP and a low inflation. This indirect relation is taken into account during this analysis.</a:t>
          </a:r>
          <a:endParaRPr lang="en-GB" sz="1100"/>
        </a:p>
      </xdr:txBody>
    </xdr:sp>
    <xdr:clientData/>
  </xdr:twoCellAnchor>
  <xdr:twoCellAnchor>
    <xdr:from>
      <xdr:col>24</xdr:col>
      <xdr:colOff>149503</xdr:colOff>
      <xdr:row>271</xdr:row>
      <xdr:rowOff>85587</xdr:rowOff>
    </xdr:from>
    <xdr:to>
      <xdr:col>26</xdr:col>
      <xdr:colOff>595107</xdr:colOff>
      <xdr:row>276</xdr:row>
      <xdr:rowOff>112644</xdr:rowOff>
    </xdr:to>
    <xdr:sp macro="" textlink="">
      <xdr:nvSpPr>
        <xdr:cNvPr id="24" name="TextBox 23">
          <a:extLst>
            <a:ext uri="{FF2B5EF4-FFF2-40B4-BE49-F238E27FC236}">
              <a16:creationId xmlns:a16="http://schemas.microsoft.com/office/drawing/2014/main" id="{64E1AD97-F5D4-A44C-A362-55BE2389EB4F}"/>
            </a:ext>
          </a:extLst>
        </xdr:cNvPr>
        <xdr:cNvSpPr txBox="1"/>
      </xdr:nvSpPr>
      <xdr:spPr>
        <a:xfrm>
          <a:off x="42802453" y="59140587"/>
          <a:ext cx="2769704" cy="10811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Under the macroeconomic</a:t>
          </a:r>
          <a:r>
            <a:rPr lang="en-GB" sz="1100" baseline="0"/>
            <a:t> theory of the expansionary monetary policy, an increase in money supply increases Aggregate Demand in the economy resulting in higher GDP and a higher inflation. This direct relation is taken into account during this analysis.</a:t>
          </a:r>
          <a:endParaRPr lang="en-GB" sz="1100"/>
        </a:p>
      </xdr:txBody>
    </xdr:sp>
    <xdr:clientData/>
  </xdr:twoCellAnchor>
  <xdr:twoCellAnchor>
    <xdr:from>
      <xdr:col>24</xdr:col>
      <xdr:colOff>165100</xdr:colOff>
      <xdr:row>278</xdr:row>
      <xdr:rowOff>76703</xdr:rowOff>
    </xdr:from>
    <xdr:to>
      <xdr:col>26</xdr:col>
      <xdr:colOff>610704</xdr:colOff>
      <xdr:row>283</xdr:row>
      <xdr:rowOff>103760</xdr:rowOff>
    </xdr:to>
    <xdr:sp macro="" textlink="">
      <xdr:nvSpPr>
        <xdr:cNvPr id="25" name="TextBox 24">
          <a:extLst>
            <a:ext uri="{FF2B5EF4-FFF2-40B4-BE49-F238E27FC236}">
              <a16:creationId xmlns:a16="http://schemas.microsoft.com/office/drawing/2014/main" id="{D6A58ABF-FC92-BD4E-85AC-A1F74CFCAD43}"/>
            </a:ext>
          </a:extLst>
        </xdr:cNvPr>
        <xdr:cNvSpPr txBox="1"/>
      </xdr:nvSpPr>
      <xdr:spPr>
        <a:xfrm>
          <a:off x="42818050" y="60579503"/>
          <a:ext cx="2769704" cy="10811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If net exports</a:t>
          </a:r>
          <a:r>
            <a:rPr lang="en-GB" sz="1100" baseline="0"/>
            <a:t> increase, that means that the country is exporting more goods and importing less. This means the consumption of the country is lower than its production and hence, an increase in net exports results in a fall in inflation. This inverse relation is taken into account during this analysis.</a:t>
          </a:r>
          <a:endParaRPr lang="en-GB" sz="1100"/>
        </a:p>
      </xdr:txBody>
    </xdr:sp>
    <xdr:clientData/>
  </xdr:twoCellAnchor>
  <xdr:twoCellAnchor>
    <xdr:from>
      <xdr:col>21</xdr:col>
      <xdr:colOff>33867</xdr:colOff>
      <xdr:row>304</xdr:row>
      <xdr:rowOff>21166</xdr:rowOff>
    </xdr:from>
    <xdr:to>
      <xdr:col>23</xdr:col>
      <xdr:colOff>691469</xdr:colOff>
      <xdr:row>311</xdr:row>
      <xdr:rowOff>574</xdr:rowOff>
    </xdr:to>
    <xdr:sp macro="" textlink="">
      <xdr:nvSpPr>
        <xdr:cNvPr id="26" name="TextBox 25">
          <a:extLst>
            <a:ext uri="{FF2B5EF4-FFF2-40B4-BE49-F238E27FC236}">
              <a16:creationId xmlns:a16="http://schemas.microsoft.com/office/drawing/2014/main" id="{3AD69817-FCE9-FD41-9761-4807F0692BE0}"/>
            </a:ext>
          </a:extLst>
        </xdr:cNvPr>
        <xdr:cNvSpPr txBox="1"/>
      </xdr:nvSpPr>
      <xdr:spPr>
        <a:xfrm>
          <a:off x="36540017" y="66296116"/>
          <a:ext cx="5636002" cy="13573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In</a:t>
          </a:r>
          <a:r>
            <a:rPr lang="en-GB" sz="1100" baseline="0"/>
            <a:t> the United States, the interest rates gave the best conditional probability of 51.85% chance of a rise in interest rates causing a fall in inflation. For expectation of a rising inflation rate, the change in money supply gave a conditional probability of 46.92% of inflation rising after money supply has increased. </a:t>
          </a:r>
        </a:p>
        <a:p>
          <a:endParaRPr lang="en-GB" sz="1100" baseline="0"/>
        </a:p>
        <a:p>
          <a:r>
            <a:rPr lang="en-GB" sz="1100" baseline="0"/>
            <a:t>Overall, for both rising and falling inflation predictions, money supply was the best predictor.</a:t>
          </a:r>
          <a:endParaRPr lang="en-GB" sz="1100"/>
        </a:p>
      </xdr:txBody>
    </xdr:sp>
    <xdr:clientData/>
  </xdr:twoCellAnchor>
  <xdr:twoCellAnchor>
    <xdr:from>
      <xdr:col>21</xdr:col>
      <xdr:colOff>0</xdr:colOff>
      <xdr:row>311</xdr:row>
      <xdr:rowOff>179665</xdr:rowOff>
    </xdr:from>
    <xdr:to>
      <xdr:col>23</xdr:col>
      <xdr:colOff>657602</xdr:colOff>
      <xdr:row>318</xdr:row>
      <xdr:rowOff>159073</xdr:rowOff>
    </xdr:to>
    <xdr:sp macro="" textlink="">
      <xdr:nvSpPr>
        <xdr:cNvPr id="27" name="TextBox 26">
          <a:extLst>
            <a:ext uri="{FF2B5EF4-FFF2-40B4-BE49-F238E27FC236}">
              <a16:creationId xmlns:a16="http://schemas.microsoft.com/office/drawing/2014/main" id="{4BB36F78-98EB-6343-9FFD-7C2E791B71EA}"/>
            </a:ext>
          </a:extLst>
        </xdr:cNvPr>
        <xdr:cNvSpPr txBox="1"/>
      </xdr:nvSpPr>
      <xdr:spPr>
        <a:xfrm>
          <a:off x="36506150" y="67832565"/>
          <a:ext cx="5636002" cy="13573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In</a:t>
          </a:r>
          <a:r>
            <a:rPr lang="en-GB" sz="1100" baseline="0"/>
            <a:t> India, the change in net export value gave the best conditional probability of 14.11% chance of a rise in net exports causing a fall in inflation. For expectation of a rising inflation rate, the change in interest rates gave a conditional probability of 84.38% of inflation rising after inerest rates are lowered.</a:t>
          </a:r>
        </a:p>
        <a:p>
          <a:endParaRPr lang="en-GB" sz="1100" baseline="0"/>
        </a:p>
        <a:p>
          <a:r>
            <a:rPr lang="en-GB" sz="1100" baseline="0"/>
            <a:t>Overall, for both rising and falling inflation predictions, the changes in interest rates was the best predictor.</a:t>
          </a:r>
          <a:endParaRPr lang="en-GB" sz="1100"/>
        </a:p>
      </xdr:txBody>
    </xdr:sp>
    <xdr:clientData/>
  </xdr:twoCellAnchor>
  <xdr:twoCellAnchor>
    <xdr:from>
      <xdr:col>23</xdr:col>
      <xdr:colOff>992037</xdr:colOff>
      <xdr:row>304</xdr:row>
      <xdr:rowOff>0</xdr:rowOff>
    </xdr:from>
    <xdr:to>
      <xdr:col>27</xdr:col>
      <xdr:colOff>1992537</xdr:colOff>
      <xdr:row>315</xdr:row>
      <xdr:rowOff>31140</xdr:rowOff>
    </xdr:to>
    <xdr:sp macro="" textlink="">
      <xdr:nvSpPr>
        <xdr:cNvPr id="28" name="TextBox 27">
          <a:extLst>
            <a:ext uri="{FF2B5EF4-FFF2-40B4-BE49-F238E27FC236}">
              <a16:creationId xmlns:a16="http://schemas.microsoft.com/office/drawing/2014/main" id="{4CEF7D3B-F4FC-6F41-8F60-B6E8264224B9}"/>
            </a:ext>
          </a:extLst>
        </xdr:cNvPr>
        <xdr:cNvSpPr txBox="1"/>
      </xdr:nvSpPr>
      <xdr:spPr>
        <a:xfrm>
          <a:off x="42476587" y="66274950"/>
          <a:ext cx="5674100" cy="21964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India</a:t>
          </a:r>
          <a:r>
            <a:rPr lang="en-GB" sz="1100" baseline="0"/>
            <a:t>, in comparison to the United States had a very high difference between the conditional probabilites of inflation falling v/s inflation rising. This makes sense, as India is a developing country with a high YoY growth rate. Any country that has a high economic growth rate bounds to have higher inflation than those countries have have a stable growth rate. This is because a sufficient amount of inflation is necessary. India, being a country with a high growth rate, means that India is very prone to inflation increases. Hence, the conditional probability of inflation rising is much higher than that of inflation falling. </a:t>
          </a:r>
        </a:p>
        <a:p>
          <a:endParaRPr lang="en-GB" sz="1100" baseline="0"/>
        </a:p>
        <a:p>
          <a:r>
            <a:rPr lang="en-GB" sz="1100" baseline="0"/>
            <a:t>On the other hand, the United States has a stable growth rate and a stable inflation rate that is strictly monitored by the Federal Reserve bank and therefore, the conditional probabilities for both, inflation rising or falling are similar.</a:t>
          </a:r>
          <a:endParaRPr lang="en-GB" sz="1100"/>
        </a:p>
      </xdr:txBody>
    </xdr:sp>
    <xdr:clientData/>
  </xdr:twoCellAnchor>
  <xdr:twoCellAnchor>
    <xdr:from>
      <xdr:col>23</xdr:col>
      <xdr:colOff>990027</xdr:colOff>
      <xdr:row>315</xdr:row>
      <xdr:rowOff>200043</xdr:rowOff>
    </xdr:from>
    <xdr:to>
      <xdr:col>27</xdr:col>
      <xdr:colOff>1952429</xdr:colOff>
      <xdr:row>321</xdr:row>
      <xdr:rowOff>110927</xdr:rowOff>
    </xdr:to>
    <xdr:sp macro="" textlink="">
      <xdr:nvSpPr>
        <xdr:cNvPr id="29" name="TextBox 28">
          <a:extLst>
            <a:ext uri="{FF2B5EF4-FFF2-40B4-BE49-F238E27FC236}">
              <a16:creationId xmlns:a16="http://schemas.microsoft.com/office/drawing/2014/main" id="{72EA1667-9602-AE48-92EA-7F9D28A32081}"/>
            </a:ext>
          </a:extLst>
        </xdr:cNvPr>
        <xdr:cNvSpPr txBox="1"/>
      </xdr:nvSpPr>
      <xdr:spPr>
        <a:xfrm>
          <a:off x="42474577" y="68633993"/>
          <a:ext cx="5636002" cy="1098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Economics</a:t>
          </a:r>
          <a:r>
            <a:rPr lang="en-GB" sz="1100" baseline="0"/>
            <a:t> in theory explains how these variables may affect inflation. However, the extent of how much each variable affects inflation differs from country to country. </a:t>
          </a:r>
          <a:r>
            <a:rPr lang="en-GB" sz="1100"/>
            <a:t>To</a:t>
          </a:r>
          <a:r>
            <a:rPr lang="en-GB" sz="1100" baseline="0"/>
            <a:t> get a more accurate probability of inflation rising or falling with a change in any of the factors considered, multiple variable conditional probability has to be performed where it determines the probability of inflation rising or falling given the change in all the factors together. </a:t>
          </a:r>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hreya/Downloads/revised%20Qt%20Project%20A017%20Darsh%20Chadh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Qt%20F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hreya/Downloads/QT%20FINAL%20PROJECT%20BSC%2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Shreya/Downloads/Devansh%20Kanungo%20A-018%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ression_analysis"/>
    </sheetNames>
    <sheetDataSet>
      <sheetData sheetId="0">
        <row r="224">
          <cell r="T224">
            <v>0.6</v>
          </cell>
          <cell r="U224">
            <v>3.2</v>
          </cell>
        </row>
        <row r="225">
          <cell r="T225">
            <v>-6.4</v>
          </cell>
          <cell r="U225">
            <v>8.6999999999999993</v>
          </cell>
        </row>
        <row r="226">
          <cell r="T226">
            <v>-9.3000000000000007</v>
          </cell>
          <cell r="U226">
            <v>15.9</v>
          </cell>
        </row>
        <row r="227">
          <cell r="T227">
            <v>-10.299999999999999</v>
          </cell>
          <cell r="U227">
            <v>23.599999999999998</v>
          </cell>
        </row>
        <row r="228">
          <cell r="T228">
            <v>0.8</v>
          </cell>
          <cell r="U228">
            <v>24.9</v>
          </cell>
        </row>
        <row r="229">
          <cell r="T229">
            <v>1.5</v>
          </cell>
          <cell r="U229">
            <v>21.7</v>
          </cell>
        </row>
        <row r="230">
          <cell r="T230">
            <v>3</v>
          </cell>
          <cell r="U230">
            <v>20.100000000000001</v>
          </cell>
        </row>
        <row r="231">
          <cell r="T231">
            <v>1.4000000000000001</v>
          </cell>
          <cell r="U231">
            <v>16.900000000000002</v>
          </cell>
          <cell r="Y231">
            <v>2.6</v>
          </cell>
          <cell r="Z231">
            <v>5.2</v>
          </cell>
        </row>
        <row r="232">
          <cell r="T232">
            <v>2.9000000000000004</v>
          </cell>
          <cell r="U232">
            <v>14.299999999999999</v>
          </cell>
          <cell r="Y232">
            <v>3</v>
          </cell>
          <cell r="Z232">
            <v>5.3</v>
          </cell>
        </row>
        <row r="233">
          <cell r="T233">
            <v>-2.8000000000000003</v>
          </cell>
          <cell r="U233">
            <v>19</v>
          </cell>
          <cell r="Y233">
            <v>3</v>
          </cell>
          <cell r="Z233">
            <v>5.3</v>
          </cell>
        </row>
        <row r="234">
          <cell r="T234">
            <v>0</v>
          </cell>
          <cell r="U234">
            <v>17.2</v>
          </cell>
          <cell r="Y234">
            <v>2.2000000000000002</v>
          </cell>
          <cell r="Z234">
            <v>5.4</v>
          </cell>
        </row>
        <row r="235">
          <cell r="T235">
            <v>0.70000000000000007</v>
          </cell>
          <cell r="U235">
            <v>14.6</v>
          </cell>
          <cell r="Y235">
            <v>2.1</v>
          </cell>
          <cell r="Z235">
            <v>5.5</v>
          </cell>
        </row>
        <row r="236">
          <cell r="T236">
            <v>9.9</v>
          </cell>
          <cell r="U236">
            <v>9.9</v>
          </cell>
          <cell r="Y236">
            <v>2.1</v>
          </cell>
          <cell r="Z236">
            <v>5.6</v>
          </cell>
        </row>
        <row r="237">
          <cell r="T237">
            <v>9</v>
          </cell>
          <cell r="U237">
            <v>4.7</v>
          </cell>
          <cell r="Y237">
            <v>2.1</v>
          </cell>
          <cell r="Z237">
            <v>5.5</v>
          </cell>
        </row>
        <row r="238">
          <cell r="T238">
            <v>3</v>
          </cell>
          <cell r="U238">
            <v>1.9</v>
          </cell>
          <cell r="Y238">
            <v>2.2000000000000002</v>
          </cell>
          <cell r="Z238">
            <v>5.5</v>
          </cell>
        </row>
        <row r="239">
          <cell r="T239">
            <v>2.2999999999999998</v>
          </cell>
          <cell r="U239">
            <v>1.2</v>
          </cell>
          <cell r="Y239">
            <v>2.2999999999999998</v>
          </cell>
          <cell r="Z239">
            <v>5.5</v>
          </cell>
        </row>
        <row r="240">
          <cell r="T240">
            <v>2.1999999999999997</v>
          </cell>
          <cell r="U240">
            <v>1.9</v>
          </cell>
          <cell r="Y240">
            <v>2</v>
          </cell>
          <cell r="Z240">
            <v>5.4</v>
          </cell>
        </row>
        <row r="241">
          <cell r="T241">
            <v>18.099999999999998</v>
          </cell>
          <cell r="U241">
            <v>3.9</v>
          </cell>
          <cell r="Y241">
            <v>1.8</v>
          </cell>
          <cell r="Z241">
            <v>5.3</v>
          </cell>
        </row>
        <row r="242">
          <cell r="T242">
            <v>8.7999999999999989</v>
          </cell>
          <cell r="U242">
            <v>3.5999999999999996</v>
          </cell>
          <cell r="Y242">
            <v>1.9</v>
          </cell>
          <cell r="Z242">
            <v>5.0999999999999996</v>
          </cell>
        </row>
        <row r="243">
          <cell r="T243">
            <v>3</v>
          </cell>
          <cell r="U243">
            <v>4</v>
          </cell>
          <cell r="Y243">
            <v>1.9</v>
          </cell>
          <cell r="Z243">
            <v>5.0999999999999996</v>
          </cell>
        </row>
        <row r="244">
          <cell r="T244">
            <v>-2.1</v>
          </cell>
          <cell r="U244">
            <v>6.6000000000000005</v>
          </cell>
          <cell r="Y244">
            <v>1.7</v>
          </cell>
          <cell r="Z244">
            <v>5</v>
          </cell>
        </row>
        <row r="245">
          <cell r="T245">
            <v>5.8999999999999995</v>
          </cell>
          <cell r="U245">
            <v>4.3</v>
          </cell>
          <cell r="Y245">
            <v>1.7</v>
          </cell>
          <cell r="Z245">
            <v>5.2</v>
          </cell>
        </row>
        <row r="246">
          <cell r="T246">
            <v>6</v>
          </cell>
          <cell r="U246">
            <v>3.1</v>
          </cell>
          <cell r="Y246">
            <v>2.2999999999999998</v>
          </cell>
          <cell r="Z246">
            <v>5</v>
          </cell>
          <cell r="AJ246">
            <v>1.9031663665887912</v>
          </cell>
        </row>
        <row r="247">
          <cell r="T247">
            <v>0.8</v>
          </cell>
          <cell r="U247">
            <v>2.7</v>
          </cell>
          <cell r="Y247">
            <v>3.1</v>
          </cell>
          <cell r="Z247">
            <v>5</v>
          </cell>
          <cell r="AJ247">
            <v>1.870169310831145</v>
          </cell>
        </row>
        <row r="248">
          <cell r="T248">
            <v>0.70000000000000007</v>
          </cell>
          <cell r="U248">
            <v>4.5</v>
          </cell>
          <cell r="Y248">
            <v>3.3</v>
          </cell>
          <cell r="Z248">
            <v>5.0999999999999996</v>
          </cell>
          <cell r="AJ248">
            <v>1.5399053593676468</v>
          </cell>
        </row>
        <row r="249">
          <cell r="T249">
            <v>-0.70000000000000007</v>
          </cell>
          <cell r="U249">
            <v>5</v>
          </cell>
          <cell r="Y249">
            <v>3</v>
          </cell>
          <cell r="Z249">
            <v>4.9000000000000004</v>
          </cell>
          <cell r="AJ249">
            <v>1.8677796689182129</v>
          </cell>
        </row>
        <row r="250">
          <cell r="T250">
            <v>0.4</v>
          </cell>
          <cell r="U250">
            <v>4.2</v>
          </cell>
          <cell r="Y250">
            <v>2.7</v>
          </cell>
          <cell r="Z250">
            <v>4.8</v>
          </cell>
          <cell r="AJ250">
            <v>1.8317129600383857</v>
          </cell>
        </row>
        <row r="251">
          <cell r="T251">
            <v>3</v>
          </cell>
          <cell r="U251">
            <v>4.2</v>
          </cell>
          <cell r="Y251">
            <v>2.5</v>
          </cell>
          <cell r="Z251">
            <v>4.8</v>
          </cell>
          <cell r="AJ251">
            <v>1.3760656622505221</v>
          </cell>
        </row>
        <row r="252">
          <cell r="T252">
            <v>2.9000000000000004</v>
          </cell>
          <cell r="U252">
            <v>5.2</v>
          </cell>
          <cell r="Y252">
            <v>3.2</v>
          </cell>
          <cell r="Z252">
            <v>4.8</v>
          </cell>
          <cell r="AJ252">
            <v>1.8235043846423382</v>
          </cell>
        </row>
        <row r="253">
          <cell r="T253">
            <v>1.7999999999999998</v>
          </cell>
          <cell r="U253">
            <v>6.2</v>
          </cell>
          <cell r="Y253">
            <v>3.5</v>
          </cell>
          <cell r="Z253">
            <v>4.8</v>
          </cell>
          <cell r="AJ253">
            <v>1.7570906180049335</v>
          </cell>
        </row>
        <row r="254">
          <cell r="T254">
            <v>1.7000000000000002</v>
          </cell>
          <cell r="U254">
            <v>5.3</v>
          </cell>
          <cell r="Y254">
            <v>3.3</v>
          </cell>
          <cell r="Z254">
            <v>4.7</v>
          </cell>
          <cell r="AJ254">
            <v>1.4257208529472194</v>
          </cell>
        </row>
        <row r="255">
          <cell r="T255">
            <v>1.4000000000000001</v>
          </cell>
          <cell r="U255">
            <v>6.6000000000000005</v>
          </cell>
          <cell r="Y255">
            <v>3</v>
          </cell>
          <cell r="Z255">
            <v>4.7</v>
          </cell>
          <cell r="AJ255">
            <v>1.8773393603713737</v>
          </cell>
        </row>
        <row r="256">
          <cell r="T256">
            <v>0.70000000000000007</v>
          </cell>
          <cell r="U256">
            <v>6</v>
          </cell>
          <cell r="Y256">
            <v>3</v>
          </cell>
          <cell r="Z256">
            <v>4.8</v>
          </cell>
          <cell r="AJ256">
            <v>1.9038262509118451</v>
          </cell>
        </row>
        <row r="257">
          <cell r="T257">
            <v>1.3</v>
          </cell>
          <cell r="U257">
            <v>5.5</v>
          </cell>
          <cell r="Y257">
            <v>3.1</v>
          </cell>
          <cell r="Z257">
            <v>4.5999999999999996</v>
          </cell>
          <cell r="AJ257">
            <v>1.5873942209403051</v>
          </cell>
        </row>
        <row r="258">
          <cell r="T258">
            <v>1.6</v>
          </cell>
          <cell r="U258">
            <v>5.5</v>
          </cell>
          <cell r="Y258">
            <v>3.5</v>
          </cell>
          <cell r="Z258">
            <v>4.5</v>
          </cell>
          <cell r="AJ258">
            <v>1.9984815422143443</v>
          </cell>
        </row>
        <row r="259">
          <cell r="T259">
            <v>1</v>
          </cell>
          <cell r="U259">
            <v>5</v>
          </cell>
          <cell r="Y259">
            <v>2.8</v>
          </cell>
          <cell r="Z259">
            <v>4.5</v>
          </cell>
          <cell r="AJ259">
            <v>2.0691400667797328</v>
          </cell>
        </row>
        <row r="260">
          <cell r="T260">
            <v>1.9</v>
          </cell>
          <cell r="U260">
            <v>4</v>
          </cell>
          <cell r="Y260">
            <v>2.5</v>
          </cell>
          <cell r="Z260">
            <v>4.5</v>
          </cell>
          <cell r="AJ260">
            <v>1.7130099348771053</v>
          </cell>
        </row>
        <row r="261">
          <cell r="T261">
            <v>3.5000000000000004</v>
          </cell>
          <cell r="U261">
            <v>3.8</v>
          </cell>
          <cell r="Y261">
            <v>3.2</v>
          </cell>
          <cell r="Z261">
            <v>4.4000000000000004</v>
          </cell>
          <cell r="AJ261">
            <v>2.1417675818081165</v>
          </cell>
        </row>
        <row r="262">
          <cell r="T262">
            <v>3</v>
          </cell>
          <cell r="U262">
            <v>3.8</v>
          </cell>
          <cell r="Y262">
            <v>3.6</v>
          </cell>
          <cell r="Z262">
            <v>4.3</v>
          </cell>
          <cell r="AJ262">
            <v>1.7386890472825831</v>
          </cell>
        </row>
        <row r="263">
          <cell r="T263">
            <v>4.7</v>
          </cell>
          <cell r="U263">
            <v>3.4000000000000004</v>
          </cell>
          <cell r="Y263">
            <v>4.7</v>
          </cell>
          <cell r="Z263">
            <v>4.5</v>
          </cell>
          <cell r="AJ263">
            <v>2.281086530388047</v>
          </cell>
        </row>
        <row r="264">
          <cell r="T264">
            <v>6.2</v>
          </cell>
          <cell r="U264">
            <v>3.5000000000000004</v>
          </cell>
          <cell r="Y264">
            <v>4.3</v>
          </cell>
          <cell r="Z264">
            <v>4.4000000000000004</v>
          </cell>
          <cell r="AJ264">
            <v>2.2662131638475937</v>
          </cell>
        </row>
        <row r="265">
          <cell r="T265">
            <v>5.6000000000000005</v>
          </cell>
          <cell r="U265">
            <v>6.1</v>
          </cell>
          <cell r="Y265">
            <v>3.5</v>
          </cell>
          <cell r="Z265">
            <v>4.4000000000000004</v>
          </cell>
          <cell r="AJ265">
            <v>1.9468837074934247</v>
          </cell>
        </row>
        <row r="266">
          <cell r="T266">
            <v>3.3000000000000003</v>
          </cell>
          <cell r="U266">
            <v>6</v>
          </cell>
          <cell r="Y266">
            <v>3.4</v>
          </cell>
          <cell r="Z266">
            <v>4.3</v>
          </cell>
          <cell r="AJ266">
            <v>2.409907392966649</v>
          </cell>
        </row>
        <row r="267">
          <cell r="T267">
            <v>3.4000000000000004</v>
          </cell>
          <cell r="U267">
            <v>5.2</v>
          </cell>
          <cell r="Y267">
            <v>4</v>
          </cell>
          <cell r="Z267">
            <v>4.2</v>
          </cell>
          <cell r="AJ267">
            <v>2.4954134865564157</v>
          </cell>
        </row>
        <row r="268">
          <cell r="T268">
            <v>8.6999999999999993</v>
          </cell>
          <cell r="U268">
            <v>4.9000000000000004</v>
          </cell>
          <cell r="Y268">
            <v>3.6</v>
          </cell>
          <cell r="Z268">
            <v>4.2</v>
          </cell>
          <cell r="AJ268">
            <v>2.1793330378136417</v>
          </cell>
        </row>
        <row r="269">
          <cell r="T269">
            <v>12.3</v>
          </cell>
          <cell r="U269">
            <v>7.1999999999999993</v>
          </cell>
          <cell r="Y269">
            <v>3.4</v>
          </cell>
          <cell r="Z269">
            <v>4.0999999999999996</v>
          </cell>
          <cell r="AJ269">
            <v>2.6418306112138814</v>
          </cell>
        </row>
        <row r="270">
          <cell r="T270">
            <v>6.9</v>
          </cell>
          <cell r="U270">
            <v>8.2000000000000011</v>
          </cell>
          <cell r="Y270">
            <v>3.5</v>
          </cell>
          <cell r="Z270">
            <v>4.2</v>
          </cell>
          <cell r="AJ270">
            <v>2.2434911770899419</v>
          </cell>
        </row>
        <row r="271">
          <cell r="T271">
            <v>4.9000000000000004</v>
          </cell>
          <cell r="U271">
            <v>7.8</v>
          </cell>
          <cell r="Y271">
            <v>4.2</v>
          </cell>
          <cell r="Z271">
            <v>4.0999999999999996</v>
          </cell>
          <cell r="AJ271">
            <v>2.7686748623214634</v>
          </cell>
        </row>
        <row r="272">
          <cell r="T272">
            <v>6.7</v>
          </cell>
          <cell r="U272">
            <v>6.4</v>
          </cell>
          <cell r="Y272">
            <v>4.3</v>
          </cell>
          <cell r="Z272">
            <v>4.0999999999999996</v>
          </cell>
          <cell r="AJ272">
            <v>2.77201403715523</v>
          </cell>
        </row>
        <row r="273">
          <cell r="T273">
            <v>9</v>
          </cell>
          <cell r="U273">
            <v>6</v>
          </cell>
          <cell r="Y273">
            <v>4.0999999999999996</v>
          </cell>
          <cell r="Z273">
            <v>4.2</v>
          </cell>
          <cell r="AJ273">
            <v>2.9002080589825572</v>
          </cell>
        </row>
        <row r="274">
          <cell r="T274">
            <v>13.3</v>
          </cell>
          <cell r="U274">
            <v>6</v>
          </cell>
          <cell r="Y274">
            <v>3.8</v>
          </cell>
          <cell r="Z274">
            <v>4.0999999999999996</v>
          </cell>
          <cell r="AJ274">
            <v>2.4888275769801149</v>
          </cell>
        </row>
        <row r="275">
          <cell r="T275">
            <v>12.5</v>
          </cell>
          <cell r="U275">
            <v>7.1999999999999993</v>
          </cell>
          <cell r="Y275">
            <v>2.1</v>
          </cell>
          <cell r="Z275">
            <v>3.9</v>
          </cell>
          <cell r="AJ275">
            <v>3.0106860413257657</v>
          </cell>
        </row>
        <row r="276">
          <cell r="T276">
            <v>8.9</v>
          </cell>
          <cell r="U276">
            <v>8.5</v>
          </cell>
          <cell r="Y276">
            <v>1.3</v>
          </cell>
          <cell r="Z276">
            <v>3.9</v>
          </cell>
          <cell r="AJ276">
            <v>3.0173566247746226</v>
          </cell>
        </row>
        <row r="277">
          <cell r="T277">
            <v>3.8</v>
          </cell>
          <cell r="U277">
            <v>10.8</v>
          </cell>
          <cell r="Y277">
            <v>2</v>
          </cell>
          <cell r="Z277">
            <v>4</v>
          </cell>
          <cell r="AJ277">
            <v>2.6622694281038326</v>
          </cell>
        </row>
        <row r="278">
          <cell r="T278">
            <v>3.8</v>
          </cell>
          <cell r="U278">
            <v>8.3000000000000007</v>
          </cell>
          <cell r="Y278">
            <v>2.5</v>
          </cell>
          <cell r="Z278">
            <v>3.9</v>
          </cell>
          <cell r="AJ278">
            <v>3.2311623753383216</v>
          </cell>
        </row>
        <row r="279">
          <cell r="T279">
            <v>3.9</v>
          </cell>
          <cell r="U279">
            <v>7.3</v>
          </cell>
          <cell r="Y279">
            <v>2.1</v>
          </cell>
          <cell r="Z279">
            <v>4.0999999999999996</v>
          </cell>
          <cell r="AJ279">
            <v>2.8727119303537165</v>
          </cell>
        </row>
        <row r="280">
          <cell r="T280">
            <v>3.8</v>
          </cell>
          <cell r="U280">
            <v>7.0000000000000009</v>
          </cell>
          <cell r="Y280">
            <v>2.4</v>
          </cell>
          <cell r="Z280">
            <v>4</v>
          </cell>
          <cell r="AJ280">
            <v>3.3380811519851337</v>
          </cell>
        </row>
        <row r="281">
          <cell r="T281">
            <v>1.0999999999999999</v>
          </cell>
          <cell r="U281">
            <v>6.6000000000000005</v>
          </cell>
          <cell r="Y281">
            <v>2.8</v>
          </cell>
          <cell r="Z281">
            <v>3.9</v>
          </cell>
          <cell r="AJ281">
            <v>3.4522013823238327</v>
          </cell>
        </row>
        <row r="282">
          <cell r="T282">
            <v>4.3999999999999995</v>
          </cell>
          <cell r="U282">
            <v>5.7</v>
          </cell>
          <cell r="Y282">
            <v>2.6</v>
          </cell>
          <cell r="Z282">
            <v>3.9</v>
          </cell>
          <cell r="AJ282">
            <v>3.1311676395791834</v>
          </cell>
        </row>
        <row r="283">
          <cell r="T283">
            <v>4.3999999999999995</v>
          </cell>
          <cell r="U283">
            <v>5.3</v>
          </cell>
          <cell r="Y283">
            <v>2.7</v>
          </cell>
          <cell r="Z283">
            <v>3.9</v>
          </cell>
          <cell r="AJ283">
            <v>3.5164176521713042</v>
          </cell>
        </row>
        <row r="284">
          <cell r="T284">
            <v>4.5999999999999996</v>
          </cell>
          <cell r="U284">
            <v>5.4</v>
          </cell>
          <cell r="Y284">
            <v>2.7</v>
          </cell>
          <cell r="Z284">
            <v>4</v>
          </cell>
          <cell r="AJ284">
            <v>3.6227237500253717</v>
          </cell>
        </row>
        <row r="285">
          <cell r="T285">
            <v>6.1</v>
          </cell>
          <cell r="U285">
            <v>6.3</v>
          </cell>
          <cell r="Y285">
            <v>2.4</v>
          </cell>
          <cell r="Z285">
            <v>4.2</v>
          </cell>
          <cell r="AJ285">
            <v>3.6160091001988715</v>
          </cell>
        </row>
        <row r="286">
          <cell r="T286">
            <v>3.1</v>
          </cell>
          <cell r="U286">
            <v>7.3</v>
          </cell>
          <cell r="Y286">
            <v>2</v>
          </cell>
          <cell r="Z286">
            <v>4.0999999999999996</v>
          </cell>
          <cell r="AJ286">
            <v>3.2940265723308029</v>
          </cell>
        </row>
        <row r="287">
          <cell r="T287">
            <v>2.9000000000000004</v>
          </cell>
          <cell r="U287">
            <v>7.3999999999999995</v>
          </cell>
          <cell r="Y287">
            <v>2.8</v>
          </cell>
          <cell r="Z287">
            <v>4.0999999999999996</v>
          </cell>
          <cell r="AJ287">
            <v>3.8011791126130863</v>
          </cell>
        </row>
        <row r="288">
          <cell r="T288">
            <v>2.7</v>
          </cell>
          <cell r="U288">
            <v>6.5</v>
          </cell>
          <cell r="Y288">
            <v>3.5</v>
          </cell>
          <cell r="Z288">
            <v>4.2</v>
          </cell>
          <cell r="AJ288">
            <v>3.3302593467287567</v>
          </cell>
        </row>
        <row r="289">
          <cell r="T289">
            <v>2.7</v>
          </cell>
          <cell r="U289">
            <v>5.5</v>
          </cell>
          <cell r="Y289">
            <v>4.3</v>
          </cell>
          <cell r="Z289">
            <v>4.2</v>
          </cell>
          <cell r="AJ289">
            <v>3.866218677771144</v>
          </cell>
        </row>
        <row r="290">
          <cell r="T290">
            <v>2.5</v>
          </cell>
          <cell r="U290">
            <v>5.6000000000000005</v>
          </cell>
          <cell r="Y290">
            <v>4.0999999999999996</v>
          </cell>
          <cell r="Z290">
            <v>4.4000000000000004</v>
          </cell>
          <cell r="AJ290">
            <v>3.8500855705885026</v>
          </cell>
        </row>
        <row r="291">
          <cell r="T291">
            <v>3.3000000000000003</v>
          </cell>
          <cell r="U291">
            <v>5.4</v>
          </cell>
          <cell r="Y291">
            <v>4.3</v>
          </cell>
          <cell r="Z291">
            <v>4.4000000000000004</v>
          </cell>
          <cell r="AJ291">
            <v>3.2952509023403662</v>
          </cell>
        </row>
        <row r="292">
          <cell r="T292">
            <v>1.7000000000000002</v>
          </cell>
          <cell r="U292">
            <v>4.7</v>
          </cell>
          <cell r="Y292">
            <v>4</v>
          </cell>
          <cell r="Z292">
            <v>4.3</v>
          </cell>
          <cell r="AJ292">
            <v>3.7707398549896576</v>
          </cell>
        </row>
        <row r="293">
          <cell r="T293">
            <v>1.6</v>
          </cell>
          <cell r="U293">
            <v>4.3999999999999995</v>
          </cell>
          <cell r="Y293">
            <v>4</v>
          </cell>
          <cell r="Z293">
            <v>4.5999999999999996</v>
          </cell>
          <cell r="AJ293">
            <v>3.8474091490572753</v>
          </cell>
        </row>
        <row r="294">
          <cell r="T294">
            <v>2.7</v>
          </cell>
          <cell r="U294">
            <v>4</v>
          </cell>
          <cell r="Y294">
            <v>3.9</v>
          </cell>
          <cell r="Z294">
            <v>4.4000000000000004</v>
          </cell>
          <cell r="AJ294">
            <v>3.2914704864568938</v>
          </cell>
        </row>
        <row r="295">
          <cell r="T295">
            <v>3.4000000000000004</v>
          </cell>
          <cell r="U295">
            <v>3.9</v>
          </cell>
          <cell r="Y295">
            <v>4.2</v>
          </cell>
          <cell r="Z295">
            <v>4.8</v>
          </cell>
          <cell r="AJ295">
            <v>3.7598503270803847</v>
          </cell>
        </row>
        <row r="296">
          <cell r="T296">
            <v>1.6</v>
          </cell>
          <cell r="U296">
            <v>5.7</v>
          </cell>
          <cell r="Y296">
            <v>5</v>
          </cell>
          <cell r="Z296">
            <v>4.9000000000000004</v>
          </cell>
          <cell r="AJ296">
            <v>3.9125526304680154</v>
          </cell>
        </row>
        <row r="297">
          <cell r="T297">
            <v>2.4</v>
          </cell>
          <cell r="U297">
            <v>6</v>
          </cell>
          <cell r="Y297">
            <v>5.6</v>
          </cell>
          <cell r="Z297">
            <v>5.0999999999999996</v>
          </cell>
          <cell r="AJ297">
            <v>3.3688857048931902</v>
          </cell>
        </row>
        <row r="298">
          <cell r="T298">
            <v>1.9</v>
          </cell>
          <cell r="U298">
            <v>5.7</v>
          </cell>
          <cell r="Y298">
            <v>5.4</v>
          </cell>
          <cell r="Z298">
            <v>5.5</v>
          </cell>
          <cell r="AJ298">
            <v>3.878605372576998</v>
          </cell>
        </row>
        <row r="299">
          <cell r="T299">
            <v>3.3000000000000003</v>
          </cell>
          <cell r="U299">
            <v>5.4</v>
          </cell>
          <cell r="Y299">
            <v>4.9000000000000004</v>
          </cell>
          <cell r="Z299">
            <v>5.5</v>
          </cell>
          <cell r="AJ299">
            <v>3.8907156860626939</v>
          </cell>
        </row>
        <row r="300">
          <cell r="T300">
            <v>3.4000000000000004</v>
          </cell>
          <cell r="U300">
            <v>4.9000000000000004</v>
          </cell>
          <cell r="Y300">
            <v>3.7</v>
          </cell>
          <cell r="Z300">
            <v>5.9</v>
          </cell>
          <cell r="AJ300">
            <v>3.3938319099504928</v>
          </cell>
        </row>
        <row r="301">
          <cell r="T301">
            <v>2.5</v>
          </cell>
          <cell r="U301">
            <v>4.3999999999999995</v>
          </cell>
          <cell r="Y301">
            <v>1.1000000000000001</v>
          </cell>
          <cell r="Z301">
            <v>6.2</v>
          </cell>
          <cell r="AJ301">
            <v>3.7637024183107872</v>
          </cell>
        </row>
        <row r="302">
          <cell r="T302">
            <v>4.1000000000000005</v>
          </cell>
          <cell r="U302">
            <v>5</v>
          </cell>
          <cell r="Y302">
            <v>0.1</v>
          </cell>
          <cell r="Z302">
            <v>6.7</v>
          </cell>
          <cell r="AJ302">
            <v>3.6737765233204005</v>
          </cell>
        </row>
        <row r="303">
          <cell r="T303">
            <v>0.1</v>
          </cell>
          <cell r="U303">
            <v>7.3</v>
          </cell>
          <cell r="Y303">
            <v>0.1</v>
          </cell>
          <cell r="Z303">
            <v>7.2</v>
          </cell>
          <cell r="AJ303">
            <v>3.1447569203130294</v>
          </cell>
        </row>
        <row r="304">
          <cell r="T304">
            <v>2.7</v>
          </cell>
          <cell r="U304">
            <v>9.9</v>
          </cell>
          <cell r="Y304">
            <v>0.2</v>
          </cell>
          <cell r="Z304">
            <v>7.7</v>
          </cell>
          <cell r="AJ304">
            <v>3.7267191938147333</v>
          </cell>
        </row>
        <row r="305">
          <cell r="T305">
            <v>1.5</v>
          </cell>
          <cell r="U305">
            <v>9.3000000000000007</v>
          </cell>
          <cell r="Y305">
            <v>-0.4</v>
          </cell>
          <cell r="Z305">
            <v>8.1</v>
          </cell>
          <cell r="AJ305">
            <v>3.1069198714075172</v>
          </cell>
        </row>
        <row r="306">
          <cell r="T306">
            <v>3</v>
          </cell>
          <cell r="U306">
            <v>8.5</v>
          </cell>
          <cell r="Y306">
            <v>-0.7</v>
          </cell>
          <cell r="Z306">
            <v>8.4</v>
          </cell>
          <cell r="AJ306">
            <v>3.4467721010591048</v>
          </cell>
        </row>
        <row r="307">
          <cell r="T307">
            <v>1.7000000000000002</v>
          </cell>
          <cell r="U307">
            <v>7.9</v>
          </cell>
          <cell r="Y307">
            <v>-1.3</v>
          </cell>
          <cell r="Z307">
            <v>8.6999999999999993</v>
          </cell>
          <cell r="AJ307">
            <v>3.5356090947884455</v>
          </cell>
        </row>
        <row r="308">
          <cell r="T308">
            <v>1.5</v>
          </cell>
          <cell r="U308">
            <v>6.7</v>
          </cell>
          <cell r="Y308">
            <v>-1.4</v>
          </cell>
          <cell r="Z308">
            <v>8.8000000000000007</v>
          </cell>
          <cell r="AJ308">
            <v>2.6589323552573165</v>
          </cell>
        </row>
        <row r="309">
          <cell r="T309">
            <v>0.8</v>
          </cell>
          <cell r="U309">
            <v>5.6000000000000005</v>
          </cell>
          <cell r="Y309">
            <v>-2.1</v>
          </cell>
          <cell r="Z309">
            <v>8.8000000000000007</v>
          </cell>
          <cell r="AJ309">
            <v>3.2760297149701358</v>
          </cell>
        </row>
        <row r="310">
          <cell r="T310">
            <v>0.70000000000000007</v>
          </cell>
          <cell r="U310">
            <v>5</v>
          </cell>
          <cell r="Y310">
            <v>-1.5</v>
          </cell>
          <cell r="Z310">
            <v>8.9</v>
          </cell>
          <cell r="AJ310">
            <v>3.2444578621121476</v>
          </cell>
        </row>
        <row r="311">
          <cell r="T311">
            <v>2.1</v>
          </cell>
          <cell r="U311">
            <v>4.7</v>
          </cell>
          <cell r="Y311">
            <v>-1.3</v>
          </cell>
          <cell r="Z311">
            <v>9.1</v>
          </cell>
          <cell r="AJ311">
            <v>2.7694704192477242</v>
          </cell>
        </row>
        <row r="312">
          <cell r="T312">
            <v>2.1</v>
          </cell>
          <cell r="U312">
            <v>4.1000000000000005</v>
          </cell>
          <cell r="Y312">
            <v>-0.2</v>
          </cell>
          <cell r="Z312">
            <v>9.3000000000000007</v>
          </cell>
          <cell r="AJ312">
            <v>3.403147110001675</v>
          </cell>
        </row>
        <row r="313">
          <cell r="T313">
            <v>1.9</v>
          </cell>
          <cell r="U313">
            <v>3.9</v>
          </cell>
          <cell r="Y313">
            <v>1.8</v>
          </cell>
          <cell r="Z313">
            <v>9.1999999999999993</v>
          </cell>
          <cell r="AJ313">
            <v>3.2185797457540364</v>
          </cell>
        </row>
        <row r="314">
          <cell r="T314">
            <v>1.5</v>
          </cell>
          <cell r="U314">
            <v>3.5000000000000004</v>
          </cell>
          <cell r="Y314">
            <v>2.7</v>
          </cell>
          <cell r="Z314">
            <v>9.1999999999999993</v>
          </cell>
          <cell r="AJ314">
            <v>2.4782626173928248</v>
          </cell>
        </row>
        <row r="315">
          <cell r="Y315">
            <v>2.6</v>
          </cell>
          <cell r="Z315">
            <v>9.1</v>
          </cell>
          <cell r="AJ315">
            <v>2.6591398925749901</v>
          </cell>
        </row>
        <row r="316">
          <cell r="Y316">
            <v>2.1</v>
          </cell>
          <cell r="Z316">
            <v>9.1999999999999993</v>
          </cell>
          <cell r="AJ316">
            <v>2.1677955166191305</v>
          </cell>
        </row>
        <row r="317">
          <cell r="Y317">
            <v>2.2999999999999998</v>
          </cell>
          <cell r="Z317">
            <v>9.1999999999999993</v>
          </cell>
          <cell r="AJ317">
            <v>1.1209215851160863</v>
          </cell>
        </row>
        <row r="318">
          <cell r="Y318">
            <v>2.2000000000000002</v>
          </cell>
          <cell r="Z318">
            <v>9.3000000000000007</v>
          </cell>
          <cell r="AJ318">
            <v>1.3757288464940285</v>
          </cell>
        </row>
        <row r="319">
          <cell r="Y319">
            <v>2</v>
          </cell>
          <cell r="Z319">
            <v>9</v>
          </cell>
          <cell r="AJ319">
            <v>1.1674017681815267</v>
          </cell>
        </row>
        <row r="320">
          <cell r="Y320">
            <v>1.1000000000000001</v>
          </cell>
          <cell r="Z320">
            <v>8.8000000000000007</v>
          </cell>
          <cell r="AJ320">
            <v>0.54514788921534274</v>
          </cell>
        </row>
        <row r="321">
          <cell r="Y321">
            <v>1.2</v>
          </cell>
          <cell r="Z321">
            <v>8.8000000000000007</v>
          </cell>
          <cell r="AJ321">
            <v>1.0561507806327497</v>
          </cell>
        </row>
        <row r="322">
          <cell r="Y322">
            <v>1.1000000000000001</v>
          </cell>
          <cell r="Z322">
            <v>8.9</v>
          </cell>
          <cell r="AJ322">
            <v>0.96278871912173658</v>
          </cell>
        </row>
        <row r="323">
          <cell r="Y323">
            <v>1.1000000000000001</v>
          </cell>
          <cell r="Z323">
            <v>8.8000000000000007</v>
          </cell>
          <cell r="AJ323">
            <v>0.44759759918308939</v>
          </cell>
        </row>
        <row r="324">
          <cell r="Y324">
            <v>1.2</v>
          </cell>
          <cell r="Z324">
            <v>8.6999999999999993</v>
          </cell>
          <cell r="AJ324">
            <v>1.1699534766448973</v>
          </cell>
        </row>
        <row r="325">
          <cell r="Y325">
            <v>1.1000000000000001</v>
          </cell>
          <cell r="Z325">
            <v>9.1999999999999993</v>
          </cell>
          <cell r="AJ325">
            <v>0.57326265403418031</v>
          </cell>
        </row>
        <row r="326">
          <cell r="Y326">
            <v>1.5</v>
          </cell>
          <cell r="Z326">
            <v>8.6999999999999993</v>
          </cell>
          <cell r="AJ326">
            <v>1.2678180319913412</v>
          </cell>
        </row>
        <row r="327">
          <cell r="Y327">
            <v>1.6</v>
          </cell>
          <cell r="Z327">
            <v>8.5</v>
          </cell>
          <cell r="AJ327">
            <v>1.3068280206573823</v>
          </cell>
        </row>
        <row r="328">
          <cell r="Y328">
            <v>2.1</v>
          </cell>
          <cell r="Z328">
            <v>8.4</v>
          </cell>
          <cell r="AJ328">
            <v>0.81691847268435414</v>
          </cell>
        </row>
        <row r="329">
          <cell r="Y329">
            <v>2.7</v>
          </cell>
          <cell r="Z329">
            <v>8.4</v>
          </cell>
          <cell r="AJ329">
            <v>1.4648434905800509</v>
          </cell>
        </row>
        <row r="330">
          <cell r="Y330">
            <v>3.2</v>
          </cell>
          <cell r="Z330">
            <v>8.5</v>
          </cell>
          <cell r="AJ330">
            <v>1.4600517320136412</v>
          </cell>
        </row>
        <row r="331">
          <cell r="Y331">
            <v>3.6</v>
          </cell>
          <cell r="Z331">
            <v>8.5</v>
          </cell>
          <cell r="AJ331">
            <v>1.5836437063734148</v>
          </cell>
        </row>
        <row r="332">
          <cell r="Y332">
            <v>3.6</v>
          </cell>
          <cell r="Z332">
            <v>8.5</v>
          </cell>
          <cell r="AJ332">
            <v>1.0644539850846142</v>
          </cell>
        </row>
        <row r="333">
          <cell r="Y333">
            <v>3.6</v>
          </cell>
          <cell r="Z333">
            <v>8.4</v>
          </cell>
          <cell r="AJ333">
            <v>1.6131642894811669</v>
          </cell>
        </row>
        <row r="334">
          <cell r="Y334">
            <v>3.8</v>
          </cell>
          <cell r="Z334">
            <v>8.4</v>
          </cell>
          <cell r="AJ334">
            <v>1.1463994476615724</v>
          </cell>
        </row>
        <row r="335">
          <cell r="Y335">
            <v>3.9</v>
          </cell>
          <cell r="Z335">
            <v>8.4</v>
          </cell>
          <cell r="AJ335">
            <v>1.8279960720698771</v>
          </cell>
        </row>
        <row r="336">
          <cell r="Y336">
            <v>3.5</v>
          </cell>
          <cell r="Z336">
            <v>8.1999999999999993</v>
          </cell>
          <cell r="AJ336">
            <v>1.7765306616183401</v>
          </cell>
        </row>
        <row r="337">
          <cell r="Y337">
            <v>3.4</v>
          </cell>
          <cell r="Z337">
            <v>8</v>
          </cell>
          <cell r="AJ337">
            <v>1.2617333688835561</v>
          </cell>
        </row>
        <row r="338">
          <cell r="Y338">
            <v>3</v>
          </cell>
          <cell r="Z338">
            <v>7.9</v>
          </cell>
          <cell r="AJ338">
            <v>1.8474978008750809</v>
          </cell>
        </row>
        <row r="339">
          <cell r="Y339">
            <v>2.9</v>
          </cell>
          <cell r="Z339">
            <v>7.7</v>
          </cell>
          <cell r="AJ339">
            <v>1.8781465355475386</v>
          </cell>
        </row>
        <row r="340">
          <cell r="Y340">
            <v>2.9</v>
          </cell>
          <cell r="Z340">
            <v>7.7</v>
          </cell>
          <cell r="AJ340">
            <v>1.2187109090851451</v>
          </cell>
        </row>
        <row r="341">
          <cell r="Y341">
            <v>2.7</v>
          </cell>
          <cell r="Z341">
            <v>7.6</v>
          </cell>
          <cell r="AJ341">
            <v>1.9643781700878129</v>
          </cell>
        </row>
        <row r="342">
          <cell r="Y342">
            <v>2.2999999999999998</v>
          </cell>
          <cell r="Z342">
            <v>7.5</v>
          </cell>
          <cell r="AJ342">
            <v>1.5263330854599855</v>
          </cell>
        </row>
        <row r="343">
          <cell r="Y343">
            <v>1.7</v>
          </cell>
          <cell r="Z343">
            <v>7.5</v>
          </cell>
          <cell r="AJ343">
            <v>2.0279067172415095</v>
          </cell>
        </row>
        <row r="344">
          <cell r="Y344">
            <v>1.7</v>
          </cell>
          <cell r="Z344">
            <v>7.6</v>
          </cell>
          <cell r="AJ344">
            <v>2.158858824615737</v>
          </cell>
        </row>
        <row r="345">
          <cell r="Y345">
            <v>1.4</v>
          </cell>
          <cell r="Z345">
            <v>7.6</v>
          </cell>
          <cell r="AJ345">
            <v>2.1492067320220323</v>
          </cell>
        </row>
        <row r="346">
          <cell r="Y346">
            <v>1.7</v>
          </cell>
          <cell r="Z346">
            <v>7.4</v>
          </cell>
          <cell r="AJ346">
            <v>1.6161689653330513</v>
          </cell>
        </row>
        <row r="347">
          <cell r="Y347">
            <v>2</v>
          </cell>
          <cell r="Z347">
            <v>7.2</v>
          </cell>
          <cell r="AJ347">
            <v>2.212679300299278</v>
          </cell>
        </row>
        <row r="348">
          <cell r="Y348">
            <v>2.2000000000000002</v>
          </cell>
          <cell r="Z348">
            <v>7.2</v>
          </cell>
          <cell r="AJ348">
            <v>2.1935493233954979</v>
          </cell>
        </row>
        <row r="349">
          <cell r="Y349">
            <v>1.8</v>
          </cell>
          <cell r="Z349">
            <v>7.1</v>
          </cell>
          <cell r="AJ349">
            <v>1.4799810082303031</v>
          </cell>
        </row>
        <row r="350">
          <cell r="Y350">
            <v>1.7</v>
          </cell>
          <cell r="Z350">
            <v>7.3</v>
          </cell>
          <cell r="AJ350">
            <v>2.1173989818423991</v>
          </cell>
        </row>
        <row r="351">
          <cell r="Y351">
            <v>1.6</v>
          </cell>
          <cell r="Z351">
            <v>7.4</v>
          </cell>
          <cell r="AJ351">
            <v>1.5010042507720671</v>
          </cell>
        </row>
        <row r="352">
          <cell r="Y352">
            <v>2</v>
          </cell>
          <cell r="Z352">
            <v>7</v>
          </cell>
          <cell r="AJ352">
            <v>2.1563011411408377</v>
          </cell>
        </row>
        <row r="353">
          <cell r="Y353">
            <v>1.5</v>
          </cell>
          <cell r="Z353">
            <v>6.9</v>
          </cell>
          <cell r="AJ353">
            <v>2.2214822535662115</v>
          </cell>
        </row>
        <row r="354">
          <cell r="Y354">
            <v>1.1000000000000001</v>
          </cell>
          <cell r="Z354">
            <v>6.9</v>
          </cell>
          <cell r="AJ354">
            <v>1.5820283311488734</v>
          </cell>
        </row>
        <row r="355">
          <cell r="Y355">
            <v>1.4</v>
          </cell>
          <cell r="Z355">
            <v>6.8</v>
          </cell>
          <cell r="AJ355">
            <v>2.1371301506787308</v>
          </cell>
        </row>
        <row r="356">
          <cell r="Y356">
            <v>1.8</v>
          </cell>
          <cell r="Z356">
            <v>6.9</v>
          </cell>
          <cell r="AJ356">
            <v>2.3274960658318102</v>
          </cell>
        </row>
        <row r="357">
          <cell r="Y357">
            <v>2</v>
          </cell>
          <cell r="Z357">
            <v>6.7</v>
          </cell>
          <cell r="AJ357">
            <v>1.5781456697103629</v>
          </cell>
        </row>
        <row r="358">
          <cell r="Y358">
            <v>1.5</v>
          </cell>
          <cell r="Z358">
            <v>6.7</v>
          </cell>
          <cell r="AJ358">
            <v>2.2119495165529601</v>
          </cell>
        </row>
        <row r="359">
          <cell r="Y359">
            <v>1.2</v>
          </cell>
          <cell r="Z359">
            <v>6.7</v>
          </cell>
          <cell r="AJ359">
            <v>2.1429136064070171</v>
          </cell>
        </row>
        <row r="360">
          <cell r="Y360">
            <v>1</v>
          </cell>
          <cell r="Z360">
            <v>6.6</v>
          </cell>
          <cell r="AJ360">
            <v>1.4253003133321256</v>
          </cell>
        </row>
        <row r="361">
          <cell r="Y361">
            <v>1.2</v>
          </cell>
          <cell r="Z361">
            <v>6.4</v>
          </cell>
          <cell r="AJ361">
            <v>2.0985586225599446</v>
          </cell>
        </row>
        <row r="362">
          <cell r="Y362">
            <v>1.5</v>
          </cell>
          <cell r="Z362">
            <v>6.2</v>
          </cell>
          <cell r="AJ362">
            <v>2.1241716800003267</v>
          </cell>
        </row>
        <row r="363">
          <cell r="Y363">
            <v>1.6</v>
          </cell>
          <cell r="Z363">
            <v>6.1</v>
          </cell>
          <cell r="AJ363">
            <v>1.3641681686736327</v>
          </cell>
        </row>
        <row r="364">
          <cell r="Y364">
            <v>1.1000000000000001</v>
          </cell>
          <cell r="Z364">
            <v>6.1</v>
          </cell>
          <cell r="AJ364">
            <v>2.1679400729044307</v>
          </cell>
        </row>
        <row r="365">
          <cell r="Y365">
            <v>1.5</v>
          </cell>
          <cell r="Z365">
            <v>6.1</v>
          </cell>
          <cell r="AJ365">
            <v>1.3225496441515361</v>
          </cell>
        </row>
        <row r="366">
          <cell r="Y366">
            <v>2</v>
          </cell>
          <cell r="Z366">
            <v>5.8</v>
          </cell>
          <cell r="AJ366">
            <v>2.0451547133066987</v>
          </cell>
        </row>
        <row r="367">
          <cell r="Y367">
            <v>2.1</v>
          </cell>
          <cell r="Z367">
            <v>5.8</v>
          </cell>
          <cell r="AJ367">
            <v>2.1489322646712954</v>
          </cell>
        </row>
        <row r="368">
          <cell r="Y368">
            <v>2.1</v>
          </cell>
          <cell r="Z368">
            <v>5.5</v>
          </cell>
          <cell r="AJ368">
            <v>1.9792296076339282</v>
          </cell>
        </row>
        <row r="369">
          <cell r="Y369">
            <v>2</v>
          </cell>
          <cell r="Z369">
            <v>5.6</v>
          </cell>
          <cell r="AJ369">
            <v>1.3312229284998516</v>
          </cell>
        </row>
        <row r="370">
          <cell r="Y370">
            <v>1.7</v>
          </cell>
          <cell r="Z370">
            <v>5.7</v>
          </cell>
          <cell r="AJ370">
            <v>2.1008694793571525</v>
          </cell>
        </row>
        <row r="371">
          <cell r="Y371">
            <v>1.7</v>
          </cell>
          <cell r="Z371">
            <v>5.4</v>
          </cell>
          <cell r="AJ371">
            <v>2.0021031013547974</v>
          </cell>
        </row>
        <row r="372">
          <cell r="Y372">
            <v>1.7</v>
          </cell>
          <cell r="Z372">
            <v>5.2</v>
          </cell>
          <cell r="AJ372">
            <v>1.3033570065269333</v>
          </cell>
        </row>
        <row r="373">
          <cell r="Y373">
            <v>1.3</v>
          </cell>
          <cell r="Z373">
            <v>5.4</v>
          </cell>
          <cell r="AJ373">
            <v>2.0205808253588393</v>
          </cell>
        </row>
        <row r="374">
          <cell r="Y374">
            <v>0.8</v>
          </cell>
          <cell r="Z374">
            <v>5.0999999999999996</v>
          </cell>
          <cell r="AJ374">
            <v>1.3350704919044678</v>
          </cell>
        </row>
        <row r="375">
          <cell r="Y375">
            <v>-0.1</v>
          </cell>
          <cell r="Z375">
            <v>5.2</v>
          </cell>
          <cell r="AJ375">
            <v>2.0465700880890232</v>
          </cell>
        </row>
        <row r="376">
          <cell r="Y376">
            <v>0</v>
          </cell>
          <cell r="Z376">
            <v>5.0999999999999996</v>
          </cell>
          <cell r="AJ376">
            <v>2.0389045198890559</v>
          </cell>
        </row>
        <row r="377">
          <cell r="Y377">
            <v>-0.1</v>
          </cell>
          <cell r="Z377">
            <v>5</v>
          </cell>
          <cell r="AJ377">
            <v>1.2745793901636246</v>
          </cell>
        </row>
        <row r="378">
          <cell r="Y378">
            <v>-0.2</v>
          </cell>
          <cell r="Z378">
            <v>5</v>
          </cell>
          <cell r="AJ378">
            <v>2.0738033196700121</v>
          </cell>
        </row>
        <row r="379">
          <cell r="Y379">
            <v>0</v>
          </cell>
          <cell r="Z379">
            <v>5.0999999999999996</v>
          </cell>
          <cell r="AJ379">
            <v>2.0844313882442176</v>
          </cell>
        </row>
        <row r="380">
          <cell r="Y380">
            <v>0.1</v>
          </cell>
          <cell r="Z380">
            <v>4.8</v>
          </cell>
          <cell r="AJ380">
            <v>1.4303635771824608</v>
          </cell>
        </row>
        <row r="381">
          <cell r="Y381">
            <v>0.2</v>
          </cell>
          <cell r="Z381">
            <v>4.8</v>
          </cell>
          <cell r="AJ381">
            <v>2.2356212052856548</v>
          </cell>
        </row>
        <row r="382">
          <cell r="Y382">
            <v>0.2</v>
          </cell>
          <cell r="Z382">
            <v>4.5999999999999996</v>
          </cell>
          <cell r="AJ382">
            <v>2.1848542887315658</v>
          </cell>
        </row>
        <row r="383">
          <cell r="Y383">
            <v>0</v>
          </cell>
          <cell r="Z383">
            <v>4.5999999999999996</v>
          </cell>
          <cell r="AJ383">
            <v>1.4033760089786695</v>
          </cell>
        </row>
        <row r="384">
          <cell r="Y384">
            <v>0.2</v>
          </cell>
          <cell r="Z384">
            <v>4.5999999999999996</v>
          </cell>
          <cell r="AJ384">
            <v>2.1586460251381538</v>
          </cell>
        </row>
        <row r="385">
          <cell r="Y385">
            <v>0.5</v>
          </cell>
          <cell r="Z385">
            <v>4.7</v>
          </cell>
          <cell r="AJ385">
            <v>2.1225185961421138</v>
          </cell>
        </row>
        <row r="386">
          <cell r="Y386">
            <v>0.7</v>
          </cell>
          <cell r="Z386">
            <v>4.5999999999999996</v>
          </cell>
          <cell r="AJ386">
            <v>1.4022278017082392</v>
          </cell>
        </row>
        <row r="387">
          <cell r="Y387">
            <v>1.4</v>
          </cell>
          <cell r="Z387">
            <v>4.5</v>
          </cell>
          <cell r="AJ387">
            <v>2.1911815601755227</v>
          </cell>
        </row>
        <row r="388">
          <cell r="Y388">
            <v>1</v>
          </cell>
          <cell r="Z388">
            <v>4.5</v>
          </cell>
          <cell r="AJ388">
            <v>2.1034517128258274</v>
          </cell>
        </row>
        <row r="389">
          <cell r="Y389">
            <v>0.9</v>
          </cell>
          <cell r="Z389">
            <v>4.5999999999999996</v>
          </cell>
          <cell r="AJ389">
            <v>1.3800698299382694</v>
          </cell>
        </row>
        <row r="390">
          <cell r="Y390">
            <v>1.1000000000000001</v>
          </cell>
          <cell r="Z390">
            <v>4.5999999999999996</v>
          </cell>
          <cell r="AJ390">
            <v>1.9974428767942385</v>
          </cell>
        </row>
        <row r="391">
          <cell r="Y391">
            <v>1</v>
          </cell>
          <cell r="Z391">
            <v>4.4000000000000004</v>
          </cell>
          <cell r="AJ391">
            <v>1.8383552546263457</v>
          </cell>
        </row>
        <row r="392">
          <cell r="Y392">
            <v>1</v>
          </cell>
          <cell r="Z392">
            <v>4.5</v>
          </cell>
          <cell r="AJ392">
            <v>1.3194351705570924</v>
          </cell>
        </row>
        <row r="393">
          <cell r="Y393">
            <v>0.8</v>
          </cell>
          <cell r="Z393">
            <v>4.4000000000000004</v>
          </cell>
          <cell r="AJ393">
            <v>1.9734773401076344</v>
          </cell>
        </row>
        <row r="394">
          <cell r="Y394">
            <v>1.1000000000000001</v>
          </cell>
          <cell r="Z394">
            <v>4.5</v>
          </cell>
          <cell r="AJ394">
            <v>1.9002157246675182</v>
          </cell>
        </row>
        <row r="395">
          <cell r="Y395">
            <v>1.5</v>
          </cell>
          <cell r="Z395">
            <v>4.5</v>
          </cell>
          <cell r="AJ395">
            <v>1.1678474611941496</v>
          </cell>
        </row>
        <row r="396">
          <cell r="Y396">
            <v>1.6</v>
          </cell>
          <cell r="Z396">
            <v>4.5</v>
          </cell>
          <cell r="AJ396">
            <v>1.9157091129754944</v>
          </cell>
        </row>
        <row r="397">
          <cell r="Y397">
            <v>1.7</v>
          </cell>
          <cell r="Z397">
            <v>4.3</v>
          </cell>
          <cell r="AJ397">
            <v>1.1233700016476398</v>
          </cell>
        </row>
        <row r="398">
          <cell r="Y398">
            <v>2.1</v>
          </cell>
          <cell r="Z398">
            <v>4.3</v>
          </cell>
          <cell r="AJ398">
            <v>1.8940926861245373</v>
          </cell>
        </row>
        <row r="399">
          <cell r="Y399">
            <v>2.5</v>
          </cell>
          <cell r="Z399">
            <v>4.3</v>
          </cell>
          <cell r="AJ399">
            <v>1.838647533821824</v>
          </cell>
        </row>
        <row r="400">
          <cell r="Y400">
            <v>2.7</v>
          </cell>
          <cell r="Z400">
            <v>4.3</v>
          </cell>
          <cell r="AJ400">
            <v>0.924073327936203</v>
          </cell>
        </row>
        <row r="401">
          <cell r="Y401">
            <v>2.4</v>
          </cell>
          <cell r="Z401">
            <v>4.0999999999999996</v>
          </cell>
          <cell r="AJ401">
            <v>1.7921598892611588</v>
          </cell>
        </row>
        <row r="402">
          <cell r="Y402">
            <v>2.2000000000000002</v>
          </cell>
          <cell r="Z402">
            <v>4</v>
          </cell>
          <cell r="AJ402">
            <v>1.7145027179308472</v>
          </cell>
        </row>
        <row r="403">
          <cell r="Y403">
            <v>1.9</v>
          </cell>
          <cell r="Z403">
            <v>4</v>
          </cell>
          <cell r="AJ403">
            <v>0.93097404266559591</v>
          </cell>
        </row>
        <row r="404">
          <cell r="Y404">
            <v>1.6</v>
          </cell>
          <cell r="Z404">
            <v>4</v>
          </cell>
          <cell r="AJ404">
            <v>1.6136178588701879</v>
          </cell>
        </row>
        <row r="405">
          <cell r="Y405">
            <v>1.7</v>
          </cell>
          <cell r="Z405">
            <v>3.9</v>
          </cell>
          <cell r="AJ405">
            <v>1.6425761739653826</v>
          </cell>
        </row>
        <row r="406">
          <cell r="Y406">
            <v>1.9</v>
          </cell>
          <cell r="Z406">
            <v>4.0999999999999996</v>
          </cell>
          <cell r="AJ406">
            <v>0.83224785433134452</v>
          </cell>
        </row>
        <row r="407">
          <cell r="Y407">
            <v>2.2000000000000002</v>
          </cell>
          <cell r="Z407">
            <v>3.9</v>
          </cell>
          <cell r="AJ407">
            <v>1.747755908174593</v>
          </cell>
        </row>
        <row r="408">
          <cell r="Y408">
            <v>2</v>
          </cell>
          <cell r="Z408">
            <v>3.7</v>
          </cell>
          <cell r="AJ408">
            <v>1.726526035815958</v>
          </cell>
        </row>
        <row r="409">
          <cell r="Y409">
            <v>2.2000000000000002</v>
          </cell>
          <cell r="Z409">
            <v>3.7</v>
          </cell>
          <cell r="AJ409">
            <v>0.86049922456879324</v>
          </cell>
        </row>
        <row r="410">
          <cell r="Y410">
            <v>2.1</v>
          </cell>
          <cell r="Z410">
            <v>3.7</v>
          </cell>
          <cell r="AJ410">
            <v>1.680402369364316</v>
          </cell>
        </row>
        <row r="411">
          <cell r="Y411">
            <v>2.1</v>
          </cell>
          <cell r="Z411">
            <v>3.7</v>
          </cell>
          <cell r="AJ411">
            <v>0.80254509769804061</v>
          </cell>
        </row>
        <row r="412">
          <cell r="Y412">
            <v>2.2000000000000002</v>
          </cell>
          <cell r="Z412">
            <v>3.7</v>
          </cell>
          <cell r="AJ412">
            <v>1.7414607245699907</v>
          </cell>
        </row>
        <row r="413">
          <cell r="Y413">
            <v>2.4</v>
          </cell>
          <cell r="Z413">
            <v>3.7</v>
          </cell>
          <cell r="AJ413">
            <v>1.8352154531351172</v>
          </cell>
        </row>
        <row r="414">
          <cell r="Y414">
            <v>2.5</v>
          </cell>
          <cell r="Z414">
            <v>3.6</v>
          </cell>
          <cell r="AJ414">
            <v>0.99660210518132697</v>
          </cell>
        </row>
        <row r="415">
          <cell r="Y415">
            <v>2.8</v>
          </cell>
          <cell r="Z415">
            <v>3.5</v>
          </cell>
          <cell r="AJ415">
            <v>1.8206513106114399</v>
          </cell>
        </row>
        <row r="416">
          <cell r="Y416">
            <v>2.9</v>
          </cell>
          <cell r="Z416">
            <v>3.7</v>
          </cell>
          <cell r="AJ416">
            <v>1.902146461120318</v>
          </cell>
        </row>
        <row r="417">
          <cell r="Y417">
            <v>2.9</v>
          </cell>
          <cell r="Z417">
            <v>3.5</v>
          </cell>
          <cell r="AJ417">
            <v>1.9372038970318188</v>
          </cell>
        </row>
        <row r="418">
          <cell r="Y418">
            <v>2.7</v>
          </cell>
          <cell r="Z418">
            <v>3.5</v>
          </cell>
          <cell r="AJ418">
            <v>1.0076172430357948</v>
          </cell>
        </row>
        <row r="419">
          <cell r="Y419">
            <v>2.2999999999999998</v>
          </cell>
          <cell r="Z419">
            <v>3.4</v>
          </cell>
          <cell r="AJ419">
            <v>1.9853878301739103</v>
          </cell>
        </row>
        <row r="420">
          <cell r="Y420">
            <v>2.5</v>
          </cell>
          <cell r="Z420">
            <v>3.4</v>
          </cell>
          <cell r="AJ420">
            <v>1.0438036176919416</v>
          </cell>
        </row>
        <row r="421">
          <cell r="Y421">
            <v>2.2000000000000002</v>
          </cell>
          <cell r="Z421">
            <v>3.4</v>
          </cell>
          <cell r="AJ421">
            <v>1.9310869827675048</v>
          </cell>
        </row>
        <row r="422">
          <cell r="Y422">
            <v>1.9</v>
          </cell>
          <cell r="Z422">
            <v>3.5</v>
          </cell>
          <cell r="AJ422">
            <v>1.9877579721302485</v>
          </cell>
        </row>
        <row r="423">
          <cell r="Y423">
            <v>1.6</v>
          </cell>
          <cell r="Z423">
            <v>3.7</v>
          </cell>
          <cell r="AJ423">
            <v>1.1176274331176455</v>
          </cell>
        </row>
        <row r="424">
          <cell r="Y424">
            <v>1.5</v>
          </cell>
          <cell r="Z424">
            <v>3.4</v>
          </cell>
          <cell r="AJ424">
            <v>2.171663532744609</v>
          </cell>
        </row>
        <row r="425">
          <cell r="Y425">
            <v>1.9</v>
          </cell>
          <cell r="Z425">
            <v>3.5</v>
          </cell>
          <cell r="AJ425">
            <v>2.3103703610093005</v>
          </cell>
        </row>
        <row r="426">
          <cell r="Y426">
            <v>2</v>
          </cell>
          <cell r="Z426">
            <v>3.3</v>
          </cell>
          <cell r="AJ426">
            <v>1.3270038907674371</v>
          </cell>
        </row>
        <row r="427">
          <cell r="Y427">
            <v>1.8</v>
          </cell>
          <cell r="Z427">
            <v>3.3</v>
          </cell>
          <cell r="AJ427">
            <v>2.3433152443259369</v>
          </cell>
        </row>
        <row r="428">
          <cell r="Y428">
            <v>1.6</v>
          </cell>
          <cell r="Z428">
            <v>3.3</v>
          </cell>
          <cell r="AJ428">
            <v>2.3442654635740894</v>
          </cell>
        </row>
        <row r="429">
          <cell r="Y429">
            <v>1.8</v>
          </cell>
          <cell r="Z429">
            <v>3.3</v>
          </cell>
          <cell r="AJ429">
            <v>1.4010407677960037</v>
          </cell>
        </row>
        <row r="430">
          <cell r="Y430">
            <v>1.7</v>
          </cell>
          <cell r="Z430">
            <v>3.3</v>
          </cell>
          <cell r="AJ430">
            <v>2.349329930337209</v>
          </cell>
        </row>
        <row r="431">
          <cell r="Y431">
            <v>1.7</v>
          </cell>
          <cell r="Z431">
            <v>3.2</v>
          </cell>
          <cell r="AJ431">
            <v>2.3801102991163559</v>
          </cell>
        </row>
        <row r="432">
          <cell r="Y432">
            <v>1.8</v>
          </cell>
          <cell r="Z432">
            <v>3.2</v>
          </cell>
          <cell r="AJ432">
            <v>1.485546411878766</v>
          </cell>
        </row>
        <row r="433">
          <cell r="Y433">
            <v>2.1</v>
          </cell>
          <cell r="Z433">
            <v>3.2</v>
          </cell>
          <cell r="AJ433">
            <v>2.4566345933503557</v>
          </cell>
        </row>
        <row r="434">
          <cell r="AJ434">
            <v>2.5733300810046744</v>
          </cell>
        </row>
        <row r="435">
          <cell r="AJ435">
            <v>1.6227572029328963</v>
          </cell>
        </row>
        <row r="436">
          <cell r="AJ436">
            <v>2.4858605107391512</v>
          </cell>
        </row>
        <row r="437">
          <cell r="AJ437">
            <v>1.6234935680128038</v>
          </cell>
        </row>
        <row r="438">
          <cell r="AJ438">
            <v>2.4322838719283779</v>
          </cell>
        </row>
        <row r="439">
          <cell r="AJ439">
            <v>2.4520311552086138</v>
          </cell>
        </row>
        <row r="440">
          <cell r="AJ440">
            <v>2.5030040753184362</v>
          </cell>
        </row>
        <row r="441">
          <cell r="AJ441">
            <v>1.4258861204056843</v>
          </cell>
        </row>
        <row r="442">
          <cell r="AJ442">
            <v>2.5406761395531401</v>
          </cell>
        </row>
        <row r="443">
          <cell r="AJ443">
            <v>2.4217159993863291</v>
          </cell>
        </row>
        <row r="444">
          <cell r="AJ444">
            <v>1.3892305425581752</v>
          </cell>
        </row>
        <row r="445">
          <cell r="AJ445">
            <v>2.3382581420153663</v>
          </cell>
        </row>
        <row r="446">
          <cell r="AJ446">
            <v>1.1747390075939133</v>
          </cell>
        </row>
        <row r="447">
          <cell r="AJ447">
            <v>2.0051110336424891</v>
          </cell>
        </row>
        <row r="448">
          <cell r="AJ448">
            <v>1.9263106225523199</v>
          </cell>
        </row>
        <row r="464">
          <cell r="R464">
            <v>4.1965445140092923</v>
          </cell>
        </row>
        <row r="465">
          <cell r="R465">
            <v>2.6041691434196994</v>
          </cell>
        </row>
        <row r="466">
          <cell r="R466">
            <v>0.51960502192059543</v>
          </cell>
        </row>
        <row r="467">
          <cell r="R467">
            <v>-1.7097204969048345</v>
          </cell>
        </row>
        <row r="468">
          <cell r="R468">
            <v>-2.0861001299532838</v>
          </cell>
        </row>
        <row r="469">
          <cell r="R469">
            <v>-1.1596271870647934</v>
          </cell>
        </row>
        <row r="470">
          <cell r="R470">
            <v>-0.69639071562054866</v>
          </cell>
        </row>
        <row r="471">
          <cell r="R471">
            <v>0.2300822272679417</v>
          </cell>
        </row>
        <row r="472">
          <cell r="R472">
            <v>0.98284149336484106</v>
          </cell>
        </row>
        <row r="473">
          <cell r="R473">
            <v>-0.37791564150263035</v>
          </cell>
        </row>
        <row r="474">
          <cell r="R474">
            <v>0.1432253888721462</v>
          </cell>
        </row>
        <row r="475">
          <cell r="R475">
            <v>0.89598465496904467</v>
          </cell>
        </row>
        <row r="476">
          <cell r="R476">
            <v>2.2567417898365147</v>
          </cell>
        </row>
        <row r="477">
          <cell r="R477">
            <v>3.7622603220303121</v>
          </cell>
        </row>
        <row r="478">
          <cell r="R478">
            <v>4.5729241470577415</v>
          </cell>
        </row>
        <row r="479">
          <cell r="R479">
            <v>4.7755901033145989</v>
          </cell>
        </row>
        <row r="480">
          <cell r="R480">
            <v>4.5729241470577415</v>
          </cell>
        </row>
        <row r="481">
          <cell r="R481">
            <v>3.9938785577524349</v>
          </cell>
        </row>
        <row r="482">
          <cell r="R482">
            <v>4.0807353961482313</v>
          </cell>
        </row>
        <row r="483">
          <cell r="R483">
            <v>3.9649262782871695</v>
          </cell>
        </row>
        <row r="484">
          <cell r="R484">
            <v>3.212167012190271</v>
          </cell>
        </row>
        <row r="485">
          <cell r="R485">
            <v>3.8780694398913735</v>
          </cell>
        </row>
        <row r="486">
          <cell r="R486">
            <v>4.2254967934745578</v>
          </cell>
        </row>
        <row r="487">
          <cell r="R487">
            <v>4.3413059113356187</v>
          </cell>
        </row>
        <row r="488">
          <cell r="R488">
            <v>3.8201648809608431</v>
          </cell>
        </row>
        <row r="489">
          <cell r="R489">
            <v>3.6754034836345162</v>
          </cell>
        </row>
        <row r="490">
          <cell r="R490">
            <v>3.9070217193566386</v>
          </cell>
        </row>
        <row r="491">
          <cell r="R491">
            <v>3.9070217193566386</v>
          </cell>
        </row>
        <row r="492">
          <cell r="R492">
            <v>3.6174989247039857</v>
          </cell>
        </row>
        <row r="493">
          <cell r="R493">
            <v>3.327976130051332</v>
          </cell>
        </row>
        <row r="494">
          <cell r="R494">
            <v>3.5885466452387202</v>
          </cell>
        </row>
        <row r="495">
          <cell r="R495">
            <v>3.212167012190271</v>
          </cell>
        </row>
        <row r="496">
          <cell r="R496">
            <v>3.3858806889818629</v>
          </cell>
        </row>
        <row r="497">
          <cell r="R497">
            <v>3.5306420863081893</v>
          </cell>
        </row>
        <row r="498">
          <cell r="R498">
            <v>3.5306420863081893</v>
          </cell>
        </row>
        <row r="499">
          <cell r="R499">
            <v>3.6754034836345162</v>
          </cell>
        </row>
        <row r="500">
          <cell r="R500">
            <v>3.9649262782871695</v>
          </cell>
        </row>
        <row r="501">
          <cell r="R501">
            <v>4.0228308372177004</v>
          </cell>
        </row>
        <row r="502">
          <cell r="R502">
            <v>4.0228308372177004</v>
          </cell>
        </row>
        <row r="503">
          <cell r="R503">
            <v>4.1386399550787614</v>
          </cell>
        </row>
        <row r="504">
          <cell r="R504">
            <v>4.1096876756134959</v>
          </cell>
        </row>
        <row r="505">
          <cell r="R505">
            <v>3.3569284095165974</v>
          </cell>
        </row>
        <row r="506">
          <cell r="R506">
            <v>3.3858806889818629</v>
          </cell>
        </row>
        <row r="507">
          <cell r="R507">
            <v>3.6174989247039857</v>
          </cell>
        </row>
        <row r="508">
          <cell r="R508">
            <v>3.7043557630997812</v>
          </cell>
        </row>
        <row r="509">
          <cell r="R509">
            <v>3.0384533353986791</v>
          </cell>
        </row>
        <row r="510">
          <cell r="R510">
            <v>2.7489305407460254</v>
          </cell>
        </row>
        <row r="511">
          <cell r="R511">
            <v>2.8647396586070872</v>
          </cell>
        </row>
        <row r="512">
          <cell r="R512">
            <v>3.2700715711208015</v>
          </cell>
        </row>
        <row r="513">
          <cell r="R513">
            <v>3.3858806889818629</v>
          </cell>
        </row>
        <row r="514">
          <cell r="R514">
            <v>3.3858806889818629</v>
          </cell>
        </row>
        <row r="515">
          <cell r="R515">
            <v>3.0384533353986791</v>
          </cell>
        </row>
        <row r="516">
          <cell r="R516">
            <v>2.6620737023502299</v>
          </cell>
        </row>
        <row r="517">
          <cell r="R517">
            <v>1.9961712746491269</v>
          </cell>
        </row>
        <row r="518">
          <cell r="R518">
            <v>2.7199782612807599</v>
          </cell>
        </row>
        <row r="519">
          <cell r="R519">
            <v>3.0095010559334137</v>
          </cell>
        </row>
        <row r="520">
          <cell r="R520">
            <v>3.0963578943292092</v>
          </cell>
        </row>
        <row r="521">
          <cell r="R521">
            <v>3.212167012190271</v>
          </cell>
        </row>
        <row r="522">
          <cell r="R522">
            <v>3.4727375273776588</v>
          </cell>
        </row>
        <row r="523">
          <cell r="R523">
            <v>3.5885466452387202</v>
          </cell>
        </row>
        <row r="524">
          <cell r="R524">
            <v>3.5595943657734548</v>
          </cell>
        </row>
        <row r="525">
          <cell r="R525">
            <v>3.299023850586067</v>
          </cell>
        </row>
        <row r="526">
          <cell r="R526">
            <v>3.0095010559334137</v>
          </cell>
        </row>
        <row r="527">
          <cell r="R527">
            <v>2.9805487764681486</v>
          </cell>
        </row>
        <row r="528">
          <cell r="R528">
            <v>3.2411192916555365</v>
          </cell>
        </row>
        <row r="529">
          <cell r="R529">
            <v>3.5306420863081893</v>
          </cell>
        </row>
        <row r="530">
          <cell r="R530">
            <v>3.5016898068429239</v>
          </cell>
        </row>
        <row r="531">
          <cell r="R531">
            <v>3.5595943657734548</v>
          </cell>
        </row>
        <row r="532">
          <cell r="R532">
            <v>3.7622603220303121</v>
          </cell>
        </row>
        <row r="533">
          <cell r="R533">
            <v>3.8491171604261085</v>
          </cell>
        </row>
        <row r="534">
          <cell r="R534">
            <v>3.9649262782871695</v>
          </cell>
        </row>
        <row r="535">
          <cell r="R535">
            <v>3.9938785577524349</v>
          </cell>
        </row>
        <row r="536">
          <cell r="R536">
            <v>3.4727375273776588</v>
          </cell>
        </row>
        <row r="537">
          <cell r="R537">
            <v>3.3858806889818629</v>
          </cell>
        </row>
        <row r="538">
          <cell r="R538">
            <v>3.4727375273776588</v>
          </cell>
        </row>
        <row r="539">
          <cell r="R539">
            <v>3.5595943657734548</v>
          </cell>
        </row>
        <row r="540">
          <cell r="R540">
            <v>3.7043557630997812</v>
          </cell>
        </row>
        <row r="541">
          <cell r="R541">
            <v>3.8491171604261085</v>
          </cell>
        </row>
        <row r="542">
          <cell r="R542">
            <v>3.6754034836345162</v>
          </cell>
        </row>
        <row r="543">
          <cell r="R543">
            <v>3.0095010559334137</v>
          </cell>
        </row>
        <row r="544">
          <cell r="R544">
            <v>2.2567417898365147</v>
          </cell>
        </row>
        <row r="545">
          <cell r="R545">
            <v>2.4304554666281066</v>
          </cell>
        </row>
        <row r="546">
          <cell r="R546">
            <v>2.6620737023502299</v>
          </cell>
        </row>
        <row r="547">
          <cell r="R547">
            <v>2.8357873791418213</v>
          </cell>
        </row>
        <row r="548">
          <cell r="R548">
            <v>3.1832147327250055</v>
          </cell>
        </row>
        <row r="549">
          <cell r="R549">
            <v>3.5016898068429239</v>
          </cell>
        </row>
        <row r="550">
          <cell r="R550">
            <v>3.6754034836345162</v>
          </cell>
        </row>
        <row r="551">
          <cell r="R551">
            <v>3.7622603220303121</v>
          </cell>
        </row>
        <row r="552">
          <cell r="R552">
            <v>3.935973998821904</v>
          </cell>
        </row>
        <row r="553">
          <cell r="R553">
            <v>3.9938785577524349</v>
          </cell>
        </row>
        <row r="554">
          <cell r="R554">
            <v>4.1096876756134959</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FINAL"/>
      <sheetName val="India"/>
      <sheetName val="USA"/>
      <sheetName val="links"/>
    </sheetNames>
    <sheetDataSet>
      <sheetData sheetId="0">
        <row r="5">
          <cell r="B5" t="str">
            <v>Inflation (%)</v>
          </cell>
          <cell r="C5" t="str">
            <v>forcast (0.7)</v>
          </cell>
          <cell r="D5" t="str">
            <v>forcast(0.1)</v>
          </cell>
        </row>
        <row r="6">
          <cell r="A6">
            <v>1929</v>
          </cell>
          <cell r="B6">
            <v>0.6</v>
          </cell>
          <cell r="C6" t="e">
            <v>#N/A</v>
          </cell>
          <cell r="D6" t="e">
            <v>#N/A</v>
          </cell>
          <cell r="AP6" t="str">
            <v>Year</v>
          </cell>
          <cell r="AQ6" t="str">
            <v>Unemployment Rate (%)</v>
          </cell>
          <cell r="AR6" t="str">
            <v>forcast (0.9)</v>
          </cell>
          <cell r="AS6" t="str">
            <v>forcast(0.1)</v>
          </cell>
        </row>
        <row r="7">
          <cell r="A7">
            <v>1930</v>
          </cell>
          <cell r="B7">
            <v>-6.4</v>
          </cell>
          <cell r="C7">
            <v>0.6</v>
          </cell>
          <cell r="D7">
            <v>0.6</v>
          </cell>
          <cell r="AP7">
            <v>1929</v>
          </cell>
          <cell r="AQ7">
            <v>3.2</v>
          </cell>
          <cell r="AR7" t="e">
            <v>#N/A</v>
          </cell>
          <cell r="AS7" t="e">
            <v>#N/A</v>
          </cell>
        </row>
        <row r="8">
          <cell r="A8">
            <v>1931</v>
          </cell>
          <cell r="B8">
            <v>-9.3000000000000007</v>
          </cell>
          <cell r="C8">
            <v>-5.0000000000000009</v>
          </cell>
          <cell r="D8">
            <v>-0.10000000000000009</v>
          </cell>
          <cell r="AP8">
            <v>1930</v>
          </cell>
          <cell r="AQ8">
            <v>8.6999999999999993</v>
          </cell>
          <cell r="AR8">
            <v>3.2</v>
          </cell>
          <cell r="AS8">
            <v>3.2</v>
          </cell>
        </row>
        <row r="9">
          <cell r="A9">
            <v>1932</v>
          </cell>
          <cell r="B9">
            <v>-10.299999999999999</v>
          </cell>
          <cell r="C9">
            <v>-8.4400000000000013</v>
          </cell>
          <cell r="D9">
            <v>-1.0200000000000002</v>
          </cell>
          <cell r="AP9">
            <v>1931</v>
          </cell>
          <cell r="AQ9">
            <v>15.9</v>
          </cell>
          <cell r="AR9">
            <v>8.1499999999999986</v>
          </cell>
          <cell r="AS9">
            <v>3.7500000000000004</v>
          </cell>
        </row>
        <row r="10">
          <cell r="A10">
            <v>1933</v>
          </cell>
          <cell r="B10">
            <v>0.8</v>
          </cell>
          <cell r="C10">
            <v>-9.9280000000000008</v>
          </cell>
          <cell r="D10">
            <v>-1.9480000000000004</v>
          </cell>
          <cell r="AP10">
            <v>1932</v>
          </cell>
          <cell r="AQ10">
            <v>23.599999999999998</v>
          </cell>
          <cell r="AR10">
            <v>15.125</v>
          </cell>
          <cell r="AS10">
            <v>4.9650000000000007</v>
          </cell>
        </row>
        <row r="11">
          <cell r="A11">
            <v>1934</v>
          </cell>
          <cell r="B11">
            <v>1.5</v>
          </cell>
          <cell r="C11">
            <v>-1.3455999999999997</v>
          </cell>
          <cell r="D11">
            <v>-1.6732000000000002</v>
          </cell>
          <cell r="AP11">
            <v>1933</v>
          </cell>
          <cell r="AQ11">
            <v>24.9</v>
          </cell>
          <cell r="AR11">
            <v>22.752499999999998</v>
          </cell>
          <cell r="AS11">
            <v>6.8285</v>
          </cell>
        </row>
        <row r="12">
          <cell r="A12">
            <v>1935</v>
          </cell>
          <cell r="B12">
            <v>3</v>
          </cell>
          <cell r="C12">
            <v>0.93088000000000037</v>
          </cell>
          <cell r="D12">
            <v>-1.3558800000000004</v>
          </cell>
          <cell r="AP12">
            <v>1934</v>
          </cell>
          <cell r="AQ12">
            <v>21.7</v>
          </cell>
          <cell r="AR12">
            <v>24.68525</v>
          </cell>
          <cell r="AS12">
            <v>8.63565</v>
          </cell>
        </row>
        <row r="13">
          <cell r="A13">
            <v>1936</v>
          </cell>
          <cell r="B13">
            <v>1.4000000000000001</v>
          </cell>
          <cell r="C13">
            <v>2.5861760000000005</v>
          </cell>
          <cell r="D13">
            <v>-0.92029200000000033</v>
          </cell>
          <cell r="AP13">
            <v>1935</v>
          </cell>
          <cell r="AQ13">
            <v>20.100000000000001</v>
          </cell>
          <cell r="AR13">
            <v>21.998525000000001</v>
          </cell>
          <cell r="AS13">
            <v>9.9420850000000005</v>
          </cell>
        </row>
        <row r="14">
          <cell r="A14">
            <v>1937</v>
          </cell>
          <cell r="B14">
            <v>2.9000000000000004</v>
          </cell>
          <cell r="C14">
            <v>1.6372352000000001</v>
          </cell>
          <cell r="D14">
            <v>-0.68826280000000029</v>
          </cell>
          <cell r="AP14">
            <v>1936</v>
          </cell>
          <cell r="AQ14">
            <v>16.900000000000002</v>
          </cell>
          <cell r="AR14">
            <v>20.289852500000002</v>
          </cell>
          <cell r="AS14">
            <v>10.957876500000001</v>
          </cell>
        </row>
        <row r="15">
          <cell r="A15">
            <v>1938</v>
          </cell>
          <cell r="B15">
            <v>-2.8000000000000003</v>
          </cell>
          <cell r="C15">
            <v>2.6474470400000003</v>
          </cell>
          <cell r="D15">
            <v>-0.32943652000000023</v>
          </cell>
          <cell r="AP15">
            <v>1937</v>
          </cell>
          <cell r="AQ15">
            <v>14.299999999999999</v>
          </cell>
          <cell r="AR15">
            <v>17.238985250000002</v>
          </cell>
          <cell r="AS15">
            <v>11.552088850000001</v>
          </cell>
        </row>
        <row r="16">
          <cell r="A16">
            <v>1939</v>
          </cell>
          <cell r="B16">
            <v>0</v>
          </cell>
          <cell r="C16">
            <v>-1.7105105920000003</v>
          </cell>
          <cell r="D16">
            <v>-0.57649286800000032</v>
          </cell>
          <cell r="AP16">
            <v>1938</v>
          </cell>
          <cell r="AQ16">
            <v>19</v>
          </cell>
          <cell r="AR16">
            <v>14.593898524999998</v>
          </cell>
          <cell r="AS16">
            <v>11.826879965</v>
          </cell>
        </row>
        <row r="17">
          <cell r="A17">
            <v>1940</v>
          </cell>
          <cell r="B17">
            <v>0.70000000000000007</v>
          </cell>
          <cell r="C17">
            <v>-0.34210211839999999</v>
          </cell>
          <cell r="D17">
            <v>-0.51884358120000029</v>
          </cell>
          <cell r="AP17">
            <v>1939</v>
          </cell>
          <cell r="AQ17">
            <v>17.2</v>
          </cell>
          <cell r="AR17">
            <v>18.559389852500001</v>
          </cell>
          <cell r="AS17">
            <v>12.5441919685</v>
          </cell>
        </row>
        <row r="18">
          <cell r="A18">
            <v>1941</v>
          </cell>
          <cell r="B18">
            <v>9.9</v>
          </cell>
          <cell r="C18">
            <v>0.49157957632000004</v>
          </cell>
          <cell r="D18">
            <v>-0.39695922308000026</v>
          </cell>
          <cell r="AP18">
            <v>1940</v>
          </cell>
          <cell r="AQ18">
            <v>14.6</v>
          </cell>
          <cell r="AR18">
            <v>17.335938985249999</v>
          </cell>
          <cell r="AS18">
            <v>13.009772771650001</v>
          </cell>
        </row>
        <row r="19">
          <cell r="A19">
            <v>1942</v>
          </cell>
          <cell r="B19">
            <v>9</v>
          </cell>
          <cell r="C19">
            <v>8.0183159152640009</v>
          </cell>
          <cell r="D19">
            <v>0.63273669922799991</v>
          </cell>
          <cell r="AP19">
            <v>1941</v>
          </cell>
          <cell r="AQ19">
            <v>9.9</v>
          </cell>
          <cell r="AR19">
            <v>14.873593898525</v>
          </cell>
          <cell r="AS19">
            <v>13.168795494485</v>
          </cell>
        </row>
        <row r="20">
          <cell r="A20">
            <v>1943</v>
          </cell>
          <cell r="B20">
            <v>3</v>
          </cell>
          <cell r="C20">
            <v>8.8036631830527998</v>
          </cell>
          <cell r="D20">
            <v>1.4694630293052</v>
          </cell>
          <cell r="AP20">
            <v>1942</v>
          </cell>
          <cell r="AQ20">
            <v>4.7</v>
          </cell>
          <cell r="AR20">
            <v>10.3973593898525</v>
          </cell>
          <cell r="AS20">
            <v>12.841915945036501</v>
          </cell>
        </row>
        <row r="21">
          <cell r="A21">
            <v>1944</v>
          </cell>
          <cell r="B21">
            <v>2.2999999999999998</v>
          </cell>
          <cell r="C21">
            <v>4.1607326366105601</v>
          </cell>
          <cell r="D21">
            <v>1.62251672637468</v>
          </cell>
          <cell r="AP21">
            <v>1943</v>
          </cell>
          <cell r="AQ21">
            <v>1.9</v>
          </cell>
          <cell r="AR21">
            <v>5.2697359389852503</v>
          </cell>
          <cell r="AS21">
            <v>12.027724350532852</v>
          </cell>
        </row>
        <row r="22">
          <cell r="A22">
            <v>1945</v>
          </cell>
          <cell r="B22">
            <v>2.1999999999999997</v>
          </cell>
          <cell r="C22">
            <v>2.6721465273221119</v>
          </cell>
          <cell r="D22">
            <v>1.6902650537372121</v>
          </cell>
          <cell r="AP22">
            <v>1944</v>
          </cell>
          <cell r="AQ22">
            <v>1.2</v>
          </cell>
          <cell r="AR22">
            <v>2.2369735938985249</v>
          </cell>
          <cell r="AS22">
            <v>11.014951915479566</v>
          </cell>
        </row>
        <row r="23">
          <cell r="A23">
            <v>1946</v>
          </cell>
          <cell r="B23">
            <v>18.099999999999998</v>
          </cell>
          <cell r="C23">
            <v>2.2944293054644218</v>
          </cell>
          <cell r="D23">
            <v>1.7412385483634909</v>
          </cell>
          <cell r="AP23">
            <v>1945</v>
          </cell>
          <cell r="AQ23">
            <v>1.9</v>
          </cell>
          <cell r="AR23">
            <v>1.3036973593898524</v>
          </cell>
          <cell r="AS23">
            <v>10.033456723931609</v>
          </cell>
        </row>
        <row r="24">
          <cell r="A24">
            <v>1947</v>
          </cell>
          <cell r="B24">
            <v>8.7999999999999989</v>
          </cell>
          <cell r="C24">
            <v>14.938885861092883</v>
          </cell>
          <cell r="D24">
            <v>3.3771146935271417</v>
          </cell>
          <cell r="AP24">
            <v>1946</v>
          </cell>
          <cell r="AQ24">
            <v>3.9</v>
          </cell>
          <cell r="AR24">
            <v>1.8403697359389852</v>
          </cell>
          <cell r="AS24">
            <v>9.2201110515384475</v>
          </cell>
        </row>
        <row r="25">
          <cell r="A25">
            <v>1948</v>
          </cell>
          <cell r="B25">
            <v>3</v>
          </cell>
          <cell r="C25">
            <v>10.027777172218576</v>
          </cell>
          <cell r="D25">
            <v>3.9194032241744274</v>
          </cell>
          <cell r="AP25">
            <v>1947</v>
          </cell>
          <cell r="AQ25">
            <v>3.5999999999999996</v>
          </cell>
          <cell r="AR25">
            <v>3.6940369735938985</v>
          </cell>
          <cell r="AS25">
            <v>8.6880999463846038</v>
          </cell>
        </row>
        <row r="26">
          <cell r="A26">
            <v>1949</v>
          </cell>
          <cell r="B26">
            <v>-2.1</v>
          </cell>
          <cell r="C26">
            <v>4.4055554344437144</v>
          </cell>
          <cell r="D26">
            <v>3.8274629017569852</v>
          </cell>
          <cell r="AP26">
            <v>1948</v>
          </cell>
          <cell r="AQ26">
            <v>4</v>
          </cell>
          <cell r="AR26">
            <v>3.6094036973593897</v>
          </cell>
          <cell r="AS26">
            <v>8.1792899517461439</v>
          </cell>
        </row>
        <row r="27">
          <cell r="A27">
            <v>1950</v>
          </cell>
          <cell r="B27">
            <v>5.8999999999999995</v>
          </cell>
          <cell r="C27">
            <v>-0.79888891311125743</v>
          </cell>
          <cell r="D27">
            <v>3.2347166115812866</v>
          </cell>
          <cell r="AP27">
            <v>1949</v>
          </cell>
          <cell r="AQ27">
            <v>6.6000000000000005</v>
          </cell>
          <cell r="AR27">
            <v>3.9609403697359391</v>
          </cell>
          <cell r="AS27">
            <v>7.7613609565715302</v>
          </cell>
        </row>
        <row r="28">
          <cell r="A28">
            <v>1951</v>
          </cell>
          <cell r="B28">
            <v>6</v>
          </cell>
          <cell r="C28">
            <v>4.5602222173777482</v>
          </cell>
          <cell r="D28">
            <v>3.5012449504231578</v>
          </cell>
          <cell r="AP28">
            <v>1950</v>
          </cell>
          <cell r="AQ28">
            <v>4.3</v>
          </cell>
          <cell r="AR28">
            <v>6.3360940369735941</v>
          </cell>
          <cell r="AS28">
            <v>7.6452248609143778</v>
          </cell>
        </row>
        <row r="29">
          <cell r="A29">
            <v>1952</v>
          </cell>
          <cell r="B29">
            <v>0.8</v>
          </cell>
          <cell r="C29">
            <v>5.7120444434755502</v>
          </cell>
          <cell r="D29">
            <v>3.7511204553808422</v>
          </cell>
          <cell r="AP29">
            <v>1951</v>
          </cell>
          <cell r="AQ29">
            <v>3.1</v>
          </cell>
          <cell r="AR29">
            <v>4.5036094036973591</v>
          </cell>
          <cell r="AS29">
            <v>7.3107023748229398</v>
          </cell>
        </row>
        <row r="30">
          <cell r="A30">
            <v>1953</v>
          </cell>
          <cell r="B30">
            <v>0.70000000000000007</v>
          </cell>
          <cell r="C30">
            <v>1.7824088886951099</v>
          </cell>
          <cell r="D30">
            <v>3.4560084098427581</v>
          </cell>
          <cell r="AP30">
            <v>1952</v>
          </cell>
          <cell r="AQ30">
            <v>2.7</v>
          </cell>
          <cell r="AR30">
            <v>3.2403609403697358</v>
          </cell>
          <cell r="AS30">
            <v>6.8896321373406462</v>
          </cell>
        </row>
        <row r="31">
          <cell r="A31">
            <v>1954</v>
          </cell>
          <cell r="B31">
            <v>-0.70000000000000007</v>
          </cell>
          <cell r="C31">
            <v>0.91648177773902195</v>
          </cell>
          <cell r="D31">
            <v>3.1804075688584823</v>
          </cell>
          <cell r="AP31">
            <v>1953</v>
          </cell>
          <cell r="AQ31">
            <v>4.5</v>
          </cell>
          <cell r="AR31">
            <v>2.7540360940369739</v>
          </cell>
          <cell r="AS31">
            <v>6.4706689236065813</v>
          </cell>
        </row>
        <row r="32">
          <cell r="A32">
            <v>1955</v>
          </cell>
          <cell r="B32">
            <v>0.4</v>
          </cell>
          <cell r="C32">
            <v>-0.37670364445219573</v>
          </cell>
          <cell r="D32">
            <v>2.7923668119726344</v>
          </cell>
          <cell r="AP32">
            <v>1954</v>
          </cell>
          <cell r="AQ32">
            <v>5</v>
          </cell>
          <cell r="AR32">
            <v>4.3254036094036969</v>
          </cell>
          <cell r="AS32">
            <v>6.2736020312459235</v>
          </cell>
        </row>
        <row r="33">
          <cell r="A33">
            <v>1956</v>
          </cell>
          <cell r="B33">
            <v>3</v>
          </cell>
          <cell r="C33">
            <v>0.24465927110956093</v>
          </cell>
          <cell r="D33">
            <v>2.5531301307753709</v>
          </cell>
          <cell r="AP33">
            <v>1955</v>
          </cell>
          <cell r="AQ33">
            <v>4.2</v>
          </cell>
          <cell r="AR33">
            <v>4.9325403609403695</v>
          </cell>
          <cell r="AS33">
            <v>6.1462418281213314</v>
          </cell>
        </row>
        <row r="34">
          <cell r="A34">
            <v>1957</v>
          </cell>
          <cell r="B34">
            <v>2.9000000000000004</v>
          </cell>
          <cell r="C34">
            <v>2.4489318542219127</v>
          </cell>
          <cell r="D34">
            <v>2.5978171176978337</v>
          </cell>
          <cell r="AP34">
            <v>1956</v>
          </cell>
          <cell r="AQ34">
            <v>4.2</v>
          </cell>
          <cell r="AR34">
            <v>4.2732540360940368</v>
          </cell>
          <cell r="AS34">
            <v>5.9516176453091987</v>
          </cell>
        </row>
        <row r="35">
          <cell r="A35">
            <v>1958</v>
          </cell>
          <cell r="B35">
            <v>1.7999999999999998</v>
          </cell>
          <cell r="C35">
            <v>2.8097863708443827</v>
          </cell>
          <cell r="D35">
            <v>2.6280354059280504</v>
          </cell>
          <cell r="AP35">
            <v>1957</v>
          </cell>
          <cell r="AQ35">
            <v>5.2</v>
          </cell>
          <cell r="AR35">
            <v>4.2073254036094037</v>
          </cell>
          <cell r="AS35">
            <v>5.7764558807782791</v>
          </cell>
        </row>
        <row r="36">
          <cell r="A36">
            <v>1959</v>
          </cell>
          <cell r="B36">
            <v>1.7000000000000002</v>
          </cell>
          <cell r="C36">
            <v>2.0019572741688765</v>
          </cell>
          <cell r="D36">
            <v>2.5452318653352455</v>
          </cell>
          <cell r="AP36">
            <v>1958</v>
          </cell>
          <cell r="AQ36">
            <v>6.2</v>
          </cell>
          <cell r="AR36">
            <v>5.1007325403609407</v>
          </cell>
          <cell r="AS36">
            <v>5.7188102927004518</v>
          </cell>
        </row>
        <row r="37">
          <cell r="A37">
            <v>1960</v>
          </cell>
          <cell r="B37">
            <v>1.4000000000000001</v>
          </cell>
          <cell r="C37">
            <v>1.7603914548337756</v>
          </cell>
          <cell r="D37">
            <v>2.4607086788017209</v>
          </cell>
          <cell r="AP37">
            <v>1959</v>
          </cell>
          <cell r="AQ37">
            <v>5.3</v>
          </cell>
          <cell r="AR37">
            <v>6.0900732540360938</v>
          </cell>
          <cell r="AS37">
            <v>5.7669292634304066</v>
          </cell>
        </row>
        <row r="38">
          <cell r="A38">
            <v>1961</v>
          </cell>
          <cell r="B38">
            <v>0.70000000000000007</v>
          </cell>
          <cell r="C38">
            <v>1.4720782909667551</v>
          </cell>
          <cell r="D38">
            <v>2.3546378109215489</v>
          </cell>
          <cell r="AP38">
            <v>1960</v>
          </cell>
          <cell r="AQ38">
            <v>6.6000000000000005</v>
          </cell>
          <cell r="AR38">
            <v>5.3790073254036086</v>
          </cell>
          <cell r="AS38">
            <v>5.7202363370873659</v>
          </cell>
        </row>
        <row r="39">
          <cell r="A39">
            <v>1962</v>
          </cell>
          <cell r="B39">
            <v>1.3</v>
          </cell>
          <cell r="C39">
            <v>0.85441565819335108</v>
          </cell>
          <cell r="D39">
            <v>2.189174029829394</v>
          </cell>
          <cell r="AP39">
            <v>1961</v>
          </cell>
          <cell r="AQ39">
            <v>6</v>
          </cell>
          <cell r="AR39">
            <v>6.4779007325403608</v>
          </cell>
          <cell r="AS39">
            <v>5.8082127033786293</v>
          </cell>
        </row>
        <row r="40">
          <cell r="A40">
            <v>1963</v>
          </cell>
          <cell r="B40">
            <v>1.6</v>
          </cell>
          <cell r="C40">
            <v>1.2108831316386701</v>
          </cell>
          <cell r="D40">
            <v>2.1002566268464546</v>
          </cell>
          <cell r="AP40">
            <v>1962</v>
          </cell>
          <cell r="AQ40">
            <v>5.5</v>
          </cell>
          <cell r="AR40">
            <v>6.0477900732540366</v>
          </cell>
          <cell r="AS40">
            <v>5.8273914330407663</v>
          </cell>
        </row>
        <row r="41">
          <cell r="A41">
            <v>1964</v>
          </cell>
          <cell r="B41">
            <v>1</v>
          </cell>
          <cell r="C41">
            <v>1.5221766263277341</v>
          </cell>
          <cell r="D41">
            <v>2.0502309641618091</v>
          </cell>
          <cell r="AP41">
            <v>1963</v>
          </cell>
          <cell r="AQ41">
            <v>5.5</v>
          </cell>
          <cell r="AR41">
            <v>5.5547790073254042</v>
          </cell>
          <cell r="AS41">
            <v>5.7946522897366899</v>
          </cell>
        </row>
        <row r="42">
          <cell r="A42">
            <v>1965</v>
          </cell>
          <cell r="B42">
            <v>1.9</v>
          </cell>
          <cell r="C42">
            <v>1.1044353252655468</v>
          </cell>
          <cell r="D42">
            <v>1.9452078677456284</v>
          </cell>
          <cell r="AP42">
            <v>1964</v>
          </cell>
          <cell r="AQ42">
            <v>5</v>
          </cell>
          <cell r="AR42">
            <v>5.5054779007325401</v>
          </cell>
          <cell r="AS42">
            <v>5.7651870607630205</v>
          </cell>
        </row>
        <row r="43">
          <cell r="A43">
            <v>1966</v>
          </cell>
          <cell r="B43">
            <v>3.5000000000000004</v>
          </cell>
          <cell r="C43">
            <v>1.7408870650531094</v>
          </cell>
          <cell r="D43">
            <v>1.9406870809710655</v>
          </cell>
          <cell r="AP43">
            <v>1965</v>
          </cell>
          <cell r="AQ43">
            <v>4</v>
          </cell>
          <cell r="AR43">
            <v>5.0505477900732538</v>
          </cell>
          <cell r="AS43">
            <v>5.6886683546867189</v>
          </cell>
        </row>
        <row r="44">
          <cell r="A44">
            <v>1967</v>
          </cell>
          <cell r="B44">
            <v>3</v>
          </cell>
          <cell r="C44">
            <v>3.1481774130106226</v>
          </cell>
          <cell r="D44">
            <v>2.0966183728739591</v>
          </cell>
          <cell r="AP44">
            <v>1966</v>
          </cell>
          <cell r="AQ44">
            <v>3.8</v>
          </cell>
          <cell r="AR44">
            <v>4.1050547790073253</v>
          </cell>
          <cell r="AS44">
            <v>5.5198015192180474</v>
          </cell>
        </row>
        <row r="45">
          <cell r="A45">
            <v>1968</v>
          </cell>
          <cell r="B45">
            <v>4.7</v>
          </cell>
          <cell r="C45">
            <v>3.0296354826021248</v>
          </cell>
          <cell r="D45">
            <v>2.186956535586563</v>
          </cell>
          <cell r="AP45">
            <v>1967</v>
          </cell>
          <cell r="AQ45">
            <v>3.8</v>
          </cell>
          <cell r="AR45">
            <v>3.8305054779007324</v>
          </cell>
          <cell r="AS45">
            <v>5.3478213672962429</v>
          </cell>
        </row>
        <row r="46">
          <cell r="A46">
            <v>1969</v>
          </cell>
          <cell r="B46">
            <v>6.2</v>
          </cell>
          <cell r="C46">
            <v>4.3659270965204247</v>
          </cell>
          <cell r="D46">
            <v>2.4382608820279068</v>
          </cell>
          <cell r="AP46">
            <v>1968</v>
          </cell>
          <cell r="AQ46">
            <v>3.4000000000000004</v>
          </cell>
          <cell r="AR46">
            <v>3.8030505477900731</v>
          </cell>
          <cell r="AS46">
            <v>5.1930392305666189</v>
          </cell>
        </row>
        <row r="47">
          <cell r="A47">
            <v>1970</v>
          </cell>
          <cell r="B47">
            <v>5.6000000000000005</v>
          </cell>
          <cell r="C47">
            <v>5.833185419304086</v>
          </cell>
          <cell r="D47">
            <v>2.8144347938251162</v>
          </cell>
          <cell r="AP47">
            <v>1969</v>
          </cell>
          <cell r="AQ47">
            <v>3.5000000000000004</v>
          </cell>
          <cell r="AR47">
            <v>3.4403050547790075</v>
          </cell>
          <cell r="AS47">
            <v>5.0137353075099567</v>
          </cell>
        </row>
        <row r="48">
          <cell r="A48">
            <v>1971</v>
          </cell>
          <cell r="B48">
            <v>3.3000000000000003</v>
          </cell>
          <cell r="C48">
            <v>5.6466370838608171</v>
          </cell>
          <cell r="D48">
            <v>3.0929913144426049</v>
          </cell>
          <cell r="AP48">
            <v>1970</v>
          </cell>
          <cell r="AQ48">
            <v>6.1</v>
          </cell>
          <cell r="AR48">
            <v>3.4940305054779008</v>
          </cell>
          <cell r="AS48">
            <v>4.8623617767589611</v>
          </cell>
        </row>
        <row r="49">
          <cell r="A49">
            <v>1972</v>
          </cell>
          <cell r="B49">
            <v>3.4000000000000004</v>
          </cell>
          <cell r="C49">
            <v>3.769327416772164</v>
          </cell>
          <cell r="D49">
            <v>3.1136921829983444</v>
          </cell>
          <cell r="AP49">
            <v>1971</v>
          </cell>
          <cell r="AQ49">
            <v>6</v>
          </cell>
          <cell r="AR49">
            <v>5.8394030505477899</v>
          </cell>
          <cell r="AS49">
            <v>4.9861255990830653</v>
          </cell>
        </row>
        <row r="50">
          <cell r="A50">
            <v>1973</v>
          </cell>
          <cell r="B50">
            <v>8.6999999999999993</v>
          </cell>
          <cell r="C50">
            <v>3.4738654833544333</v>
          </cell>
          <cell r="D50">
            <v>3.1423229646985105</v>
          </cell>
          <cell r="AP50">
            <v>1972</v>
          </cell>
          <cell r="AQ50">
            <v>5.2</v>
          </cell>
          <cell r="AR50">
            <v>5.9839403050547793</v>
          </cell>
          <cell r="AS50">
            <v>5.0875130391747589</v>
          </cell>
        </row>
        <row r="51">
          <cell r="A51">
            <v>1974</v>
          </cell>
          <cell r="B51">
            <v>12.3</v>
          </cell>
          <cell r="C51">
            <v>7.6547730966708869</v>
          </cell>
          <cell r="D51">
            <v>3.6980906682286596</v>
          </cell>
          <cell r="AP51">
            <v>1973</v>
          </cell>
          <cell r="AQ51">
            <v>4.9000000000000004</v>
          </cell>
          <cell r="AR51">
            <v>5.2783940305054786</v>
          </cell>
          <cell r="AS51">
            <v>5.098761735257284</v>
          </cell>
        </row>
        <row r="52">
          <cell r="A52">
            <v>1975</v>
          </cell>
          <cell r="B52">
            <v>6.9</v>
          </cell>
          <cell r="C52">
            <v>11.370954619334178</v>
          </cell>
          <cell r="D52">
            <v>4.5582816014057936</v>
          </cell>
          <cell r="AP52">
            <v>1974</v>
          </cell>
          <cell r="AQ52">
            <v>7.1999999999999993</v>
          </cell>
          <cell r="AR52">
            <v>4.9378394030505479</v>
          </cell>
          <cell r="AS52">
            <v>5.078885561731556</v>
          </cell>
        </row>
        <row r="53">
          <cell r="A53">
            <v>1976</v>
          </cell>
          <cell r="B53">
            <v>4.9000000000000004</v>
          </cell>
          <cell r="C53">
            <v>7.7941909238668359</v>
          </cell>
          <cell r="D53">
            <v>4.7924534412652147</v>
          </cell>
          <cell r="AP53">
            <v>1975</v>
          </cell>
          <cell r="AQ53">
            <v>8.2000000000000011</v>
          </cell>
          <cell r="AR53">
            <v>6.9737839403050543</v>
          </cell>
          <cell r="AS53">
            <v>5.2909970055583999</v>
          </cell>
        </row>
        <row r="54">
          <cell r="A54">
            <v>1977</v>
          </cell>
          <cell r="B54">
            <v>6.7</v>
          </cell>
          <cell r="C54">
            <v>5.4788381847733669</v>
          </cell>
          <cell r="D54">
            <v>4.8032080971386932</v>
          </cell>
          <cell r="AP54">
            <v>1976</v>
          </cell>
          <cell r="AQ54">
            <v>7.8</v>
          </cell>
          <cell r="AR54">
            <v>8.0773783940305055</v>
          </cell>
          <cell r="AS54">
            <v>5.5818973050025606</v>
          </cell>
        </row>
        <row r="55">
          <cell r="A55">
            <v>1978</v>
          </cell>
          <cell r="B55">
            <v>9</v>
          </cell>
          <cell r="C55">
            <v>6.4557676369546737</v>
          </cell>
          <cell r="D55">
            <v>4.992887287424824</v>
          </cell>
          <cell r="AP55">
            <v>1977</v>
          </cell>
          <cell r="AQ55">
            <v>6.4</v>
          </cell>
          <cell r="AR55">
            <v>7.8277378394030501</v>
          </cell>
          <cell r="AS55">
            <v>5.8037075745023046</v>
          </cell>
        </row>
        <row r="56">
          <cell r="A56">
            <v>1979</v>
          </cell>
          <cell r="B56">
            <v>13.3</v>
          </cell>
          <cell r="C56">
            <v>8.4911535273909351</v>
          </cell>
          <cell r="D56">
            <v>5.3935985586823421</v>
          </cell>
          <cell r="AP56">
            <v>1978</v>
          </cell>
          <cell r="AQ56">
            <v>6</v>
          </cell>
          <cell r="AR56">
            <v>6.5427737839403051</v>
          </cell>
          <cell r="AS56">
            <v>5.8633368170520743</v>
          </cell>
        </row>
        <row r="57">
          <cell r="A57">
            <v>1980</v>
          </cell>
          <cell r="B57">
            <v>12.5</v>
          </cell>
          <cell r="C57">
            <v>12.338230705478187</v>
          </cell>
          <cell r="D57">
            <v>6.1842387028141079</v>
          </cell>
          <cell r="AP57">
            <v>1979</v>
          </cell>
          <cell r="AQ57">
            <v>6</v>
          </cell>
          <cell r="AR57">
            <v>6.0542773783940307</v>
          </cell>
          <cell r="AS57">
            <v>5.8770031353468664</v>
          </cell>
        </row>
        <row r="58">
          <cell r="A58">
            <v>1981</v>
          </cell>
          <cell r="B58">
            <v>8.9</v>
          </cell>
          <cell r="C58">
            <v>12.467646141095637</v>
          </cell>
          <cell r="D58">
            <v>6.8158148325326975</v>
          </cell>
          <cell r="AP58">
            <v>1980</v>
          </cell>
          <cell r="AQ58">
            <v>7.1999999999999993</v>
          </cell>
          <cell r="AR58">
            <v>6.005427737839403</v>
          </cell>
          <cell r="AS58">
            <v>5.8893028218121799</v>
          </cell>
        </row>
        <row r="59">
          <cell r="A59">
            <v>1982</v>
          </cell>
          <cell r="B59">
            <v>3.8</v>
          </cell>
          <cell r="C59">
            <v>9.6135292282191287</v>
          </cell>
          <cell r="D59">
            <v>7.0242333492794273</v>
          </cell>
          <cell r="AP59">
            <v>1981</v>
          </cell>
          <cell r="AQ59">
            <v>8.5</v>
          </cell>
          <cell r="AR59">
            <v>7.0805427737839395</v>
          </cell>
          <cell r="AS59">
            <v>6.0203725396309622</v>
          </cell>
        </row>
        <row r="60">
          <cell r="A60">
            <v>1983</v>
          </cell>
          <cell r="B60">
            <v>3.8</v>
          </cell>
          <cell r="C60">
            <v>4.9627058456438249</v>
          </cell>
          <cell r="D60">
            <v>6.7018100143514845</v>
          </cell>
          <cell r="AP60">
            <v>1982</v>
          </cell>
          <cell r="AQ60">
            <v>10.8</v>
          </cell>
          <cell r="AR60">
            <v>8.3580542773783932</v>
          </cell>
          <cell r="AS60">
            <v>6.2683352856678667</v>
          </cell>
        </row>
        <row r="61">
          <cell r="A61">
            <v>1984</v>
          </cell>
          <cell r="B61">
            <v>3.9</v>
          </cell>
          <cell r="C61">
            <v>4.0325411691287645</v>
          </cell>
          <cell r="D61">
            <v>6.411629012916336</v>
          </cell>
          <cell r="AP61">
            <v>1983</v>
          </cell>
          <cell r="AQ61">
            <v>8.3000000000000007</v>
          </cell>
          <cell r="AR61">
            <v>10.555805427737839</v>
          </cell>
          <cell r="AS61">
            <v>6.7215017571010804</v>
          </cell>
        </row>
        <row r="62">
          <cell r="A62">
            <v>1985</v>
          </cell>
          <cell r="B62">
            <v>3.8</v>
          </cell>
          <cell r="C62">
            <v>3.9265082338257526</v>
          </cell>
          <cell r="D62">
            <v>6.1604661116247019</v>
          </cell>
          <cell r="AP62">
            <v>1984</v>
          </cell>
          <cell r="AQ62">
            <v>7.3</v>
          </cell>
          <cell r="AR62">
            <v>8.5255805427737847</v>
          </cell>
          <cell r="AS62">
            <v>6.8793515813909725</v>
          </cell>
        </row>
        <row r="63">
          <cell r="A63">
            <v>1986</v>
          </cell>
          <cell r="B63">
            <v>1.0999999999999999</v>
          </cell>
          <cell r="C63">
            <v>3.8253016467651504</v>
          </cell>
          <cell r="D63">
            <v>5.924419500462232</v>
          </cell>
          <cell r="AP63">
            <v>1985</v>
          </cell>
          <cell r="AQ63">
            <v>7.0000000000000009</v>
          </cell>
          <cell r="AR63">
            <v>7.4225580542773786</v>
          </cell>
          <cell r="AS63">
            <v>6.9214164232518751</v>
          </cell>
        </row>
        <row r="64">
          <cell r="A64">
            <v>1987</v>
          </cell>
          <cell r="B64">
            <v>4.3999999999999995</v>
          </cell>
          <cell r="C64">
            <v>1.6450603293530297</v>
          </cell>
          <cell r="D64">
            <v>5.4419775504160093</v>
          </cell>
          <cell r="AP64">
            <v>1986</v>
          </cell>
          <cell r="AQ64">
            <v>6.6000000000000005</v>
          </cell>
          <cell r="AR64">
            <v>7.0422558054277387</v>
          </cell>
          <cell r="AS64">
            <v>6.9292747809266881</v>
          </cell>
        </row>
        <row r="65">
          <cell r="A65">
            <v>1988</v>
          </cell>
          <cell r="B65">
            <v>4.3999999999999995</v>
          </cell>
          <cell r="C65">
            <v>3.8490120658706055</v>
          </cell>
          <cell r="D65">
            <v>5.3377797953744093</v>
          </cell>
          <cell r="AP65">
            <v>1987</v>
          </cell>
          <cell r="AQ65">
            <v>5.7</v>
          </cell>
          <cell r="AR65">
            <v>6.6442255805427743</v>
          </cell>
          <cell r="AS65">
            <v>6.8963473028340196</v>
          </cell>
        </row>
        <row r="66">
          <cell r="A66">
            <v>1989</v>
          </cell>
          <cell r="B66">
            <v>4.5999999999999996</v>
          </cell>
          <cell r="C66">
            <v>4.2898024131741206</v>
          </cell>
          <cell r="D66">
            <v>5.2440018158369686</v>
          </cell>
          <cell r="AP66">
            <v>1988</v>
          </cell>
          <cell r="AQ66">
            <v>5.3</v>
          </cell>
          <cell r="AR66">
            <v>5.7944225580542774</v>
          </cell>
          <cell r="AS66">
            <v>6.7767125725506183</v>
          </cell>
        </row>
        <row r="67">
          <cell r="A67">
            <v>1990</v>
          </cell>
          <cell r="B67">
            <v>6.1</v>
          </cell>
          <cell r="C67">
            <v>4.5379604826348237</v>
          </cell>
          <cell r="D67">
            <v>5.179601634253272</v>
          </cell>
          <cell r="AP67">
            <v>1989</v>
          </cell>
          <cell r="AQ67">
            <v>5.4</v>
          </cell>
          <cell r="AR67">
            <v>5.3494422558054273</v>
          </cell>
          <cell r="AS67">
            <v>6.6290413152955567</v>
          </cell>
        </row>
        <row r="68">
          <cell r="A68">
            <v>1991</v>
          </cell>
          <cell r="B68">
            <v>3.1</v>
          </cell>
          <cell r="C68">
            <v>5.7875920965269643</v>
          </cell>
          <cell r="D68">
            <v>5.2716414708279453</v>
          </cell>
          <cell r="AP68">
            <v>1990</v>
          </cell>
          <cell r="AQ68">
            <v>6.3</v>
          </cell>
          <cell r="AR68">
            <v>5.3949442255805433</v>
          </cell>
          <cell r="AS68">
            <v>6.5061371837660014</v>
          </cell>
        </row>
        <row r="69">
          <cell r="A69">
            <v>1992</v>
          </cell>
          <cell r="B69">
            <v>2.9000000000000004</v>
          </cell>
          <cell r="C69">
            <v>3.6375184193053931</v>
          </cell>
          <cell r="D69">
            <v>5.0544773237451501</v>
          </cell>
          <cell r="AP69">
            <v>1991</v>
          </cell>
          <cell r="AQ69">
            <v>7.3</v>
          </cell>
          <cell r="AR69">
            <v>6.2094944225580537</v>
          </cell>
          <cell r="AS69">
            <v>6.4855234653894014</v>
          </cell>
        </row>
        <row r="70">
          <cell r="A70">
            <v>1993</v>
          </cell>
          <cell r="B70">
            <v>2.7</v>
          </cell>
          <cell r="C70">
            <v>3.0475036838610787</v>
          </cell>
          <cell r="D70">
            <v>4.8390295913706352</v>
          </cell>
          <cell r="AP70">
            <v>1992</v>
          </cell>
          <cell r="AQ70">
            <v>7.3999999999999995</v>
          </cell>
          <cell r="AR70">
            <v>7.1909494422558051</v>
          </cell>
          <cell r="AS70">
            <v>6.5669711188504607</v>
          </cell>
        </row>
        <row r="71">
          <cell r="A71">
            <v>1994</v>
          </cell>
          <cell r="B71">
            <v>2.7</v>
          </cell>
          <cell r="C71">
            <v>2.7695007367722155</v>
          </cell>
          <cell r="D71">
            <v>4.625126632233572</v>
          </cell>
          <cell r="AP71">
            <v>1993</v>
          </cell>
          <cell r="AQ71">
            <v>6.5</v>
          </cell>
          <cell r="AR71">
            <v>7.3790949442255798</v>
          </cell>
          <cell r="AS71">
            <v>6.6502740069654154</v>
          </cell>
        </row>
        <row r="72">
          <cell r="A72">
            <v>1995</v>
          </cell>
          <cell r="B72">
            <v>2.5</v>
          </cell>
          <cell r="C72">
            <v>2.7139001473544431</v>
          </cell>
          <cell r="D72">
            <v>4.4326139690102142</v>
          </cell>
          <cell r="AP72">
            <v>1994</v>
          </cell>
          <cell r="AQ72">
            <v>5.5</v>
          </cell>
          <cell r="AR72">
            <v>6.5879094944225587</v>
          </cell>
          <cell r="AS72">
            <v>6.6352466062688746</v>
          </cell>
        </row>
        <row r="73">
          <cell r="A73">
            <v>1996</v>
          </cell>
          <cell r="B73">
            <v>3.3000000000000003</v>
          </cell>
          <cell r="C73">
            <v>2.5427800294708884</v>
          </cell>
          <cell r="D73">
            <v>4.2393525721091923</v>
          </cell>
          <cell r="AP73">
            <v>1995</v>
          </cell>
          <cell r="AQ73">
            <v>5.6000000000000005</v>
          </cell>
          <cell r="AR73">
            <v>5.6087909494422554</v>
          </cell>
          <cell r="AS73">
            <v>6.5217219456419873</v>
          </cell>
        </row>
        <row r="74">
          <cell r="A74">
            <v>1997</v>
          </cell>
          <cell r="B74">
            <v>1.7000000000000002</v>
          </cell>
          <cell r="C74">
            <v>3.1485560058941782</v>
          </cell>
          <cell r="D74">
            <v>4.1454173148982729</v>
          </cell>
          <cell r="AP74">
            <v>1996</v>
          </cell>
          <cell r="AQ74">
            <v>5.4</v>
          </cell>
          <cell r="AR74">
            <v>5.6008790949442266</v>
          </cell>
          <cell r="AS74">
            <v>6.4295497510777881</v>
          </cell>
        </row>
        <row r="75">
          <cell r="A75">
            <v>1998</v>
          </cell>
          <cell r="B75">
            <v>1.6</v>
          </cell>
          <cell r="C75">
            <v>1.9897112011788358</v>
          </cell>
          <cell r="D75">
            <v>3.9008755834084456</v>
          </cell>
          <cell r="AP75">
            <v>1997</v>
          </cell>
          <cell r="AQ75">
            <v>4.7</v>
          </cell>
          <cell r="AR75">
            <v>5.4200879094944225</v>
          </cell>
          <cell r="AS75">
            <v>6.3265947759700092</v>
          </cell>
        </row>
        <row r="76">
          <cell r="A76">
            <v>1999</v>
          </cell>
          <cell r="B76">
            <v>2.7</v>
          </cell>
          <cell r="C76">
            <v>1.6779422402357673</v>
          </cell>
          <cell r="D76">
            <v>3.6707880250676013</v>
          </cell>
          <cell r="AP76">
            <v>1998</v>
          </cell>
          <cell r="AQ76">
            <v>4.3999999999999995</v>
          </cell>
          <cell r="AR76">
            <v>4.7720087909494424</v>
          </cell>
          <cell r="AS76">
            <v>6.1639352983730085</v>
          </cell>
        </row>
        <row r="77">
          <cell r="A77">
            <v>2000</v>
          </cell>
          <cell r="B77">
            <v>3.4000000000000004</v>
          </cell>
          <cell r="C77">
            <v>2.4955884480471537</v>
          </cell>
          <cell r="D77">
            <v>3.5737092225608413</v>
          </cell>
          <cell r="AP77">
            <v>1999</v>
          </cell>
          <cell r="AQ77">
            <v>4</v>
          </cell>
          <cell r="AR77">
            <v>4.4372008790949433</v>
          </cell>
          <cell r="AS77">
            <v>5.9875417685357082</v>
          </cell>
        </row>
        <row r="78">
          <cell r="A78">
            <v>2001</v>
          </cell>
          <cell r="B78">
            <v>1.6</v>
          </cell>
          <cell r="C78">
            <v>3.2191176896094311</v>
          </cell>
          <cell r="D78">
            <v>3.5563383003047573</v>
          </cell>
          <cell r="AP78">
            <v>2000</v>
          </cell>
          <cell r="AQ78">
            <v>3.9</v>
          </cell>
          <cell r="AR78">
            <v>4.0437200879094943</v>
          </cell>
          <cell r="AS78">
            <v>5.7887875916821381</v>
          </cell>
        </row>
        <row r="79">
          <cell r="A79">
            <v>2002</v>
          </cell>
          <cell r="B79">
            <v>2.4</v>
          </cell>
          <cell r="C79">
            <v>1.9238235379218862</v>
          </cell>
          <cell r="D79">
            <v>3.3607044702742819</v>
          </cell>
          <cell r="AP79">
            <v>2001</v>
          </cell>
          <cell r="AQ79">
            <v>5.7</v>
          </cell>
          <cell r="AR79">
            <v>3.914372008790949</v>
          </cell>
          <cell r="AS79">
            <v>5.5999088325139237</v>
          </cell>
        </row>
        <row r="80">
          <cell r="A80">
            <v>2003</v>
          </cell>
          <cell r="B80">
            <v>1.9</v>
          </cell>
          <cell r="C80">
            <v>2.3047647075843769</v>
          </cell>
          <cell r="D80">
            <v>3.2646340232468534</v>
          </cell>
          <cell r="AP80">
            <v>2002</v>
          </cell>
          <cell r="AQ80">
            <v>6</v>
          </cell>
          <cell r="AR80">
            <v>5.5214372008790944</v>
          </cell>
          <cell r="AS80">
            <v>5.609917949262532</v>
          </cell>
        </row>
        <row r="81">
          <cell r="A81">
            <v>2004</v>
          </cell>
          <cell r="B81">
            <v>3.3000000000000003</v>
          </cell>
          <cell r="C81">
            <v>1.9809529415168754</v>
          </cell>
          <cell r="D81">
            <v>3.1281706209221682</v>
          </cell>
          <cell r="AP81">
            <v>2003</v>
          </cell>
          <cell r="AQ81">
            <v>5.7</v>
          </cell>
          <cell r="AR81">
            <v>5.9521437200879097</v>
          </cell>
          <cell r="AS81">
            <v>5.6489261543362783</v>
          </cell>
        </row>
        <row r="82">
          <cell r="A82">
            <v>2005</v>
          </cell>
          <cell r="B82">
            <v>3.4000000000000004</v>
          </cell>
          <cell r="C82">
            <v>3.0361905883033757</v>
          </cell>
          <cell r="D82">
            <v>3.1453535588299517</v>
          </cell>
          <cell r="AP82">
            <v>2004</v>
          </cell>
          <cell r="AQ82">
            <v>5.4</v>
          </cell>
          <cell r="AR82">
            <v>5.7252143720087911</v>
          </cell>
          <cell r="AS82">
            <v>5.6540335389026506</v>
          </cell>
        </row>
        <row r="83">
          <cell r="A83">
            <v>2006</v>
          </cell>
          <cell r="B83">
            <v>2.5</v>
          </cell>
          <cell r="C83">
            <v>3.3272381176606758</v>
          </cell>
          <cell r="D83">
            <v>3.1708182029469567</v>
          </cell>
          <cell r="AP83">
            <v>2005</v>
          </cell>
          <cell r="AQ83">
            <v>4.9000000000000004</v>
          </cell>
          <cell r="AR83">
            <v>5.4325214372008794</v>
          </cell>
          <cell r="AS83">
            <v>5.6286301850123861</v>
          </cell>
        </row>
        <row r="84">
          <cell r="A84">
            <v>2007</v>
          </cell>
          <cell r="B84">
            <v>4.1000000000000005</v>
          </cell>
          <cell r="C84">
            <v>2.6654476235321352</v>
          </cell>
          <cell r="D84">
            <v>3.103736382652261</v>
          </cell>
          <cell r="AP84">
            <v>2006</v>
          </cell>
          <cell r="AQ84">
            <v>4.3999999999999995</v>
          </cell>
          <cell r="AR84">
            <v>4.9532521437200883</v>
          </cell>
          <cell r="AS84">
            <v>5.5557671665111474</v>
          </cell>
        </row>
        <row r="85">
          <cell r="A85">
            <v>2008</v>
          </cell>
          <cell r="B85">
            <v>0.1</v>
          </cell>
          <cell r="C85">
            <v>3.8130895247064274</v>
          </cell>
          <cell r="D85">
            <v>3.2033627443870349</v>
          </cell>
          <cell r="AP85">
            <v>2007</v>
          </cell>
          <cell r="AQ85">
            <v>5</v>
          </cell>
          <cell r="AR85">
            <v>4.4553252143720083</v>
          </cell>
          <cell r="AS85">
            <v>5.4401904498600331</v>
          </cell>
        </row>
        <row r="86">
          <cell r="A86">
            <v>2009</v>
          </cell>
          <cell r="B86">
            <v>2.7</v>
          </cell>
          <cell r="C86">
            <v>0.84261790494128541</v>
          </cell>
          <cell r="D86">
            <v>2.8930264699483312</v>
          </cell>
          <cell r="AP86">
            <v>2008</v>
          </cell>
          <cell r="AQ86">
            <v>7.3</v>
          </cell>
          <cell r="AR86">
            <v>4.945532521437201</v>
          </cell>
          <cell r="AS86">
            <v>5.3961714048740301</v>
          </cell>
        </row>
        <row r="87">
          <cell r="A87">
            <v>2010</v>
          </cell>
          <cell r="B87">
            <v>1.5</v>
          </cell>
          <cell r="C87">
            <v>2.3285235809882572</v>
          </cell>
          <cell r="D87">
            <v>2.8737238229534983</v>
          </cell>
          <cell r="AP87">
            <v>2009</v>
          </cell>
          <cell r="AQ87">
            <v>9.9</v>
          </cell>
          <cell r="AR87">
            <v>7.0645532521437202</v>
          </cell>
          <cell r="AS87">
            <v>5.5865542643866277</v>
          </cell>
        </row>
        <row r="88">
          <cell r="A88">
            <v>2011</v>
          </cell>
          <cell r="B88">
            <v>3</v>
          </cell>
          <cell r="C88">
            <v>1.6657047161976515</v>
          </cell>
          <cell r="D88">
            <v>2.7363514406581486</v>
          </cell>
          <cell r="AP88">
            <v>2010</v>
          </cell>
          <cell r="AQ88">
            <v>9.3000000000000007</v>
          </cell>
          <cell r="AR88">
            <v>9.6164553252143712</v>
          </cell>
          <cell r="AS88">
            <v>6.017898837947965</v>
          </cell>
        </row>
        <row r="89">
          <cell r="A89">
            <v>2012</v>
          </cell>
          <cell r="B89">
            <v>1.7000000000000002</v>
          </cell>
          <cell r="C89">
            <v>2.7331409432395306</v>
          </cell>
          <cell r="D89">
            <v>2.762716296592334</v>
          </cell>
          <cell r="AP89">
            <v>2011</v>
          </cell>
          <cell r="AQ89">
            <v>8.5</v>
          </cell>
          <cell r="AR89">
            <v>9.3316455325214385</v>
          </cell>
          <cell r="AS89">
            <v>6.3461089541531681</v>
          </cell>
        </row>
        <row r="90">
          <cell r="A90">
            <v>2013</v>
          </cell>
          <cell r="B90">
            <v>1.5</v>
          </cell>
          <cell r="C90">
            <v>1.9066281886479062</v>
          </cell>
          <cell r="D90">
            <v>2.6564446669331008</v>
          </cell>
          <cell r="AP90">
            <v>2012</v>
          </cell>
          <cell r="AQ90">
            <v>7.9</v>
          </cell>
          <cell r="AR90">
            <v>8.5831645532521446</v>
          </cell>
          <cell r="AS90">
            <v>6.5614980587378522</v>
          </cell>
        </row>
        <row r="91">
          <cell r="A91">
            <v>2014</v>
          </cell>
          <cell r="B91">
            <v>0.8</v>
          </cell>
          <cell r="C91">
            <v>1.5813256377295812</v>
          </cell>
          <cell r="D91">
            <v>2.5408002002397905</v>
          </cell>
          <cell r="AP91">
            <v>2013</v>
          </cell>
          <cell r="AQ91">
            <v>6.7</v>
          </cell>
          <cell r="AR91">
            <v>7.9683164553252146</v>
          </cell>
          <cell r="AS91">
            <v>6.6953482528640675</v>
          </cell>
        </row>
        <row r="92">
          <cell r="A92">
            <v>2015</v>
          </cell>
          <cell r="B92">
            <v>0.70000000000000007</v>
          </cell>
          <cell r="C92">
            <v>0.9562651275459163</v>
          </cell>
          <cell r="D92">
            <v>2.3667201802158115</v>
          </cell>
          <cell r="AP92">
            <v>2014</v>
          </cell>
          <cell r="AQ92">
            <v>5.6000000000000005</v>
          </cell>
          <cell r="AR92">
            <v>6.826831645532522</v>
          </cell>
          <cell r="AS92">
            <v>6.6958134275776606</v>
          </cell>
        </row>
        <row r="93">
          <cell r="A93">
            <v>2016</v>
          </cell>
          <cell r="B93">
            <v>2.1</v>
          </cell>
          <cell r="C93">
            <v>0.75125302550918327</v>
          </cell>
          <cell r="D93">
            <v>2.2000481621942303</v>
          </cell>
          <cell r="AP93">
            <v>2015</v>
          </cell>
          <cell r="AQ93">
            <v>5</v>
          </cell>
          <cell r="AR93">
            <v>5.7226831645532528</v>
          </cell>
          <cell r="AS93">
            <v>6.5862320848198941</v>
          </cell>
        </row>
        <row r="94">
          <cell r="A94">
            <v>2017</v>
          </cell>
          <cell r="B94">
            <v>2.1</v>
          </cell>
          <cell r="C94">
            <v>1.8302506051018368</v>
          </cell>
          <cell r="D94">
            <v>2.1900433459748072</v>
          </cell>
          <cell r="AP94">
            <v>2016</v>
          </cell>
          <cell r="AQ94">
            <v>4.7</v>
          </cell>
          <cell r="AR94">
            <v>5.0722683164553253</v>
          </cell>
          <cell r="AS94">
            <v>6.4276088763379047</v>
          </cell>
        </row>
        <row r="95">
          <cell r="A95">
            <v>2018</v>
          </cell>
          <cell r="B95">
            <v>1.9</v>
          </cell>
          <cell r="C95">
            <v>2.0460501210203672</v>
          </cell>
          <cell r="D95">
            <v>2.1810390113773268</v>
          </cell>
          <cell r="AP95">
            <v>2017</v>
          </cell>
          <cell r="AQ95">
            <v>4.1000000000000005</v>
          </cell>
          <cell r="AR95">
            <v>4.7372268316455326</v>
          </cell>
          <cell r="AS95">
            <v>6.254847988704114</v>
          </cell>
        </row>
        <row r="96">
          <cell r="A96">
            <v>2019</v>
          </cell>
          <cell r="B96">
            <v>1.5</v>
          </cell>
          <cell r="C96">
            <v>1.9292100242040733</v>
          </cell>
          <cell r="D96">
            <v>2.1529351102395942</v>
          </cell>
          <cell r="AP96">
            <v>2018</v>
          </cell>
          <cell r="AQ96">
            <v>3.9</v>
          </cell>
          <cell r="AR96">
            <v>4.1637226831645533</v>
          </cell>
          <cell r="AS96">
            <v>6.0393631898337032</v>
          </cell>
        </row>
        <row r="97">
          <cell r="A97">
            <v>2020</v>
          </cell>
          <cell r="B97"/>
          <cell r="C97">
            <v>1.5858420048408148</v>
          </cell>
          <cell r="D97">
            <v>2.087641599215635</v>
          </cell>
          <cell r="AP97">
            <v>2019</v>
          </cell>
          <cell r="AQ97">
            <v>3.5000000000000004</v>
          </cell>
          <cell r="AR97">
            <v>3.926372268316455</v>
          </cell>
          <cell r="AS97">
            <v>5.8254268708503325</v>
          </cell>
        </row>
        <row r="106">
          <cell r="B106" t="str">
            <v>Inflation (%)</v>
          </cell>
          <cell r="C106" t="str">
            <v>forcast (0.7)</v>
          </cell>
          <cell r="D106" t="str">
            <v>forcast(0.1)</v>
          </cell>
        </row>
        <row r="107">
          <cell r="A107">
            <v>1991</v>
          </cell>
          <cell r="B107">
            <v>13.87</v>
          </cell>
          <cell r="C107" t="e">
            <v>#N/A</v>
          </cell>
          <cell r="D107" t="e">
            <v>#N/A</v>
          </cell>
        </row>
        <row r="108">
          <cell r="A108">
            <v>1992</v>
          </cell>
          <cell r="B108">
            <v>11.790000000000001</v>
          </cell>
          <cell r="C108">
            <v>13.87</v>
          </cell>
          <cell r="D108">
            <v>13.87</v>
          </cell>
        </row>
        <row r="109">
          <cell r="A109">
            <v>1993</v>
          </cell>
          <cell r="B109">
            <v>6.3299999999999992</v>
          </cell>
          <cell r="C109">
            <v>12.414000000000001</v>
          </cell>
          <cell r="D109">
            <v>13.661999999999999</v>
          </cell>
        </row>
        <row r="110">
          <cell r="A110">
            <v>1994</v>
          </cell>
          <cell r="B110">
            <v>10.25</v>
          </cell>
          <cell r="C110">
            <v>8.1552000000000007</v>
          </cell>
          <cell r="D110">
            <v>12.928799999999999</v>
          </cell>
        </row>
        <row r="111">
          <cell r="A111">
            <v>1995</v>
          </cell>
          <cell r="B111">
            <v>10.220000000000001</v>
          </cell>
          <cell r="C111">
            <v>9.6215600000000006</v>
          </cell>
          <cell r="D111">
            <v>12.660919999999999</v>
          </cell>
        </row>
        <row r="112">
          <cell r="A112">
            <v>1996</v>
          </cell>
          <cell r="B112">
            <v>8.98</v>
          </cell>
          <cell r="C112">
            <v>10.040468000000001</v>
          </cell>
          <cell r="D112">
            <v>12.416827999999999</v>
          </cell>
        </row>
        <row r="113">
          <cell r="A113">
            <v>1997</v>
          </cell>
          <cell r="B113">
            <v>7.16</v>
          </cell>
          <cell r="C113">
            <v>9.2981404000000012</v>
          </cell>
          <cell r="D113">
            <v>12.073145199999999</v>
          </cell>
        </row>
        <row r="114">
          <cell r="A114">
            <v>1998</v>
          </cell>
          <cell r="B114">
            <v>13.23</v>
          </cell>
          <cell r="C114">
            <v>7.8014421200000008</v>
          </cell>
          <cell r="D114">
            <v>11.581830679999999</v>
          </cell>
        </row>
        <row r="115">
          <cell r="A115">
            <v>1999</v>
          </cell>
          <cell r="B115">
            <v>4.67</v>
          </cell>
          <cell r="C115">
            <v>11.601432636</v>
          </cell>
          <cell r="D115">
            <v>11.746647612</v>
          </cell>
        </row>
        <row r="116">
          <cell r="A116">
            <v>2000</v>
          </cell>
          <cell r="B116">
            <v>4.01</v>
          </cell>
          <cell r="C116">
            <v>6.7494297908000007</v>
          </cell>
          <cell r="D116">
            <v>11.038982850800002</v>
          </cell>
        </row>
        <row r="117">
          <cell r="A117">
            <v>2001</v>
          </cell>
          <cell r="B117">
            <v>3.7800000000000002</v>
          </cell>
          <cell r="C117">
            <v>4.8318289372400001</v>
          </cell>
          <cell r="D117">
            <v>10.336084565720002</v>
          </cell>
        </row>
        <row r="118">
          <cell r="A118">
            <v>2002</v>
          </cell>
          <cell r="B118">
            <v>4.3</v>
          </cell>
          <cell r="C118">
            <v>4.0955486811719997</v>
          </cell>
          <cell r="D118">
            <v>9.6804761091480014</v>
          </cell>
        </row>
        <row r="119">
          <cell r="A119">
            <v>2003</v>
          </cell>
          <cell r="B119">
            <v>3.81</v>
          </cell>
          <cell r="C119">
            <v>4.2386646043515999</v>
          </cell>
          <cell r="D119">
            <v>9.1424284982332011</v>
          </cell>
        </row>
        <row r="120">
          <cell r="A120">
            <v>2004</v>
          </cell>
          <cell r="B120">
            <v>3.7699999999999996</v>
          </cell>
          <cell r="C120">
            <v>3.93859938130548</v>
          </cell>
          <cell r="D120">
            <v>8.6091856484098823</v>
          </cell>
        </row>
        <row r="121">
          <cell r="A121">
            <v>2005</v>
          </cell>
          <cell r="B121">
            <v>4.25</v>
          </cell>
          <cell r="C121">
            <v>3.8205798143916434</v>
          </cell>
          <cell r="D121">
            <v>8.1252670835688949</v>
          </cell>
        </row>
        <row r="122">
          <cell r="A122">
            <v>2006</v>
          </cell>
          <cell r="B122">
            <v>5.8000000000000007</v>
          </cell>
          <cell r="C122">
            <v>4.1211739443174924</v>
          </cell>
          <cell r="D122">
            <v>7.7377403752120051</v>
          </cell>
        </row>
        <row r="123">
          <cell r="A123">
            <v>2007</v>
          </cell>
          <cell r="B123">
            <v>6.370000000000001</v>
          </cell>
          <cell r="C123">
            <v>5.296352183295248</v>
          </cell>
          <cell r="D123">
            <v>7.5439663376908044</v>
          </cell>
        </row>
        <row r="124">
          <cell r="A124">
            <v>2008</v>
          </cell>
          <cell r="B124">
            <v>8.35</v>
          </cell>
          <cell r="C124">
            <v>6.0479056549885755</v>
          </cell>
          <cell r="D124">
            <v>7.4265697039217242</v>
          </cell>
        </row>
        <row r="125">
          <cell r="A125">
            <v>2009</v>
          </cell>
          <cell r="B125">
            <v>10.879999999999999</v>
          </cell>
          <cell r="C125">
            <v>7.6593716964965726</v>
          </cell>
          <cell r="D125">
            <v>7.518912733529552</v>
          </cell>
        </row>
        <row r="126">
          <cell r="A126">
            <v>2010</v>
          </cell>
          <cell r="B126">
            <v>11.99</v>
          </cell>
          <cell r="C126">
            <v>9.9138115089489709</v>
          </cell>
          <cell r="D126">
            <v>7.8550214601765971</v>
          </cell>
        </row>
        <row r="127">
          <cell r="A127">
            <v>2011</v>
          </cell>
          <cell r="B127">
            <v>8.86</v>
          </cell>
          <cell r="C127">
            <v>11.36714345268469</v>
          </cell>
          <cell r="D127">
            <v>8.2685193141589384</v>
          </cell>
        </row>
        <row r="128">
          <cell r="A128">
            <v>2012</v>
          </cell>
          <cell r="B128">
            <v>9.31</v>
          </cell>
          <cell r="C128">
            <v>9.6121430358054063</v>
          </cell>
          <cell r="D128">
            <v>8.3276673827430443</v>
          </cell>
        </row>
        <row r="129">
          <cell r="A129">
            <v>2013</v>
          </cell>
          <cell r="B129">
            <v>10.91</v>
          </cell>
          <cell r="C129">
            <v>9.4006429107416221</v>
          </cell>
          <cell r="D129">
            <v>8.4259006444687401</v>
          </cell>
        </row>
        <row r="130">
          <cell r="A130">
            <v>2014</v>
          </cell>
          <cell r="B130">
            <v>6.35</v>
          </cell>
          <cell r="C130">
            <v>10.457192873222487</v>
          </cell>
          <cell r="D130">
            <v>8.6743105800218654</v>
          </cell>
        </row>
        <row r="131">
          <cell r="A131">
            <v>2015</v>
          </cell>
          <cell r="B131">
            <v>5.87</v>
          </cell>
          <cell r="C131">
            <v>7.5821578619667456</v>
          </cell>
          <cell r="D131">
            <v>8.4418795220196792</v>
          </cell>
        </row>
        <row r="132">
          <cell r="A132">
            <v>2016</v>
          </cell>
          <cell r="B132">
            <v>4.9399999999999995</v>
          </cell>
          <cell r="C132">
            <v>6.3836473585900242</v>
          </cell>
          <cell r="D132">
            <v>8.1846915698177121</v>
          </cell>
        </row>
        <row r="133">
          <cell r="A133">
            <v>2017</v>
          </cell>
          <cell r="B133">
            <v>2.4899999999999998</v>
          </cell>
          <cell r="C133">
            <v>5.3730942075770063</v>
          </cell>
          <cell r="D133">
            <v>7.8602224128359408</v>
          </cell>
        </row>
        <row r="134">
          <cell r="A134">
            <v>2018</v>
          </cell>
          <cell r="B134">
            <v>4.8599999999999994</v>
          </cell>
          <cell r="C134">
            <v>3.354928262273102</v>
          </cell>
          <cell r="D134">
            <v>7.3232001715523465</v>
          </cell>
        </row>
        <row r="135">
          <cell r="A135">
            <v>2019</v>
          </cell>
          <cell r="B135">
            <v>5.5</v>
          </cell>
          <cell r="C135">
            <v>4.4084784786819302</v>
          </cell>
          <cell r="D135">
            <v>7.076880154397112</v>
          </cell>
        </row>
      </sheetData>
      <sheetData sheetId="1">
        <row r="160">
          <cell r="AR160" t="str">
            <v>Unemployment Rate (%)</v>
          </cell>
          <cell r="AS160" t="str">
            <v>forcast (0.4)</v>
          </cell>
          <cell r="AT160" t="str">
            <v>forcast(0.1)</v>
          </cell>
        </row>
        <row r="161">
          <cell r="AQ161">
            <v>1991</v>
          </cell>
          <cell r="AR161">
            <v>14.000000000000002</v>
          </cell>
          <cell r="AS161" t="e">
            <v>#N/A</v>
          </cell>
          <cell r="AT161" t="e">
            <v>#N/A</v>
          </cell>
        </row>
        <row r="162">
          <cell r="AQ162">
            <v>1992</v>
          </cell>
          <cell r="AR162">
            <v>12.2</v>
          </cell>
          <cell r="AS162">
            <v>14.000000000000002</v>
          </cell>
          <cell r="AT162">
            <v>14.000000000000002</v>
          </cell>
        </row>
        <row r="163">
          <cell r="AQ163">
            <v>1993</v>
          </cell>
          <cell r="AR163">
            <v>9</v>
          </cell>
          <cell r="AS163">
            <v>13.280000000000001</v>
          </cell>
          <cell r="AT163">
            <v>13.820000000000002</v>
          </cell>
        </row>
        <row r="164">
          <cell r="AQ164">
            <v>1994</v>
          </cell>
          <cell r="AR164">
            <v>8.9</v>
          </cell>
          <cell r="AS164">
            <v>11.568</v>
          </cell>
          <cell r="AT164">
            <v>13.338000000000003</v>
          </cell>
        </row>
        <row r="165">
          <cell r="AQ165">
            <v>1995</v>
          </cell>
          <cell r="AR165">
            <v>9.1999999999999993</v>
          </cell>
          <cell r="AS165">
            <v>10.5008</v>
          </cell>
          <cell r="AT165">
            <v>12.894200000000003</v>
          </cell>
        </row>
        <row r="166">
          <cell r="AQ166">
            <v>1996</v>
          </cell>
          <cell r="AR166">
            <v>8.98</v>
          </cell>
          <cell r="AS166">
            <v>9.98048</v>
          </cell>
          <cell r="AT166">
            <v>12.524780000000003</v>
          </cell>
        </row>
        <row r="167">
          <cell r="AQ167">
            <v>1997</v>
          </cell>
          <cell r="AR167">
            <v>7.16</v>
          </cell>
          <cell r="AS167">
            <v>9.5802879999999995</v>
          </cell>
          <cell r="AT167">
            <v>12.170302000000003</v>
          </cell>
        </row>
        <row r="168">
          <cell r="AQ168">
            <v>1998</v>
          </cell>
          <cell r="AR168">
            <v>13.23</v>
          </cell>
          <cell r="AS168">
            <v>8.6121727999999997</v>
          </cell>
          <cell r="AT168">
            <v>11.669271800000002</v>
          </cell>
        </row>
        <row r="169">
          <cell r="AQ169">
            <v>1999</v>
          </cell>
          <cell r="AR169">
            <v>7.79</v>
          </cell>
          <cell r="AS169">
            <v>10.459303680000001</v>
          </cell>
          <cell r="AT169">
            <v>11.825344620000003</v>
          </cell>
        </row>
        <row r="170">
          <cell r="AQ170">
            <v>2000</v>
          </cell>
          <cell r="AR170">
            <v>7.85</v>
          </cell>
          <cell r="AS170">
            <v>9.3915822080000009</v>
          </cell>
          <cell r="AT170">
            <v>11.421810158000003</v>
          </cell>
        </row>
        <row r="171">
          <cell r="AQ171">
            <v>2001</v>
          </cell>
          <cell r="AR171">
            <v>8.15</v>
          </cell>
          <cell r="AS171">
            <v>8.7749493247999997</v>
          </cell>
          <cell r="AT171">
            <v>11.064629142200003</v>
          </cell>
        </row>
        <row r="172">
          <cell r="AQ172">
            <v>2002</v>
          </cell>
          <cell r="AR172">
            <v>8.6300000000000008</v>
          </cell>
          <cell r="AS172">
            <v>8.5249695948799999</v>
          </cell>
          <cell r="AT172">
            <v>10.773166227980003</v>
          </cell>
        </row>
        <row r="173">
          <cell r="AQ173">
            <v>2003</v>
          </cell>
          <cell r="AR173">
            <v>8.9</v>
          </cell>
          <cell r="AS173">
            <v>8.5669817569279996</v>
          </cell>
          <cell r="AT173">
            <v>10.558849605182003</v>
          </cell>
        </row>
        <row r="174">
          <cell r="AQ174">
            <v>2004</v>
          </cell>
          <cell r="AR174">
            <v>8.81</v>
          </cell>
          <cell r="AS174">
            <v>8.7001890541567999</v>
          </cell>
          <cell r="AT174">
            <v>10.392964644663802</v>
          </cell>
        </row>
        <row r="175">
          <cell r="AQ175">
            <v>2005</v>
          </cell>
          <cell r="AR175">
            <v>8.86</v>
          </cell>
          <cell r="AS175">
            <v>8.7441134324940801</v>
          </cell>
          <cell r="AT175">
            <v>10.234668180197422</v>
          </cell>
        </row>
        <row r="176">
          <cell r="AQ176">
            <v>2006</v>
          </cell>
          <cell r="AR176">
            <v>8.33</v>
          </cell>
          <cell r="AS176">
            <v>8.7904680594964475</v>
          </cell>
          <cell r="AT176">
            <v>10.09720136217768</v>
          </cell>
        </row>
        <row r="177">
          <cell r="AQ177">
            <v>2007</v>
          </cell>
          <cell r="AR177">
            <v>7.79</v>
          </cell>
          <cell r="AS177">
            <v>8.6062808356978682</v>
          </cell>
          <cell r="AT177">
            <v>9.9204812259599127</v>
          </cell>
        </row>
        <row r="178">
          <cell r="AQ178">
            <v>2008</v>
          </cell>
          <cell r="AR178">
            <v>7.82</v>
          </cell>
          <cell r="AS178">
            <v>8.2797685014187206</v>
          </cell>
          <cell r="AT178">
            <v>9.7074331033639218</v>
          </cell>
        </row>
        <row r="179">
          <cell r="AQ179">
            <v>2009</v>
          </cell>
          <cell r="AR179">
            <v>8.6</v>
          </cell>
          <cell r="AS179">
            <v>8.0958611008512325</v>
          </cell>
          <cell r="AT179">
            <v>9.51868979302753</v>
          </cell>
        </row>
        <row r="180">
          <cell r="AQ180">
            <v>2010</v>
          </cell>
          <cell r="AR180">
            <v>8.89</v>
          </cell>
          <cell r="AS180">
            <v>8.2975166605107393</v>
          </cell>
          <cell r="AT180">
            <v>9.4268208137247775</v>
          </cell>
        </row>
        <row r="181">
          <cell r="AQ181">
            <v>2011</v>
          </cell>
          <cell r="AR181">
            <v>9.33</v>
          </cell>
          <cell r="AS181">
            <v>8.5345099963064435</v>
          </cell>
          <cell r="AT181">
            <v>9.3731387323522988</v>
          </cell>
        </row>
        <row r="182">
          <cell r="AQ182">
            <v>2012</v>
          </cell>
          <cell r="AR182">
            <v>9.9599999999999991</v>
          </cell>
          <cell r="AS182">
            <v>8.8527059977838665</v>
          </cell>
          <cell r="AT182">
            <v>9.3688248591170691</v>
          </cell>
        </row>
        <row r="183">
          <cell r="AQ183">
            <v>2013</v>
          </cell>
          <cell r="AR183">
            <v>10.440000000000001</v>
          </cell>
          <cell r="AS183">
            <v>9.2956235986703195</v>
          </cell>
          <cell r="AT183">
            <v>9.4279423732053633</v>
          </cell>
        </row>
        <row r="184">
          <cell r="AQ184">
            <v>2014</v>
          </cell>
          <cell r="AR184">
            <v>10.4</v>
          </cell>
          <cell r="AS184">
            <v>9.7533741592021919</v>
          </cell>
          <cell r="AT184">
            <v>9.529148135884828</v>
          </cell>
        </row>
        <row r="185">
          <cell r="AQ185">
            <v>2015</v>
          </cell>
          <cell r="AR185">
            <v>10.61</v>
          </cell>
          <cell r="AS185">
            <v>10.012024495521315</v>
          </cell>
          <cell r="AT185">
            <v>9.6162333222963454</v>
          </cell>
        </row>
        <row r="186">
          <cell r="AQ186">
            <v>2016</v>
          </cell>
          <cell r="AR186">
            <v>10.67</v>
          </cell>
          <cell r="AS186">
            <v>10.25121469731279</v>
          </cell>
          <cell r="AT186">
            <v>9.7156099900667119</v>
          </cell>
        </row>
        <row r="187">
          <cell r="AQ187">
            <v>2017</v>
          </cell>
          <cell r="AR187">
            <v>10.33</v>
          </cell>
          <cell r="AS187">
            <v>10.418728818387674</v>
          </cell>
          <cell r="AT187">
            <v>9.8110489910600407</v>
          </cell>
        </row>
        <row r="188">
          <cell r="AQ188">
            <v>2018</v>
          </cell>
          <cell r="AR188">
            <v>10.42</v>
          </cell>
          <cell r="AS188">
            <v>10.383237291032604</v>
          </cell>
          <cell r="AT188">
            <v>9.8629440919540361</v>
          </cell>
        </row>
        <row r="189">
          <cell r="AQ189">
            <v>2019</v>
          </cell>
          <cell r="AR189">
            <v>10.51</v>
          </cell>
          <cell r="AS189">
            <v>10.397942374619563</v>
          </cell>
          <cell r="AT189">
            <v>9.9186496827586321</v>
          </cell>
        </row>
        <row r="190">
          <cell r="AQ190">
            <v>2020</v>
          </cell>
          <cell r="AS190">
            <v>10.442765424771737</v>
          </cell>
          <cell r="AT190">
            <v>9.9777847144827696</v>
          </cell>
        </row>
      </sheetData>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RMAL DISTRIBUTION"/>
    </sheetNames>
    <sheetDataSet>
      <sheetData sheetId="0">
        <row r="27">
          <cell r="K27" t="str">
            <v>Normal Distribution</v>
          </cell>
          <cell r="AL27" t="str">
            <v xml:space="preserve">Normal Distribution </v>
          </cell>
          <cell r="BD27" t="str">
            <v xml:space="preserve">Normal Distribution </v>
          </cell>
        </row>
        <row r="28">
          <cell r="J28">
            <v>-0.10299999999999999</v>
          </cell>
          <cell r="K28">
            <v>3.4526701089095745E-2</v>
          </cell>
          <cell r="AK28">
            <v>-2.1000000000000001E-2</v>
          </cell>
          <cell r="AL28">
            <v>0.15331380036148609</v>
          </cell>
          <cell r="BC28">
            <v>3.2</v>
          </cell>
          <cell r="BD28">
            <v>9.4426420499534217E-2</v>
          </cell>
          <cell r="CC28" t="str">
            <v xml:space="preserve">Normal Distribution </v>
          </cell>
        </row>
        <row r="29">
          <cell r="J29">
            <v>-9.2999999999999999E-2</v>
          </cell>
          <cell r="K29">
            <v>7.8064487318530551E-2</v>
          </cell>
          <cell r="AK29">
            <v>-1.4999999999999999E-2</v>
          </cell>
          <cell r="AL29">
            <v>0.6267912754361189</v>
          </cell>
          <cell r="BC29">
            <v>3.2</v>
          </cell>
          <cell r="BD29">
            <v>9.4426420499534217E-2</v>
          </cell>
          <cell r="CB29">
            <v>2.4899999999999999E-2</v>
          </cell>
          <cell r="CC29">
            <v>3.9961410426036905</v>
          </cell>
          <cell r="DC29" t="str">
            <v xml:space="preserve">Normal Distribution </v>
          </cell>
          <cell r="DU29" t="str">
            <v xml:space="preserve">Normal Distribution </v>
          </cell>
          <cell r="FU29" t="str">
            <v>Normal Distribution</v>
          </cell>
        </row>
        <row r="30">
          <cell r="J30">
            <v>-6.4000000000000001E-2</v>
          </cell>
          <cell r="K30">
            <v>0.58136044118518493</v>
          </cell>
          <cell r="AK30">
            <v>-1.4E-2</v>
          </cell>
          <cell r="AL30">
            <v>0.77606762625354764</v>
          </cell>
          <cell r="BC30">
            <v>3.2</v>
          </cell>
          <cell r="BD30">
            <v>9.4426420499534217E-2</v>
          </cell>
          <cell r="CB30">
            <v>3.7699999999999997E-2</v>
          </cell>
          <cell r="CC30">
            <v>6.7019144747524528</v>
          </cell>
          <cell r="DB30">
            <v>0.144274837084476</v>
          </cell>
          <cell r="DC30">
            <v>0.55682439060690181</v>
          </cell>
          <cell r="DT30">
            <v>5.3999999999999999E-2</v>
          </cell>
          <cell r="DU30">
            <v>8.2547703397734242</v>
          </cell>
          <cell r="EV30">
            <v>1E-3</v>
          </cell>
          <cell r="EW30">
            <v>6.3557219412409323</v>
          </cell>
          <cell r="FT30">
            <v>4.4999999999999998E-2</v>
          </cell>
          <cell r="FU30">
            <v>3.4406579088479186</v>
          </cell>
        </row>
        <row r="31">
          <cell r="J31">
            <v>-2.8000000000000001E-2</v>
          </cell>
          <cell r="K31">
            <v>3.3515754913200411</v>
          </cell>
          <cell r="AK31">
            <v>-1.2999999999999999E-2</v>
          </cell>
          <cell r="AL31">
            <v>0.9551306144882773</v>
          </cell>
          <cell r="BC31">
            <v>3.3</v>
          </cell>
          <cell r="BD31">
            <v>0.1014188533342459</v>
          </cell>
          <cell r="CB31">
            <v>3.78E-2</v>
          </cell>
          <cell r="CC31">
            <v>6.7248801644294138</v>
          </cell>
          <cell r="DB31">
            <v>0.14510400281504601</v>
          </cell>
          <cell r="DC31">
            <v>0.55872943521894425</v>
          </cell>
          <cell r="DT31">
            <v>5.6500000000000002E-2</v>
          </cell>
          <cell r="DU31">
            <v>9.3917817211011307</v>
          </cell>
          <cell r="EV31">
            <v>3.0000000000000001E-3</v>
          </cell>
          <cell r="EW31">
            <v>6.8728264644239534</v>
          </cell>
          <cell r="FT31">
            <v>4.9000000000000002E-2</v>
          </cell>
          <cell r="FU31">
            <v>5.225860603189032</v>
          </cell>
        </row>
        <row r="32">
          <cell r="J32">
            <v>-2.1000000000000001E-2</v>
          </cell>
          <cell r="K32">
            <v>4.2835704304011601</v>
          </cell>
          <cell r="AK32">
            <v>-1.2999999999999999E-2</v>
          </cell>
          <cell r="AL32">
            <v>0.9551306144882773</v>
          </cell>
          <cell r="BC32">
            <v>3.3</v>
          </cell>
          <cell r="BD32">
            <v>0.1014188533342459</v>
          </cell>
          <cell r="CB32">
            <v>3.8100000000000002E-2</v>
          </cell>
          <cell r="CC32">
            <v>6.7938594849486309</v>
          </cell>
          <cell r="DB32">
            <v>0.14676233427580501</v>
          </cell>
          <cell r="DC32">
            <v>0.56254721420582787</v>
          </cell>
          <cell r="DT32">
            <v>5.6500000000000002E-2</v>
          </cell>
          <cell r="DU32">
            <v>9.3917817211011307</v>
          </cell>
          <cell r="EV32">
            <v>8.9999999999999993E-3</v>
          </cell>
          <cell r="EW32">
            <v>8.463797061605181</v>
          </cell>
          <cell r="FT32">
            <v>0.05</v>
          </cell>
          <cell r="FU32">
            <v>5.7543671836855648</v>
          </cell>
        </row>
        <row r="33">
          <cell r="J33">
            <v>-7.0000000000000001E-3</v>
          </cell>
          <cell r="K33">
            <v>6.3753622843863278</v>
          </cell>
          <cell r="AK33">
            <v>-7.0000000000000001E-3</v>
          </cell>
          <cell r="AL33">
            <v>2.9252299359199614</v>
          </cell>
          <cell r="BC33">
            <v>3.3</v>
          </cell>
          <cell r="BD33">
            <v>0.1014188533342459</v>
          </cell>
          <cell r="CB33">
            <v>4.0099999999999997E-2</v>
          </cell>
          <cell r="CC33">
            <v>7.2561319587648159</v>
          </cell>
          <cell r="DB33">
            <v>0.149249831466752</v>
          </cell>
          <cell r="DC33">
            <v>0.56829283321507762</v>
          </cell>
          <cell r="DT33">
            <v>0.06</v>
          </cell>
          <cell r="DU33">
            <v>11.025090993177511</v>
          </cell>
          <cell r="EV33">
            <v>0.01</v>
          </cell>
          <cell r="EW33">
            <v>8.7289596264425722</v>
          </cell>
          <cell r="FT33">
            <v>5.0999999999999997E-2</v>
          </cell>
          <cell r="FU33">
            <v>6.3157013789112355</v>
          </cell>
        </row>
        <row r="34">
          <cell r="J34">
            <v>0</v>
          </cell>
          <cell r="K34">
            <v>7.4241531092316357</v>
          </cell>
          <cell r="AK34">
            <v>-4.0000000000000001E-3</v>
          </cell>
          <cell r="AL34">
            <v>4.7198411186885707</v>
          </cell>
          <cell r="BC34">
            <v>3.3</v>
          </cell>
          <cell r="BD34">
            <v>0.1014188533342459</v>
          </cell>
          <cell r="CB34">
            <v>4.2500000000000003E-2</v>
          </cell>
          <cell r="CC34">
            <v>7.8128949434871835</v>
          </cell>
          <cell r="DB34">
            <v>0.15090816292751</v>
          </cell>
          <cell r="DC34">
            <v>0.57213566385776227</v>
          </cell>
          <cell r="DT34">
            <v>0.06</v>
          </cell>
          <cell r="DU34">
            <v>11.025090993177511</v>
          </cell>
          <cell r="EV34">
            <v>1.1252399999999999E-2</v>
          </cell>
          <cell r="EW34">
            <v>9.058711553762814</v>
          </cell>
          <cell r="FT34">
            <v>5.1999999999999998E-2</v>
          </cell>
          <cell r="FU34">
            <v>6.9092335202892086</v>
          </cell>
        </row>
        <row r="35">
          <cell r="J35">
            <v>1E-3</v>
          </cell>
          <cell r="K35">
            <v>7.56826029413826</v>
          </cell>
          <cell r="AK35">
            <v>-2E-3</v>
          </cell>
          <cell r="AL35">
            <v>6.3004537727975851</v>
          </cell>
          <cell r="BC35">
            <v>3.3</v>
          </cell>
          <cell r="BD35">
            <v>0.1014188533342459</v>
          </cell>
          <cell r="CB35">
            <v>4.2999999999999997E-2</v>
          </cell>
          <cell r="CC35">
            <v>7.92864341439883</v>
          </cell>
          <cell r="DB35">
            <v>0.15339566011884001</v>
          </cell>
          <cell r="DC35">
            <v>0.57791816120726647</v>
          </cell>
          <cell r="DT35">
            <v>0.06</v>
          </cell>
          <cell r="DU35">
            <v>11.025090993177511</v>
          </cell>
          <cell r="EV35">
            <v>1.2999999999999999E-2</v>
          </cell>
          <cell r="EW35">
            <v>9.5122622017224661</v>
          </cell>
          <cell r="FT35">
            <v>5.1999999999999998E-2</v>
          </cell>
          <cell r="FU35">
            <v>6.9092335202892086</v>
          </cell>
        </row>
        <row r="36">
          <cell r="J36">
            <v>4.0000000000000001E-3</v>
          </cell>
          <cell r="K36">
            <v>7.9871877962564888</v>
          </cell>
          <cell r="AK36">
            <v>-2E-3</v>
          </cell>
          <cell r="AL36">
            <v>6.3004537727975851</v>
          </cell>
          <cell r="BC36">
            <v>3.4</v>
          </cell>
          <cell r="BD36">
            <v>0.10859095272093637</v>
          </cell>
          <cell r="CB36">
            <v>4.6699999999999998E-2</v>
          </cell>
          <cell r="CC36">
            <v>8.774556236072085</v>
          </cell>
          <cell r="DB36">
            <v>0.15671232304035701</v>
          </cell>
          <cell r="DC36">
            <v>0.585661423740783</v>
          </cell>
          <cell r="DT36">
            <v>0.06</v>
          </cell>
          <cell r="DU36">
            <v>11.025090993177511</v>
          </cell>
          <cell r="EV36">
            <v>1.2999999999999999E-2</v>
          </cell>
          <cell r="EW36">
            <v>9.5122622017224661</v>
          </cell>
          <cell r="FT36">
            <v>5.1999999999999998E-2</v>
          </cell>
          <cell r="FU36">
            <v>6.9092335202892086</v>
          </cell>
        </row>
        <row r="37">
          <cell r="J37">
            <v>6.0000000000000001E-3</v>
          </cell>
          <cell r="K37">
            <v>8.2531131215399061</v>
          </cell>
          <cell r="AK37">
            <v>-1E-3</v>
          </cell>
          <cell r="AL37">
            <v>7.2139630805221833</v>
          </cell>
          <cell r="BC37">
            <v>3.4</v>
          </cell>
          <cell r="BD37">
            <v>0.10859095272093637</v>
          </cell>
          <cell r="CB37">
            <v>4.8599999999999997E-2</v>
          </cell>
          <cell r="CC37">
            <v>9.1963833041745264</v>
          </cell>
          <cell r="DB37">
            <v>0.157541488770545</v>
          </cell>
          <cell r="DC37">
            <v>0.58760305034370619</v>
          </cell>
          <cell r="DT37">
            <v>0.06</v>
          </cell>
          <cell r="DU37">
            <v>11.025090993177511</v>
          </cell>
          <cell r="EV37">
            <v>1.2999999999999999E-2</v>
          </cell>
          <cell r="EW37">
            <v>9.5122622017224661</v>
          </cell>
          <cell r="FT37">
            <v>5.1999999999999998E-2</v>
          </cell>
          <cell r="FU37">
            <v>6.9092335202892086</v>
          </cell>
        </row>
        <row r="38">
          <cell r="J38">
            <v>7.0000000000000001E-3</v>
          </cell>
          <cell r="K38">
            <v>8.3814151425527523</v>
          </cell>
          <cell r="AK38">
            <v>-1E-3</v>
          </cell>
          <cell r="AL38">
            <v>7.2139630805221833</v>
          </cell>
          <cell r="BC38">
            <v>3.4</v>
          </cell>
          <cell r="BD38">
            <v>0.10859095272093637</v>
          </cell>
          <cell r="CB38">
            <v>4.9399999999999999E-2</v>
          </cell>
          <cell r="CC38">
            <v>9.3702941936444244</v>
          </cell>
          <cell r="DB38">
            <v>0.15837065450073301</v>
          </cell>
          <cell r="DC38">
            <v>0.58954696200081325</v>
          </cell>
          <cell r="DT38">
            <v>0.06</v>
          </cell>
          <cell r="DU38">
            <v>11.025090993177511</v>
          </cell>
          <cell r="EV38">
            <v>1.2999999999999999E-2</v>
          </cell>
          <cell r="EW38">
            <v>9.5122622017224661</v>
          </cell>
          <cell r="FT38">
            <v>5.2999999999999999E-2</v>
          </cell>
          <cell r="FU38">
            <v>7.5339446029588819</v>
          </cell>
        </row>
        <row r="39">
          <cell r="J39">
            <v>7.0000000000000001E-3</v>
          </cell>
          <cell r="K39">
            <v>8.3814151425527523</v>
          </cell>
          <cell r="AK39">
            <v>0</v>
          </cell>
          <cell r="AL39">
            <v>8.2103670928116728</v>
          </cell>
          <cell r="BC39">
            <v>3.4</v>
          </cell>
          <cell r="BD39">
            <v>0.10859095272093637</v>
          </cell>
          <cell r="CB39">
            <v>5.5E-2</v>
          </cell>
          <cell r="CC39">
            <v>10.501257727296048</v>
          </cell>
          <cell r="DB39">
            <v>0.16168731742225101</v>
          </cell>
          <cell r="DC39">
            <v>0.59734506014628186</v>
          </cell>
          <cell r="DT39">
            <v>0.06</v>
          </cell>
          <cell r="DU39">
            <v>11.025090993177511</v>
          </cell>
          <cell r="EV39">
            <v>1.4E-2</v>
          </cell>
          <cell r="EW39">
            <v>9.7671409530732056</v>
          </cell>
          <cell r="FT39">
            <v>5.2999999999999999E-2</v>
          </cell>
          <cell r="FU39">
            <v>7.5339446029588819</v>
          </cell>
        </row>
        <row r="40">
          <cell r="J40">
            <v>7.0000000000000001E-3</v>
          </cell>
          <cell r="K40">
            <v>8.3814151425527523</v>
          </cell>
          <cell r="AK40">
            <v>0</v>
          </cell>
          <cell r="AL40">
            <v>8.2103670928116728</v>
          </cell>
          <cell r="BC40">
            <v>3.5</v>
          </cell>
          <cell r="BD40">
            <v>0.11590932296484985</v>
          </cell>
          <cell r="CB40">
            <v>5.8000000000000003E-2</v>
          </cell>
          <cell r="CC40">
            <v>11.025009260645069</v>
          </cell>
          <cell r="DB40">
            <v>0.16417481461357999</v>
          </cell>
          <cell r="DC40">
            <v>0.6032166420729278</v>
          </cell>
          <cell r="DT40">
            <v>0.06</v>
          </cell>
          <cell r="DU40">
            <v>11.025090993177511</v>
          </cell>
          <cell r="EV40">
            <v>1.4287599999999999E-2</v>
          </cell>
          <cell r="EW40">
            <v>9.8396935226598856</v>
          </cell>
          <cell r="FT40">
            <v>5.2999999999999999E-2</v>
          </cell>
          <cell r="FU40">
            <v>7.5339446029588819</v>
          </cell>
        </row>
        <row r="41">
          <cell r="J41">
            <v>7.0000000000000001E-3</v>
          </cell>
          <cell r="K41">
            <v>8.3814151425527523</v>
          </cell>
          <cell r="AK41">
            <v>0</v>
          </cell>
          <cell r="AL41">
            <v>8.2103670928116728</v>
          </cell>
          <cell r="BC41">
            <v>3.5</v>
          </cell>
          <cell r="BD41">
            <v>0.11590932296484985</v>
          </cell>
          <cell r="CB41">
            <v>5.8700000000000002E-2</v>
          </cell>
          <cell r="CC41">
            <v>11.137087049706386</v>
          </cell>
          <cell r="DB41">
            <v>0.16500398034376801</v>
          </cell>
          <cell r="DC41">
            <v>0.605178109463408</v>
          </cell>
          <cell r="DT41">
            <v>0.06</v>
          </cell>
          <cell r="DU41">
            <v>11.025090993177511</v>
          </cell>
          <cell r="EV41">
            <v>1.4999999999999999E-2</v>
          </cell>
          <cell r="EW41">
            <v>10.017807850029225</v>
          </cell>
          <cell r="FT41">
            <v>5.2999999999999999E-2</v>
          </cell>
          <cell r="FU41">
            <v>7.5339446029588819</v>
          </cell>
        </row>
        <row r="42">
          <cell r="J42">
            <v>8.0000000000000002E-3</v>
          </cell>
          <cell r="K42">
            <v>8.5063250822965966</v>
          </cell>
          <cell r="AK42">
            <v>1E-3</v>
          </cell>
          <cell r="AL42">
            <v>9.2883336843816533</v>
          </cell>
          <cell r="BC42">
            <v>3.5</v>
          </cell>
          <cell r="BD42">
            <v>0.11590932296484985</v>
          </cell>
          <cell r="CB42">
            <v>6.3299999999999995E-2</v>
          </cell>
          <cell r="CC42">
            <v>11.7641227037231</v>
          </cell>
          <cell r="DB42">
            <v>0.16666231180452701</v>
          </cell>
          <cell r="DC42">
            <v>0.6091073299210118</v>
          </cell>
          <cell r="DT42">
            <v>0.06</v>
          </cell>
          <cell r="DU42">
            <v>11.025090993177511</v>
          </cell>
          <cell r="EV42">
            <v>1.4999999999999999E-2</v>
          </cell>
          <cell r="EW42">
            <v>10.017807850029225</v>
          </cell>
          <cell r="FT42">
            <v>5.2999999999999999E-2</v>
          </cell>
          <cell r="FU42">
            <v>7.5339446029588819</v>
          </cell>
        </row>
        <row r="43">
          <cell r="J43">
            <v>8.0000000000000002E-3</v>
          </cell>
          <cell r="K43">
            <v>8.5063250822965966</v>
          </cell>
          <cell r="AK43">
            <v>1E-3</v>
          </cell>
          <cell r="AL43">
            <v>9.2883336843816533</v>
          </cell>
          <cell r="BC43">
            <v>3.5</v>
          </cell>
          <cell r="BD43">
            <v>0.11590932296484985</v>
          </cell>
          <cell r="CB43">
            <v>6.3500000000000001E-2</v>
          </cell>
          <cell r="CC43">
            <v>11.786743891567966</v>
          </cell>
          <cell r="DB43">
            <v>0.16749147753509699</v>
          </cell>
          <cell r="DC43">
            <v>0.61107504111379962</v>
          </cell>
          <cell r="DT43">
            <v>0.06</v>
          </cell>
          <cell r="DU43">
            <v>11.025090993177511</v>
          </cell>
          <cell r="EV43">
            <v>1.59668E-2</v>
          </cell>
          <cell r="EW43">
            <v>10.255520942202125</v>
          </cell>
          <cell r="FT43">
            <v>5.3999999999999999E-2</v>
          </cell>
          <cell r="FU43">
            <v>8.1884036061609606</v>
          </cell>
        </row>
        <row r="44">
          <cell r="J44">
            <v>8.0000000000000002E-3</v>
          </cell>
          <cell r="K44">
            <v>8.5063250822965966</v>
          </cell>
          <cell r="AK44">
            <v>1E-3</v>
          </cell>
          <cell r="AL44">
            <v>9.2883336843816533</v>
          </cell>
          <cell r="BC44">
            <v>3.5</v>
          </cell>
          <cell r="BD44">
            <v>0.11590932296484985</v>
          </cell>
          <cell r="CB44">
            <v>6.3700000000000007E-2</v>
          </cell>
          <cell r="CC44">
            <v>11.808955482014408</v>
          </cell>
          <cell r="DB44">
            <v>0.16749147753509699</v>
          </cell>
          <cell r="DC44">
            <v>0.61107504111379962</v>
          </cell>
          <cell r="DT44">
            <v>0.06</v>
          </cell>
          <cell r="DU44">
            <v>11.025090993177511</v>
          </cell>
          <cell r="EV44">
            <v>1.7000000000000001E-2</v>
          </cell>
          <cell r="EW44">
            <v>10.503837172402205</v>
          </cell>
          <cell r="FT44">
            <v>5.3999999999999999E-2</v>
          </cell>
          <cell r="FU44">
            <v>8.1884036061609606</v>
          </cell>
        </row>
        <row r="45">
          <cell r="J45">
            <v>0.01</v>
          </cell>
          <cell r="K45">
            <v>8.7451332269402862</v>
          </cell>
          <cell r="AK45">
            <v>2E-3</v>
          </cell>
          <cell r="AL45">
            <v>10.444787698035876</v>
          </cell>
          <cell r="BC45">
            <v>3.6</v>
          </cell>
          <cell r="BD45">
            <v>0.12333685584468915</v>
          </cell>
          <cell r="CB45">
            <v>7.1599999999999997E-2</v>
          </cell>
          <cell r="CC45">
            <v>12.336155835224183</v>
          </cell>
          <cell r="DB45">
            <v>0.16749147753509699</v>
          </cell>
          <cell r="DC45">
            <v>0.61107504111379962</v>
          </cell>
          <cell r="DT45">
            <v>0.06</v>
          </cell>
          <cell r="DU45">
            <v>11.025090993177511</v>
          </cell>
          <cell r="EV45">
            <v>1.7999999999999999E-2</v>
          </cell>
          <cell r="EW45">
            <v>10.737867044580902</v>
          </cell>
          <cell r="FT45">
            <v>5.3999999999999999E-2</v>
          </cell>
          <cell r="FU45">
            <v>8.1884036061609606</v>
          </cell>
        </row>
        <row r="46">
          <cell r="J46">
            <v>1.0999999999999999E-2</v>
          </cell>
          <cell r="K46">
            <v>8.8586238373566033</v>
          </cell>
          <cell r="AK46">
            <v>2E-3</v>
          </cell>
          <cell r="AL46">
            <v>10.444787698035876</v>
          </cell>
          <cell r="BC46">
            <v>3.7</v>
          </cell>
          <cell r="BD46">
            <v>0.13083295641174911</v>
          </cell>
          <cell r="CB46">
            <v>8.3500000000000005E-2</v>
          </cell>
          <cell r="CC46">
            <v>11.767267126810744</v>
          </cell>
          <cell r="DB46">
            <v>0.16914980899585599</v>
          </cell>
          <cell r="DC46">
            <v>0.6150165599031735</v>
          </cell>
          <cell r="DT46">
            <v>0.06</v>
          </cell>
          <cell r="DU46">
            <v>11.025090993177511</v>
          </cell>
          <cell r="EV46">
            <v>1.7999999999999999E-2</v>
          </cell>
          <cell r="EW46">
            <v>10.737867044580902</v>
          </cell>
          <cell r="FT46">
            <v>5.3999999999999999E-2</v>
          </cell>
          <cell r="FU46">
            <v>8.1884036061609606</v>
          </cell>
        </row>
        <row r="47">
          <cell r="J47">
            <v>1.2999999999999999E-2</v>
          </cell>
          <cell r="K47">
            <v>9.072795643957571</v>
          </cell>
          <cell r="AK47">
            <v>2E-3</v>
          </cell>
          <cell r="AL47">
            <v>10.444787698035876</v>
          </cell>
          <cell r="BC47">
            <v>3.7</v>
          </cell>
          <cell r="BD47">
            <v>0.13083295641174911</v>
          </cell>
          <cell r="CB47">
            <v>8.8599999999999998E-2</v>
          </cell>
          <cell r="CC47">
            <v>11.061894434921408</v>
          </cell>
          <cell r="DB47">
            <v>0.17329563764756101</v>
          </cell>
          <cell r="DC47">
            <v>0.62490492140999543</v>
          </cell>
          <cell r="DT47">
            <v>0.06</v>
          </cell>
          <cell r="DU47">
            <v>11.025090993177511</v>
          </cell>
          <cell r="EV47">
            <v>1.7999999999999999E-2</v>
          </cell>
          <cell r="EW47">
            <v>10.737867044580902</v>
          </cell>
          <cell r="FT47">
            <v>5.3999999999999999E-2</v>
          </cell>
          <cell r="FU47">
            <v>8.1884036061609606</v>
          </cell>
        </row>
        <row r="48">
          <cell r="J48">
            <v>1.4E-2</v>
          </cell>
          <cell r="K48">
            <v>9.173100815060458</v>
          </cell>
          <cell r="AK48">
            <v>2E-3</v>
          </cell>
          <cell r="AL48">
            <v>10.444787698035876</v>
          </cell>
          <cell r="BC48">
            <v>3.7</v>
          </cell>
          <cell r="BD48">
            <v>0.13083295641174911</v>
          </cell>
          <cell r="CB48">
            <v>8.9800000000000005E-2</v>
          </cell>
          <cell r="CC48">
            <v>10.862708412115156</v>
          </cell>
          <cell r="DB48">
            <v>0.17744146629964899</v>
          </cell>
          <cell r="DC48">
            <v>0.63484048678825333</v>
          </cell>
          <cell r="DT48">
            <v>0.06</v>
          </cell>
          <cell r="DU48">
            <v>11.025090993177511</v>
          </cell>
          <cell r="EV48">
            <v>1.9E-2</v>
          </cell>
          <cell r="EW48">
            <v>10.965025941565969</v>
          </cell>
          <cell r="FT48">
            <v>5.3999999999999999E-2</v>
          </cell>
          <cell r="FU48">
            <v>8.1884036061609606</v>
          </cell>
        </row>
        <row r="49">
          <cell r="J49">
            <v>1.4E-2</v>
          </cell>
          <cell r="K49">
            <v>9.173100815060458</v>
          </cell>
          <cell r="AK49">
            <v>5.0000000000000001E-3</v>
          </cell>
          <cell r="AL49">
            <v>14.325325013451163</v>
          </cell>
          <cell r="BC49">
            <v>3.7</v>
          </cell>
          <cell r="BD49">
            <v>0.13083295641174911</v>
          </cell>
          <cell r="CB49">
            <v>9.3100000000000002E-2</v>
          </cell>
          <cell r="CC49">
            <v>10.259914182966108</v>
          </cell>
          <cell r="DB49">
            <v>0.17992896349059601</v>
          </cell>
          <cell r="DC49">
            <v>0.64082333203885555</v>
          </cell>
          <cell r="DT49">
            <v>0.06</v>
          </cell>
          <cell r="DU49">
            <v>11.025090993177511</v>
          </cell>
          <cell r="EV49">
            <v>1.9E-2</v>
          </cell>
          <cell r="EW49">
            <v>10.965025941565969</v>
          </cell>
          <cell r="FT49">
            <v>5.3999999999999999E-2</v>
          </cell>
          <cell r="FU49">
            <v>8.1884036061609606</v>
          </cell>
        </row>
        <row r="50">
          <cell r="J50">
            <v>1.4999999999999999E-2</v>
          </cell>
          <cell r="K50">
            <v>9.2686455275620059</v>
          </cell>
          <cell r="AK50">
            <v>7.0000000000000001E-3</v>
          </cell>
          <cell r="AL50">
            <v>17.159604160113712</v>
          </cell>
          <cell r="BC50">
            <v>3.7</v>
          </cell>
          <cell r="BD50">
            <v>0.13083295641174911</v>
          </cell>
          <cell r="CB50">
            <v>0.1022</v>
          </cell>
          <cell r="CC50">
            <v>8.3036318484479992</v>
          </cell>
          <cell r="DB50">
            <v>0.18324562641211301</v>
          </cell>
          <cell r="DC50">
            <v>0.648824283179955</v>
          </cell>
          <cell r="DT50">
            <v>0.06</v>
          </cell>
          <cell r="DU50">
            <v>11.025090993177511</v>
          </cell>
          <cell r="EV50">
            <v>1.9066400000000001E-2</v>
          </cell>
          <cell r="EW50">
            <v>10.97985009775833</v>
          </cell>
          <cell r="FT50">
            <v>5.5E-2</v>
          </cell>
          <cell r="FU50">
            <v>8.8707497248356244</v>
          </cell>
        </row>
        <row r="51">
          <cell r="J51">
            <v>1.4999999999999999E-2</v>
          </cell>
          <cell r="K51">
            <v>9.2686455275620059</v>
          </cell>
          <cell r="AK51">
            <v>8.0000000000000002E-3</v>
          </cell>
          <cell r="AL51">
            <v>18.611805991539406</v>
          </cell>
          <cell r="BC51">
            <v>3.7</v>
          </cell>
          <cell r="BD51">
            <v>0.13083295641174911</v>
          </cell>
          <cell r="CB51">
            <v>0.10249999999999999</v>
          </cell>
          <cell r="CC51">
            <v>8.2347770661207456</v>
          </cell>
          <cell r="DB51">
            <v>0.184903957872872</v>
          </cell>
          <cell r="DC51">
            <v>0.65283455534158363</v>
          </cell>
          <cell r="DT51">
            <v>0.06</v>
          </cell>
          <cell r="DU51">
            <v>11.025090993177511</v>
          </cell>
          <cell r="EV51">
            <v>0.02</v>
          </cell>
          <cell r="EW51">
            <v>11.184663036162235</v>
          </cell>
          <cell r="FT51">
            <v>5.5E-2</v>
          </cell>
          <cell r="FU51">
            <v>8.8707497248356244</v>
          </cell>
        </row>
        <row r="52">
          <cell r="J52">
            <v>1.4999999999999999E-2</v>
          </cell>
          <cell r="K52">
            <v>9.2686455275620059</v>
          </cell>
          <cell r="AK52">
            <v>8.0000000000000002E-3</v>
          </cell>
          <cell r="AL52">
            <v>18.611805991539406</v>
          </cell>
          <cell r="BC52">
            <v>3.7</v>
          </cell>
          <cell r="BD52">
            <v>0.13083295641174911</v>
          </cell>
          <cell r="CB52">
            <v>0.10879999999999999</v>
          </cell>
          <cell r="CC52">
            <v>6.7771983632743131</v>
          </cell>
          <cell r="DB52">
            <v>0.186562289333631</v>
          </cell>
          <cell r="DC52">
            <v>0.65685111026056686</v>
          </cell>
          <cell r="DT52">
            <v>0.06</v>
          </cell>
          <cell r="DU52">
            <v>11.025090993177511</v>
          </cell>
          <cell r="EV52">
            <v>2.1000000000000001E-2</v>
          </cell>
          <cell r="EW52">
            <v>11.396139198593481</v>
          </cell>
          <cell r="FT52">
            <v>5.5E-2</v>
          </cell>
          <cell r="FU52">
            <v>8.8707497248356244</v>
          </cell>
        </row>
        <row r="53">
          <cell r="J53">
            <v>1.4999999999999999E-2</v>
          </cell>
          <cell r="K53">
            <v>9.2686455275620059</v>
          </cell>
          <cell r="AK53">
            <v>8.9999999999999993E-3</v>
          </cell>
          <cell r="AL53">
            <v>20.065793675085914</v>
          </cell>
          <cell r="BC53">
            <v>3.7</v>
          </cell>
          <cell r="BD53">
            <v>0.13083295641174911</v>
          </cell>
          <cell r="CB53">
            <v>0.1091</v>
          </cell>
          <cell r="CC53">
            <v>6.7082484193992604</v>
          </cell>
          <cell r="DB53">
            <v>0.186562289333631</v>
          </cell>
          <cell r="DC53">
            <v>0.65685111026056686</v>
          </cell>
          <cell r="DT53">
            <v>0.06</v>
          </cell>
          <cell r="DU53">
            <v>11.025090993177511</v>
          </cell>
          <cell r="EV53">
            <v>2.1999999999999999E-2</v>
          </cell>
          <cell r="EW53">
            <v>11.59883007262777</v>
          </cell>
          <cell r="FT53">
            <v>5.5E-2</v>
          </cell>
          <cell r="FU53">
            <v>8.8707497248356244</v>
          </cell>
        </row>
        <row r="54">
          <cell r="J54">
            <v>1.6E-2</v>
          </cell>
          <cell r="K54">
            <v>9.3592586366678407</v>
          </cell>
          <cell r="AK54">
            <v>0.01</v>
          </cell>
          <cell r="AL54">
            <v>21.503578654705649</v>
          </cell>
          <cell r="BC54">
            <v>3.9</v>
          </cell>
          <cell r="BD54">
            <v>0.14585289518268613</v>
          </cell>
          <cell r="CB54">
            <v>0.1179</v>
          </cell>
          <cell r="CC54">
            <v>4.782536886836894</v>
          </cell>
          <cell r="DB54">
            <v>0.18904978652457799</v>
          </cell>
          <cell r="DC54">
            <v>0.66288731036884307</v>
          </cell>
          <cell r="DT54">
            <v>0.06</v>
          </cell>
          <cell r="DU54">
            <v>11.025090993177511</v>
          </cell>
          <cell r="EV54">
            <v>2.1999999999999999E-2</v>
          </cell>
          <cell r="EW54">
            <v>11.59883007262777</v>
          </cell>
          <cell r="FT54">
            <v>5.5E-2</v>
          </cell>
          <cell r="FU54">
            <v>8.8707497248356244</v>
          </cell>
        </row>
        <row r="55">
          <cell r="J55">
            <v>1.6E-2</v>
          </cell>
          <cell r="K55">
            <v>9.3592586366678407</v>
          </cell>
          <cell r="AK55">
            <v>0.01</v>
          </cell>
          <cell r="AL55">
            <v>21.503578654705649</v>
          </cell>
          <cell r="BC55">
            <v>3.9</v>
          </cell>
          <cell r="BD55">
            <v>0.14585289518268613</v>
          </cell>
          <cell r="CB55">
            <v>0.11990000000000001</v>
          </cell>
          <cell r="CC55">
            <v>4.3828983200512699</v>
          </cell>
          <cell r="DB55">
            <v>0.189878952255148</v>
          </cell>
          <cell r="DC55">
            <v>0.66490231335923278</v>
          </cell>
          <cell r="DT55">
            <v>0.06</v>
          </cell>
          <cell r="DU55">
            <v>11.025090993177511</v>
          </cell>
          <cell r="EV55">
            <v>2.1999999999999999E-2</v>
          </cell>
          <cell r="EW55">
            <v>11.59883007262777</v>
          </cell>
          <cell r="FT55">
            <v>5.6000000000000001E-2</v>
          </cell>
          <cell r="FU55">
            <v>9.5786803174493418</v>
          </cell>
        </row>
        <row r="56">
          <cell r="J56">
            <v>1.6E-2</v>
          </cell>
          <cell r="K56">
            <v>9.3592586366678407</v>
          </cell>
          <cell r="AK56">
            <v>0.01</v>
          </cell>
          <cell r="AL56">
            <v>21.503578654705649</v>
          </cell>
          <cell r="BC56">
            <v>3.9</v>
          </cell>
          <cell r="BD56">
            <v>0.14585289518268613</v>
          </cell>
          <cell r="CB56">
            <v>0.1323</v>
          </cell>
          <cell r="CC56">
            <v>2.3421165225773559</v>
          </cell>
          <cell r="DB56">
            <v>0.189878952255148</v>
          </cell>
          <cell r="DC56">
            <v>0.66490231335923278</v>
          </cell>
          <cell r="DT56">
            <v>0.06</v>
          </cell>
          <cell r="DU56">
            <v>11.025090993177511</v>
          </cell>
          <cell r="EV56">
            <v>2.1999999999999999E-2</v>
          </cell>
          <cell r="EW56">
            <v>11.59883007262777</v>
          </cell>
          <cell r="FT56">
            <v>5.6000000000000001E-2</v>
          </cell>
          <cell r="FU56">
            <v>9.5786803174493418</v>
          </cell>
        </row>
        <row r="57">
          <cell r="J57">
            <v>1.7000000000000001E-2</v>
          </cell>
          <cell r="K57">
            <v>9.4447766795857699</v>
          </cell>
          <cell r="AK57">
            <v>0.01</v>
          </cell>
          <cell r="AL57">
            <v>21.503578654705649</v>
          </cell>
          <cell r="BC57">
            <v>3.9</v>
          </cell>
          <cell r="BD57">
            <v>0.14585289518268613</v>
          </cell>
          <cell r="CB57">
            <v>0.13869999999999999</v>
          </cell>
          <cell r="CC57">
            <v>1.5998573774144891</v>
          </cell>
          <cell r="DB57">
            <v>0.191537283715907</v>
          </cell>
          <cell r="DC57">
            <v>0.66893657986279897</v>
          </cell>
          <cell r="DT57">
            <v>0.06</v>
          </cell>
          <cell r="DU57">
            <v>11.025090993177511</v>
          </cell>
          <cell r="EV57">
            <v>2.2682299999999999E-2</v>
          </cell>
          <cell r="EW57">
            <v>11.731771981921213</v>
          </cell>
          <cell r="FT57">
            <v>5.6000000000000001E-2</v>
          </cell>
          <cell r="FU57">
            <v>9.5786803174493418</v>
          </cell>
        </row>
        <row r="58">
          <cell r="J58">
            <v>1.7000000000000001E-2</v>
          </cell>
          <cell r="K58">
            <v>9.4447766795857699</v>
          </cell>
          <cell r="AK58">
            <v>1.0999999999999999E-2</v>
          </cell>
          <cell r="AL58">
            <v>22.906129687759769</v>
          </cell>
          <cell r="BC58">
            <v>3.9</v>
          </cell>
          <cell r="BD58">
            <v>0.14585289518268613</v>
          </cell>
          <cell r="DB58">
            <v>0.19402478090685399</v>
          </cell>
          <cell r="DC58">
            <v>0.67499826768464</v>
          </cell>
          <cell r="DT58">
            <v>0.06</v>
          </cell>
          <cell r="DU58">
            <v>11.025090993177511</v>
          </cell>
          <cell r="EV58">
            <v>2.3E-2</v>
          </cell>
          <cell r="EW58">
            <v>11.792129129488449</v>
          </cell>
          <cell r="FT58">
            <v>5.6000000000000001E-2</v>
          </cell>
          <cell r="FU58">
            <v>9.5786803174493418</v>
          </cell>
        </row>
        <row r="59">
          <cell r="J59">
            <v>1.7000000000000001E-2</v>
          </cell>
          <cell r="K59">
            <v>9.4447766795857699</v>
          </cell>
          <cell r="AK59">
            <v>1.0999999999999999E-2</v>
          </cell>
          <cell r="AL59">
            <v>22.906129687759769</v>
          </cell>
          <cell r="BC59">
            <v>3.9</v>
          </cell>
          <cell r="BD59">
            <v>0.14585289518268613</v>
          </cell>
          <cell r="DB59">
            <v>0.19568311236761199</v>
          </cell>
          <cell r="DC59">
            <v>0.67904596670544426</v>
          </cell>
          <cell r="DT59">
            <v>0.06</v>
          </cell>
          <cell r="DU59">
            <v>11.025090993177511</v>
          </cell>
          <cell r="EV59">
            <v>2.4E-2</v>
          </cell>
          <cell r="EW59">
            <v>11.975450678780815</v>
          </cell>
          <cell r="FT59">
            <v>5.6000000000000001E-2</v>
          </cell>
          <cell r="FU59">
            <v>9.5786803174493418</v>
          </cell>
        </row>
        <row r="60">
          <cell r="J60">
            <v>1.7999999999999999E-2</v>
          </cell>
          <cell r="K60">
            <v>9.5250443663554378</v>
          </cell>
          <cell r="AK60">
            <v>1.0999999999999999E-2</v>
          </cell>
          <cell r="AL60">
            <v>22.906129687759769</v>
          </cell>
          <cell r="BC60">
            <v>3.9</v>
          </cell>
          <cell r="BD60">
            <v>0.14585289518268613</v>
          </cell>
          <cell r="DB60">
            <v>0.199828941019318</v>
          </cell>
          <cell r="DC60">
            <v>0.68918678034931957</v>
          </cell>
          <cell r="DT60">
            <v>0.06</v>
          </cell>
          <cell r="DU60">
            <v>11.025090993177511</v>
          </cell>
          <cell r="EV60">
            <v>2.5000000000000001E-2</v>
          </cell>
          <cell r="EW60">
            <v>12.148232815617732</v>
          </cell>
          <cell r="FT60">
            <v>5.7000000000000002E-2</v>
          </cell>
          <cell r="FU60">
            <v>10.309445310708437</v>
          </cell>
        </row>
        <row r="61">
          <cell r="J61">
            <v>1.9E-2</v>
          </cell>
          <cell r="K61">
            <v>9.5999150493422469</v>
          </cell>
          <cell r="AK61">
            <v>1.0999999999999999E-2</v>
          </cell>
          <cell r="AL61">
            <v>22.906129687759769</v>
          </cell>
          <cell r="BC61">
            <v>3.9</v>
          </cell>
          <cell r="BD61">
            <v>0.14585289518268613</v>
          </cell>
          <cell r="DB61">
            <v>0.199828941019318</v>
          </cell>
          <cell r="DC61">
            <v>0.68918678034931957</v>
          </cell>
          <cell r="DT61">
            <v>0.06</v>
          </cell>
          <cell r="DU61">
            <v>11.025090993177511</v>
          </cell>
          <cell r="EV61">
            <v>2.7E-2</v>
          </cell>
          <cell r="EW61">
            <v>12.460067230946732</v>
          </cell>
          <cell r="FT61">
            <v>5.7000000000000002E-2</v>
          </cell>
          <cell r="FU61">
            <v>10.309445310708437</v>
          </cell>
        </row>
        <row r="62">
          <cell r="J62">
            <v>1.9E-2</v>
          </cell>
          <cell r="K62">
            <v>9.5999150493422469</v>
          </cell>
          <cell r="AK62">
            <v>1.0999999999999999E-2</v>
          </cell>
          <cell r="AL62">
            <v>22.906129687759769</v>
          </cell>
          <cell r="BC62">
            <v>4</v>
          </cell>
          <cell r="BD62">
            <v>0.15328112217612141</v>
          </cell>
          <cell r="DB62">
            <v>0.20065810674988799</v>
          </cell>
          <cell r="DC62">
            <v>0.69121844012903122</v>
          </cell>
          <cell r="DT62">
            <v>0.06</v>
          </cell>
          <cell r="DU62">
            <v>11.025090993177511</v>
          </cell>
          <cell r="EV62">
            <v>2.8000000000000001E-2</v>
          </cell>
          <cell r="EW62">
            <v>12.598139846971712</v>
          </cell>
          <cell r="FT62">
            <v>5.7000000000000002E-2</v>
          </cell>
          <cell r="FU62">
            <v>10.309445310708437</v>
          </cell>
        </row>
        <row r="63">
          <cell r="J63">
            <v>1.9E-2</v>
          </cell>
          <cell r="K63">
            <v>9.5999150493422469</v>
          </cell>
          <cell r="AK63">
            <v>1.0999999999999999E-2</v>
          </cell>
          <cell r="AL63">
            <v>22.906129687759769</v>
          </cell>
          <cell r="BC63">
            <v>4</v>
          </cell>
          <cell r="BD63">
            <v>0.15328112217612141</v>
          </cell>
          <cell r="DB63">
            <v>0.20065810674988799</v>
          </cell>
          <cell r="DC63">
            <v>0.69121844012903122</v>
          </cell>
          <cell r="DT63">
            <v>0.06</v>
          </cell>
          <cell r="DU63">
            <v>11.025090993177511</v>
          </cell>
          <cell r="EV63">
            <v>2.9000000000000001E-2</v>
          </cell>
          <cell r="EW63">
            <v>12.723718848008657</v>
          </cell>
          <cell r="FT63">
            <v>5.7000000000000002E-2</v>
          </cell>
          <cell r="FU63">
            <v>10.309445310708437</v>
          </cell>
        </row>
        <row r="64">
          <cell r="J64">
            <v>2.1000000000000001E-2</v>
          </cell>
          <cell r="K64">
            <v>9.7329246768764968</v>
          </cell>
          <cell r="AK64">
            <v>1.0999999999999999E-2</v>
          </cell>
          <cell r="AL64">
            <v>22.906129687759769</v>
          </cell>
          <cell r="BC64">
            <v>4</v>
          </cell>
          <cell r="BD64">
            <v>0.15328112217612141</v>
          </cell>
          <cell r="DB64">
            <v>0.201487272480076</v>
          </cell>
          <cell r="DC64">
            <v>0.69325120673916085</v>
          </cell>
          <cell r="DT64">
            <v>0.06</v>
          </cell>
          <cell r="DU64">
            <v>11.025090993177511</v>
          </cell>
          <cell r="EV64">
            <v>0.03</v>
          </cell>
          <cell r="EW64">
            <v>12.836401806239747</v>
          </cell>
          <cell r="FT64">
            <v>5.7000000000000002E-2</v>
          </cell>
          <cell r="FU64">
            <v>10.309445310708437</v>
          </cell>
        </row>
        <row r="65">
          <cell r="J65">
            <v>2.1000000000000001E-2</v>
          </cell>
          <cell r="K65">
            <v>9.7329246768764968</v>
          </cell>
          <cell r="AK65">
            <v>1.0999999999999999E-2</v>
          </cell>
          <cell r="AL65">
            <v>22.906129687759769</v>
          </cell>
          <cell r="BC65">
            <v>4</v>
          </cell>
          <cell r="BD65">
            <v>0.15328112217612141</v>
          </cell>
          <cell r="DB65">
            <v>0.201487272480076</v>
          </cell>
          <cell r="DC65">
            <v>0.69325120673916085</v>
          </cell>
          <cell r="DT65">
            <v>0.06</v>
          </cell>
          <cell r="DU65">
            <v>11.025090993177511</v>
          </cell>
          <cell r="EV65">
            <v>0.03</v>
          </cell>
          <cell r="EW65">
            <v>12.836401806239747</v>
          </cell>
          <cell r="FT65">
            <v>5.8000000000000003E-2</v>
          </cell>
          <cell r="FU65">
            <v>11.059848711833929</v>
          </cell>
        </row>
        <row r="66">
          <cell r="J66">
            <v>2.1999999999999999E-2</v>
          </cell>
          <cell r="K66">
            <v>9.790817425440693</v>
          </cell>
          <cell r="AK66">
            <v>1.0999999999999999E-2</v>
          </cell>
          <cell r="AL66">
            <v>22.906129687759769</v>
          </cell>
          <cell r="BC66">
            <v>4</v>
          </cell>
          <cell r="BD66">
            <v>0.15328112217612141</v>
          </cell>
          <cell r="DB66">
            <v>0.201487272480076</v>
          </cell>
          <cell r="DC66">
            <v>0.69325120673916085</v>
          </cell>
          <cell r="DT66">
            <v>0.06</v>
          </cell>
          <cell r="DU66">
            <v>11.025090993177511</v>
          </cell>
          <cell r="EV66">
            <v>3.4000000000000002E-2</v>
          </cell>
          <cell r="EW66">
            <v>13.151529286070339</v>
          </cell>
          <cell r="FT66">
            <v>5.8000000000000003E-2</v>
          </cell>
          <cell r="FU66">
            <v>11.059848711833929</v>
          </cell>
        </row>
        <row r="67">
          <cell r="J67">
            <v>2.3E-2</v>
          </cell>
          <cell r="K67">
            <v>9.8428215374008126</v>
          </cell>
          <cell r="AK67">
            <v>1.2E-2</v>
          </cell>
          <cell r="AL67">
            <v>24.253770436423384</v>
          </cell>
          <cell r="BC67">
            <v>4</v>
          </cell>
          <cell r="BD67">
            <v>0.15328112217612141</v>
          </cell>
          <cell r="DB67">
            <v>0.20231643821064699</v>
          </cell>
          <cell r="DC67">
            <v>0.69528505476263081</v>
          </cell>
          <cell r="DT67">
            <v>0.06</v>
          </cell>
          <cell r="DU67">
            <v>11.025090993177511</v>
          </cell>
          <cell r="EV67">
            <v>3.9E-2</v>
          </cell>
          <cell r="EW67">
            <v>13.224475105084645</v>
          </cell>
          <cell r="FT67">
            <v>5.8000000000000003E-2</v>
          </cell>
          <cell r="FU67">
            <v>11.059848711833929</v>
          </cell>
        </row>
        <row r="68">
          <cell r="J68">
            <v>2.4E-2</v>
          </cell>
          <cell r="K68">
            <v>9.8888397385684677</v>
          </cell>
          <cell r="AK68">
            <v>1.2E-2</v>
          </cell>
          <cell r="AL68">
            <v>24.253770436423384</v>
          </cell>
          <cell r="BC68">
            <v>4.0999999999999996</v>
          </cell>
          <cell r="BD68">
            <v>0.16058762175901919</v>
          </cell>
          <cell r="DB68">
            <v>0.20231643821064699</v>
          </cell>
          <cell r="DC68">
            <v>0.69528505476263081</v>
          </cell>
          <cell r="DT68">
            <v>0.06</v>
          </cell>
          <cell r="DU68">
            <v>11.025090993177511</v>
          </cell>
          <cell r="EV68">
            <v>3.9E-2</v>
          </cell>
          <cell r="EW68">
            <v>13.224475105084645</v>
          </cell>
          <cell r="FT68">
            <v>5.8000000000000003E-2</v>
          </cell>
          <cell r="FU68">
            <v>11.059848711833929</v>
          </cell>
        </row>
        <row r="69">
          <cell r="J69">
            <v>2.5000000000000001E-2</v>
          </cell>
          <cell r="K69">
            <v>9.9287856614326309</v>
          </cell>
          <cell r="AK69">
            <v>1.2E-2</v>
          </cell>
          <cell r="AL69">
            <v>24.253770436423384</v>
          </cell>
          <cell r="BC69">
            <v>4.0999999999999996</v>
          </cell>
          <cell r="BD69">
            <v>0.16058762175901919</v>
          </cell>
          <cell r="DB69">
            <v>0.203145603940835</v>
          </cell>
          <cell r="DC69">
            <v>0.69731995868106511</v>
          </cell>
          <cell r="DT69">
            <v>0.06</v>
          </cell>
          <cell r="DU69">
            <v>11.025090993177511</v>
          </cell>
          <cell r="EV69">
            <v>0.04</v>
          </cell>
          <cell r="EW69">
            <v>13.195434040911703</v>
          </cell>
          <cell r="FT69">
            <v>5.8000000000000003E-2</v>
          </cell>
          <cell r="FU69">
            <v>11.059848711833929</v>
          </cell>
        </row>
        <row r="70">
          <cell r="J70">
            <v>2.5000000000000001E-2</v>
          </cell>
          <cell r="K70">
            <v>9.9287856614326309</v>
          </cell>
          <cell r="AK70">
            <v>1.2E-2</v>
          </cell>
          <cell r="AL70">
            <v>24.253770436423384</v>
          </cell>
          <cell r="BC70">
            <v>4.0999999999999996</v>
          </cell>
          <cell r="BD70">
            <v>0.16058762175901919</v>
          </cell>
          <cell r="DB70">
            <v>0.20397476967140599</v>
          </cell>
          <cell r="DC70">
            <v>0.6993558928827347</v>
          </cell>
          <cell r="DT70">
            <v>0.06</v>
          </cell>
          <cell r="DU70">
            <v>11.025090993177511</v>
          </cell>
          <cell r="EV70">
            <v>4.1000000000000002E-2</v>
          </cell>
          <cell r="EW70">
            <v>13.1519611313068</v>
          </cell>
          <cell r="FT70">
            <v>5.8000000000000003E-2</v>
          </cell>
          <cell r="FU70">
            <v>11.059848711833929</v>
          </cell>
        </row>
        <row r="71">
          <cell r="J71">
            <v>2.7E-2</v>
          </cell>
          <cell r="K71">
            <v>9.9901713218667574</v>
          </cell>
          <cell r="AK71">
            <v>1.2999999999999999E-2</v>
          </cell>
          <cell r="AL71">
            <v>25.526624152086598</v>
          </cell>
          <cell r="BC71">
            <v>4.0999999999999996</v>
          </cell>
          <cell r="BD71">
            <v>0.16058762175901919</v>
          </cell>
          <cell r="DB71">
            <v>0.20729143259292299</v>
          </cell>
          <cell r="DC71">
            <v>0.70750941686410984</v>
          </cell>
          <cell r="DT71">
            <v>0.06</v>
          </cell>
          <cell r="DU71">
            <v>11.025090993177511</v>
          </cell>
          <cell r="EV71">
            <v>4.2000000000000003E-2</v>
          </cell>
          <cell r="EW71">
            <v>13.094199487967899</v>
          </cell>
          <cell r="FT71">
            <v>5.8000000000000003E-2</v>
          </cell>
          <cell r="FU71">
            <v>11.059848711833929</v>
          </cell>
        </row>
        <row r="72">
          <cell r="J72">
            <v>2.7E-2</v>
          </cell>
          <cell r="K72">
            <v>9.9901713218667574</v>
          </cell>
          <cell r="AK72">
            <v>1.2999999999999999E-2</v>
          </cell>
          <cell r="AL72">
            <v>25.526624152086598</v>
          </cell>
          <cell r="BC72">
            <v>4.0999999999999996</v>
          </cell>
          <cell r="BD72">
            <v>0.16058762175901919</v>
          </cell>
          <cell r="DB72">
            <v>0.20977892978387</v>
          </cell>
          <cell r="DC72">
            <v>0.71363410846320452</v>
          </cell>
          <cell r="DT72">
            <v>0.06</v>
          </cell>
          <cell r="DU72">
            <v>11.025090993177511</v>
          </cell>
          <cell r="EV72">
            <v>4.2999999999999997E-2</v>
          </cell>
          <cell r="EW72">
            <v>13.022338771244058</v>
          </cell>
          <cell r="FT72">
            <v>5.8000000000000003E-2</v>
          </cell>
          <cell r="FU72">
            <v>11.059848711833929</v>
          </cell>
        </row>
        <row r="73">
          <cell r="J73">
            <v>2.7E-2</v>
          </cell>
          <cell r="K73">
            <v>9.9901713218667574</v>
          </cell>
          <cell r="AK73">
            <v>1.4E-2</v>
          </cell>
          <cell r="AL73">
            <v>26.705092050120776</v>
          </cell>
          <cell r="BC73">
            <v>4.0999999999999996</v>
          </cell>
          <cell r="BD73">
            <v>0.16058762175901919</v>
          </cell>
          <cell r="DB73">
            <v>0.21226642697519901</v>
          </cell>
          <cell r="DC73">
            <v>0.71976619688445886</v>
          </cell>
          <cell r="DT73">
            <v>0.06</v>
          </cell>
          <cell r="DU73">
            <v>11.025090993177511</v>
          </cell>
          <cell r="EV73">
            <v>4.3999999999999997E-2</v>
          </cell>
          <cell r="EW73">
            <v>12.936614152612293</v>
          </cell>
          <cell r="FT73">
            <v>5.8000000000000003E-2</v>
          </cell>
          <cell r="FU73">
            <v>11.059848711833929</v>
          </cell>
        </row>
        <row r="74">
          <cell r="J74">
            <v>2.7E-2</v>
          </cell>
          <cell r="K74">
            <v>9.9901713218667574</v>
          </cell>
          <cell r="AK74">
            <v>1.4E-2</v>
          </cell>
          <cell r="AL74">
            <v>26.705092050120776</v>
          </cell>
          <cell r="BC74">
            <v>4.0999999999999996</v>
          </cell>
          <cell r="BD74">
            <v>0.16058762175901919</v>
          </cell>
          <cell r="DB74">
            <v>0.214753924166146</v>
          </cell>
          <cell r="DC74">
            <v>0.72590496502353963</v>
          </cell>
          <cell r="DT74">
            <v>0.06</v>
          </cell>
          <cell r="DU74">
            <v>11.025090993177511</v>
          </cell>
          <cell r="EV74">
            <v>4.8000000000000001E-2</v>
          </cell>
          <cell r="EW74">
            <v>12.46129469216052</v>
          </cell>
          <cell r="FT74">
            <v>5.8000000000000003E-2</v>
          </cell>
          <cell r="FU74">
            <v>11.059848711833929</v>
          </cell>
        </row>
        <row r="75">
          <cell r="J75">
            <v>2.9000000000000001E-2</v>
          </cell>
          <cell r="K75">
            <v>10.026515110963269</v>
          </cell>
          <cell r="AK75">
            <v>1.4E-2</v>
          </cell>
          <cell r="AL75">
            <v>26.705092050120776</v>
          </cell>
          <cell r="BC75">
            <v>4.0999999999999996</v>
          </cell>
          <cell r="BD75">
            <v>0.16058762175901919</v>
          </cell>
          <cell r="DB75">
            <v>0.21724142135747501</v>
          </cell>
          <cell r="DC75">
            <v>0.73204968836547635</v>
          </cell>
          <cell r="DT75">
            <v>0.06</v>
          </cell>
          <cell r="DU75">
            <v>11.025090993177511</v>
          </cell>
          <cell r="EV75">
            <v>4.8000000000000001E-2</v>
          </cell>
          <cell r="EW75">
            <v>12.46129469216052</v>
          </cell>
          <cell r="FT75">
            <v>5.8000000000000003E-2</v>
          </cell>
          <cell r="FU75">
            <v>11.059848711833929</v>
          </cell>
        </row>
        <row r="76">
          <cell r="J76">
            <v>2.9000000000000001E-2</v>
          </cell>
          <cell r="K76">
            <v>10.026515110963269</v>
          </cell>
          <cell r="AK76">
            <v>1.4999999999999999E-2</v>
          </cell>
          <cell r="AL76">
            <v>27.770349692468077</v>
          </cell>
          <cell r="BC76">
            <v>4.0999999999999996</v>
          </cell>
          <cell r="BD76">
            <v>0.16058762175901919</v>
          </cell>
          <cell r="DB76">
            <v>0.218070587087663</v>
          </cell>
          <cell r="DC76">
            <v>0.73409912657905974</v>
          </cell>
          <cell r="DT76">
            <v>0.06</v>
          </cell>
          <cell r="DU76">
            <v>11.025090993177511</v>
          </cell>
          <cell r="EV76">
            <v>4.8000000000000001E-2</v>
          </cell>
          <cell r="EW76">
            <v>12.46129469216052</v>
          </cell>
          <cell r="FT76">
            <v>5.8999999999999997E-2</v>
          </cell>
          <cell r="FU76">
            <v>11.826257764023666</v>
          </cell>
        </row>
        <row r="77">
          <cell r="J77">
            <v>2.9000000000000001E-2</v>
          </cell>
          <cell r="K77">
            <v>10.026515110963269</v>
          </cell>
          <cell r="AK77">
            <v>1.4999999999999999E-2</v>
          </cell>
          <cell r="AL77">
            <v>27.770349692468077</v>
          </cell>
          <cell r="BC77">
            <v>4.2</v>
          </cell>
          <cell r="BD77">
            <v>0.16772014911692804</v>
          </cell>
          <cell r="DB77">
            <v>0.21889975281785101</v>
          </cell>
          <cell r="DC77">
            <v>0.73614911794640303</v>
          </cell>
          <cell r="DT77">
            <v>0.06</v>
          </cell>
          <cell r="DU77">
            <v>11.025090993177511</v>
          </cell>
          <cell r="EV77">
            <v>5.0999999999999997E-2</v>
          </cell>
          <cell r="EW77">
            <v>11.976967484088643</v>
          </cell>
          <cell r="FT77">
            <v>5.8999999999999997E-2</v>
          </cell>
          <cell r="FU77">
            <v>11.826257764023666</v>
          </cell>
        </row>
        <row r="78">
          <cell r="J78">
            <v>0.03</v>
          </cell>
          <cell r="K78">
            <v>10.035202823377814</v>
          </cell>
          <cell r="AK78">
            <v>1.4999999999999999E-2</v>
          </cell>
          <cell r="AL78">
            <v>27.770349692468077</v>
          </cell>
          <cell r="BC78">
            <v>4.2</v>
          </cell>
          <cell r="BD78">
            <v>0.16772014911692804</v>
          </cell>
          <cell r="DB78">
            <v>0.219728918548422</v>
          </cell>
          <cell r="DC78">
            <v>0.73819963509834807</v>
          </cell>
          <cell r="DT78">
            <v>0.06</v>
          </cell>
          <cell r="DU78">
            <v>11.025090993177511</v>
          </cell>
          <cell r="EV78">
            <v>5.6000000000000001E-2</v>
          </cell>
          <cell r="EW78">
            <v>10.966929191322428</v>
          </cell>
          <cell r="FT78">
            <v>5.8999999999999997E-2</v>
          </cell>
          <cell r="FU78">
            <v>11.826257764023666</v>
          </cell>
        </row>
        <row r="79">
          <cell r="J79">
            <v>0.03</v>
          </cell>
          <cell r="K79">
            <v>10.035202823377814</v>
          </cell>
          <cell r="AK79">
            <v>1.4999999999999999E-2</v>
          </cell>
          <cell r="AL79">
            <v>27.770349692468077</v>
          </cell>
          <cell r="BC79">
            <v>4.2</v>
          </cell>
          <cell r="BD79">
            <v>0.16772014911692804</v>
          </cell>
          <cell r="DB79">
            <v>0.219728918548422</v>
          </cell>
          <cell r="DC79">
            <v>0.73819963509834807</v>
          </cell>
          <cell r="DT79">
            <v>0.06</v>
          </cell>
          <cell r="DU79">
            <v>11.025090993177511</v>
          </cell>
          <cell r="EV79">
            <v>5.8000000000000003E-2</v>
          </cell>
          <cell r="EW79">
            <v>10.505857493073263</v>
          </cell>
          <cell r="FT79">
            <v>5.8999999999999997E-2</v>
          </cell>
          <cell r="FU79">
            <v>11.826257764023666</v>
          </cell>
        </row>
        <row r="80">
          <cell r="J80">
            <v>0.03</v>
          </cell>
          <cell r="K80">
            <v>10.035202823377814</v>
          </cell>
          <cell r="AK80">
            <v>1.4999999999999999E-2</v>
          </cell>
          <cell r="AL80">
            <v>27.770349692468077</v>
          </cell>
          <cell r="BC80">
            <v>4.2</v>
          </cell>
          <cell r="BD80">
            <v>0.16772014911692804</v>
          </cell>
          <cell r="DB80">
            <v>0.221387250009181</v>
          </cell>
          <cell r="DC80">
            <v>0.74230213683506874</v>
          </cell>
          <cell r="DT80">
            <v>0.06</v>
          </cell>
          <cell r="DU80">
            <v>11.025090993177511</v>
          </cell>
          <cell r="EV80">
            <v>7.1999999999999995E-2</v>
          </cell>
          <cell r="EW80">
            <v>6.8750513181365047</v>
          </cell>
          <cell r="FT80">
            <v>5.8999999999999997E-2</v>
          </cell>
          <cell r="FU80">
            <v>11.826257764023666</v>
          </cell>
        </row>
        <row r="81">
          <cell r="J81">
            <v>0.03</v>
          </cell>
          <cell r="K81">
            <v>10.035202823377814</v>
          </cell>
          <cell r="AK81">
            <v>1.4999999999999999E-2</v>
          </cell>
          <cell r="AL81">
            <v>27.770349692468077</v>
          </cell>
          <cell r="BC81">
            <v>4.2</v>
          </cell>
          <cell r="BD81">
            <v>0.16772014911692804</v>
          </cell>
          <cell r="DB81">
            <v>0.223045581469939</v>
          </cell>
          <cell r="DC81">
            <v>0.74640641108878381</v>
          </cell>
          <cell r="DT81">
            <v>0.06</v>
          </cell>
          <cell r="DU81">
            <v>11.025090993177511</v>
          </cell>
          <cell r="EV81">
            <v>7.8E-2</v>
          </cell>
          <cell r="EW81">
            <v>5.3659685079988693</v>
          </cell>
          <cell r="FT81">
            <v>5.8999999999999997E-2</v>
          </cell>
          <cell r="FU81">
            <v>11.826257764023666</v>
          </cell>
        </row>
        <row r="82">
          <cell r="J82">
            <v>0.03</v>
          </cell>
          <cell r="K82">
            <v>10.035202823377814</v>
          </cell>
          <cell r="AK82">
            <v>1.4999999999999999E-2</v>
          </cell>
          <cell r="AL82">
            <v>27.770349692468077</v>
          </cell>
          <cell r="BC82">
            <v>4.2</v>
          </cell>
          <cell r="BD82">
            <v>0.16772014911692804</v>
          </cell>
          <cell r="DB82">
            <v>0.22553307866088601</v>
          </cell>
          <cell r="DC82">
            <v>0.7525656597799949</v>
          </cell>
          <cell r="DT82">
            <v>0.06</v>
          </cell>
          <cell r="DU82">
            <v>11.025090993177511</v>
          </cell>
          <cell r="EV82">
            <v>0.08</v>
          </cell>
          <cell r="EW82">
            <v>4.8971676987304935</v>
          </cell>
          <cell r="FT82">
            <v>5.8999999999999997E-2</v>
          </cell>
          <cell r="FU82">
            <v>11.826257764023666</v>
          </cell>
        </row>
        <row r="83">
          <cell r="J83">
            <v>0.03</v>
          </cell>
          <cell r="K83">
            <v>10.035202823377814</v>
          </cell>
          <cell r="AK83">
            <v>1.6E-2</v>
          </cell>
          <cell r="AL83">
            <v>28.704844052321437</v>
          </cell>
          <cell r="BC83">
            <v>4.2</v>
          </cell>
          <cell r="BD83">
            <v>0.16772014911692804</v>
          </cell>
          <cell r="DB83">
            <v>0.229678907312974</v>
          </cell>
          <cell r="DC83">
            <v>0.76283677155817997</v>
          </cell>
          <cell r="DT83">
            <v>0.06</v>
          </cell>
          <cell r="DU83">
            <v>11.025090993177511</v>
          </cell>
          <cell r="EV83">
            <v>8.8999999999999996E-2</v>
          </cell>
          <cell r="EW83">
            <v>3.0732650777872426</v>
          </cell>
          <cell r="FT83">
            <v>5.8999999999999997E-2</v>
          </cell>
          <cell r="FU83">
            <v>11.826257764023666</v>
          </cell>
        </row>
        <row r="84">
          <cell r="J84">
            <v>3.1E-2</v>
          </cell>
          <cell r="K84">
            <v>10.037541765932978</v>
          </cell>
          <cell r="AK84">
            <v>1.6E-2</v>
          </cell>
          <cell r="AL84">
            <v>28.704844052321437</v>
          </cell>
          <cell r="BC84">
            <v>4.3</v>
          </cell>
          <cell r="BD84">
            <v>0.17462571267357124</v>
          </cell>
          <cell r="DB84">
            <v>0.23299557023449199</v>
          </cell>
          <cell r="DC84">
            <v>0.77105674939816893</v>
          </cell>
          <cell r="DT84">
            <v>0.06</v>
          </cell>
          <cell r="DU84">
            <v>11.025090993177511</v>
          </cell>
          <cell r="EV84">
            <v>9.2999999999999999E-2</v>
          </cell>
          <cell r="EW84">
            <v>2.4278984856922228</v>
          </cell>
          <cell r="FT84">
            <v>5.8999999999999997E-2</v>
          </cell>
          <cell r="FU84">
            <v>11.826257764023666</v>
          </cell>
        </row>
        <row r="85">
          <cell r="J85">
            <v>3.3000000000000002E-2</v>
          </cell>
          <cell r="K85">
            <v>10.023167640679135</v>
          </cell>
          <cell r="AK85">
            <v>1.6E-2</v>
          </cell>
          <cell r="AL85">
            <v>28.704844052321437</v>
          </cell>
          <cell r="BC85">
            <v>4.3</v>
          </cell>
          <cell r="BD85">
            <v>0.17462571267357124</v>
          </cell>
          <cell r="DB85">
            <v>0.23548306742543801</v>
          </cell>
          <cell r="DC85">
            <v>0.77722233218610681</v>
          </cell>
          <cell r="DT85">
            <v>0.06</v>
          </cell>
          <cell r="DU85">
            <v>11.025090993177511</v>
          </cell>
          <cell r="EV85">
            <v>0.1</v>
          </cell>
          <cell r="EW85">
            <v>1.5405134581253503</v>
          </cell>
          <cell r="FT85">
            <v>5.8999999999999997E-2</v>
          </cell>
          <cell r="FU85">
            <v>11.826257764023666</v>
          </cell>
        </row>
        <row r="86">
          <cell r="J86">
            <v>3.3000000000000002E-2</v>
          </cell>
          <cell r="K86">
            <v>10.023167640679135</v>
          </cell>
          <cell r="AK86">
            <v>1.6E-2</v>
          </cell>
          <cell r="AL86">
            <v>28.704844052321437</v>
          </cell>
          <cell r="BC86">
            <v>4.3</v>
          </cell>
          <cell r="BD86">
            <v>0.17462571267357124</v>
          </cell>
          <cell r="DB86">
            <v>0.23879973034695601</v>
          </cell>
          <cell r="DC86">
            <v>0.78544242307959122</v>
          </cell>
          <cell r="DT86">
            <v>0.06</v>
          </cell>
          <cell r="DU86">
            <v>11.025090993177511</v>
          </cell>
          <cell r="EV86">
            <v>0.107</v>
          </cell>
          <cell r="EW86">
            <v>0.92610207823060897</v>
          </cell>
          <cell r="FT86">
            <v>5.8999999999999997E-2</v>
          </cell>
          <cell r="FU86">
            <v>11.826257764023666</v>
          </cell>
        </row>
        <row r="87">
          <cell r="J87">
            <v>3.3000000000000002E-2</v>
          </cell>
          <cell r="K87">
            <v>10.023167640679135</v>
          </cell>
          <cell r="AK87">
            <v>1.6E-2</v>
          </cell>
          <cell r="AL87">
            <v>28.704844052321437</v>
          </cell>
          <cell r="BC87">
            <v>4.3</v>
          </cell>
          <cell r="BD87">
            <v>0.17462571267357124</v>
          </cell>
          <cell r="DB87">
            <v>0.23962889607714399</v>
          </cell>
          <cell r="DC87">
            <v>0.7874971288471263</v>
          </cell>
          <cell r="DT87">
            <v>0.06</v>
          </cell>
          <cell r="DU87">
            <v>11.025090993177511</v>
          </cell>
          <cell r="EV87">
            <v>0.109</v>
          </cell>
          <cell r="EW87">
            <v>0.79288189878968929</v>
          </cell>
          <cell r="FT87">
            <v>0.06</v>
          </cell>
          <cell r="FU87">
            <v>12.604620142067667</v>
          </cell>
        </row>
        <row r="88">
          <cell r="J88">
            <v>3.4000000000000002E-2</v>
          </cell>
          <cell r="K88">
            <v>10.006481851246075</v>
          </cell>
          <cell r="AK88">
            <v>1.6E-2</v>
          </cell>
          <cell r="AL88">
            <v>28.704844052321437</v>
          </cell>
          <cell r="BC88">
            <v>4.3</v>
          </cell>
          <cell r="BD88">
            <v>0.17462571267357124</v>
          </cell>
          <cell r="DB88">
            <v>0.23962889607714399</v>
          </cell>
          <cell r="DC88">
            <v>0.7874971288471263</v>
          </cell>
          <cell r="DT88">
            <v>0.06</v>
          </cell>
          <cell r="DU88">
            <v>11.025090993177511</v>
          </cell>
          <cell r="EV88">
            <v>0.11</v>
          </cell>
          <cell r="EW88">
            <v>0.73242932634204749</v>
          </cell>
          <cell r="FT88">
            <v>0.06</v>
          </cell>
          <cell r="FU88">
            <v>12.604620142067667</v>
          </cell>
        </row>
        <row r="89">
          <cell r="J89">
            <v>3.4000000000000002E-2</v>
          </cell>
          <cell r="K89">
            <v>10.006481851246075</v>
          </cell>
          <cell r="AK89">
            <v>1.6E-2</v>
          </cell>
          <cell r="AL89">
            <v>28.704844052321437</v>
          </cell>
          <cell r="BC89">
            <v>4.3</v>
          </cell>
          <cell r="BD89">
            <v>0.17462571267357124</v>
          </cell>
          <cell r="DB89">
            <v>0.23962889607714399</v>
          </cell>
          <cell r="DC89">
            <v>0.7874971288471263</v>
          </cell>
          <cell r="DT89">
            <v>0.06</v>
          </cell>
          <cell r="DU89">
            <v>11.025090993177511</v>
          </cell>
          <cell r="EV89">
            <v>0.125</v>
          </cell>
          <cell r="EW89">
            <v>0.19530619886642758</v>
          </cell>
          <cell r="FT89">
            <v>0.06</v>
          </cell>
          <cell r="FU89">
            <v>12.604620142067667</v>
          </cell>
        </row>
        <row r="90">
          <cell r="J90">
            <v>3.4000000000000002E-2</v>
          </cell>
          <cell r="K90">
            <v>10.006481851246075</v>
          </cell>
          <cell r="AK90">
            <v>1.7000000000000001E-2</v>
          </cell>
          <cell r="AL90">
            <v>29.492773054534815</v>
          </cell>
          <cell r="BC90">
            <v>4.3</v>
          </cell>
          <cell r="BD90">
            <v>0.17462571267357124</v>
          </cell>
          <cell r="DB90">
            <v>0.24128722753790199</v>
          </cell>
          <cell r="DC90">
            <v>0.79160595458675254</v>
          </cell>
          <cell r="DT90">
            <v>0.06</v>
          </cell>
          <cell r="DU90">
            <v>11.025090993177511</v>
          </cell>
          <cell r="FT90">
            <v>0.06</v>
          </cell>
          <cell r="FU90">
            <v>12.604620142067667</v>
          </cell>
        </row>
        <row r="91">
          <cell r="J91">
            <v>3.5000000000000003E-2</v>
          </cell>
          <cell r="K91">
            <v>9.9835017624448774</v>
          </cell>
          <cell r="AK91">
            <v>1.7000000000000001E-2</v>
          </cell>
          <cell r="AL91">
            <v>29.492773054534815</v>
          </cell>
          <cell r="BC91">
            <v>4.4000000000000004</v>
          </cell>
          <cell r="BD91">
            <v>0.18125121290766302</v>
          </cell>
          <cell r="DB91">
            <v>0.24128722753790199</v>
          </cell>
          <cell r="DC91">
            <v>0.79160595458675254</v>
          </cell>
          <cell r="DT91">
            <v>0.06</v>
          </cell>
          <cell r="DU91">
            <v>11.025090993177511</v>
          </cell>
          <cell r="FT91">
            <v>0.06</v>
          </cell>
          <cell r="FU91">
            <v>12.604620142067667</v>
          </cell>
        </row>
        <row r="92">
          <cell r="J92">
            <v>3.7999999999999999E-2</v>
          </cell>
          <cell r="K92">
            <v>9.8772892900099993</v>
          </cell>
          <cell r="AK92">
            <v>1.7000000000000001E-2</v>
          </cell>
          <cell r="AL92">
            <v>29.492773054534815</v>
          </cell>
          <cell r="BC92">
            <v>4.4000000000000004</v>
          </cell>
          <cell r="BD92">
            <v>0.18125121290766302</v>
          </cell>
          <cell r="DB92">
            <v>0.24294555899866099</v>
          </cell>
          <cell r="DC92">
            <v>0.79571380250520674</v>
          </cell>
          <cell r="DT92">
            <v>0.06</v>
          </cell>
          <cell r="DU92">
            <v>11.025090993177511</v>
          </cell>
          <cell r="FT92">
            <v>0.06</v>
          </cell>
          <cell r="FU92">
            <v>12.604620142067667</v>
          </cell>
        </row>
        <row r="93">
          <cell r="J93">
            <v>3.7999999999999999E-2</v>
          </cell>
          <cell r="K93">
            <v>9.8772892900099993</v>
          </cell>
          <cell r="AK93">
            <v>1.7000000000000001E-2</v>
          </cell>
          <cell r="AL93">
            <v>29.492773054534815</v>
          </cell>
          <cell r="BC93">
            <v>4.4000000000000004</v>
          </cell>
          <cell r="BD93">
            <v>0.18125121290766302</v>
          </cell>
          <cell r="DB93">
            <v>0.24460389045941999</v>
          </cell>
          <cell r="DC93">
            <v>0.79982043549125748</v>
          </cell>
          <cell r="DT93">
            <v>0.06</v>
          </cell>
          <cell r="DU93">
            <v>11.025090993177511</v>
          </cell>
          <cell r="FT93">
            <v>0.06</v>
          </cell>
          <cell r="FU93">
            <v>12.604620142067667</v>
          </cell>
        </row>
        <row r="94">
          <cell r="J94">
            <v>3.7999999999999999E-2</v>
          </cell>
          <cell r="K94">
            <v>9.8772892900099993</v>
          </cell>
          <cell r="AK94">
            <v>1.7000000000000001E-2</v>
          </cell>
          <cell r="AL94">
            <v>29.492773054534815</v>
          </cell>
          <cell r="BC94">
            <v>4.4000000000000004</v>
          </cell>
          <cell r="BD94">
            <v>0.18125121290766302</v>
          </cell>
          <cell r="DB94">
            <v>0.24874971911150801</v>
          </cell>
          <cell r="DC94">
            <v>0.81008013649887856</v>
          </cell>
          <cell r="DT94">
            <v>0.06</v>
          </cell>
          <cell r="DU94">
            <v>11.025090993177511</v>
          </cell>
          <cell r="FT94">
            <v>0.06</v>
          </cell>
          <cell r="FU94">
            <v>12.604620142067667</v>
          </cell>
        </row>
        <row r="95">
          <cell r="J95">
            <v>3.9E-2</v>
          </cell>
          <cell r="K95">
            <v>9.8296835505640523</v>
          </cell>
          <cell r="AK95">
            <v>1.7000000000000001E-2</v>
          </cell>
          <cell r="AL95">
            <v>29.492773054534815</v>
          </cell>
          <cell r="BC95">
            <v>4.4000000000000004</v>
          </cell>
          <cell r="BD95">
            <v>0.18125121290766302</v>
          </cell>
          <cell r="DB95">
            <v>0.253724713493784</v>
          </cell>
          <cell r="DC95">
            <v>0.82237449915963701</v>
          </cell>
          <cell r="DT95">
            <v>0.06</v>
          </cell>
          <cell r="DU95">
            <v>11.025090993177511</v>
          </cell>
          <cell r="FT95">
            <v>0.06</v>
          </cell>
          <cell r="FU95">
            <v>12.604620142067667</v>
          </cell>
        </row>
        <row r="96">
          <cell r="J96">
            <v>4.1000000000000002E-2</v>
          </cell>
          <cell r="K96">
            <v>9.716688263651454</v>
          </cell>
          <cell r="AK96">
            <v>1.7000000000000001E-2</v>
          </cell>
          <cell r="AL96">
            <v>29.492773054534815</v>
          </cell>
          <cell r="BC96">
            <v>4.4000000000000004</v>
          </cell>
          <cell r="BD96">
            <v>0.18125121290766302</v>
          </cell>
          <cell r="DB96">
            <v>0.25952887360624799</v>
          </cell>
          <cell r="DC96">
            <v>0.83668579757540651</v>
          </cell>
          <cell r="DT96">
            <v>0.06</v>
          </cell>
          <cell r="DU96">
            <v>11.025090993177511</v>
          </cell>
          <cell r="FT96">
            <v>0.06</v>
          </cell>
          <cell r="FU96">
            <v>12.604620142067667</v>
          </cell>
        </row>
        <row r="97">
          <cell r="J97">
            <v>4.3999999999999997E-2</v>
          </cell>
          <cell r="K97">
            <v>9.5043930203181599</v>
          </cell>
          <cell r="AK97">
            <v>1.7000000000000001E-2</v>
          </cell>
          <cell r="AL97">
            <v>29.492773054534815</v>
          </cell>
          <cell r="BC97">
            <v>4.4000000000000004</v>
          </cell>
          <cell r="BD97">
            <v>0.18125121290766302</v>
          </cell>
          <cell r="DB97">
            <v>0.26118720506700699</v>
          </cell>
          <cell r="DC97">
            <v>0.84076700346972089</v>
          </cell>
          <cell r="DT97">
            <v>0.06</v>
          </cell>
          <cell r="DU97">
            <v>11.025090993177511</v>
          </cell>
          <cell r="FT97">
            <v>0.06</v>
          </cell>
          <cell r="FU97">
            <v>12.604620142067667</v>
          </cell>
        </row>
        <row r="98">
          <cell r="J98">
            <v>4.3999999999999997E-2</v>
          </cell>
          <cell r="K98">
            <v>9.5043930203181599</v>
          </cell>
          <cell r="AK98">
            <v>1.7000000000000001E-2</v>
          </cell>
          <cell r="AL98">
            <v>29.492773054534815</v>
          </cell>
          <cell r="BC98">
            <v>4.4000000000000004</v>
          </cell>
          <cell r="BD98">
            <v>0.18125121290766302</v>
          </cell>
          <cell r="DB98">
            <v>0.26118720506700699</v>
          </cell>
          <cell r="DC98">
            <v>0.84076700346972089</v>
          </cell>
          <cell r="DT98">
            <v>0.06</v>
          </cell>
          <cell r="DU98">
            <v>11.025090993177511</v>
          </cell>
          <cell r="FT98">
            <v>0.06</v>
          </cell>
          <cell r="FU98">
            <v>12.604620142067667</v>
          </cell>
        </row>
        <row r="99">
          <cell r="J99">
            <v>4.5999999999999999E-2</v>
          </cell>
          <cell r="K99">
            <v>9.3358488082138145</v>
          </cell>
          <cell r="AK99">
            <v>1.7000000000000001E-2</v>
          </cell>
          <cell r="AL99">
            <v>29.492773054534815</v>
          </cell>
          <cell r="BC99">
            <v>4.5</v>
          </cell>
          <cell r="BD99">
            <v>0.1875441101791426</v>
          </cell>
          <cell r="DB99">
            <v>0.26201637079719498</v>
          </cell>
          <cell r="DC99">
            <v>0.84280616225253524</v>
          </cell>
          <cell r="DT99">
            <v>0.06</v>
          </cell>
          <cell r="DU99">
            <v>11.025090993177511</v>
          </cell>
          <cell r="FT99">
            <v>0.06</v>
          </cell>
          <cell r="FU99">
            <v>12.604620142067667</v>
          </cell>
        </row>
        <row r="100">
          <cell r="J100">
            <v>4.7E-2</v>
          </cell>
          <cell r="K100">
            <v>9.243918862837587</v>
          </cell>
          <cell r="AK100">
            <v>1.7000000000000001E-2</v>
          </cell>
          <cell r="AL100">
            <v>29.492773054534815</v>
          </cell>
          <cell r="BC100">
            <v>4.5</v>
          </cell>
          <cell r="BD100">
            <v>0.1875441101791426</v>
          </cell>
          <cell r="DB100">
            <v>0.26284553652776499</v>
          </cell>
          <cell r="DC100">
            <v>0.84484431678943062</v>
          </cell>
          <cell r="DT100">
            <v>0.06</v>
          </cell>
          <cell r="DU100">
            <v>11.025090993177511</v>
          </cell>
          <cell r="FT100">
            <v>0.06</v>
          </cell>
          <cell r="FU100">
            <v>12.604620142067667</v>
          </cell>
        </row>
        <row r="101">
          <cell r="J101">
            <v>4.9000000000000002E-2</v>
          </cell>
          <cell r="K101">
            <v>9.0455704837945508</v>
          </cell>
          <cell r="AK101">
            <v>1.7000000000000001E-2</v>
          </cell>
          <cell r="AL101">
            <v>29.492773054534815</v>
          </cell>
          <cell r="BC101">
            <v>4.5</v>
          </cell>
          <cell r="BD101">
            <v>0.1875441101791426</v>
          </cell>
          <cell r="DB101">
            <v>0.26284553652776499</v>
          </cell>
          <cell r="DC101">
            <v>0.84484431678943062</v>
          </cell>
          <cell r="DT101">
            <v>0.06</v>
          </cell>
          <cell r="DU101">
            <v>11.025090993177511</v>
          </cell>
          <cell r="FT101">
            <v>0.06</v>
          </cell>
          <cell r="FU101">
            <v>12.604620142067667</v>
          </cell>
        </row>
        <row r="102">
          <cell r="J102">
            <v>5.6000000000000001E-2</v>
          </cell>
          <cell r="K102">
            <v>8.2187366747523658</v>
          </cell>
          <cell r="AK102">
            <v>1.7000000000000001E-2</v>
          </cell>
          <cell r="AL102">
            <v>29.492773054534815</v>
          </cell>
          <cell r="BC102">
            <v>4.5</v>
          </cell>
          <cell r="BD102">
            <v>0.1875441101791426</v>
          </cell>
          <cell r="DB102">
            <v>0.26450386798852399</v>
          </cell>
          <cell r="DC102">
            <v>0.84891748838418246</v>
          </cell>
          <cell r="DT102">
            <v>0.06</v>
          </cell>
          <cell r="DU102">
            <v>11.025090993177511</v>
          </cell>
          <cell r="FT102">
            <v>6.0999999999999999E-2</v>
          </cell>
          <cell r="FU102">
            <v>13.390489425175875</v>
          </cell>
        </row>
        <row r="103">
          <cell r="J103">
            <v>5.8999999999999997E-2</v>
          </cell>
          <cell r="K103">
            <v>7.8133861553202681</v>
          </cell>
          <cell r="AK103">
            <v>1.7999999999999999E-2</v>
          </cell>
          <cell r="AL103">
            <v>30.120529353166425</v>
          </cell>
          <cell r="BC103">
            <v>4.5</v>
          </cell>
          <cell r="BD103">
            <v>0.1875441101791426</v>
          </cell>
          <cell r="DB103">
            <v>0.26450386798852399</v>
          </cell>
          <cell r="DC103">
            <v>0.84891748838418246</v>
          </cell>
          <cell r="DT103">
            <v>0.06</v>
          </cell>
          <cell r="DU103">
            <v>11.025090993177511</v>
          </cell>
          <cell r="FT103">
            <v>6.0999999999999999E-2</v>
          </cell>
          <cell r="FU103">
            <v>13.390489425175875</v>
          </cell>
        </row>
        <row r="104">
          <cell r="J104">
            <v>0.06</v>
          </cell>
          <cell r="K104">
            <v>7.6730406835040954</v>
          </cell>
          <cell r="AK104">
            <v>1.7999999999999999E-2</v>
          </cell>
          <cell r="AL104">
            <v>30.120529353166425</v>
          </cell>
          <cell r="BC104">
            <v>4.5</v>
          </cell>
          <cell r="BD104">
            <v>0.1875441101791426</v>
          </cell>
          <cell r="DB104">
            <v>0.26616219944928299</v>
          </cell>
          <cell r="DC104">
            <v>0.85298626824975499</v>
          </cell>
          <cell r="DT104">
            <v>0.06</v>
          </cell>
          <cell r="DU104">
            <v>11.025090993177511</v>
          </cell>
          <cell r="FT104">
            <v>6.0999999999999999E-2</v>
          </cell>
          <cell r="FU104">
            <v>13.390489425175875</v>
          </cell>
        </row>
        <row r="105">
          <cell r="J105">
            <v>6.0999999999999999E-2</v>
          </cell>
          <cell r="K105">
            <v>7.53044744872237</v>
          </cell>
          <cell r="AK105">
            <v>1.7999999999999999E-2</v>
          </cell>
          <cell r="AL105">
            <v>30.120529353166425</v>
          </cell>
          <cell r="BC105">
            <v>4.5</v>
          </cell>
          <cell r="BD105">
            <v>0.1875441101791426</v>
          </cell>
          <cell r="DB105">
            <v>0.26864969664022897</v>
          </cell>
          <cell r="DC105">
            <v>0.85908065463525263</v>
          </cell>
          <cell r="DT105">
            <v>0.06</v>
          </cell>
          <cell r="DU105">
            <v>11.025090993177511</v>
          </cell>
          <cell r="FT105">
            <v>6.0999999999999999E-2</v>
          </cell>
          <cell r="FU105">
            <v>13.390489425175875</v>
          </cell>
        </row>
        <row r="106">
          <cell r="J106">
            <v>6.2E-2</v>
          </cell>
          <cell r="K106">
            <v>7.3858270263870409</v>
          </cell>
          <cell r="AK106">
            <v>1.7999999999999999E-2</v>
          </cell>
          <cell r="AL106">
            <v>30.120529353166425</v>
          </cell>
          <cell r="BC106">
            <v>4.5</v>
          </cell>
          <cell r="BD106">
            <v>0.1875441101791426</v>
          </cell>
          <cell r="DB106">
            <v>0.27196635956174697</v>
          </cell>
          <cell r="DC106">
            <v>0.86718878429547885</v>
          </cell>
          <cell r="DT106">
            <v>0.06</v>
          </cell>
          <cell r="DU106">
            <v>11.025090993177511</v>
          </cell>
          <cell r="FT106">
            <v>6.0999999999999999E-2</v>
          </cell>
          <cell r="FU106">
            <v>13.390489425175875</v>
          </cell>
        </row>
        <row r="107">
          <cell r="J107">
            <v>6.7000000000000004E-2</v>
          </cell>
          <cell r="K107">
            <v>6.6399822573586862</v>
          </cell>
          <cell r="AK107">
            <v>1.7999999999999999E-2</v>
          </cell>
          <cell r="AL107">
            <v>30.120529353166425</v>
          </cell>
          <cell r="BC107">
            <v>4.5</v>
          </cell>
          <cell r="BD107">
            <v>0.1875441101791426</v>
          </cell>
          <cell r="DB107">
            <v>0.27611218821383499</v>
          </cell>
          <cell r="DC107">
            <v>0.87729261943483594</v>
          </cell>
          <cell r="DT107">
            <v>0.06</v>
          </cell>
          <cell r="DU107">
            <v>11.025090993177511</v>
          </cell>
          <cell r="FT107">
            <v>6.0999999999999999E-2</v>
          </cell>
          <cell r="FU107">
            <v>13.390489425175875</v>
          </cell>
        </row>
        <row r="108">
          <cell r="J108">
            <v>6.9000000000000006E-2</v>
          </cell>
          <cell r="K108">
            <v>6.3350422636241515</v>
          </cell>
          <cell r="AK108">
            <v>1.7999999999999999E-2</v>
          </cell>
          <cell r="AL108">
            <v>30.120529353166425</v>
          </cell>
          <cell r="BC108">
            <v>4.5</v>
          </cell>
          <cell r="BD108">
            <v>0.1875441101791426</v>
          </cell>
          <cell r="DB108">
            <v>0.28108718259572801</v>
          </cell>
          <cell r="DC108">
            <v>0.8893660173075878</v>
          </cell>
          <cell r="DT108">
            <v>0.06</v>
          </cell>
          <cell r="DU108">
            <v>11.025090993177511</v>
          </cell>
          <cell r="FT108">
            <v>6.0999999999999999E-2</v>
          </cell>
          <cell r="FU108">
            <v>13.390489425175875</v>
          </cell>
        </row>
        <row r="109">
          <cell r="J109">
            <v>8.6999999999999994E-2</v>
          </cell>
          <cell r="K109">
            <v>3.7025873933787845</v>
          </cell>
          <cell r="AK109">
            <v>1.7999999999999999E-2</v>
          </cell>
          <cell r="AL109">
            <v>30.120529353166425</v>
          </cell>
          <cell r="BC109">
            <v>4.5999999999999996</v>
          </cell>
          <cell r="BD109">
            <v>0.193453110088081</v>
          </cell>
          <cell r="DB109">
            <v>0.28440384551724601</v>
          </cell>
          <cell r="DC109">
            <v>0.89738071030638289</v>
          </cell>
          <cell r="DT109">
            <v>0.06</v>
          </cell>
          <cell r="DU109">
            <v>11.025090993177511</v>
          </cell>
          <cell r="FT109">
            <v>6.0999999999999999E-2</v>
          </cell>
          <cell r="FU109">
            <v>13.390489425175875</v>
          </cell>
        </row>
        <row r="110">
          <cell r="J110">
            <v>8.7999999999999995E-2</v>
          </cell>
          <cell r="K110">
            <v>3.5721975041943028</v>
          </cell>
          <cell r="AK110">
            <v>1.9E-2</v>
          </cell>
          <cell r="AL110">
            <v>30.577090961811116</v>
          </cell>
          <cell r="BC110">
            <v>4.5999999999999996</v>
          </cell>
          <cell r="BD110">
            <v>0.193453110088081</v>
          </cell>
          <cell r="DB110">
            <v>0.28523301124781603</v>
          </cell>
          <cell r="DC110">
            <v>0.8993798084389758</v>
          </cell>
          <cell r="DT110">
            <v>0.06</v>
          </cell>
          <cell r="DU110">
            <v>11.025090993177511</v>
          </cell>
          <cell r="FT110">
            <v>6.0999999999999999E-2</v>
          </cell>
          <cell r="FU110">
            <v>13.390489425175875</v>
          </cell>
        </row>
        <row r="111">
          <cell r="J111">
            <v>8.8999999999999996E-2</v>
          </cell>
          <cell r="K111">
            <v>3.4442183506805106</v>
          </cell>
          <cell r="AK111">
            <v>1.9E-2</v>
          </cell>
          <cell r="AL111">
            <v>30.577090961811116</v>
          </cell>
          <cell r="BC111">
            <v>4.5999999999999996</v>
          </cell>
          <cell r="BD111">
            <v>0.193453110088081</v>
          </cell>
          <cell r="DB111">
            <v>0.28689134270857503</v>
          </cell>
          <cell r="DC111">
            <v>0.9033722883147427</v>
          </cell>
          <cell r="DT111">
            <v>0.06</v>
          </cell>
          <cell r="DU111">
            <v>11.025090993177511</v>
          </cell>
          <cell r="FT111">
            <v>6.0999999999999999E-2</v>
          </cell>
          <cell r="FU111">
            <v>13.390489425175875</v>
          </cell>
        </row>
        <row r="112">
          <cell r="J112">
            <v>0.09</v>
          </cell>
          <cell r="K112">
            <v>3.3187226467270778</v>
          </cell>
          <cell r="AK112">
            <v>1.9E-2</v>
          </cell>
          <cell r="AL112">
            <v>30.577090961811116</v>
          </cell>
          <cell r="BC112">
            <v>4.5999999999999996</v>
          </cell>
          <cell r="BD112">
            <v>0.193453110088081</v>
          </cell>
          <cell r="DB112">
            <v>0.28937883989952201</v>
          </cell>
          <cell r="DC112">
            <v>0.90934623115279634</v>
          </cell>
          <cell r="DT112">
            <v>0.06</v>
          </cell>
          <cell r="DU112">
            <v>11.025090993177511</v>
          </cell>
          <cell r="FT112">
            <v>6.0999999999999999E-2</v>
          </cell>
          <cell r="FU112">
            <v>13.390489425175875</v>
          </cell>
        </row>
        <row r="113">
          <cell r="J113">
            <v>0.09</v>
          </cell>
          <cell r="K113">
            <v>3.3187226467270778</v>
          </cell>
          <cell r="AK113">
            <v>1.9E-2</v>
          </cell>
          <cell r="AL113">
            <v>30.577090961811116</v>
          </cell>
          <cell r="BC113">
            <v>4.5999999999999996</v>
          </cell>
          <cell r="BD113">
            <v>0.193453110088081</v>
          </cell>
          <cell r="DB113">
            <v>0.29020800563009203</v>
          </cell>
          <cell r="DC113">
            <v>0.91133347509625962</v>
          </cell>
          <cell r="DT113">
            <v>0.06</v>
          </cell>
          <cell r="DU113">
            <v>11.025090993177511</v>
          </cell>
          <cell r="FT113">
            <v>6.0999999999999999E-2</v>
          </cell>
          <cell r="FU113">
            <v>13.390489425175875</v>
          </cell>
        </row>
        <row r="114">
          <cell r="J114">
            <v>9.9000000000000005E-2</v>
          </cell>
          <cell r="K114">
            <v>2.3095193651544199</v>
          </cell>
          <cell r="AK114">
            <v>1.9E-2</v>
          </cell>
          <cell r="AL114">
            <v>30.577090961811116</v>
          </cell>
          <cell r="BC114">
            <v>4.5999999999999996</v>
          </cell>
          <cell r="BD114">
            <v>0.193453110088081</v>
          </cell>
          <cell r="DB114">
            <v>0.29020800563009203</v>
          </cell>
          <cell r="DC114">
            <v>0.91133347509625962</v>
          </cell>
          <cell r="DT114">
            <v>0.06</v>
          </cell>
          <cell r="DU114">
            <v>11.025090993177511</v>
          </cell>
          <cell r="FT114">
            <v>6.0999999999999999E-2</v>
          </cell>
          <cell r="FU114">
            <v>13.390489425175875</v>
          </cell>
        </row>
        <row r="115">
          <cell r="J115">
            <v>0.123</v>
          </cell>
          <cell r="K115">
            <v>0.68357158543818153</v>
          </cell>
          <cell r="AK115">
            <v>1.9E-2</v>
          </cell>
          <cell r="AL115">
            <v>30.577090961811116</v>
          </cell>
          <cell r="BC115">
            <v>4.5999999999999996</v>
          </cell>
          <cell r="BD115">
            <v>0.193453110088081</v>
          </cell>
          <cell r="DB115">
            <v>0.29020800563009203</v>
          </cell>
          <cell r="DC115">
            <v>0.91133347509625962</v>
          </cell>
          <cell r="DT115">
            <v>0.06</v>
          </cell>
          <cell r="DU115">
            <v>11.025090993177511</v>
          </cell>
          <cell r="FT115">
            <v>6.0999999999999999E-2</v>
          </cell>
          <cell r="FU115">
            <v>13.390489425175875</v>
          </cell>
        </row>
        <row r="116">
          <cell r="J116">
            <v>0.125</v>
          </cell>
          <cell r="K116">
            <v>0.6075392334671269</v>
          </cell>
          <cell r="AK116">
            <v>0.02</v>
          </cell>
          <cell r="AL116">
            <v>30.854343078902318</v>
          </cell>
          <cell r="BC116">
            <v>4.5999999999999996</v>
          </cell>
          <cell r="BD116">
            <v>0.193453110088081</v>
          </cell>
          <cell r="DB116">
            <v>0.29103717136028001</v>
          </cell>
          <cell r="DC116">
            <v>0.91331862970012867</v>
          </cell>
          <cell r="DT116">
            <v>0.06</v>
          </cell>
          <cell r="DU116">
            <v>11.025090993177511</v>
          </cell>
          <cell r="FT116">
            <v>6.0999999999999999E-2</v>
          </cell>
          <cell r="FU116">
            <v>13.390489425175875</v>
          </cell>
        </row>
        <row r="117">
          <cell r="J117">
            <v>0.13300000000000001</v>
          </cell>
          <cell r="K117">
            <v>0.36960547682082417</v>
          </cell>
          <cell r="AK117">
            <v>0.02</v>
          </cell>
          <cell r="AL117">
            <v>30.854343078902318</v>
          </cell>
          <cell r="BC117">
            <v>4.7</v>
          </cell>
          <cell r="BD117">
            <v>0.19892885404883714</v>
          </cell>
          <cell r="DB117">
            <v>0.29186633709085102</v>
          </cell>
          <cell r="DC117">
            <v>0.91530166242333366</v>
          </cell>
          <cell r="DT117">
            <v>0.06</v>
          </cell>
          <cell r="DU117">
            <v>11.025090993177511</v>
          </cell>
          <cell r="FT117">
            <v>6.0999999999999999E-2</v>
          </cell>
          <cell r="FU117">
            <v>13.390489425175875</v>
          </cell>
        </row>
        <row r="118">
          <cell r="J118">
            <v>0.18099999999999999</v>
          </cell>
          <cell r="K118">
            <v>8.0023135829689323E-3</v>
          </cell>
          <cell r="AK118">
            <v>0.02</v>
          </cell>
          <cell r="AL118">
            <v>30.854343078902318</v>
          </cell>
          <cell r="BC118">
            <v>4.7</v>
          </cell>
          <cell r="BD118">
            <v>0.19892885404883714</v>
          </cell>
          <cell r="DB118">
            <v>0.29352466855161002</v>
          </cell>
          <cell r="DC118">
            <v>0.91926123192387044</v>
          </cell>
          <cell r="DT118">
            <v>0.06</v>
          </cell>
          <cell r="DU118">
            <v>11.025090993177511</v>
          </cell>
          <cell r="FT118">
            <v>6.0999999999999999E-2</v>
          </cell>
          <cell r="FU118">
            <v>13.390489425175875</v>
          </cell>
        </row>
        <row r="119">
          <cell r="AK119">
            <v>0.02</v>
          </cell>
          <cell r="AL119">
            <v>30.854343078902318</v>
          </cell>
          <cell r="BC119">
            <v>4.7</v>
          </cell>
          <cell r="BD119">
            <v>0.19892885404883714</v>
          </cell>
          <cell r="DB119">
            <v>0.29435383428179801</v>
          </cell>
          <cell r="DC119">
            <v>0.92123770348938361</v>
          </cell>
          <cell r="DT119">
            <v>0.06</v>
          </cell>
          <cell r="DU119">
            <v>11.025090993177511</v>
          </cell>
          <cell r="FT119">
            <v>6.0999999999999999E-2</v>
          </cell>
          <cell r="FU119">
            <v>13.390489425175875</v>
          </cell>
        </row>
        <row r="120">
          <cell r="AK120">
            <v>0.02</v>
          </cell>
          <cell r="AL120">
            <v>30.854343078902318</v>
          </cell>
          <cell r="BC120">
            <v>4.8</v>
          </cell>
          <cell r="BD120">
            <v>0.20392460220029204</v>
          </cell>
          <cell r="DB120">
            <v>0.29684133147312702</v>
          </cell>
          <cell r="DC120">
            <v>0.9271534736903676</v>
          </cell>
          <cell r="DT120">
            <v>0.06</v>
          </cell>
          <cell r="DU120">
            <v>11.025090993177511</v>
          </cell>
          <cell r="FT120">
            <v>6.0999999999999999E-2</v>
          </cell>
          <cell r="FU120">
            <v>13.390489425175875</v>
          </cell>
        </row>
        <row r="121">
          <cell r="AK121">
            <v>0.02</v>
          </cell>
          <cell r="AL121">
            <v>30.854343078902318</v>
          </cell>
          <cell r="BC121">
            <v>4.8</v>
          </cell>
          <cell r="BD121">
            <v>0.20392460220029204</v>
          </cell>
          <cell r="DB121">
            <v>0.29767049720331501</v>
          </cell>
          <cell r="DC121">
            <v>0.92912073997425193</v>
          </cell>
          <cell r="DT121">
            <v>0.06</v>
          </cell>
          <cell r="DU121">
            <v>11.025090993177511</v>
          </cell>
          <cell r="FT121">
            <v>6.0999999999999999E-2</v>
          </cell>
          <cell r="FU121">
            <v>13.390489425175875</v>
          </cell>
        </row>
        <row r="122">
          <cell r="AK122">
            <v>0.02</v>
          </cell>
          <cell r="AL122">
            <v>30.854343078902318</v>
          </cell>
          <cell r="BC122">
            <v>4.8</v>
          </cell>
          <cell r="BD122">
            <v>0.20392460220029204</v>
          </cell>
          <cell r="DB122">
            <v>0.29932882866407401</v>
          </cell>
          <cell r="DC122">
            <v>0.93304809054565041</v>
          </cell>
          <cell r="DT122">
            <v>0.06</v>
          </cell>
          <cell r="DU122">
            <v>11.025090993177511</v>
          </cell>
          <cell r="FT122">
            <v>6.0999999999999999E-2</v>
          </cell>
          <cell r="FU122">
            <v>13.390489425175875</v>
          </cell>
        </row>
        <row r="123">
          <cell r="AK123">
            <v>0.02</v>
          </cell>
          <cell r="AL123">
            <v>30.854343078902318</v>
          </cell>
          <cell r="BC123">
            <v>4.8</v>
          </cell>
          <cell r="BD123">
            <v>0.20392460220029204</v>
          </cell>
          <cell r="DB123">
            <v>0.30264549158559101</v>
          </cell>
          <cell r="DC123">
            <v>0.94087314623566476</v>
          </cell>
          <cell r="DT123">
            <v>0.06</v>
          </cell>
          <cell r="DU123">
            <v>11.025090993177511</v>
          </cell>
          <cell r="FT123">
            <v>6.2E-2</v>
          </cell>
          <cell r="FU123">
            <v>14.179058906182922</v>
          </cell>
        </row>
        <row r="124">
          <cell r="AK124">
            <v>0.02</v>
          </cell>
          <cell r="AL124">
            <v>30.854343078902318</v>
          </cell>
          <cell r="BC124">
            <v>4.8</v>
          </cell>
          <cell r="BD124">
            <v>0.20392460220029204</v>
          </cell>
          <cell r="DB124">
            <v>0.303474657315779</v>
          </cell>
          <cell r="DC124">
            <v>0.94282304269167083</v>
          </cell>
          <cell r="DT124">
            <v>0.06</v>
          </cell>
          <cell r="DU124">
            <v>11.025090993177511</v>
          </cell>
          <cell r="FT124">
            <v>6.2E-2</v>
          </cell>
          <cell r="FU124">
            <v>14.179058906182922</v>
          </cell>
        </row>
        <row r="125">
          <cell r="AK125">
            <v>0.02</v>
          </cell>
          <cell r="AL125">
            <v>30.854343078902318</v>
          </cell>
          <cell r="BC125">
            <v>4.8</v>
          </cell>
          <cell r="BD125">
            <v>0.20392460220029204</v>
          </cell>
          <cell r="DB125">
            <v>0.30844965169805499</v>
          </cell>
          <cell r="DC125">
            <v>0.95446640567086527</v>
          </cell>
          <cell r="DT125">
            <v>0.06</v>
          </cell>
          <cell r="DU125">
            <v>11.025090993177511</v>
          </cell>
          <cell r="FT125">
            <v>6.2E-2</v>
          </cell>
          <cell r="FU125">
            <v>14.179058906182922</v>
          </cell>
        </row>
        <row r="126">
          <cell r="AK126">
            <v>0.02</v>
          </cell>
          <cell r="AL126">
            <v>30.854343078902318</v>
          </cell>
          <cell r="BC126">
            <v>4.8</v>
          </cell>
          <cell r="BD126">
            <v>0.20392460220029204</v>
          </cell>
          <cell r="DB126">
            <v>0.31508297754108999</v>
          </cell>
          <cell r="DC126">
            <v>0.96983230425655964</v>
          </cell>
          <cell r="DT126">
            <v>0.06</v>
          </cell>
          <cell r="DU126">
            <v>11.025090993177511</v>
          </cell>
          <cell r="FT126">
            <v>6.2E-2</v>
          </cell>
          <cell r="FU126">
            <v>14.179058906182922</v>
          </cell>
        </row>
        <row r="127">
          <cell r="AK127">
            <v>2.1000000000000001E-2</v>
          </cell>
          <cell r="AL127">
            <v>30.947317981459278</v>
          </cell>
          <cell r="BC127">
            <v>4.8</v>
          </cell>
          <cell r="BD127">
            <v>0.20392460220029204</v>
          </cell>
          <cell r="DB127">
            <v>0.31674130900184899</v>
          </cell>
          <cell r="DC127">
            <v>0.97364370435829617</v>
          </cell>
          <cell r="DT127">
            <v>0.06</v>
          </cell>
          <cell r="DU127">
            <v>11.025090993177511</v>
          </cell>
          <cell r="FT127">
            <v>6.2E-2</v>
          </cell>
          <cell r="FU127">
            <v>14.179058906182922</v>
          </cell>
        </row>
        <row r="128">
          <cell r="AK128">
            <v>2.1000000000000001E-2</v>
          </cell>
          <cell r="AL128">
            <v>30.947317981459278</v>
          </cell>
          <cell r="BC128">
            <v>4.9000000000000004</v>
          </cell>
          <cell r="BD128">
            <v>0.20839689551619381</v>
          </cell>
          <cell r="DB128">
            <v>0.31757047473203698</v>
          </cell>
          <cell r="DC128">
            <v>0.97554471209708515</v>
          </cell>
          <cell r="DT128">
            <v>0.06</v>
          </cell>
          <cell r="DU128">
            <v>11.025090993177511</v>
          </cell>
          <cell r="FT128">
            <v>6.2E-2</v>
          </cell>
          <cell r="FU128">
            <v>14.179058906182922</v>
          </cell>
        </row>
        <row r="129">
          <cell r="AK129">
            <v>2.1000000000000001E-2</v>
          </cell>
          <cell r="AL129">
            <v>30.947317981459278</v>
          </cell>
          <cell r="BC129">
            <v>4.9000000000000004</v>
          </cell>
          <cell r="BD129">
            <v>0.20839689551619381</v>
          </cell>
          <cell r="DB129">
            <v>0.31839964046260799</v>
          </cell>
          <cell r="DC129">
            <v>0.97744254771990391</v>
          </cell>
          <cell r="DT129">
            <v>0.06</v>
          </cell>
          <cell r="DU129">
            <v>11.025090993177511</v>
          </cell>
          <cell r="FT129">
            <v>6.2E-2</v>
          </cell>
          <cell r="FU129">
            <v>14.179058906182922</v>
          </cell>
        </row>
        <row r="130">
          <cell r="AK130">
            <v>2.1000000000000001E-2</v>
          </cell>
          <cell r="AL130">
            <v>30.947317981459278</v>
          </cell>
          <cell r="BC130">
            <v>5</v>
          </cell>
          <cell r="BD130">
            <v>0.21230618404514701</v>
          </cell>
          <cell r="DB130">
            <v>0.32254546911431298</v>
          </cell>
          <cell r="DC130">
            <v>0.98688299173798932</v>
          </cell>
          <cell r="DT130">
            <v>0.06</v>
          </cell>
          <cell r="DU130">
            <v>11.025090993177511</v>
          </cell>
          <cell r="FT130">
            <v>6.2E-2</v>
          </cell>
          <cell r="FU130">
            <v>14.179058906182922</v>
          </cell>
        </row>
        <row r="131">
          <cell r="AK131">
            <v>2.1000000000000001E-2</v>
          </cell>
          <cell r="AL131">
            <v>30.947317981459278</v>
          </cell>
          <cell r="BC131">
            <v>5</v>
          </cell>
          <cell r="BD131">
            <v>0.21230618404514701</v>
          </cell>
          <cell r="DB131">
            <v>0.33083712641810598</v>
          </cell>
          <cell r="DC131">
            <v>1.0055070516538487</v>
          </cell>
          <cell r="DT131">
            <v>0.06</v>
          </cell>
          <cell r="DU131">
            <v>11.025090993177511</v>
          </cell>
          <cell r="FT131">
            <v>6.2E-2</v>
          </cell>
          <cell r="FU131">
            <v>14.179058906182922</v>
          </cell>
        </row>
        <row r="132">
          <cell r="AK132">
            <v>2.1000000000000001E-2</v>
          </cell>
          <cell r="AL132">
            <v>30.947317981459278</v>
          </cell>
          <cell r="BC132">
            <v>5</v>
          </cell>
          <cell r="BD132">
            <v>0.21230618404514701</v>
          </cell>
          <cell r="DB132">
            <v>0.34078711518265897</v>
          </cell>
          <cell r="DC132">
            <v>1.0273649319289415</v>
          </cell>
          <cell r="DT132">
            <v>0.06</v>
          </cell>
          <cell r="DU132">
            <v>11.025090993177511</v>
          </cell>
          <cell r="FT132">
            <v>6.2E-2</v>
          </cell>
          <cell r="FU132">
            <v>14.179058906182922</v>
          </cell>
        </row>
        <row r="133">
          <cell r="AK133">
            <v>2.1000000000000001E-2</v>
          </cell>
          <cell r="AL133">
            <v>30.947317981459278</v>
          </cell>
          <cell r="BC133">
            <v>5</v>
          </cell>
          <cell r="BD133">
            <v>0.21230618404514701</v>
          </cell>
          <cell r="DB133">
            <v>0.34244544664341697</v>
          </cell>
          <cell r="DC133">
            <v>1.0309521775832735</v>
          </cell>
          <cell r="DT133">
            <v>0.06</v>
          </cell>
          <cell r="DU133">
            <v>11.025090993177511</v>
          </cell>
          <cell r="FT133">
            <v>6.2E-2</v>
          </cell>
          <cell r="FU133">
            <v>14.179058906182922</v>
          </cell>
        </row>
        <row r="134">
          <cell r="AK134">
            <v>2.1000000000000001E-2</v>
          </cell>
          <cell r="AL134">
            <v>30.947317981459278</v>
          </cell>
          <cell r="BC134">
            <v>5</v>
          </cell>
          <cell r="BD134">
            <v>0.21230618404514701</v>
          </cell>
          <cell r="DB134">
            <v>0.34327461237360501</v>
          </cell>
          <cell r="DC134">
            <v>1.0327395849351035</v>
          </cell>
          <cell r="DT134">
            <v>0.06</v>
          </cell>
          <cell r="DU134">
            <v>11.025090993177511</v>
          </cell>
          <cell r="FT134">
            <v>6.3E-2</v>
          </cell>
          <cell r="FU134">
            <v>14.965203604511771</v>
          </cell>
        </row>
        <row r="135">
          <cell r="AK135">
            <v>2.1000000000000001E-2</v>
          </cell>
          <cell r="AL135">
            <v>30.947317981459278</v>
          </cell>
          <cell r="BC135">
            <v>5.0999999999999996</v>
          </cell>
          <cell r="BD135">
            <v>0.21561740860534609</v>
          </cell>
          <cell r="DB135">
            <v>0.34410377810417597</v>
          </cell>
          <cell r="DC135">
            <v>1.0345228054265858</v>
          </cell>
          <cell r="DT135">
            <v>0.06</v>
          </cell>
          <cell r="DU135">
            <v>11.025090993177511</v>
          </cell>
          <cell r="FT135">
            <v>6.3E-2</v>
          </cell>
          <cell r="FU135">
            <v>14.965203604511771</v>
          </cell>
        </row>
        <row r="136">
          <cell r="AK136">
            <v>2.1000000000000001E-2</v>
          </cell>
          <cell r="AL136">
            <v>30.947317981459278</v>
          </cell>
          <cell r="BC136">
            <v>5.0999999999999996</v>
          </cell>
          <cell r="BD136">
            <v>0.21561740860534609</v>
          </cell>
          <cell r="DB136">
            <v>0.34410377810417597</v>
          </cell>
          <cell r="DC136">
            <v>1.0345228054265858</v>
          </cell>
          <cell r="DT136">
            <v>0.06</v>
          </cell>
          <cell r="DU136">
            <v>11.025090993177511</v>
          </cell>
          <cell r="FT136">
            <v>6.3E-2</v>
          </cell>
          <cell r="FU136">
            <v>14.965203604511771</v>
          </cell>
        </row>
        <row r="137">
          <cell r="AK137">
            <v>2.1000000000000001E-2</v>
          </cell>
          <cell r="AL137">
            <v>30.947317981459278</v>
          </cell>
          <cell r="BC137">
            <v>5.0999999999999996</v>
          </cell>
          <cell r="BD137">
            <v>0.21561740860534609</v>
          </cell>
          <cell r="DB137">
            <v>0.34742044102569303</v>
          </cell>
          <cell r="DC137">
            <v>1.0416131719253241</v>
          </cell>
          <cell r="DT137">
            <v>0.06</v>
          </cell>
          <cell r="DU137">
            <v>11.025090993177511</v>
          </cell>
          <cell r="FT137">
            <v>6.3E-2</v>
          </cell>
          <cell r="FU137">
            <v>14.965203604511771</v>
          </cell>
        </row>
        <row r="138">
          <cell r="AK138">
            <v>2.1000000000000001E-2</v>
          </cell>
          <cell r="AL138">
            <v>30.947317981459278</v>
          </cell>
          <cell r="BC138">
            <v>5.0999999999999996</v>
          </cell>
          <cell r="BD138">
            <v>0.21561740860534609</v>
          </cell>
          <cell r="DB138">
            <v>0.34824960675588101</v>
          </cell>
          <cell r="DC138">
            <v>1.0433749732725803</v>
          </cell>
          <cell r="DT138">
            <v>0.06</v>
          </cell>
          <cell r="DU138">
            <v>11.025090993177511</v>
          </cell>
          <cell r="FT138">
            <v>6.3E-2</v>
          </cell>
          <cell r="FU138">
            <v>14.965203604511771</v>
          </cell>
        </row>
        <row r="139">
          <cell r="AK139">
            <v>2.1000000000000001E-2</v>
          </cell>
          <cell r="AL139">
            <v>30.947317981459278</v>
          </cell>
          <cell r="BC139">
            <v>5.0999999999999996</v>
          </cell>
          <cell r="BD139">
            <v>0.21561740860534609</v>
          </cell>
          <cell r="DB139">
            <v>0.34824960675588101</v>
          </cell>
          <cell r="DC139">
            <v>1.0433749732725803</v>
          </cell>
          <cell r="DT139">
            <v>0.06</v>
          </cell>
          <cell r="DU139">
            <v>11.025090993177511</v>
          </cell>
          <cell r="FT139">
            <v>6.3E-2</v>
          </cell>
          <cell r="FU139">
            <v>14.965203604511771</v>
          </cell>
        </row>
        <row r="140">
          <cell r="AK140">
            <v>2.1999999999999999E-2</v>
          </cell>
          <cell r="AL140">
            <v>30.854343078902318</v>
          </cell>
          <cell r="BC140">
            <v>5.0999999999999996</v>
          </cell>
          <cell r="BD140">
            <v>0.21561740860534609</v>
          </cell>
          <cell r="DB140">
            <v>0.34824960675588101</v>
          </cell>
          <cell r="DC140">
            <v>1.0433749732725803</v>
          </cell>
          <cell r="DT140">
            <v>6.25E-2</v>
          </cell>
          <cell r="DU140">
            <v>12.184749481198914</v>
          </cell>
          <cell r="FT140">
            <v>6.3E-2</v>
          </cell>
          <cell r="FU140">
            <v>14.965203604511771</v>
          </cell>
        </row>
        <row r="141">
          <cell r="AK141">
            <v>2.1999999999999999E-2</v>
          </cell>
          <cell r="AL141">
            <v>30.854343078902318</v>
          </cell>
          <cell r="BC141">
            <v>5.0999999999999996</v>
          </cell>
          <cell r="BD141">
            <v>0.21561740860534609</v>
          </cell>
          <cell r="DB141">
            <v>0.35156626967739901</v>
          </cell>
          <cell r="DC141">
            <v>1.0503780518469343</v>
          </cell>
          <cell r="DT141">
            <v>6.25E-2</v>
          </cell>
          <cell r="DU141">
            <v>12.184749481198914</v>
          </cell>
          <cell r="FT141">
            <v>6.4000000000000001E-2</v>
          </cell>
          <cell r="FU141">
            <v>15.743530149455756</v>
          </cell>
        </row>
        <row r="142">
          <cell r="AK142">
            <v>2.1999999999999999E-2</v>
          </cell>
          <cell r="AL142">
            <v>30.854343078902318</v>
          </cell>
          <cell r="BC142">
            <v>5.2</v>
          </cell>
          <cell r="BD142">
            <v>0.21830052398241034</v>
          </cell>
          <cell r="DB142">
            <v>0.35322460113815701</v>
          </cell>
          <cell r="DC142">
            <v>1.0538526658847429</v>
          </cell>
          <cell r="DT142">
            <v>6.25E-2</v>
          </cell>
          <cell r="DU142">
            <v>12.184749481198914</v>
          </cell>
          <cell r="FT142">
            <v>6.4000000000000001E-2</v>
          </cell>
          <cell r="FU142">
            <v>15.743530149455756</v>
          </cell>
        </row>
        <row r="143">
          <cell r="AK143">
            <v>2.1999999999999999E-2</v>
          </cell>
          <cell r="AL143">
            <v>30.854343078902318</v>
          </cell>
          <cell r="BC143">
            <v>5.2</v>
          </cell>
          <cell r="BD143">
            <v>0.21830052398241034</v>
          </cell>
          <cell r="DB143">
            <v>0.35571209832948703</v>
          </cell>
          <cell r="DC143">
            <v>1.0590302108672764</v>
          </cell>
          <cell r="DT143">
            <v>6.25E-2</v>
          </cell>
          <cell r="DU143">
            <v>12.184749481198914</v>
          </cell>
          <cell r="FT143">
            <v>6.4000000000000001E-2</v>
          </cell>
          <cell r="FU143">
            <v>15.743530149455756</v>
          </cell>
        </row>
        <row r="144">
          <cell r="AK144">
            <v>2.1999999999999999E-2</v>
          </cell>
          <cell r="AL144">
            <v>30.854343078902318</v>
          </cell>
          <cell r="BC144">
            <v>5.2</v>
          </cell>
          <cell r="BD144">
            <v>0.21830052398241034</v>
          </cell>
          <cell r="DB144">
            <v>0.35571209832948703</v>
          </cell>
          <cell r="DC144">
            <v>1.0590302108672764</v>
          </cell>
          <cell r="DT144">
            <v>6.25E-2</v>
          </cell>
          <cell r="DU144">
            <v>12.184749481198914</v>
          </cell>
          <cell r="FT144">
            <v>6.4000000000000001E-2</v>
          </cell>
          <cell r="FU144">
            <v>15.743530149455756</v>
          </cell>
        </row>
        <row r="145">
          <cell r="AK145">
            <v>2.1999999999999999E-2</v>
          </cell>
          <cell r="AL145">
            <v>30.854343078902318</v>
          </cell>
          <cell r="BC145">
            <v>5.2</v>
          </cell>
          <cell r="BD145">
            <v>0.21830052398241034</v>
          </cell>
          <cell r="DB145">
            <v>0.35654126405967501</v>
          </cell>
          <cell r="DC145">
            <v>1.0607467647669269</v>
          </cell>
          <cell r="DT145">
            <v>6.25E-2</v>
          </cell>
          <cell r="DU145">
            <v>12.184749481198914</v>
          </cell>
          <cell r="FT145">
            <v>6.4000000000000001E-2</v>
          </cell>
          <cell r="FU145">
            <v>15.743530149455756</v>
          </cell>
        </row>
        <row r="146">
          <cell r="AK146">
            <v>2.1999999999999999E-2</v>
          </cell>
          <cell r="AL146">
            <v>30.854343078902318</v>
          </cell>
          <cell r="BC146">
            <v>5.3</v>
          </cell>
          <cell r="BD146">
            <v>0.22033095271695002</v>
          </cell>
          <cell r="DB146">
            <v>0.357370429789863</v>
          </cell>
          <cell r="DC146">
            <v>1.0624586184730638</v>
          </cell>
          <cell r="DT146">
            <v>6.25E-2</v>
          </cell>
          <cell r="DU146">
            <v>12.184749481198914</v>
          </cell>
          <cell r="FT146">
            <v>6.4000000000000001E-2</v>
          </cell>
          <cell r="FU146">
            <v>15.743530149455756</v>
          </cell>
        </row>
        <row r="147">
          <cell r="AK147">
            <v>2.1999999999999999E-2</v>
          </cell>
          <cell r="AL147">
            <v>30.854343078902318</v>
          </cell>
          <cell r="BC147">
            <v>5.3</v>
          </cell>
          <cell r="BD147">
            <v>0.22033095271695002</v>
          </cell>
          <cell r="DB147">
            <v>0.357370429789863</v>
          </cell>
          <cell r="DC147">
            <v>1.0624586184730638</v>
          </cell>
          <cell r="DT147">
            <v>6.25E-2</v>
          </cell>
          <cell r="DU147">
            <v>12.184749481198914</v>
          </cell>
          <cell r="FT147">
            <v>6.4000000000000001E-2</v>
          </cell>
          <cell r="FU147">
            <v>15.743530149455756</v>
          </cell>
        </row>
        <row r="148">
          <cell r="AK148">
            <v>2.1999999999999999E-2</v>
          </cell>
          <cell r="AL148">
            <v>30.854343078902318</v>
          </cell>
          <cell r="BC148">
            <v>5.3</v>
          </cell>
          <cell r="BD148">
            <v>0.22033095271695002</v>
          </cell>
          <cell r="DB148">
            <v>0.359028761250622</v>
          </cell>
          <cell r="DC148">
            <v>1.0658680984886553</v>
          </cell>
          <cell r="DT148">
            <v>6.25E-2</v>
          </cell>
          <cell r="DU148">
            <v>12.184749481198914</v>
          </cell>
          <cell r="FT148">
            <v>6.4000000000000001E-2</v>
          </cell>
          <cell r="FU148">
            <v>15.743530149455756</v>
          </cell>
        </row>
        <row r="149">
          <cell r="AK149">
            <v>2.3E-2</v>
          </cell>
          <cell r="AL149">
            <v>30.577090961811116</v>
          </cell>
          <cell r="BC149">
            <v>5.4</v>
          </cell>
          <cell r="BD149">
            <v>0.2216899598989705</v>
          </cell>
          <cell r="DB149">
            <v>0.35985792698119201</v>
          </cell>
          <cell r="DC149">
            <v>1.0675656615130678</v>
          </cell>
          <cell r="DT149">
            <v>6.25E-2</v>
          </cell>
          <cell r="DU149">
            <v>12.184749481198914</v>
          </cell>
          <cell r="FT149">
            <v>6.4000000000000001E-2</v>
          </cell>
          <cell r="FU149">
            <v>15.743530149455756</v>
          </cell>
        </row>
        <row r="150">
          <cell r="AK150">
            <v>2.3E-2</v>
          </cell>
          <cell r="AL150">
            <v>30.577090961811116</v>
          </cell>
          <cell r="BC150">
            <v>5.4</v>
          </cell>
          <cell r="BD150">
            <v>0.2216899598989705</v>
          </cell>
          <cell r="DB150">
            <v>0.362345424172139</v>
          </cell>
          <cell r="DC150">
            <v>1.0726292640088655</v>
          </cell>
          <cell r="DT150">
            <v>6.25E-2</v>
          </cell>
          <cell r="DU150">
            <v>12.184749481198914</v>
          </cell>
          <cell r="FT150">
            <v>6.4000000000000001E-2</v>
          </cell>
          <cell r="FU150">
            <v>15.743530149455756</v>
          </cell>
        </row>
        <row r="151">
          <cell r="AK151">
            <v>2.3E-2</v>
          </cell>
          <cell r="AL151">
            <v>30.577090961811116</v>
          </cell>
          <cell r="BC151">
            <v>5.4</v>
          </cell>
          <cell r="BD151">
            <v>0.2216899598989705</v>
          </cell>
          <cell r="DB151">
            <v>0.36317458990271001</v>
          </cell>
          <cell r="DC151">
            <v>1.0743073311108173</v>
          </cell>
          <cell r="DT151">
            <v>6.25E-2</v>
          </cell>
          <cell r="DU151">
            <v>12.184749481198914</v>
          </cell>
          <cell r="FT151">
            <v>6.4000000000000001E-2</v>
          </cell>
          <cell r="FU151">
            <v>15.743530149455756</v>
          </cell>
        </row>
        <row r="152">
          <cell r="AK152">
            <v>2.3E-2</v>
          </cell>
          <cell r="AL152">
            <v>30.577090961811116</v>
          </cell>
          <cell r="BC152">
            <v>5.4</v>
          </cell>
          <cell r="BD152">
            <v>0.2216899598989705</v>
          </cell>
          <cell r="DB152">
            <v>0.36317458990271001</v>
          </cell>
          <cell r="DC152">
            <v>1.0743073311108173</v>
          </cell>
          <cell r="DT152">
            <v>6.25E-2</v>
          </cell>
          <cell r="DU152">
            <v>12.184749481198914</v>
          </cell>
          <cell r="FT152">
            <v>6.4000000000000001E-2</v>
          </cell>
          <cell r="FU152">
            <v>15.743530149455756</v>
          </cell>
        </row>
        <row r="153">
          <cell r="AK153">
            <v>2.3E-2</v>
          </cell>
          <cell r="AL153">
            <v>30.577090961811116</v>
          </cell>
          <cell r="BC153">
            <v>5.5</v>
          </cell>
          <cell r="BD153">
            <v>0.22236494097654291</v>
          </cell>
          <cell r="DB153">
            <v>0.36317458990271001</v>
          </cell>
          <cell r="DC153">
            <v>1.0743073311108173</v>
          </cell>
          <cell r="DT153">
            <v>6.25E-2</v>
          </cell>
          <cell r="DU153">
            <v>12.184749481198914</v>
          </cell>
          <cell r="FT153">
            <v>6.5000000000000002E-2</v>
          </cell>
          <cell r="FU153">
            <v>16.508433995945463</v>
          </cell>
        </row>
        <row r="154">
          <cell r="AK154">
            <v>2.4E-2</v>
          </cell>
          <cell r="AL154">
            <v>30.120529353166422</v>
          </cell>
          <cell r="BC154">
            <v>5.5</v>
          </cell>
          <cell r="BD154">
            <v>0.22236494097654291</v>
          </cell>
          <cell r="DB154">
            <v>0.36483292136346801</v>
          </cell>
          <cell r="DC154">
            <v>1.0776485765181936</v>
          </cell>
          <cell r="DT154">
            <v>6.25E-2</v>
          </cell>
          <cell r="DU154">
            <v>12.184749481198914</v>
          </cell>
          <cell r="FT154">
            <v>6.6000000000000003E-2</v>
          </cell>
          <cell r="FU154">
            <v>17.254163232931695</v>
          </cell>
        </row>
        <row r="155">
          <cell r="AK155">
            <v>2.4E-2</v>
          </cell>
          <cell r="AL155">
            <v>30.120529353166422</v>
          </cell>
          <cell r="BC155">
            <v>5.5</v>
          </cell>
          <cell r="BD155">
            <v>0.22236494097654291</v>
          </cell>
          <cell r="DB155">
            <v>0.36649125282422701</v>
          </cell>
          <cell r="DC155">
            <v>1.08096976183307</v>
          </cell>
          <cell r="DT155">
            <v>6.25E-2</v>
          </cell>
          <cell r="DU155">
            <v>12.184749481198914</v>
          </cell>
          <cell r="FT155">
            <v>6.6000000000000003E-2</v>
          </cell>
          <cell r="FU155">
            <v>17.254163232931695</v>
          </cell>
        </row>
        <row r="156">
          <cell r="AK156">
            <v>2.4E-2</v>
          </cell>
          <cell r="AL156">
            <v>30.120529353166422</v>
          </cell>
          <cell r="BC156">
            <v>5.5</v>
          </cell>
          <cell r="BD156">
            <v>0.22236494097654291</v>
          </cell>
          <cell r="DB156">
            <v>0.367320418554415</v>
          </cell>
          <cell r="DC156">
            <v>1.0826227540350564</v>
          </cell>
          <cell r="DT156">
            <v>6.25E-2</v>
          </cell>
          <cell r="DU156">
            <v>12.184749481198914</v>
          </cell>
          <cell r="FT156">
            <v>6.6000000000000003E-2</v>
          </cell>
          <cell r="FU156">
            <v>17.254163232931695</v>
          </cell>
        </row>
        <row r="157">
          <cell r="AK157">
            <v>2.4E-2</v>
          </cell>
          <cell r="AL157">
            <v>30.120529353166422</v>
          </cell>
          <cell r="BC157">
            <v>5.5</v>
          </cell>
          <cell r="BD157">
            <v>0.22236494097654291</v>
          </cell>
          <cell r="DB157">
            <v>0.367320418554415</v>
          </cell>
          <cell r="DC157">
            <v>1.0826227540350564</v>
          </cell>
          <cell r="DT157">
            <v>6.25E-2</v>
          </cell>
          <cell r="DU157">
            <v>12.184749481198914</v>
          </cell>
          <cell r="FT157">
            <v>6.6000000000000003E-2</v>
          </cell>
          <cell r="FU157">
            <v>17.254163232931695</v>
          </cell>
        </row>
        <row r="158">
          <cell r="AK158">
            <v>2.5000000000000001E-2</v>
          </cell>
          <cell r="AL158">
            <v>29.492773054534808</v>
          </cell>
          <cell r="BC158">
            <v>5.5</v>
          </cell>
          <cell r="BD158">
            <v>0.22236494097654291</v>
          </cell>
          <cell r="DB158">
            <v>0.36814958428498601</v>
          </cell>
          <cell r="DC158">
            <v>1.0842706378283613</v>
          </cell>
          <cell r="DT158">
            <v>6.5000000000000002E-2</v>
          </cell>
          <cell r="DU158">
            <v>13.304466192138271</v>
          </cell>
          <cell r="FT158">
            <v>6.6000000000000003E-2</v>
          </cell>
          <cell r="FU158">
            <v>17.254163232931695</v>
          </cell>
        </row>
        <row r="159">
          <cell r="AK159">
            <v>2.5000000000000001E-2</v>
          </cell>
          <cell r="AL159">
            <v>29.492773054534808</v>
          </cell>
          <cell r="BC159">
            <v>5.5</v>
          </cell>
          <cell r="BD159">
            <v>0.22236494097654291</v>
          </cell>
          <cell r="DB159">
            <v>0.368978750015174</v>
          </cell>
          <cell r="DC159">
            <v>1.0859133822074456</v>
          </cell>
          <cell r="DT159">
            <v>6.5000000000000002E-2</v>
          </cell>
          <cell r="DU159">
            <v>13.304466192138271</v>
          </cell>
          <cell r="FT159">
            <v>6.6000000000000003E-2</v>
          </cell>
          <cell r="FU159">
            <v>17.254163232931695</v>
          </cell>
        </row>
        <row r="160">
          <cell r="AK160">
            <v>2.5000000000000001E-2</v>
          </cell>
          <cell r="AL160">
            <v>29.492773054534808</v>
          </cell>
          <cell r="BC160">
            <v>5.6</v>
          </cell>
          <cell r="BD160">
            <v>0.22234961639538944</v>
          </cell>
          <cell r="DB160">
            <v>0.368978750015174</v>
          </cell>
          <cell r="DC160">
            <v>1.0859133822074456</v>
          </cell>
          <cell r="DT160">
            <v>6.5000000000000002E-2</v>
          </cell>
          <cell r="DU160">
            <v>13.304466192138271</v>
          </cell>
          <cell r="FT160">
            <v>6.6000000000000003E-2</v>
          </cell>
          <cell r="FU160">
            <v>17.254163232931695</v>
          </cell>
        </row>
        <row r="161">
          <cell r="AK161">
            <v>2.5000000000000001E-2</v>
          </cell>
          <cell r="AL161">
            <v>29.492773054534808</v>
          </cell>
          <cell r="BC161">
            <v>5.6</v>
          </cell>
          <cell r="BD161">
            <v>0.22234961639538944</v>
          </cell>
          <cell r="DB161">
            <v>0.368978750015174</v>
          </cell>
          <cell r="DC161">
            <v>1.0859133822074456</v>
          </cell>
          <cell r="DT161">
            <v>6.5000000000000002E-2</v>
          </cell>
          <cell r="DU161">
            <v>13.304466192138271</v>
          </cell>
          <cell r="FT161">
            <v>6.6000000000000003E-2</v>
          </cell>
          <cell r="FU161">
            <v>17.254163232931695</v>
          </cell>
        </row>
        <row r="162">
          <cell r="AK162">
            <v>2.5000000000000001E-2</v>
          </cell>
          <cell r="AL162">
            <v>29.492773054534808</v>
          </cell>
          <cell r="BC162">
            <v>5.7</v>
          </cell>
          <cell r="BD162">
            <v>0.22164412886586915</v>
          </cell>
          <cell r="DB162">
            <v>0.36980791574574401</v>
          </cell>
          <cell r="DC162">
            <v>1.0875509562313921</v>
          </cell>
          <cell r="DT162">
            <v>6.5000000000000002E-2</v>
          </cell>
          <cell r="DU162">
            <v>13.304466192138271</v>
          </cell>
          <cell r="FT162">
            <v>6.6000000000000003E-2</v>
          </cell>
          <cell r="FU162">
            <v>17.254163232931695</v>
          </cell>
        </row>
        <row r="163">
          <cell r="AK163">
            <v>2.5000000000000001E-2</v>
          </cell>
          <cell r="AL163">
            <v>29.492773054534808</v>
          </cell>
          <cell r="BC163">
            <v>5.8</v>
          </cell>
          <cell r="BD163">
            <v>0.22025504115028288</v>
          </cell>
          <cell r="DB163">
            <v>0.37146624720650301</v>
          </cell>
          <cell r="DC163">
            <v>1.0908104697548338</v>
          </cell>
          <cell r="DT163">
            <v>6.5000000000000002E-2</v>
          </cell>
          <cell r="DU163">
            <v>13.304466192138271</v>
          </cell>
          <cell r="FT163">
            <v>6.6000000000000003E-2</v>
          </cell>
          <cell r="FU163">
            <v>17.254163232931695</v>
          </cell>
        </row>
        <row r="164">
          <cell r="AK164">
            <v>2.5999999999999999E-2</v>
          </cell>
          <cell r="AL164">
            <v>28.70484405232143</v>
          </cell>
          <cell r="BC164">
            <v>5.8</v>
          </cell>
          <cell r="BD164">
            <v>0.22025504115028288</v>
          </cell>
          <cell r="DB164">
            <v>0.37229541293669099</v>
          </cell>
          <cell r="DC164">
            <v>1.0924323476860742</v>
          </cell>
          <cell r="DT164">
            <v>6.5000000000000002E-2</v>
          </cell>
          <cell r="DU164">
            <v>13.304466192138271</v>
          </cell>
          <cell r="FT164">
            <v>6.6000000000000003E-2</v>
          </cell>
          <cell r="FU164">
            <v>17.254163232931695</v>
          </cell>
        </row>
        <row r="165">
          <cell r="AK165">
            <v>2.5999999999999999E-2</v>
          </cell>
          <cell r="AL165">
            <v>28.70484405232143</v>
          </cell>
          <cell r="BC165">
            <v>5.9</v>
          </cell>
          <cell r="BD165">
            <v>0.21819523441847882</v>
          </cell>
          <cell r="DB165">
            <v>0.37312457866726201</v>
          </cell>
          <cell r="DC165">
            <v>1.0940489321275806</v>
          </cell>
          <cell r="DT165">
            <v>6.5000000000000002E-2</v>
          </cell>
          <cell r="DU165">
            <v>13.304466192138271</v>
          </cell>
          <cell r="FT165">
            <v>6.7000000000000004E-2</v>
          </cell>
          <cell r="FU165">
            <v>17.974888051036697</v>
          </cell>
        </row>
        <row r="166">
          <cell r="AK166">
            <v>2.5999999999999999E-2</v>
          </cell>
          <cell r="AL166">
            <v>28.70484405232143</v>
          </cell>
          <cell r="BC166">
            <v>6.1</v>
          </cell>
          <cell r="BD166">
            <v>0.21214529444119562</v>
          </cell>
          <cell r="DB166">
            <v>0.37395374439744999</v>
          </cell>
          <cell r="DC166">
            <v>1.0956601924578171</v>
          </cell>
          <cell r="DT166">
            <v>6.5000000000000002E-2</v>
          </cell>
          <cell r="DU166">
            <v>13.304466192138271</v>
          </cell>
          <cell r="FT166">
            <v>6.7000000000000004E-2</v>
          </cell>
          <cell r="FU166">
            <v>17.974888051036697</v>
          </cell>
        </row>
        <row r="167">
          <cell r="AK167">
            <v>2.7E-2</v>
          </cell>
          <cell r="AL167">
            <v>27.770349692468066</v>
          </cell>
          <cell r="BC167">
            <v>6.1</v>
          </cell>
          <cell r="BD167">
            <v>0.21214529444119562</v>
          </cell>
          <cell r="DB167">
            <v>0.37892873877972599</v>
          </cell>
          <cell r="DC167">
            <v>1.1052142420070943</v>
          </cell>
          <cell r="DT167">
            <v>6.5000000000000002E-2</v>
          </cell>
          <cell r="DU167">
            <v>13.304466192138271</v>
          </cell>
          <cell r="FT167">
            <v>6.7000000000000004E-2</v>
          </cell>
          <cell r="FU167">
            <v>17.974888051036697</v>
          </cell>
        </row>
        <row r="168">
          <cell r="AK168">
            <v>2.7E-2</v>
          </cell>
          <cell r="AL168">
            <v>27.770349692468066</v>
          </cell>
          <cell r="BC168">
            <v>6.1</v>
          </cell>
          <cell r="BD168">
            <v>0.21214529444119562</v>
          </cell>
          <cell r="DB168">
            <v>0.38390373316200199</v>
          </cell>
          <cell r="DC168">
            <v>1.1145689849422351</v>
          </cell>
          <cell r="DT168">
            <v>6.5000000000000002E-2</v>
          </cell>
          <cell r="DU168">
            <v>13.304466192138271</v>
          </cell>
          <cell r="FT168">
            <v>6.7000000000000004E-2</v>
          </cell>
          <cell r="FU168">
            <v>17.974888051036697</v>
          </cell>
        </row>
        <row r="169">
          <cell r="AK169">
            <v>2.7E-2</v>
          </cell>
          <cell r="AL169">
            <v>27.770349692468066</v>
          </cell>
          <cell r="BC169">
            <v>6.2</v>
          </cell>
          <cell r="BD169">
            <v>0.20821026729211711</v>
          </cell>
          <cell r="DB169">
            <v>0.38556206462276099</v>
          </cell>
          <cell r="DC169">
            <v>1.117641824518649</v>
          </cell>
          <cell r="DT169">
            <v>6.5000000000000002E-2</v>
          </cell>
          <cell r="DU169">
            <v>13.304466192138271</v>
          </cell>
          <cell r="FT169">
            <v>6.7000000000000004E-2</v>
          </cell>
          <cell r="FU169">
            <v>17.974888051036697</v>
          </cell>
        </row>
        <row r="170">
          <cell r="AK170">
            <v>2.7E-2</v>
          </cell>
          <cell r="AL170">
            <v>27.770349692468066</v>
          </cell>
          <cell r="BC170">
            <v>6.2</v>
          </cell>
          <cell r="BD170">
            <v>0.20821026729211711</v>
          </cell>
          <cell r="DB170">
            <v>0.38639123035294898</v>
          </cell>
          <cell r="DC170">
            <v>1.1191695968740645</v>
          </cell>
          <cell r="DT170">
            <v>6.5000000000000002E-2</v>
          </cell>
          <cell r="DU170">
            <v>13.304466192138271</v>
          </cell>
          <cell r="FT170">
            <v>6.7000000000000004E-2</v>
          </cell>
          <cell r="FU170">
            <v>17.974888051036697</v>
          </cell>
        </row>
        <row r="171">
          <cell r="AK171">
            <v>2.7E-2</v>
          </cell>
          <cell r="AL171">
            <v>27.770349692468066</v>
          </cell>
          <cell r="BC171">
            <v>6.4</v>
          </cell>
          <cell r="BD171">
            <v>0.19869592182306589</v>
          </cell>
          <cell r="DB171">
            <v>0.38639123035294898</v>
          </cell>
          <cell r="DC171">
            <v>1.1191695968740645</v>
          </cell>
          <cell r="DT171">
            <v>6.5000000000000002E-2</v>
          </cell>
          <cell r="DU171">
            <v>13.304466192138271</v>
          </cell>
          <cell r="FT171">
            <v>6.7000000000000004E-2</v>
          </cell>
          <cell r="FU171">
            <v>17.974888051036697</v>
          </cell>
        </row>
        <row r="172">
          <cell r="AK172">
            <v>2.7E-2</v>
          </cell>
          <cell r="AL172">
            <v>27.770349692468066</v>
          </cell>
          <cell r="BC172">
            <v>6.6</v>
          </cell>
          <cell r="BD172">
            <v>0.18727287516671678</v>
          </cell>
          <cell r="DB172">
            <v>0.38722039608351899</v>
          </cell>
          <cell r="DC172">
            <v>1.1206915650112597</v>
          </cell>
          <cell r="DT172">
            <v>6.5000000000000002E-2</v>
          </cell>
          <cell r="DU172">
            <v>13.304466192138271</v>
          </cell>
          <cell r="FT172">
            <v>6.7000000000000004E-2</v>
          </cell>
          <cell r="FU172">
            <v>17.974888051036697</v>
          </cell>
        </row>
        <row r="173">
          <cell r="AK173">
            <v>2.7E-2</v>
          </cell>
          <cell r="AL173">
            <v>27.770349692468066</v>
          </cell>
          <cell r="BC173">
            <v>6.7</v>
          </cell>
          <cell r="BD173">
            <v>0.18096413362033414</v>
          </cell>
          <cell r="DB173">
            <v>0.38804956181370698</v>
          </cell>
          <cell r="DC173">
            <v>1.1222076995838632</v>
          </cell>
          <cell r="DT173">
            <v>6.5000000000000002E-2</v>
          </cell>
          <cell r="DU173">
            <v>13.304466192138271</v>
          </cell>
          <cell r="FT173">
            <v>6.7000000000000004E-2</v>
          </cell>
          <cell r="FU173">
            <v>17.974888051036697</v>
          </cell>
        </row>
        <row r="174">
          <cell r="AK174">
            <v>2.7E-2</v>
          </cell>
          <cell r="AL174">
            <v>27.770349692468066</v>
          </cell>
          <cell r="BC174">
            <v>6.7</v>
          </cell>
          <cell r="BD174">
            <v>0.18096413362033414</v>
          </cell>
          <cell r="DB174">
            <v>0.38804956181370698</v>
          </cell>
          <cell r="DC174">
            <v>1.1222076995838632</v>
          </cell>
          <cell r="DT174">
            <v>6.5000000000000002E-2</v>
          </cell>
          <cell r="DU174">
            <v>13.304466192138271</v>
          </cell>
          <cell r="FT174">
            <v>6.7000000000000004E-2</v>
          </cell>
          <cell r="FU174">
            <v>17.974888051036697</v>
          </cell>
        </row>
        <row r="175">
          <cell r="AK175">
            <v>2.8000000000000001E-2</v>
          </cell>
          <cell r="AL175">
            <v>26.705092050120765</v>
          </cell>
          <cell r="BC175">
            <v>6.7</v>
          </cell>
          <cell r="BD175">
            <v>0.18096413362033414</v>
          </cell>
          <cell r="DB175">
            <v>0.38887872754427799</v>
          </cell>
          <cell r="DC175">
            <v>1.1237179713318364</v>
          </cell>
          <cell r="DT175">
            <v>6.5000000000000002E-2</v>
          </cell>
          <cell r="DU175">
            <v>13.304466192138271</v>
          </cell>
          <cell r="FT175">
            <v>6.7000000000000004E-2</v>
          </cell>
          <cell r="FU175">
            <v>17.974888051036697</v>
          </cell>
        </row>
        <row r="176">
          <cell r="AK176">
            <v>2.8000000000000001E-2</v>
          </cell>
          <cell r="AL176">
            <v>26.705092050120765</v>
          </cell>
          <cell r="BC176">
            <v>6.7</v>
          </cell>
          <cell r="BD176">
            <v>0.18096413362033414</v>
          </cell>
          <cell r="DB176">
            <v>0.38887872754427799</v>
          </cell>
          <cell r="DC176">
            <v>1.1237179713318364</v>
          </cell>
          <cell r="DT176">
            <v>6.5000000000000002E-2</v>
          </cell>
          <cell r="DU176">
            <v>13.304466192138271</v>
          </cell>
          <cell r="FT176">
            <v>6.8000000000000005E-2</v>
          </cell>
          <cell r="FU176">
            <v>18.664774757457955</v>
          </cell>
        </row>
        <row r="177">
          <cell r="AK177">
            <v>2.8000000000000001E-2</v>
          </cell>
          <cell r="AL177">
            <v>26.705092050120765</v>
          </cell>
          <cell r="BC177">
            <v>6.8</v>
          </cell>
          <cell r="BD177">
            <v>0.17432509716669517</v>
          </cell>
          <cell r="DB177">
            <v>0.39136622473522498</v>
          </cell>
          <cell r="DC177">
            <v>1.1282133182806484</v>
          </cell>
          <cell r="DT177">
            <v>6.5000000000000002E-2</v>
          </cell>
          <cell r="DU177">
            <v>13.304466192138271</v>
          </cell>
          <cell r="FT177">
            <v>6.8000000000000005E-2</v>
          </cell>
          <cell r="FU177">
            <v>18.664774757457955</v>
          </cell>
        </row>
        <row r="178">
          <cell r="AK178">
            <v>2.8000000000000001E-2</v>
          </cell>
          <cell r="AL178">
            <v>26.705092050120765</v>
          </cell>
          <cell r="BC178">
            <v>6.9</v>
          </cell>
          <cell r="BD178">
            <v>0.16740834470136659</v>
          </cell>
          <cell r="DB178">
            <v>0.39136622473522498</v>
          </cell>
          <cell r="DC178">
            <v>1.1282133182806484</v>
          </cell>
          <cell r="DT178">
            <v>6.5000000000000002E-2</v>
          </cell>
          <cell r="DU178">
            <v>13.304466192138271</v>
          </cell>
          <cell r="FT178">
            <v>6.8000000000000005E-2</v>
          </cell>
          <cell r="FU178">
            <v>18.664774757457955</v>
          </cell>
        </row>
        <row r="179">
          <cell r="AK179">
            <v>2.9000000000000001E-2</v>
          </cell>
          <cell r="AL179">
            <v>25.52662415208658</v>
          </cell>
          <cell r="BC179">
            <v>6.9</v>
          </cell>
          <cell r="BD179">
            <v>0.16740834470136659</v>
          </cell>
          <cell r="DB179">
            <v>0.39468288765674198</v>
          </cell>
          <cell r="DC179">
            <v>1.1341232744687748</v>
          </cell>
          <cell r="DT179">
            <v>6.7500000000000004E-2</v>
          </cell>
          <cell r="DU179">
            <v>14.352406682425851</v>
          </cell>
          <cell r="FT179">
            <v>6.8000000000000005E-2</v>
          </cell>
          <cell r="FU179">
            <v>18.664774757457955</v>
          </cell>
        </row>
        <row r="180">
          <cell r="AK180">
            <v>2.9000000000000001E-2</v>
          </cell>
          <cell r="AL180">
            <v>25.52662415208658</v>
          </cell>
          <cell r="BC180">
            <v>6.9</v>
          </cell>
          <cell r="BD180">
            <v>0.16740834470136659</v>
          </cell>
          <cell r="DB180">
            <v>0.39882871630844802</v>
          </cell>
          <cell r="DC180">
            <v>1.1413733988653365</v>
          </cell>
          <cell r="DT180">
            <v>6.7500000000000004E-2</v>
          </cell>
          <cell r="DU180">
            <v>14.352406682425851</v>
          </cell>
          <cell r="FT180">
            <v>6.8000000000000005E-2</v>
          </cell>
          <cell r="FU180">
            <v>18.664774757457955</v>
          </cell>
        </row>
        <row r="181">
          <cell r="AK181">
            <v>2.9000000000000001E-2</v>
          </cell>
          <cell r="AL181">
            <v>25.52662415208658</v>
          </cell>
          <cell r="BC181">
            <v>7</v>
          </cell>
          <cell r="BD181">
            <v>0.1602669849336005</v>
          </cell>
          <cell r="DB181">
            <v>0.40048704776920602</v>
          </cell>
          <cell r="DC181">
            <v>1.1442299995386283</v>
          </cell>
          <cell r="DT181">
            <v>6.7500000000000004E-2</v>
          </cell>
          <cell r="DU181">
            <v>14.352406682425851</v>
          </cell>
          <cell r="FT181">
            <v>6.8000000000000005E-2</v>
          </cell>
          <cell r="FU181">
            <v>18.664774757457955</v>
          </cell>
        </row>
        <row r="182">
          <cell r="AK182">
            <v>2.9000000000000001E-2</v>
          </cell>
          <cell r="AL182">
            <v>25.52662415208658</v>
          </cell>
          <cell r="BC182">
            <v>7.1</v>
          </cell>
          <cell r="BD182">
            <v>0.15295398961027878</v>
          </cell>
          <cell r="DB182">
            <v>0.40131621349977697</v>
          </cell>
          <cell r="DC182">
            <v>1.1456488771893911</v>
          </cell>
          <cell r="DT182">
            <v>6.7500000000000004E-2</v>
          </cell>
          <cell r="DU182">
            <v>14.352406682425851</v>
          </cell>
          <cell r="FT182">
            <v>6.8000000000000005E-2</v>
          </cell>
          <cell r="FU182">
            <v>18.664774757457955</v>
          </cell>
        </row>
        <row r="183">
          <cell r="AK183">
            <v>0.03</v>
          </cell>
          <cell r="AL183">
            <v>24.25377043642337</v>
          </cell>
          <cell r="BC183">
            <v>7.2</v>
          </cell>
          <cell r="BD183">
            <v>0.14552155623462396</v>
          </cell>
          <cell r="DB183">
            <v>0.40131621349977697</v>
          </cell>
          <cell r="DC183">
            <v>1.1456488771893911</v>
          </cell>
          <cell r="DT183">
            <v>6.7500000000000004E-2</v>
          </cell>
          <cell r="DU183">
            <v>14.352406682425851</v>
          </cell>
          <cell r="FT183">
            <v>6.8000000000000005E-2</v>
          </cell>
          <cell r="FU183">
            <v>18.664774757457955</v>
          </cell>
        </row>
        <row r="184">
          <cell r="AK184">
            <v>0.03</v>
          </cell>
          <cell r="AL184">
            <v>24.25377043642337</v>
          </cell>
          <cell r="BC184">
            <v>7.2</v>
          </cell>
          <cell r="BD184">
            <v>0.14552155623462396</v>
          </cell>
          <cell r="DB184">
            <v>0.40131621349977697</v>
          </cell>
          <cell r="DC184">
            <v>1.1456488771893911</v>
          </cell>
          <cell r="DT184">
            <v>6.7500000000000004E-2</v>
          </cell>
          <cell r="DU184">
            <v>14.352406682425851</v>
          </cell>
          <cell r="FT184">
            <v>6.8000000000000005E-2</v>
          </cell>
          <cell r="FU184">
            <v>18.664774757457955</v>
          </cell>
        </row>
        <row r="185">
          <cell r="AK185">
            <v>0.03</v>
          </cell>
          <cell r="AL185">
            <v>24.25377043642337</v>
          </cell>
          <cell r="BC185">
            <v>7.2</v>
          </cell>
          <cell r="BD185">
            <v>0.14552155623462396</v>
          </cell>
          <cell r="DB185">
            <v>0.40214537922996502</v>
          </cell>
          <cell r="DC185">
            <v>1.1470614359510434</v>
          </cell>
          <cell r="DT185">
            <v>6.7500000000000004E-2</v>
          </cell>
          <cell r="DU185">
            <v>14.352406682425851</v>
          </cell>
          <cell r="FT185">
            <v>6.8000000000000005E-2</v>
          </cell>
          <cell r="FU185">
            <v>18.664774757457955</v>
          </cell>
        </row>
        <row r="186">
          <cell r="AK186">
            <v>0.03</v>
          </cell>
          <cell r="AL186">
            <v>24.25377043642337</v>
          </cell>
          <cell r="BC186">
            <v>7.3</v>
          </cell>
          <cell r="BD186">
            <v>0.13802051061715029</v>
          </cell>
          <cell r="DB186">
            <v>0.40380371069072402</v>
          </cell>
          <cell r="DC186">
            <v>1.1498674861119642</v>
          </cell>
          <cell r="DT186">
            <v>6.7500000000000004E-2</v>
          </cell>
          <cell r="DU186">
            <v>14.352406682425851</v>
          </cell>
          <cell r="FT186">
            <v>6.8000000000000005E-2</v>
          </cell>
          <cell r="FU186">
            <v>18.664774757457955</v>
          </cell>
        </row>
        <row r="187">
          <cell r="AK187">
            <v>0.03</v>
          </cell>
          <cell r="AL187">
            <v>24.25377043642337</v>
          </cell>
          <cell r="BC187">
            <v>7.4</v>
          </cell>
          <cell r="BD187">
            <v>0.1304997582964435</v>
          </cell>
          <cell r="DB187">
            <v>0.40380371069072402</v>
          </cell>
          <cell r="DC187">
            <v>1.1498674861119642</v>
          </cell>
          <cell r="DT187">
            <v>6.7500000000000004E-2</v>
          </cell>
          <cell r="DU187">
            <v>14.352406682425851</v>
          </cell>
          <cell r="FT187">
            <v>6.8000000000000005E-2</v>
          </cell>
          <cell r="FU187">
            <v>18.664774757457955</v>
          </cell>
        </row>
        <row r="188">
          <cell r="AK188">
            <v>0.03</v>
          </cell>
          <cell r="AL188">
            <v>24.25377043642337</v>
          </cell>
          <cell r="BC188">
            <v>7.4</v>
          </cell>
          <cell r="BD188">
            <v>0.1304997582964435</v>
          </cell>
          <cell r="DB188">
            <v>0.40546204215148202</v>
          </cell>
          <cell r="DC188">
            <v>1.1526479296326164</v>
          </cell>
          <cell r="DT188">
            <v>6.7500000000000004E-2</v>
          </cell>
          <cell r="DU188">
            <v>14.352406682425851</v>
          </cell>
          <cell r="FT188">
            <v>6.8000000000000005E-2</v>
          </cell>
          <cell r="FU188">
            <v>18.664774757457955</v>
          </cell>
        </row>
        <row r="189">
          <cell r="AK189">
            <v>3.1E-2</v>
          </cell>
          <cell r="AL189">
            <v>22.906129687759755</v>
          </cell>
          <cell r="BC189">
            <v>7.5</v>
          </cell>
          <cell r="BD189">
            <v>0.12300579240800993</v>
          </cell>
          <cell r="DB189">
            <v>0.40877870507300001</v>
          </cell>
          <cell r="DC189">
            <v>1.1581311233797908</v>
          </cell>
          <cell r="DT189">
            <v>6.7500000000000004E-2</v>
          </cell>
          <cell r="DU189">
            <v>14.352406682425851</v>
          </cell>
          <cell r="FT189">
            <v>6.8000000000000005E-2</v>
          </cell>
          <cell r="FU189">
            <v>18.664774757457955</v>
          </cell>
        </row>
        <row r="190">
          <cell r="AK190">
            <v>3.1E-2</v>
          </cell>
          <cell r="AL190">
            <v>22.906129687759755</v>
          </cell>
          <cell r="BC190">
            <v>7.5</v>
          </cell>
          <cell r="BD190">
            <v>0.12300579240800993</v>
          </cell>
          <cell r="DB190">
            <v>0.40960787080356997</v>
          </cell>
          <cell r="DC190">
            <v>1.1594855778733781</v>
          </cell>
          <cell r="DT190">
            <v>6.7500000000000004E-2</v>
          </cell>
          <cell r="DU190">
            <v>14.352406682425851</v>
          </cell>
          <cell r="FT190">
            <v>6.9000000000000006E-2</v>
          </cell>
          <cell r="FU190">
            <v>19.318063068340891</v>
          </cell>
        </row>
        <row r="191">
          <cell r="AK191">
            <v>3.2000000000000001E-2</v>
          </cell>
          <cell r="AL191">
            <v>21.503578654705631</v>
          </cell>
          <cell r="BC191">
            <v>7.6</v>
          </cell>
          <cell r="BD191">
            <v>0.11558226400777856</v>
          </cell>
          <cell r="DB191">
            <v>0.41209536799451701</v>
          </cell>
          <cell r="DC191">
            <v>1.1635092872089512</v>
          </cell>
          <cell r="DT191">
            <v>7.0000000000000007E-2</v>
          </cell>
          <cell r="DU191">
            <v>15.296724225059206</v>
          </cell>
          <cell r="FT191">
            <v>6.9000000000000006E-2</v>
          </cell>
          <cell r="FU191">
            <v>19.318063068340891</v>
          </cell>
        </row>
        <row r="192">
          <cell r="AK192">
            <v>3.2000000000000001E-2</v>
          </cell>
          <cell r="AL192">
            <v>21.503578654705631</v>
          </cell>
          <cell r="BC192">
            <v>7.6</v>
          </cell>
          <cell r="BD192">
            <v>0.11558226400777856</v>
          </cell>
          <cell r="DB192">
            <v>0.41375369945527601</v>
          </cell>
          <cell r="DC192">
            <v>1.1661584497668855</v>
          </cell>
          <cell r="DT192">
            <v>7.0000000000000007E-2</v>
          </cell>
          <cell r="DU192">
            <v>15.296724225059206</v>
          </cell>
          <cell r="FT192">
            <v>6.9000000000000006E-2</v>
          </cell>
          <cell r="FU192">
            <v>19.318063068340891</v>
          </cell>
        </row>
        <row r="193">
          <cell r="AK193">
            <v>3.2000000000000001E-2</v>
          </cell>
          <cell r="AL193">
            <v>21.503578654705631</v>
          </cell>
          <cell r="BC193">
            <v>7.6</v>
          </cell>
          <cell r="BD193">
            <v>0.11558226400777856</v>
          </cell>
          <cell r="DB193">
            <v>0.41375369945527601</v>
          </cell>
          <cell r="DC193">
            <v>1.1661584497668855</v>
          </cell>
          <cell r="DT193">
            <v>7.0000000000000007E-2</v>
          </cell>
          <cell r="DU193">
            <v>15.296724225059206</v>
          </cell>
          <cell r="FT193">
            <v>6.9000000000000006E-2</v>
          </cell>
          <cell r="FU193">
            <v>19.318063068340891</v>
          </cell>
        </row>
        <row r="194">
          <cell r="AK194">
            <v>3.3000000000000002E-2</v>
          </cell>
          <cell r="AL194">
            <v>20.065793675085892</v>
          </cell>
          <cell r="BC194">
            <v>7.7</v>
          </cell>
          <cell r="BD194">
            <v>0.10826961922116042</v>
          </cell>
          <cell r="DB194">
            <v>0.41541203091603401</v>
          </cell>
          <cell r="DC194">
            <v>1.1687807185909593</v>
          </cell>
          <cell r="DT194">
            <v>7.0000000000000007E-2</v>
          </cell>
          <cell r="DU194">
            <v>15.296724225059206</v>
          </cell>
          <cell r="FT194">
            <v>6.9000000000000006E-2</v>
          </cell>
          <cell r="FU194">
            <v>19.318063068340891</v>
          </cell>
        </row>
        <row r="195">
          <cell r="AK195">
            <v>3.3000000000000002E-2</v>
          </cell>
          <cell r="AL195">
            <v>20.065793675085892</v>
          </cell>
          <cell r="BC195">
            <v>7.7</v>
          </cell>
          <cell r="BD195">
            <v>0.10826961922116042</v>
          </cell>
          <cell r="DB195">
            <v>0.416241196646222</v>
          </cell>
          <cell r="DC195">
            <v>1.1700817026629151</v>
          </cell>
          <cell r="DT195">
            <v>7.0000000000000007E-2</v>
          </cell>
          <cell r="DU195">
            <v>15.296724225059206</v>
          </cell>
          <cell r="FT195">
            <v>6.9000000000000006E-2</v>
          </cell>
          <cell r="FU195">
            <v>19.318063068340891</v>
          </cell>
        </row>
        <row r="196">
          <cell r="AK196">
            <v>3.4000000000000002E-2</v>
          </cell>
          <cell r="AL196">
            <v>18.611805991539384</v>
          </cell>
          <cell r="BC196">
            <v>7.7</v>
          </cell>
          <cell r="BD196">
            <v>0.10826961922116042</v>
          </cell>
          <cell r="DB196">
            <v>0.41707036237679301</v>
          </cell>
          <cell r="DC196">
            <v>1.1713758853018912</v>
          </cell>
          <cell r="DT196">
            <v>7.0000000000000007E-2</v>
          </cell>
          <cell r="DU196">
            <v>15.296724225059206</v>
          </cell>
          <cell r="FT196">
            <v>6.9000000000000006E-2</v>
          </cell>
          <cell r="FU196">
            <v>19.318063068340891</v>
          </cell>
        </row>
        <row r="197">
          <cell r="AK197">
            <v>3.4000000000000002E-2</v>
          </cell>
          <cell r="AL197">
            <v>18.611805991539384</v>
          </cell>
          <cell r="BC197">
            <v>7.9</v>
          </cell>
          <cell r="BD197">
            <v>9.4121051139587769E-2</v>
          </cell>
          <cell r="DB197">
            <v>0.417899528106981</v>
          </cell>
          <cell r="DC197">
            <v>1.1726632407450175</v>
          </cell>
          <cell r="DT197">
            <v>7.0000000000000007E-2</v>
          </cell>
          <cell r="DU197">
            <v>15.296724225059206</v>
          </cell>
          <cell r="FT197">
            <v>6.9000000000000006E-2</v>
          </cell>
          <cell r="FU197">
            <v>19.318063068340891</v>
          </cell>
        </row>
        <row r="198">
          <cell r="AK198">
            <v>3.4000000000000002E-2</v>
          </cell>
          <cell r="AL198">
            <v>18.611805991539384</v>
          </cell>
          <cell r="BC198">
            <v>8</v>
          </cell>
          <cell r="BD198">
            <v>8.7347708432731597E-2</v>
          </cell>
          <cell r="DB198">
            <v>0.417899528106981</v>
          </cell>
          <cell r="DC198">
            <v>1.1726632407450175</v>
          </cell>
          <cell r="DT198">
            <v>7.0000000000000007E-2</v>
          </cell>
          <cell r="DU198">
            <v>15.296724225059206</v>
          </cell>
          <cell r="FT198">
            <v>6.9000000000000006E-2</v>
          </cell>
          <cell r="FU198">
            <v>19.318063068340891</v>
          </cell>
        </row>
        <row r="199">
          <cell r="AK199">
            <v>3.5000000000000003E-2</v>
          </cell>
          <cell r="AL199">
            <v>17.159604160113691</v>
          </cell>
          <cell r="BC199">
            <v>8.1</v>
          </cell>
          <cell r="BD199">
            <v>8.0810173843226529E-2</v>
          </cell>
          <cell r="DB199">
            <v>0.417899528106981</v>
          </cell>
          <cell r="DC199">
            <v>1.1726632407450175</v>
          </cell>
          <cell r="DT199">
            <v>7.0000000000000007E-2</v>
          </cell>
          <cell r="DU199">
            <v>15.296724225059206</v>
          </cell>
          <cell r="FT199">
            <v>6.9000000000000006E-2</v>
          </cell>
          <cell r="FU199">
            <v>19.318063068340891</v>
          </cell>
        </row>
        <row r="200">
          <cell r="AK200">
            <v>3.5000000000000003E-2</v>
          </cell>
          <cell r="AL200">
            <v>17.159604160113691</v>
          </cell>
          <cell r="BC200">
            <v>8.1999999999999993</v>
          </cell>
          <cell r="BD200">
            <v>7.452986671960235E-2</v>
          </cell>
          <cell r="DB200">
            <v>0.417899528106981</v>
          </cell>
          <cell r="DC200">
            <v>1.1726632407450175</v>
          </cell>
          <cell r="DT200">
            <v>7.0000000000000007E-2</v>
          </cell>
          <cell r="DU200">
            <v>15.296724225059206</v>
          </cell>
          <cell r="FT200">
            <v>6.9000000000000006E-2</v>
          </cell>
          <cell r="FU200">
            <v>19.318063068340891</v>
          </cell>
        </row>
        <row r="201">
          <cell r="AK201">
            <v>3.5000000000000003E-2</v>
          </cell>
          <cell r="AL201">
            <v>17.159604160113691</v>
          </cell>
          <cell r="BC201">
            <v>8.4</v>
          </cell>
          <cell r="BD201">
            <v>6.2807034242588058E-2</v>
          </cell>
          <cell r="DB201">
            <v>0.417899528106981</v>
          </cell>
          <cell r="DC201">
            <v>1.1726632407450175</v>
          </cell>
          <cell r="DT201">
            <v>7.0000000000000007E-2</v>
          </cell>
          <cell r="DU201">
            <v>15.296724225059206</v>
          </cell>
          <cell r="FT201">
            <v>6.9000000000000006E-2</v>
          </cell>
          <cell r="FU201">
            <v>19.318063068340891</v>
          </cell>
        </row>
        <row r="202">
          <cell r="AK202">
            <v>3.5000000000000003E-2</v>
          </cell>
          <cell r="AL202">
            <v>17.159604160113691</v>
          </cell>
          <cell r="BC202">
            <v>8.4</v>
          </cell>
          <cell r="BD202">
            <v>6.2807034242588058E-2</v>
          </cell>
          <cell r="DB202">
            <v>0.421216191028499</v>
          </cell>
          <cell r="DC202">
            <v>1.1777438794077006</v>
          </cell>
          <cell r="DT202">
            <v>7.0000000000000007E-2</v>
          </cell>
          <cell r="DU202">
            <v>15.296724225059206</v>
          </cell>
          <cell r="FT202">
            <v>6.9000000000000006E-2</v>
          </cell>
          <cell r="FU202">
            <v>19.318063068340891</v>
          </cell>
        </row>
        <row r="203">
          <cell r="AK203">
            <v>3.5000000000000003E-2</v>
          </cell>
          <cell r="AL203">
            <v>17.159604160113691</v>
          </cell>
          <cell r="BC203">
            <v>8.4</v>
          </cell>
          <cell r="BD203">
            <v>6.2807034242588058E-2</v>
          </cell>
          <cell r="DB203">
            <v>0.424532853950016</v>
          </cell>
          <cell r="DC203">
            <v>1.1827132525071116</v>
          </cell>
          <cell r="DT203">
            <v>7.0000000000000007E-2</v>
          </cell>
          <cell r="DU203">
            <v>15.296724225059206</v>
          </cell>
          <cell r="FT203">
            <v>6.9000000000000006E-2</v>
          </cell>
          <cell r="FU203">
            <v>19.318063068340891</v>
          </cell>
        </row>
        <row r="204">
          <cell r="AK204">
            <v>3.5000000000000003E-2</v>
          </cell>
          <cell r="AL204">
            <v>17.159604160113691</v>
          </cell>
          <cell r="BC204">
            <v>8.4</v>
          </cell>
          <cell r="BD204">
            <v>6.2807034242588058E-2</v>
          </cell>
          <cell r="DB204">
            <v>0.42867868260210401</v>
          </cell>
          <cell r="DC204">
            <v>1.1887660798413631</v>
          </cell>
          <cell r="DT204">
            <v>7.0000000000000007E-2</v>
          </cell>
          <cell r="DU204">
            <v>15.296724225059206</v>
          </cell>
          <cell r="FT204">
            <v>6.9000000000000006E-2</v>
          </cell>
          <cell r="FU204">
            <v>19.318063068340891</v>
          </cell>
        </row>
        <row r="205">
          <cell r="AK205">
            <v>3.5999999999999997E-2</v>
          </cell>
          <cell r="AL205">
            <v>15.725794193594973</v>
          </cell>
          <cell r="BC205">
            <v>8.4</v>
          </cell>
          <cell r="BD205">
            <v>6.2807034242588058E-2</v>
          </cell>
          <cell r="DB205">
            <v>0.43199534552362101</v>
          </cell>
          <cell r="DC205">
            <v>1.1934793340332408</v>
          </cell>
          <cell r="DT205">
            <v>7.0000000000000007E-2</v>
          </cell>
          <cell r="DU205">
            <v>15.296724225059206</v>
          </cell>
          <cell r="FT205">
            <v>6.9000000000000006E-2</v>
          </cell>
          <cell r="FU205">
            <v>19.318063068340891</v>
          </cell>
        </row>
        <row r="206">
          <cell r="AK206">
            <v>3.5999999999999997E-2</v>
          </cell>
          <cell r="AL206">
            <v>15.725794193594973</v>
          </cell>
          <cell r="BC206">
            <v>8.4</v>
          </cell>
          <cell r="BD206">
            <v>6.2807034242588058E-2</v>
          </cell>
          <cell r="DB206">
            <v>0.432824511253809</v>
          </cell>
          <cell r="DC206">
            <v>1.1946395309323983</v>
          </cell>
          <cell r="DT206">
            <v>7.0000000000000007E-2</v>
          </cell>
          <cell r="DU206">
            <v>15.296724225059206</v>
          </cell>
          <cell r="FT206">
            <v>6.9000000000000006E-2</v>
          </cell>
          <cell r="FU206">
            <v>19.318063068340891</v>
          </cell>
        </row>
        <row r="207">
          <cell r="AK207">
            <v>3.5999999999999997E-2</v>
          </cell>
          <cell r="AL207">
            <v>15.725794193594973</v>
          </cell>
          <cell r="BC207">
            <v>8.5</v>
          </cell>
          <cell r="BD207">
            <v>5.7388110351852671E-2</v>
          </cell>
          <cell r="DB207">
            <v>0.43365367698438001</v>
          </cell>
          <cell r="DC207">
            <v>1.1957924341429989</v>
          </cell>
          <cell r="DT207">
            <v>7.4999999999999997E-2</v>
          </cell>
          <cell r="DU207">
            <v>16.756570230486911</v>
          </cell>
          <cell r="FT207">
            <v>6.9000000000000006E-2</v>
          </cell>
          <cell r="FU207">
            <v>19.318063068340891</v>
          </cell>
        </row>
        <row r="208">
          <cell r="AK208">
            <v>3.5999999999999997E-2</v>
          </cell>
          <cell r="AL208">
            <v>15.725794193594973</v>
          </cell>
          <cell r="BC208">
            <v>8.5</v>
          </cell>
          <cell r="BD208">
            <v>5.7388110351852671E-2</v>
          </cell>
          <cell r="DB208">
            <v>0.43531200844513901</v>
          </cell>
          <cell r="DC208">
            <v>1.1980762664864555</v>
          </cell>
          <cell r="DT208">
            <v>7.7499999999999999E-2</v>
          </cell>
          <cell r="DU208">
            <v>17.222576390511296</v>
          </cell>
          <cell r="FT208">
            <v>6.9000000000000006E-2</v>
          </cell>
          <cell r="FU208">
            <v>19.318063068340891</v>
          </cell>
        </row>
        <row r="209">
          <cell r="AK209">
            <v>3.5999999999999997E-2</v>
          </cell>
          <cell r="AL209">
            <v>15.725794193594973</v>
          </cell>
          <cell r="BC209">
            <v>8.5</v>
          </cell>
          <cell r="BD209">
            <v>5.7388110351852671E-2</v>
          </cell>
          <cell r="DB209">
            <v>0.43531200844513901</v>
          </cell>
          <cell r="DC209">
            <v>1.1980762664864555</v>
          </cell>
          <cell r="DT209">
            <v>7.7499999999999999E-2</v>
          </cell>
          <cell r="DU209">
            <v>17.222576390511296</v>
          </cell>
          <cell r="FT209">
            <v>6.9000000000000006E-2</v>
          </cell>
          <cell r="FU209">
            <v>19.318063068340891</v>
          </cell>
        </row>
        <row r="210">
          <cell r="AK210">
            <v>3.6999999999999998E-2</v>
          </cell>
          <cell r="AL210">
            <v>14.325325013451149</v>
          </cell>
          <cell r="BC210">
            <v>8.5</v>
          </cell>
          <cell r="BD210">
            <v>5.7388110351852671E-2</v>
          </cell>
          <cell r="DB210">
            <v>0.43531200844513901</v>
          </cell>
          <cell r="DC210">
            <v>1.1980762664864555</v>
          </cell>
          <cell r="DT210">
            <v>7.7499999999999999E-2</v>
          </cell>
          <cell r="DU210">
            <v>17.222576390511296</v>
          </cell>
          <cell r="FT210">
            <v>6.9000000000000006E-2</v>
          </cell>
          <cell r="FU210">
            <v>19.318063068340891</v>
          </cell>
        </row>
        <row r="211">
          <cell r="AK211">
            <v>3.7999999999999999E-2</v>
          </cell>
          <cell r="AL211">
            <v>12.971283589533067</v>
          </cell>
          <cell r="BC211">
            <v>8.6999999999999993</v>
          </cell>
          <cell r="BD211">
            <v>4.7467737946696655E-2</v>
          </cell>
          <cell r="DB211">
            <v>0.436141174175327</v>
          </cell>
          <cell r="DC211">
            <v>1.1992071494458192</v>
          </cell>
          <cell r="DT211">
            <v>7.7499999999999999E-2</v>
          </cell>
          <cell r="DU211">
            <v>17.222576390511296</v>
          </cell>
          <cell r="FT211">
            <v>6.9000000000000006E-2</v>
          </cell>
          <cell r="FU211">
            <v>19.318063068340891</v>
          </cell>
        </row>
        <row r="212">
          <cell r="AK212">
            <v>3.7999999999999999E-2</v>
          </cell>
          <cell r="AL212">
            <v>12.971283589533067</v>
          </cell>
          <cell r="BC212">
            <v>8.6999999999999993</v>
          </cell>
          <cell r="BD212">
            <v>4.7467737946696655E-2</v>
          </cell>
          <cell r="DB212">
            <v>0.436141174175327</v>
          </cell>
          <cell r="DC212">
            <v>1.1992071494458192</v>
          </cell>
          <cell r="DT212">
            <v>7.7499999999999999E-2</v>
          </cell>
          <cell r="DU212">
            <v>17.222576390511296</v>
          </cell>
          <cell r="FT212">
            <v>7.0000000000000007E-2</v>
          </cell>
          <cell r="FU212">
            <v>19.92914527765674</v>
          </cell>
        </row>
        <row r="213">
          <cell r="AK213">
            <v>3.9E-2</v>
          </cell>
          <cell r="AL213">
            <v>11.674760999459298</v>
          </cell>
          <cell r="BC213">
            <v>8.6999999999999993</v>
          </cell>
          <cell r="BD213">
            <v>4.7467737946696655E-2</v>
          </cell>
          <cell r="DB213">
            <v>0.43697033990551498</v>
          </cell>
          <cell r="DC213">
            <v>1.2003306463706507</v>
          </cell>
          <cell r="DT213">
            <v>7.7499999999999999E-2</v>
          </cell>
          <cell r="DU213">
            <v>17.222576390511296</v>
          </cell>
          <cell r="FT213">
            <v>7.0000000000000007E-2</v>
          </cell>
          <cell r="FU213">
            <v>19.92914527765674</v>
          </cell>
        </row>
        <row r="214">
          <cell r="AK214">
            <v>3.9E-2</v>
          </cell>
          <cell r="AL214">
            <v>11.674760999459298</v>
          </cell>
          <cell r="BC214">
            <v>8.8000000000000007</v>
          </cell>
          <cell r="BD214">
            <v>4.2969619617307116E-2</v>
          </cell>
          <cell r="DB214">
            <v>0.43862867136627298</v>
          </cell>
          <cell r="DC214">
            <v>1.2025553912454328</v>
          </cell>
          <cell r="DT214">
            <v>0.08</v>
          </cell>
          <cell r="DU214">
            <v>17.488700329909079</v>
          </cell>
          <cell r="FT214">
            <v>7.0000000000000007E-2</v>
          </cell>
          <cell r="FU214">
            <v>19.92914527765674</v>
          </cell>
        </row>
        <row r="215">
          <cell r="AK215">
            <v>0.04</v>
          </cell>
          <cell r="AL215">
            <v>10.444787698035864</v>
          </cell>
          <cell r="BC215">
            <v>8.8000000000000007</v>
          </cell>
          <cell r="BD215">
            <v>4.2969619617307116E-2</v>
          </cell>
          <cell r="DB215">
            <v>0.43862867136627298</v>
          </cell>
          <cell r="DC215">
            <v>1.2025553912454328</v>
          </cell>
          <cell r="DT215">
            <v>0.08</v>
          </cell>
          <cell r="DU215">
            <v>17.488700329909079</v>
          </cell>
          <cell r="FT215">
            <v>7.0000000000000007E-2</v>
          </cell>
          <cell r="FU215">
            <v>19.92914527765674</v>
          </cell>
        </row>
        <row r="216">
          <cell r="AK216">
            <v>0.04</v>
          </cell>
          <cell r="AL216">
            <v>10.444787698035864</v>
          </cell>
          <cell r="BC216">
            <v>8.8000000000000007</v>
          </cell>
          <cell r="BD216">
            <v>4.2969619617307116E-2</v>
          </cell>
          <cell r="DB216">
            <v>0.44609116293987899</v>
          </cell>
          <cell r="DC216">
            <v>1.2121952250194323</v>
          </cell>
          <cell r="DT216">
            <v>0.08</v>
          </cell>
          <cell r="DU216">
            <v>17.488700329909079</v>
          </cell>
          <cell r="FT216">
            <v>7.0000000000000007E-2</v>
          </cell>
          <cell r="FU216">
            <v>19.92914527765674</v>
          </cell>
        </row>
        <row r="217">
          <cell r="AK217">
            <v>0.04</v>
          </cell>
          <cell r="AL217">
            <v>10.444787698035864</v>
          </cell>
          <cell r="BC217">
            <v>8.8000000000000007</v>
          </cell>
          <cell r="BD217">
            <v>4.2969619617307116E-2</v>
          </cell>
          <cell r="DB217">
            <v>0.44774949440063799</v>
          </cell>
          <cell r="DC217">
            <v>1.2142538122395352</v>
          </cell>
          <cell r="DT217">
            <v>0.08</v>
          </cell>
          <cell r="DU217">
            <v>17.488700329909079</v>
          </cell>
          <cell r="FT217">
            <v>7.0000000000000007E-2</v>
          </cell>
          <cell r="FU217">
            <v>19.92914527765674</v>
          </cell>
        </row>
        <row r="218">
          <cell r="AK218">
            <v>4.1000000000000002E-2</v>
          </cell>
          <cell r="AL218">
            <v>9.2883336843816373</v>
          </cell>
          <cell r="BC218">
            <v>8.8000000000000007</v>
          </cell>
          <cell r="BD218">
            <v>4.2969619617307116E-2</v>
          </cell>
          <cell r="DB218">
            <v>0.44940782586139599</v>
          </cell>
          <cell r="DC218">
            <v>1.2162816317351204</v>
          </cell>
          <cell r="DT218">
            <v>0.08</v>
          </cell>
          <cell r="DU218">
            <v>17.488700329909079</v>
          </cell>
          <cell r="FT218">
            <v>7.0000000000000007E-2</v>
          </cell>
          <cell r="FU218">
            <v>19.92914527765674</v>
          </cell>
        </row>
        <row r="219">
          <cell r="AK219">
            <v>4.1000000000000002E-2</v>
          </cell>
          <cell r="AL219">
            <v>9.2883336843816373</v>
          </cell>
          <cell r="BC219">
            <v>8.9</v>
          </cell>
          <cell r="BD219">
            <v>3.8777004806106595E-2</v>
          </cell>
          <cell r="DB219">
            <v>0.45438282024367199</v>
          </cell>
          <cell r="DC219">
            <v>1.2221788383521708</v>
          </cell>
          <cell r="DT219">
            <v>0.08</v>
          </cell>
          <cell r="DU219">
            <v>17.488700329909079</v>
          </cell>
          <cell r="FT219">
            <v>7.0000000000000007E-2</v>
          </cell>
          <cell r="FU219">
            <v>19.92914527765674</v>
          </cell>
        </row>
        <row r="220">
          <cell r="AK220">
            <v>4.2000000000000003E-2</v>
          </cell>
          <cell r="AL220">
            <v>8.2103670928116568</v>
          </cell>
          <cell r="BC220">
            <v>8.9</v>
          </cell>
          <cell r="BD220">
            <v>3.8777004806106595E-2</v>
          </cell>
          <cell r="DB220">
            <v>0.45521198597385998</v>
          </cell>
          <cell r="DC220">
            <v>1.2231343326701267</v>
          </cell>
          <cell r="DT220">
            <v>0.08</v>
          </cell>
          <cell r="DU220">
            <v>17.488700329909079</v>
          </cell>
          <cell r="FT220">
            <v>7.0000000000000007E-2</v>
          </cell>
          <cell r="FU220">
            <v>19.92914527765674</v>
          </cell>
        </row>
        <row r="221">
          <cell r="AK221">
            <v>4.2000000000000003E-2</v>
          </cell>
          <cell r="AL221">
            <v>8.2103670928116568</v>
          </cell>
          <cell r="BC221">
            <v>9</v>
          </cell>
          <cell r="BD221">
            <v>3.4884844388126203E-2</v>
          </cell>
          <cell r="DB221">
            <v>0.45521198597385998</v>
          </cell>
          <cell r="DC221">
            <v>1.2231343326701267</v>
          </cell>
          <cell r="DT221">
            <v>0.08</v>
          </cell>
          <cell r="DU221">
            <v>17.488700329909079</v>
          </cell>
          <cell r="FT221">
            <v>7.0000000000000007E-2</v>
          </cell>
          <cell r="FU221">
            <v>19.92914527765674</v>
          </cell>
        </row>
        <row r="222">
          <cell r="AK222">
            <v>4.2999999999999997E-2</v>
          </cell>
          <cell r="AL222">
            <v>7.2139630805221788</v>
          </cell>
          <cell r="BC222">
            <v>9.1</v>
          </cell>
          <cell r="BD222">
            <v>3.1285932060469535E-2</v>
          </cell>
          <cell r="DB222">
            <v>0.45521198597385998</v>
          </cell>
          <cell r="DC222">
            <v>1.2231343326701267</v>
          </cell>
          <cell r="DT222">
            <v>0.08</v>
          </cell>
          <cell r="DU222">
            <v>17.488700329909079</v>
          </cell>
          <cell r="FT222">
            <v>7.0000000000000007E-2</v>
          </cell>
          <cell r="FU222">
            <v>19.92914527765674</v>
          </cell>
        </row>
        <row r="223">
          <cell r="AK223">
            <v>4.2999999999999997E-2</v>
          </cell>
          <cell r="AL223">
            <v>7.2139630805221788</v>
          </cell>
          <cell r="BC223">
            <v>9.1</v>
          </cell>
          <cell r="BD223">
            <v>3.1285932060469535E-2</v>
          </cell>
          <cell r="DB223">
            <v>0.45604115170404802</v>
          </cell>
          <cell r="DC223">
            <v>1.2240819532250533</v>
          </cell>
          <cell r="DT223">
            <v>0.08</v>
          </cell>
          <cell r="DU223">
            <v>17.488700329909079</v>
          </cell>
          <cell r="FT223">
            <v>7.0000000000000007E-2</v>
          </cell>
          <cell r="FU223">
            <v>19.92914527765674</v>
          </cell>
        </row>
        <row r="224">
          <cell r="AK224">
            <v>4.2999999999999997E-2</v>
          </cell>
          <cell r="AL224">
            <v>7.2139630805221788</v>
          </cell>
          <cell r="BC224">
            <v>9.1999999999999993</v>
          </cell>
          <cell r="BD224">
            <v>2.7971205499278323E-2</v>
          </cell>
          <cell r="DB224">
            <v>0.45852864889537798</v>
          </cell>
          <cell r="DC224">
            <v>1.2268773785447937</v>
          </cell>
          <cell r="DT224">
            <v>0.08</v>
          </cell>
          <cell r="DU224">
            <v>17.488700329909079</v>
          </cell>
          <cell r="FT224">
            <v>7.0000000000000007E-2</v>
          </cell>
          <cell r="FU224">
            <v>19.92914527765674</v>
          </cell>
        </row>
        <row r="225">
          <cell r="AK225">
            <v>4.2999999999999997E-2</v>
          </cell>
          <cell r="AL225">
            <v>7.2139630805221788</v>
          </cell>
          <cell r="BC225">
            <v>9.1999999999999993</v>
          </cell>
          <cell r="BD225">
            <v>2.7971205499278323E-2</v>
          </cell>
          <cell r="DB225">
            <v>0.45903729678036298</v>
          </cell>
          <cell r="DC225">
            <v>1.2274401969772726</v>
          </cell>
          <cell r="DT225">
            <v>0.08</v>
          </cell>
          <cell r="DU225">
            <v>17.488700329909079</v>
          </cell>
          <cell r="FT225">
            <v>7.0000000000000007E-2</v>
          </cell>
          <cell r="FU225">
            <v>19.92914527765674</v>
          </cell>
        </row>
        <row r="226">
          <cell r="AK226">
            <v>4.7E-2</v>
          </cell>
          <cell r="AL226">
            <v>4.0484149078157712</v>
          </cell>
          <cell r="BC226">
            <v>9.1999999999999993</v>
          </cell>
          <cell r="BD226">
            <v>2.7971205499278323E-2</v>
          </cell>
          <cell r="DB226">
            <v>0.46286260758686598</v>
          </cell>
          <cell r="DC226">
            <v>1.2315765995499397</v>
          </cell>
          <cell r="DT226">
            <v>0.08</v>
          </cell>
          <cell r="DU226">
            <v>17.488700329909079</v>
          </cell>
          <cell r="FT226">
            <v>7.0000000000000007E-2</v>
          </cell>
          <cell r="FU226">
            <v>19.92914527765674</v>
          </cell>
        </row>
        <row r="227">
          <cell r="AK227">
            <v>4.9000000000000002E-2</v>
          </cell>
          <cell r="AL227">
            <v>2.9252299359199561</v>
          </cell>
          <cell r="BC227">
            <v>9.1999999999999993</v>
          </cell>
          <cell r="BD227">
            <v>2.7971205499278323E-2</v>
          </cell>
          <cell r="DB227">
            <v>0.47051322919987199</v>
          </cell>
          <cell r="DC227">
            <v>1.2393338381886487</v>
          </cell>
          <cell r="DT227">
            <v>0.08</v>
          </cell>
          <cell r="DU227">
            <v>17.488700329909079</v>
          </cell>
          <cell r="FT227">
            <v>7.0000000000000007E-2</v>
          </cell>
          <cell r="FU227">
            <v>19.92914527765674</v>
          </cell>
        </row>
        <row r="228">
          <cell r="AK228">
            <v>0.05</v>
          </cell>
          <cell r="AL228">
            <v>2.4642080220001392</v>
          </cell>
          <cell r="BC228">
            <v>9.1999999999999993</v>
          </cell>
          <cell r="BD228">
            <v>2.7971205499278323E-2</v>
          </cell>
          <cell r="DB228">
            <v>0.47433854000637499</v>
          </cell>
          <cell r="DC228">
            <v>1.2429512627926804</v>
          </cell>
          <cell r="DT228">
            <v>0.08</v>
          </cell>
          <cell r="DU228">
            <v>17.488700329909079</v>
          </cell>
          <cell r="FT228">
            <v>7.0000000000000007E-2</v>
          </cell>
          <cell r="FU228">
            <v>19.92914527765674</v>
          </cell>
        </row>
        <row r="229">
          <cell r="AK229">
            <v>5.3999999999999999E-2</v>
          </cell>
          <cell r="AL229">
            <v>1.1684564706920817</v>
          </cell>
          <cell r="BC229">
            <v>9.3000000000000007</v>
          </cell>
          <cell r="BD229">
            <v>2.4930044186994814E-2</v>
          </cell>
          <cell r="DB229">
            <v>0.47433854000637499</v>
          </cell>
          <cell r="DC229">
            <v>1.2429512627926804</v>
          </cell>
          <cell r="DT229">
            <v>0.08</v>
          </cell>
          <cell r="DU229">
            <v>17.488700329909079</v>
          </cell>
          <cell r="FT229">
            <v>7.0000000000000007E-2</v>
          </cell>
          <cell r="FU229">
            <v>19.92914527765674</v>
          </cell>
        </row>
        <row r="230">
          <cell r="AK230">
            <v>5.6000000000000001E-2</v>
          </cell>
          <cell r="AL230">
            <v>0.77606762625354586</v>
          </cell>
          <cell r="BC230">
            <v>9.3000000000000007</v>
          </cell>
          <cell r="BD230">
            <v>2.4930044186994814E-2</v>
          </cell>
          <cell r="DB230">
            <v>0.47816385081287899</v>
          </cell>
          <cell r="DC230">
            <v>1.2463924052380648</v>
          </cell>
          <cell r="DT230">
            <v>0.08</v>
          </cell>
          <cell r="DU230">
            <v>17.488700329909079</v>
          </cell>
          <cell r="FT230">
            <v>7.0000000000000007E-2</v>
          </cell>
          <cell r="FU230">
            <v>19.92914527765674</v>
          </cell>
        </row>
        <row r="231">
          <cell r="DB231">
            <v>0.48581447242588499</v>
          </cell>
          <cell r="DC231">
            <v>1.2527398355873791</v>
          </cell>
          <cell r="DT231">
            <v>0.08</v>
          </cell>
          <cell r="DU231">
            <v>17.488700329909079</v>
          </cell>
          <cell r="FT231">
            <v>7.0000000000000007E-2</v>
          </cell>
          <cell r="FU231">
            <v>19.92914527765674</v>
          </cell>
        </row>
        <row r="232">
          <cell r="DB232">
            <v>0.48581447242588499</v>
          </cell>
          <cell r="DC232">
            <v>1.2527398355873791</v>
          </cell>
          <cell r="DT232">
            <v>0.08</v>
          </cell>
          <cell r="DU232">
            <v>17.488700329909079</v>
          </cell>
          <cell r="FT232">
            <v>7.0000000000000007E-2</v>
          </cell>
          <cell r="FU232">
            <v>19.92914527765674</v>
          </cell>
        </row>
        <row r="233">
          <cell r="DB233">
            <v>0.48581447242588499</v>
          </cell>
          <cell r="DC233">
            <v>1.2527398355873791</v>
          </cell>
          <cell r="DT233">
            <v>0.08</v>
          </cell>
          <cell r="DU233">
            <v>17.488700329909079</v>
          </cell>
          <cell r="FT233">
            <v>7.0000000000000007E-2</v>
          </cell>
          <cell r="FU233">
            <v>19.92914527765674</v>
          </cell>
        </row>
        <row r="234">
          <cell r="DB234">
            <v>0.48581447242588499</v>
          </cell>
          <cell r="DC234">
            <v>1.2527398355873791</v>
          </cell>
          <cell r="DT234">
            <v>8.2500000000000004E-2</v>
          </cell>
          <cell r="DU234">
            <v>17.545404307769658</v>
          </cell>
          <cell r="FT234">
            <v>7.0000000000000007E-2</v>
          </cell>
          <cell r="FU234">
            <v>19.92914527765674</v>
          </cell>
        </row>
        <row r="235">
          <cell r="DB235">
            <v>0.48581447242588499</v>
          </cell>
          <cell r="DC235">
            <v>1.2527398355873791</v>
          </cell>
          <cell r="DT235">
            <v>8.2500000000000004E-2</v>
          </cell>
          <cell r="DU235">
            <v>17.545404307769658</v>
          </cell>
          <cell r="FT235">
            <v>7.0000000000000007E-2</v>
          </cell>
          <cell r="FU235">
            <v>19.92914527765674</v>
          </cell>
        </row>
        <row r="236">
          <cell r="DB236">
            <v>0.48963978323238799</v>
          </cell>
          <cell r="DC236">
            <v>1.2556433104225528</v>
          </cell>
          <cell r="DT236">
            <v>8.2500000000000004E-2</v>
          </cell>
          <cell r="DU236">
            <v>17.545404307769658</v>
          </cell>
          <cell r="FT236">
            <v>7.0000000000000007E-2</v>
          </cell>
          <cell r="FU236">
            <v>19.92914527765674</v>
          </cell>
        </row>
        <row r="237">
          <cell r="DB237">
            <v>0.48963978323238799</v>
          </cell>
          <cell r="DC237">
            <v>1.2556433104225528</v>
          </cell>
          <cell r="DT237">
            <v>8.2500000000000004E-2</v>
          </cell>
          <cell r="DU237">
            <v>17.545404307769658</v>
          </cell>
          <cell r="FT237">
            <v>7.0000000000000007E-2</v>
          </cell>
          <cell r="FU237">
            <v>19.92914527765674</v>
          </cell>
        </row>
        <row r="238">
          <cell r="DB238">
            <v>0.49346509403889099</v>
          </cell>
          <cell r="DC238">
            <v>1.2583648790391231</v>
          </cell>
          <cell r="DT238">
            <v>8.2500000000000004E-2</v>
          </cell>
          <cell r="DU238">
            <v>17.545404307769658</v>
          </cell>
          <cell r="FT238">
            <v>7.0000000000000007E-2</v>
          </cell>
          <cell r="FU238">
            <v>19.92914527765674</v>
          </cell>
        </row>
        <row r="239">
          <cell r="DB239">
            <v>0.497290404845394</v>
          </cell>
          <cell r="DC239">
            <v>1.2609033304437753</v>
          </cell>
          <cell r="DT239">
            <v>8.2500000000000004E-2</v>
          </cell>
          <cell r="DU239">
            <v>17.545404307769658</v>
          </cell>
          <cell r="FT239">
            <v>7.0000000000000007E-2</v>
          </cell>
          <cell r="FU239">
            <v>19.92914527765674</v>
          </cell>
        </row>
        <row r="240">
          <cell r="DB240">
            <v>0.5049410264584</v>
          </cell>
          <cell r="DC240">
            <v>1.2654264379326616</v>
          </cell>
          <cell r="DT240">
            <v>8.5000000000000006E-2</v>
          </cell>
          <cell r="DU240">
            <v>17.390643498003534</v>
          </cell>
          <cell r="FT240">
            <v>7.0000000000000007E-2</v>
          </cell>
          <cell r="FU240">
            <v>19.92914527765674</v>
          </cell>
        </row>
        <row r="241">
          <cell r="DB241">
            <v>0.50876633726490295</v>
          </cell>
          <cell r="DC241">
            <v>1.2674090747797604</v>
          </cell>
          <cell r="DT241">
            <v>8.5000000000000006E-2</v>
          </cell>
          <cell r="DU241">
            <v>17.390643498003534</v>
          </cell>
          <cell r="FT241">
            <v>7.0000000000000007E-2</v>
          </cell>
          <cell r="FU241">
            <v>19.92914527765674</v>
          </cell>
        </row>
        <row r="242">
          <cell r="DB242">
            <v>0.50876633726490295</v>
          </cell>
          <cell r="DC242">
            <v>1.2674090747797604</v>
          </cell>
          <cell r="DT242">
            <v>8.5000000000000006E-2</v>
          </cell>
          <cell r="DU242">
            <v>17.390643498003534</v>
          </cell>
          <cell r="FT242">
            <v>7.0999999999999994E-2</v>
          </cell>
          <cell r="FU242">
            <v>20.492645802094803</v>
          </cell>
        </row>
        <row r="243">
          <cell r="DB243">
            <v>0.512591648071406</v>
          </cell>
          <cell r="DC243">
            <v>1.2692045574429673</v>
          </cell>
          <cell r="DT243">
            <v>8.5000000000000006E-2</v>
          </cell>
          <cell r="DU243">
            <v>17.390643498003534</v>
          </cell>
          <cell r="FT243">
            <v>7.0999999999999994E-2</v>
          </cell>
          <cell r="FU243">
            <v>20.492645802094803</v>
          </cell>
        </row>
        <row r="244">
          <cell r="DB244">
            <v>0.512591648071406</v>
          </cell>
          <cell r="DC244">
            <v>1.2692045574429673</v>
          </cell>
          <cell r="DT244">
            <v>8.5000000000000006E-2</v>
          </cell>
          <cell r="DU244">
            <v>17.390643498003534</v>
          </cell>
          <cell r="FT244">
            <v>7.0999999999999994E-2</v>
          </cell>
          <cell r="FU244">
            <v>20.492645802094803</v>
          </cell>
        </row>
        <row r="245">
          <cell r="DB245">
            <v>0.512591648071406</v>
          </cell>
          <cell r="DC245">
            <v>1.2692045574429673</v>
          </cell>
          <cell r="DT245">
            <v>8.7499999999999994E-2</v>
          </cell>
          <cell r="DU245">
            <v>17.02998839579913</v>
          </cell>
          <cell r="FT245">
            <v>7.0999999999999994E-2</v>
          </cell>
          <cell r="FU245">
            <v>20.492645802094803</v>
          </cell>
        </row>
        <row r="246">
          <cell r="DB246">
            <v>0.512591648071406</v>
          </cell>
          <cell r="DC246">
            <v>1.2692045574429673</v>
          </cell>
          <cell r="DT246">
            <v>8.7499999999999994E-2</v>
          </cell>
          <cell r="DU246">
            <v>17.02998839579913</v>
          </cell>
          <cell r="FT246">
            <v>7.0999999999999994E-2</v>
          </cell>
          <cell r="FU246">
            <v>20.492645802094803</v>
          </cell>
        </row>
        <row r="247">
          <cell r="DB247">
            <v>0.51641695887790895</v>
          </cell>
          <cell r="DC247">
            <v>1.2708120821837896</v>
          </cell>
          <cell r="DT247">
            <v>8.7499999999999994E-2</v>
          </cell>
          <cell r="DU247">
            <v>17.02998839579913</v>
          </cell>
          <cell r="FT247">
            <v>7.0999999999999994E-2</v>
          </cell>
          <cell r="FU247">
            <v>20.492645802094803</v>
          </cell>
        </row>
        <row r="248">
          <cell r="DB248">
            <v>0.52406758049091495</v>
          </cell>
          <cell r="DC248">
            <v>1.2734604609439983</v>
          </cell>
          <cell r="DT248">
            <v>8.7499999999999994E-2</v>
          </cell>
          <cell r="DU248">
            <v>17.02998839579913</v>
          </cell>
          <cell r="FT248">
            <v>7.0999999999999994E-2</v>
          </cell>
          <cell r="FU248">
            <v>20.492645802094803</v>
          </cell>
        </row>
        <row r="249">
          <cell r="DB249">
            <v>0.52789289129741801</v>
          </cell>
          <cell r="DC249">
            <v>1.2745001270371519</v>
          </cell>
          <cell r="DT249">
            <v>8.7499999999999994E-2</v>
          </cell>
          <cell r="DU249">
            <v>17.02998839579913</v>
          </cell>
          <cell r="FT249">
            <v>7.0999999999999994E-2</v>
          </cell>
          <cell r="FU249">
            <v>20.492645802094803</v>
          </cell>
        </row>
        <row r="250">
          <cell r="DB250">
            <v>0.53171820210392096</v>
          </cell>
          <cell r="DC250">
            <v>1.2753494602434805</v>
          </cell>
          <cell r="DT250">
            <v>8.7499999999999994E-2</v>
          </cell>
          <cell r="DU250">
            <v>17.02998839579913</v>
          </cell>
          <cell r="FT250">
            <v>7.0999999999999994E-2</v>
          </cell>
          <cell r="FU250">
            <v>20.492645802094803</v>
          </cell>
        </row>
        <row r="251">
          <cell r="DB251">
            <v>0.53554351291042401</v>
          </cell>
          <cell r="DC251">
            <v>1.2760080790383888</v>
          </cell>
          <cell r="DT251">
            <v>0.09</v>
          </cell>
          <cell r="DU251">
            <v>16.476291978643527</v>
          </cell>
          <cell r="FT251">
            <v>7.0999999999999994E-2</v>
          </cell>
          <cell r="FU251">
            <v>20.492645802094803</v>
          </cell>
        </row>
        <row r="252">
          <cell r="DB252">
            <v>0.54701944532993296</v>
          </cell>
          <cell r="DC252">
            <v>1.2768371182712015</v>
          </cell>
          <cell r="DT252">
            <v>0.09</v>
          </cell>
          <cell r="DU252">
            <v>16.476291978643527</v>
          </cell>
          <cell r="FT252">
            <v>7.0999999999999994E-2</v>
          </cell>
          <cell r="FU252">
            <v>20.492645802094803</v>
          </cell>
        </row>
        <row r="253">
          <cell r="DB253">
            <v>0.55467006694293897</v>
          </cell>
          <cell r="DC253">
            <v>1.2764331028135469</v>
          </cell>
          <cell r="DT253">
            <v>0.09</v>
          </cell>
          <cell r="DU253">
            <v>16.476291978643527</v>
          </cell>
          <cell r="FT253">
            <v>7.0999999999999994E-2</v>
          </cell>
          <cell r="FU253">
            <v>20.492645802094803</v>
          </cell>
        </row>
        <row r="254">
          <cell r="DB254">
            <v>0.55849537774944202</v>
          </cell>
          <cell r="DC254">
            <v>1.2759442260155667</v>
          </cell>
          <cell r="DT254">
            <v>0.09</v>
          </cell>
          <cell r="DU254">
            <v>16.476291978643527</v>
          </cell>
          <cell r="FT254">
            <v>7.0999999999999994E-2</v>
          </cell>
          <cell r="FU254">
            <v>20.492645802094803</v>
          </cell>
        </row>
        <row r="255">
          <cell r="DB255">
            <v>0.56232068855594497</v>
          </cell>
          <cell r="DC255">
            <v>1.2752643675335547</v>
          </cell>
          <cell r="DT255">
            <v>0.09</v>
          </cell>
          <cell r="DU255">
            <v>16.476291978643527</v>
          </cell>
          <cell r="FT255">
            <v>7.0999999999999994E-2</v>
          </cell>
          <cell r="FU255">
            <v>20.492645802094803</v>
          </cell>
        </row>
        <row r="256">
          <cell r="DB256">
            <v>0.56614599936244803</v>
          </cell>
          <cell r="DC256">
            <v>1.2743938328718243</v>
          </cell>
          <cell r="DT256">
            <v>0.09</v>
          </cell>
          <cell r="DU256">
            <v>16.476291978643527</v>
          </cell>
          <cell r="FT256">
            <v>7.0999999999999994E-2</v>
          </cell>
          <cell r="FU256">
            <v>20.492645802094803</v>
          </cell>
        </row>
        <row r="257">
          <cell r="DB257">
            <v>0.56614599936244803</v>
          </cell>
          <cell r="DC257">
            <v>1.2743938328718243</v>
          </cell>
          <cell r="DT257">
            <v>0.09</v>
          </cell>
          <cell r="DU257">
            <v>16.476291978643527</v>
          </cell>
          <cell r="FT257">
            <v>7.0999999999999994E-2</v>
          </cell>
          <cell r="FU257">
            <v>20.492645802094803</v>
          </cell>
        </row>
        <row r="258">
          <cell r="DB258">
            <v>0.56614599936244803</v>
          </cell>
          <cell r="DC258">
            <v>1.2743938328718243</v>
          </cell>
          <cell r="DT258">
            <v>0.09</v>
          </cell>
          <cell r="DU258">
            <v>16.476291978643527</v>
          </cell>
          <cell r="FT258">
            <v>7.0999999999999994E-2</v>
          </cell>
          <cell r="FU258">
            <v>20.492645802094803</v>
          </cell>
        </row>
        <row r="259">
          <cell r="DB259">
            <v>0.56614599936244803</v>
          </cell>
          <cell r="DC259">
            <v>1.2743938328718243</v>
          </cell>
          <cell r="DT259">
            <v>0.09</v>
          </cell>
          <cell r="DU259">
            <v>16.476291978643527</v>
          </cell>
          <cell r="FT259">
            <v>7.0999999999999994E-2</v>
          </cell>
          <cell r="FU259">
            <v>20.492645802094803</v>
          </cell>
        </row>
        <row r="260">
          <cell r="DB260">
            <v>0.56614599936244803</v>
          </cell>
          <cell r="DC260">
            <v>1.2743938328718243</v>
          </cell>
          <cell r="DT260">
            <v>0.09</v>
          </cell>
          <cell r="DU260">
            <v>16.476291978643527</v>
          </cell>
          <cell r="FT260">
            <v>7.0999999999999994E-2</v>
          </cell>
          <cell r="FU260">
            <v>20.492645802094803</v>
          </cell>
        </row>
        <row r="261">
          <cell r="DB261">
            <v>0.57379662097545403</v>
          </cell>
          <cell r="DC261">
            <v>1.2720823843561968</v>
          </cell>
          <cell r="DT261">
            <v>0.09</v>
          </cell>
          <cell r="DU261">
            <v>16.476291978643527</v>
          </cell>
          <cell r="FT261">
            <v>7.0999999999999994E-2</v>
          </cell>
          <cell r="FU261">
            <v>20.492645802094803</v>
          </cell>
        </row>
        <row r="262">
          <cell r="DB262">
            <v>0.57762193178195698</v>
          </cell>
          <cell r="DC262">
            <v>1.2706425078988643</v>
          </cell>
          <cell r="DT262">
            <v>0.09</v>
          </cell>
          <cell r="DU262">
            <v>16.476291978643527</v>
          </cell>
          <cell r="FT262">
            <v>7.0999999999999994E-2</v>
          </cell>
          <cell r="FU262">
            <v>20.492645802094803</v>
          </cell>
        </row>
        <row r="263">
          <cell r="DB263">
            <v>0.58527255339496298</v>
          </cell>
          <cell r="DC263">
            <v>1.2671976780618146</v>
          </cell>
          <cell r="DT263">
            <v>0.09</v>
          </cell>
          <cell r="DU263">
            <v>16.476291978643527</v>
          </cell>
          <cell r="FT263">
            <v>7.0999999999999994E-2</v>
          </cell>
          <cell r="FU263">
            <v>20.492645802094803</v>
          </cell>
        </row>
        <row r="264">
          <cell r="DB264">
            <v>0.61204972904048505</v>
          </cell>
          <cell r="DC264">
            <v>1.2493014247490739</v>
          </cell>
          <cell r="DT264">
            <v>0.09</v>
          </cell>
          <cell r="DU264">
            <v>16.476291978643527</v>
          </cell>
          <cell r="FT264">
            <v>7.0999999999999994E-2</v>
          </cell>
          <cell r="FU264">
            <v>20.492645802094803</v>
          </cell>
        </row>
        <row r="265">
          <cell r="DB265">
            <v>0.61970035065349105</v>
          </cell>
          <cell r="DC265">
            <v>1.242557389502976</v>
          </cell>
          <cell r="DT265">
            <v>0.09</v>
          </cell>
          <cell r="DU265">
            <v>16.476291978643527</v>
          </cell>
          <cell r="FT265">
            <v>7.1999999999999995E-2</v>
          </cell>
          <cell r="FU265">
            <v>21.00349953783158</v>
          </cell>
        </row>
        <row r="266">
          <cell r="DB266">
            <v>0.623525661459994</v>
          </cell>
          <cell r="DC266">
            <v>1.2389204448151556</v>
          </cell>
          <cell r="DT266">
            <v>0.09</v>
          </cell>
          <cell r="DU266">
            <v>16.476291978643527</v>
          </cell>
          <cell r="FT266">
            <v>7.1999999999999995E-2</v>
          </cell>
          <cell r="FU266">
            <v>21.00349953783158</v>
          </cell>
        </row>
        <row r="267">
          <cell r="DB267">
            <v>0.631176283073</v>
          </cell>
          <cell r="DC267">
            <v>1.2311247206395211</v>
          </cell>
          <cell r="DT267">
            <v>0.09</v>
          </cell>
          <cell r="DU267">
            <v>16.476291978643527</v>
          </cell>
          <cell r="FT267">
            <v>7.1999999999999995E-2</v>
          </cell>
          <cell r="FU267">
            <v>21.00349953783158</v>
          </cell>
        </row>
        <row r="268">
          <cell r="DB268">
            <v>0.64265221549250895</v>
          </cell>
          <cell r="DC268">
            <v>1.2181527886689798</v>
          </cell>
          <cell r="DT268">
            <v>0.09</v>
          </cell>
          <cell r="DU268">
            <v>16.476291978643527</v>
          </cell>
          <cell r="FT268">
            <v>7.1999999999999995E-2</v>
          </cell>
          <cell r="FU268">
            <v>21.00349953783158</v>
          </cell>
        </row>
        <row r="269">
          <cell r="DB269">
            <v>0.64647752629901201</v>
          </cell>
          <cell r="DC269">
            <v>1.2134954101453941</v>
          </cell>
          <cell r="DT269">
            <v>0.09</v>
          </cell>
          <cell r="DU269">
            <v>16.476291978643527</v>
          </cell>
          <cell r="FT269">
            <v>7.1999999999999995E-2</v>
          </cell>
          <cell r="FU269">
            <v>21.00349953783158</v>
          </cell>
        </row>
        <row r="270">
          <cell r="DB270">
            <v>0.65030283710551495</v>
          </cell>
          <cell r="DC270">
            <v>1.2086746514626918</v>
          </cell>
          <cell r="DT270">
            <v>0.09</v>
          </cell>
          <cell r="DU270">
            <v>16.476291978643527</v>
          </cell>
          <cell r="FT270">
            <v>7.1999999999999995E-2</v>
          </cell>
          <cell r="FU270">
            <v>21.00349953783158</v>
          </cell>
        </row>
        <row r="271">
          <cell r="DB271">
            <v>0.65030283710551495</v>
          </cell>
          <cell r="DC271">
            <v>1.2086746514626918</v>
          </cell>
          <cell r="DT271">
            <v>0.09</v>
          </cell>
          <cell r="DU271">
            <v>16.476291978643527</v>
          </cell>
          <cell r="FT271">
            <v>7.1999999999999995E-2</v>
          </cell>
          <cell r="FU271">
            <v>21.00349953783158</v>
          </cell>
        </row>
        <row r="272">
          <cell r="DB272">
            <v>0.65030283710551495</v>
          </cell>
          <cell r="DC272">
            <v>1.2086746514626918</v>
          </cell>
          <cell r="DT272">
            <v>0.09</v>
          </cell>
          <cell r="DU272">
            <v>16.476291978643527</v>
          </cell>
          <cell r="FT272">
            <v>7.1999999999999995E-2</v>
          </cell>
          <cell r="FU272">
            <v>21.00349953783158</v>
          </cell>
        </row>
        <row r="273">
          <cell r="DB273">
            <v>0.65795345871852096</v>
          </cell>
          <cell r="DC273">
            <v>1.1985514226335554</v>
          </cell>
          <cell r="DT273">
            <v>0.09</v>
          </cell>
          <cell r="DU273">
            <v>16.476291978643527</v>
          </cell>
          <cell r="FT273">
            <v>7.1999999999999995E-2</v>
          </cell>
          <cell r="FU273">
            <v>21.00349953783158</v>
          </cell>
        </row>
        <row r="274">
          <cell r="DB274">
            <v>0.65795345871852096</v>
          </cell>
          <cell r="DC274">
            <v>1.1985514226335554</v>
          </cell>
          <cell r="DT274">
            <v>0.09</v>
          </cell>
          <cell r="DU274">
            <v>16.476291978643527</v>
          </cell>
          <cell r="FT274">
            <v>7.1999999999999995E-2</v>
          </cell>
          <cell r="FU274">
            <v>21.00349953783158</v>
          </cell>
        </row>
        <row r="275">
          <cell r="DB275">
            <v>0.66560408033152696</v>
          </cell>
          <cell r="DC275">
            <v>1.1878005899710244</v>
          </cell>
          <cell r="DT275">
            <v>0.09</v>
          </cell>
          <cell r="DU275">
            <v>16.476291978643527</v>
          </cell>
          <cell r="FT275">
            <v>7.1999999999999995E-2</v>
          </cell>
          <cell r="FU275">
            <v>21.00349953783158</v>
          </cell>
        </row>
        <row r="276">
          <cell r="DB276">
            <v>0.68090532355753897</v>
          </cell>
          <cell r="DC276">
            <v>1.1644908712872362</v>
          </cell>
          <cell r="DT276">
            <v>0.09</v>
          </cell>
          <cell r="DU276">
            <v>16.476291978643527</v>
          </cell>
          <cell r="FT276">
            <v>7.1999999999999995E-2</v>
          </cell>
          <cell r="FU276">
            <v>21.00349953783158</v>
          </cell>
        </row>
        <row r="277">
          <cell r="DB277">
            <v>0.68090532355753897</v>
          </cell>
          <cell r="DC277">
            <v>1.1644908712872362</v>
          </cell>
          <cell r="DT277">
            <v>0.09</v>
          </cell>
          <cell r="DU277">
            <v>16.476291978643527</v>
          </cell>
          <cell r="FT277">
            <v>7.1999999999999995E-2</v>
          </cell>
          <cell r="FU277">
            <v>21.00349953783158</v>
          </cell>
        </row>
        <row r="278">
          <cell r="DB278">
            <v>0.68473063436404202</v>
          </cell>
          <cell r="DC278">
            <v>1.1583011321368937</v>
          </cell>
          <cell r="DT278">
            <v>0.09</v>
          </cell>
          <cell r="DU278">
            <v>16.476291978643527</v>
          </cell>
          <cell r="FT278">
            <v>7.1999999999999995E-2</v>
          </cell>
          <cell r="FU278">
            <v>21.00349953783158</v>
          </cell>
        </row>
        <row r="279">
          <cell r="DB279">
            <v>0.69238125597704803</v>
          </cell>
          <cell r="DC279">
            <v>1.1455049527231398</v>
          </cell>
          <cell r="DT279">
            <v>0.09</v>
          </cell>
          <cell r="DU279">
            <v>16.476291978643527</v>
          </cell>
          <cell r="FT279">
            <v>7.1999999999999995E-2</v>
          </cell>
          <cell r="FU279">
            <v>21.00349953783158</v>
          </cell>
        </row>
        <row r="280">
          <cell r="DB280">
            <v>0.69620656678355097</v>
          </cell>
          <cell r="DC280">
            <v>1.1389038713331618</v>
          </cell>
          <cell r="DT280">
            <v>0.09</v>
          </cell>
          <cell r="DU280">
            <v>16.476291978643527</v>
          </cell>
          <cell r="FT280">
            <v>7.1999999999999995E-2</v>
          </cell>
          <cell r="FU280">
            <v>21.00349953783158</v>
          </cell>
        </row>
        <row r="281">
          <cell r="DB281">
            <v>0.70768249920306003</v>
          </cell>
          <cell r="DC281">
            <v>1.118321756386307</v>
          </cell>
          <cell r="DT281">
            <v>0.09</v>
          </cell>
          <cell r="DU281">
            <v>16.476291978643527</v>
          </cell>
          <cell r="FT281">
            <v>7.1999999999999995E-2</v>
          </cell>
          <cell r="FU281">
            <v>21.00349953783158</v>
          </cell>
        </row>
        <row r="282">
          <cell r="DB282">
            <v>0.70768249920306003</v>
          </cell>
          <cell r="DC282">
            <v>1.118321756386307</v>
          </cell>
          <cell r="DT282">
            <v>0.09</v>
          </cell>
          <cell r="DU282">
            <v>16.476291978643527</v>
          </cell>
          <cell r="FT282">
            <v>7.1999999999999995E-2</v>
          </cell>
          <cell r="FU282">
            <v>21.00349953783158</v>
          </cell>
        </row>
        <row r="283">
          <cell r="DB283">
            <v>0.70768249920306003</v>
          </cell>
          <cell r="DC283">
            <v>1.118321756386307</v>
          </cell>
          <cell r="DT283">
            <v>0.09</v>
          </cell>
          <cell r="DU283">
            <v>16.476291978643527</v>
          </cell>
          <cell r="FT283">
            <v>7.1999999999999995E-2</v>
          </cell>
          <cell r="FU283">
            <v>21.00349953783158</v>
          </cell>
        </row>
        <row r="284">
          <cell r="DB284">
            <v>0.71150781000956298</v>
          </cell>
          <cell r="DC284">
            <v>1.1112108651923658</v>
          </cell>
          <cell r="DT284">
            <v>0.09</v>
          </cell>
          <cell r="DU284">
            <v>16.476291978643527</v>
          </cell>
          <cell r="FT284">
            <v>7.1999999999999995E-2</v>
          </cell>
          <cell r="FU284">
            <v>21.00349953783158</v>
          </cell>
        </row>
        <row r="285">
          <cell r="DB285">
            <v>0.71533312081606604</v>
          </cell>
          <cell r="DC285">
            <v>1.1039796964291477</v>
          </cell>
          <cell r="DT285">
            <v>0.09</v>
          </cell>
          <cell r="DU285">
            <v>16.476291978643527</v>
          </cell>
          <cell r="FT285">
            <v>7.1999999999999995E-2</v>
          </cell>
          <cell r="FU285">
            <v>21.00349953783158</v>
          </cell>
        </row>
        <row r="286">
          <cell r="DB286">
            <v>0.71915843162256898</v>
          </cell>
          <cell r="DC286">
            <v>1.0966311934025939</v>
          </cell>
          <cell r="DT286">
            <v>9.5000000000000001E-2</v>
          </cell>
          <cell r="DU286">
            <v>14.872672606700842</v>
          </cell>
          <cell r="FT286">
            <v>7.1999999999999995E-2</v>
          </cell>
          <cell r="FU286">
            <v>21.00349953783158</v>
          </cell>
        </row>
        <row r="287">
          <cell r="DB287">
            <v>0.72298374242907204</v>
          </cell>
          <cell r="DC287">
            <v>1.0891683326314665</v>
          </cell>
          <cell r="DT287">
            <v>9.5000000000000001E-2</v>
          </cell>
          <cell r="DU287">
            <v>14.872672606700842</v>
          </cell>
          <cell r="FT287">
            <v>7.2999999999999995E-2</v>
          </cell>
          <cell r="FU287">
            <v>21.457027440477713</v>
          </cell>
        </row>
        <row r="288">
          <cell r="DB288">
            <v>0.73828498565508405</v>
          </cell>
          <cell r="DC288">
            <v>1.0582338926883597</v>
          </cell>
          <cell r="DT288">
            <v>9.5000000000000001E-2</v>
          </cell>
          <cell r="DU288">
            <v>14.872672606700842</v>
          </cell>
          <cell r="FT288">
            <v>7.2999999999999995E-2</v>
          </cell>
          <cell r="FU288">
            <v>21.457027440477713</v>
          </cell>
        </row>
        <row r="289">
          <cell r="DB289">
            <v>0.74211029646158699</v>
          </cell>
          <cell r="DC289">
            <v>1.0502449129551263</v>
          </cell>
          <cell r="DT289">
            <v>0.1</v>
          </cell>
          <cell r="DU289">
            <v>12.79099317847381</v>
          </cell>
          <cell r="FT289">
            <v>7.2999999999999995E-2</v>
          </cell>
          <cell r="FU289">
            <v>21.457027440477713</v>
          </cell>
        </row>
        <row r="290">
          <cell r="DB290">
            <v>0.75358622888109705</v>
          </cell>
          <cell r="DC290">
            <v>1.025715118852923</v>
          </cell>
          <cell r="DT290">
            <v>0.1</v>
          </cell>
          <cell r="DU290">
            <v>12.79099317847381</v>
          </cell>
          <cell r="FT290">
            <v>7.2999999999999995E-2</v>
          </cell>
          <cell r="FU290">
            <v>21.457027440477713</v>
          </cell>
        </row>
        <row r="291">
          <cell r="DB291">
            <v>0.75358622888109705</v>
          </cell>
          <cell r="DC291">
            <v>1.025715118852923</v>
          </cell>
          <cell r="DT291">
            <v>0.1</v>
          </cell>
          <cell r="DU291">
            <v>12.79099317847381</v>
          </cell>
          <cell r="FT291">
            <v>7.2999999999999995E-2</v>
          </cell>
          <cell r="FU291">
            <v>21.457027440477713</v>
          </cell>
        </row>
        <row r="292">
          <cell r="DB292">
            <v>0.7574115396876</v>
          </cell>
          <cell r="DC292">
            <v>1.0173614659705419</v>
          </cell>
          <cell r="DT292">
            <v>0.1</v>
          </cell>
          <cell r="DU292">
            <v>12.79099317847381</v>
          </cell>
          <cell r="FT292">
            <v>7.2999999999999995E-2</v>
          </cell>
          <cell r="FU292">
            <v>21.457027440477713</v>
          </cell>
        </row>
        <row r="293">
          <cell r="DB293">
            <v>0.7574115396876</v>
          </cell>
          <cell r="DC293">
            <v>1.0173614659705419</v>
          </cell>
          <cell r="DT293">
            <v>0.1</v>
          </cell>
          <cell r="DU293">
            <v>12.79099317847381</v>
          </cell>
          <cell r="FT293">
            <v>7.2999999999999995E-2</v>
          </cell>
          <cell r="FU293">
            <v>21.457027440477713</v>
          </cell>
        </row>
        <row r="294">
          <cell r="DB294">
            <v>0.76123685049410195</v>
          </cell>
          <cell r="DC294">
            <v>1.0089246039268993</v>
          </cell>
          <cell r="DT294">
            <v>0.1</v>
          </cell>
          <cell r="DU294">
            <v>12.79099317847381</v>
          </cell>
          <cell r="FT294">
            <v>7.2999999999999995E-2</v>
          </cell>
          <cell r="FU294">
            <v>21.457027440477713</v>
          </cell>
        </row>
        <row r="295">
          <cell r="DB295">
            <v>0.76123685049410195</v>
          </cell>
          <cell r="DC295">
            <v>1.0089246039268993</v>
          </cell>
          <cell r="DT295">
            <v>0.1</v>
          </cell>
          <cell r="DU295">
            <v>12.79099317847381</v>
          </cell>
          <cell r="FT295">
            <v>7.2999999999999995E-2</v>
          </cell>
          <cell r="FU295">
            <v>21.457027440477713</v>
          </cell>
        </row>
        <row r="296">
          <cell r="DB296">
            <v>0.76888747210710895</v>
          </cell>
          <cell r="DC296">
            <v>0.99181409588799063</v>
          </cell>
          <cell r="DT296">
            <v>0.1</v>
          </cell>
          <cell r="DU296">
            <v>12.79099317847381</v>
          </cell>
          <cell r="FT296">
            <v>7.2999999999999995E-2</v>
          </cell>
          <cell r="FU296">
            <v>21.457027440477713</v>
          </cell>
        </row>
        <row r="297">
          <cell r="DB297">
            <v>0.78418871533312096</v>
          </cell>
          <cell r="DC297">
            <v>0.95673623984238332</v>
          </cell>
          <cell r="DT297">
            <v>0.1</v>
          </cell>
          <cell r="DU297">
            <v>12.79099317847381</v>
          </cell>
          <cell r="FT297">
            <v>7.2999999999999995E-2</v>
          </cell>
          <cell r="FU297">
            <v>21.457027440477713</v>
          </cell>
        </row>
        <row r="298">
          <cell r="DB298">
            <v>0.78801402613962401</v>
          </cell>
          <cell r="DC298">
            <v>0.94780711909748783</v>
          </cell>
          <cell r="DT298">
            <v>0.1</v>
          </cell>
          <cell r="DU298">
            <v>12.79099317847381</v>
          </cell>
          <cell r="FT298">
            <v>7.2999999999999995E-2</v>
          </cell>
          <cell r="FU298">
            <v>21.457027440477713</v>
          </cell>
        </row>
        <row r="299">
          <cell r="DB299">
            <v>0.79566464775263002</v>
          </cell>
          <cell r="DC299">
            <v>0.92977990397424681</v>
          </cell>
          <cell r="DT299">
            <v>0.1</v>
          </cell>
          <cell r="DU299">
            <v>12.79099317847381</v>
          </cell>
          <cell r="FT299">
            <v>7.2999999999999995E-2</v>
          </cell>
          <cell r="FU299">
            <v>21.457027440477713</v>
          </cell>
        </row>
        <row r="300">
          <cell r="DB300">
            <v>0.81096589097864202</v>
          </cell>
          <cell r="DC300">
            <v>0.89313961882779769</v>
          </cell>
          <cell r="DT300">
            <v>0.1</v>
          </cell>
          <cell r="DU300">
            <v>12.79099317847381</v>
          </cell>
          <cell r="FT300">
            <v>7.2999999999999995E-2</v>
          </cell>
          <cell r="FU300">
            <v>21.457027440477713</v>
          </cell>
        </row>
        <row r="301">
          <cell r="DB301">
            <v>0.81861651259164803</v>
          </cell>
          <cell r="DC301">
            <v>0.87457763122888976</v>
          </cell>
          <cell r="DT301">
            <v>0.1</v>
          </cell>
          <cell r="DU301">
            <v>12.79099317847381</v>
          </cell>
          <cell r="FT301">
            <v>7.2999999999999995E-2</v>
          </cell>
          <cell r="FU301">
            <v>21.457027440477713</v>
          </cell>
        </row>
        <row r="302">
          <cell r="DB302">
            <v>0.82244182339815097</v>
          </cell>
          <cell r="DC302">
            <v>0.86524724154778487</v>
          </cell>
          <cell r="DT302">
            <v>0.1</v>
          </cell>
          <cell r="DU302">
            <v>12.79099317847381</v>
          </cell>
          <cell r="FT302">
            <v>7.2999999999999995E-2</v>
          </cell>
          <cell r="FU302">
            <v>21.457027440477713</v>
          </cell>
        </row>
        <row r="303">
          <cell r="DB303">
            <v>0.83009244501115698</v>
          </cell>
          <cell r="DC303">
            <v>0.84650327956060056</v>
          </cell>
          <cell r="DT303">
            <v>0.1</v>
          </cell>
          <cell r="DU303">
            <v>12.79099317847381</v>
          </cell>
          <cell r="FT303">
            <v>7.2999999999999995E-2</v>
          </cell>
          <cell r="FU303">
            <v>21.457027440477713</v>
          </cell>
        </row>
        <row r="304">
          <cell r="DB304">
            <v>0.83391775581766003</v>
          </cell>
          <cell r="DC304">
            <v>0.83709588791948386</v>
          </cell>
          <cell r="DT304">
            <v>0.1</v>
          </cell>
          <cell r="DU304">
            <v>12.79099317847381</v>
          </cell>
          <cell r="FT304">
            <v>7.2999999999999995E-2</v>
          </cell>
          <cell r="FU304">
            <v>21.457027440477713</v>
          </cell>
        </row>
        <row r="305">
          <cell r="DB305">
            <v>0.83774306662416298</v>
          </cell>
          <cell r="DC305">
            <v>0.82766897086241897</v>
          </cell>
          <cell r="DT305">
            <v>0.1</v>
          </cell>
          <cell r="DU305">
            <v>12.79099317847381</v>
          </cell>
          <cell r="FT305">
            <v>7.2999999999999995E-2</v>
          </cell>
          <cell r="FU305">
            <v>21.457027440477713</v>
          </cell>
        </row>
        <row r="306">
          <cell r="DB306">
            <v>0.84539368823716898</v>
          </cell>
          <cell r="DC306">
            <v>0.80876865288979194</v>
          </cell>
          <cell r="DT306">
            <v>0.1</v>
          </cell>
          <cell r="DU306">
            <v>12.79099317847381</v>
          </cell>
          <cell r="FT306">
            <v>7.3999999999999996E-2</v>
          </cell>
          <cell r="FU306">
            <v>21.849007756055453</v>
          </cell>
        </row>
        <row r="307">
          <cell r="DB307">
            <v>0.85304430985017499</v>
          </cell>
          <cell r="DC307">
            <v>0.78982623187972467</v>
          </cell>
          <cell r="DT307">
            <v>0.1</v>
          </cell>
          <cell r="DU307">
            <v>12.79099317847381</v>
          </cell>
          <cell r="FT307">
            <v>7.3999999999999996E-2</v>
          </cell>
          <cell r="FU307">
            <v>21.849007756055453</v>
          </cell>
        </row>
        <row r="308">
          <cell r="DB308">
            <v>0.85686962065667804</v>
          </cell>
          <cell r="DC308">
            <v>0.78034657395885476</v>
          </cell>
          <cell r="DT308">
            <v>0.1</v>
          </cell>
          <cell r="DU308">
            <v>12.79099317847381</v>
          </cell>
          <cell r="FT308">
            <v>7.3999999999999996E-2</v>
          </cell>
          <cell r="FU308">
            <v>21.849007756055453</v>
          </cell>
        </row>
        <row r="309">
          <cell r="DB309">
            <v>0.86452024226968405</v>
          </cell>
          <cell r="DC309">
            <v>0.76138476476103589</v>
          </cell>
          <cell r="DT309">
            <v>0.1</v>
          </cell>
          <cell r="DU309">
            <v>12.79099317847381</v>
          </cell>
          <cell r="FT309">
            <v>7.3999999999999996E-2</v>
          </cell>
          <cell r="FU309">
            <v>21.849007756055453</v>
          </cell>
        </row>
        <row r="310">
          <cell r="DB310">
            <v>0.87217086388269005</v>
          </cell>
          <cell r="DC310">
            <v>0.74243843061982151</v>
          </cell>
          <cell r="DT310">
            <v>0.1</v>
          </cell>
          <cell r="DU310">
            <v>12.79099317847381</v>
          </cell>
          <cell r="FT310">
            <v>7.3999999999999996E-2</v>
          </cell>
          <cell r="FU310">
            <v>21.849007756055453</v>
          </cell>
        </row>
        <row r="311">
          <cell r="DB311">
            <v>0.8836467963022</v>
          </cell>
          <cell r="DC311">
            <v>0.71409599973754578</v>
          </cell>
          <cell r="DT311">
            <v>0.1</v>
          </cell>
          <cell r="DU311">
            <v>12.79099317847381</v>
          </cell>
          <cell r="FT311">
            <v>7.3999999999999996E-2</v>
          </cell>
          <cell r="FU311">
            <v>21.849007756055453</v>
          </cell>
        </row>
        <row r="312">
          <cell r="DB312">
            <v>0.89894803952821201</v>
          </cell>
          <cell r="DC312">
            <v>0.67656070059046169</v>
          </cell>
          <cell r="DT312">
            <v>0.10249999999999999</v>
          </cell>
          <cell r="DU312">
            <v>11.648809249437088</v>
          </cell>
          <cell r="FT312">
            <v>7.3999999999999996E-2</v>
          </cell>
          <cell r="FU312">
            <v>21.849007756055453</v>
          </cell>
        </row>
        <row r="313">
          <cell r="DB313">
            <v>0.90659866114121801</v>
          </cell>
          <cell r="DC313">
            <v>0.65794753135414152</v>
          </cell>
          <cell r="DT313">
            <v>0.10249999999999999</v>
          </cell>
          <cell r="DU313">
            <v>11.648809249437088</v>
          </cell>
          <cell r="FT313">
            <v>7.3999999999999996E-2</v>
          </cell>
          <cell r="FU313">
            <v>21.849007756055453</v>
          </cell>
        </row>
        <row r="314">
          <cell r="DB314">
            <v>0.90659866114121801</v>
          </cell>
          <cell r="DC314">
            <v>0.65794753135414152</v>
          </cell>
          <cell r="DT314">
            <v>0.105</v>
          </cell>
          <cell r="DU314">
            <v>10.481060499516241</v>
          </cell>
          <cell r="FT314">
            <v>7.3999999999999996E-2</v>
          </cell>
          <cell r="FU314">
            <v>21.849007756055453</v>
          </cell>
        </row>
        <row r="315">
          <cell r="DB315">
            <v>0.91042397194772096</v>
          </cell>
          <cell r="DC315">
            <v>0.64868799655776332</v>
          </cell>
          <cell r="DT315">
            <v>0.11</v>
          </cell>
          <cell r="DU315">
            <v>8.1826108889777593</v>
          </cell>
          <cell r="FT315">
            <v>7.3999999999999996E-2</v>
          </cell>
          <cell r="FU315">
            <v>21.849007756055453</v>
          </cell>
        </row>
        <row r="316">
          <cell r="DB316">
            <v>0.91042397194772096</v>
          </cell>
          <cell r="DC316">
            <v>0.64868799655776332</v>
          </cell>
          <cell r="DT316">
            <v>0.11</v>
          </cell>
          <cell r="DU316">
            <v>8.1826108889777593</v>
          </cell>
          <cell r="FT316">
            <v>7.3999999999999996E-2</v>
          </cell>
          <cell r="FU316">
            <v>21.849007756055453</v>
          </cell>
        </row>
        <row r="317">
          <cell r="DB317">
            <v>0.91424928275422401</v>
          </cell>
          <cell r="DC317">
            <v>0.63946291566179936</v>
          </cell>
          <cell r="DT317">
            <v>0.11</v>
          </cell>
          <cell r="DU317">
            <v>8.1826108889777593</v>
          </cell>
          <cell r="FT317">
            <v>7.3999999999999996E-2</v>
          </cell>
          <cell r="FU317">
            <v>21.849007756055453</v>
          </cell>
        </row>
        <row r="318">
          <cell r="DB318">
            <v>0.91424928275422401</v>
          </cell>
          <cell r="DC318">
            <v>0.63946291566179936</v>
          </cell>
          <cell r="DT318">
            <v>0.11</v>
          </cell>
          <cell r="DU318">
            <v>8.1826108889777593</v>
          </cell>
          <cell r="FT318">
            <v>7.3999999999999996E-2</v>
          </cell>
          <cell r="FU318">
            <v>21.849007756055453</v>
          </cell>
        </row>
        <row r="319">
          <cell r="DB319">
            <v>0.92189990436723002</v>
          </cell>
          <cell r="DC319">
            <v>0.62112508984308157</v>
          </cell>
          <cell r="DT319">
            <v>0.11</v>
          </cell>
          <cell r="DU319">
            <v>8.1826108889777593</v>
          </cell>
          <cell r="FT319">
            <v>7.3999999999999996E-2</v>
          </cell>
          <cell r="FU319">
            <v>21.849007756055453</v>
          </cell>
        </row>
        <row r="320">
          <cell r="DB320">
            <v>0.92572521517373296</v>
          </cell>
          <cell r="DC320">
            <v>0.61201670986040613</v>
          </cell>
          <cell r="DT320">
            <v>0.11</v>
          </cell>
          <cell r="DU320">
            <v>8.1826108889777593</v>
          </cell>
          <cell r="FT320">
            <v>7.3999999999999996E-2</v>
          </cell>
          <cell r="FU320">
            <v>21.849007756055453</v>
          </cell>
        </row>
        <row r="321">
          <cell r="DB321">
            <v>0.92955052598023602</v>
          </cell>
          <cell r="DC321">
            <v>0.6029515124740491</v>
          </cell>
          <cell r="DT321">
            <v>0.11</v>
          </cell>
          <cell r="DU321">
            <v>8.1826108889777593</v>
          </cell>
          <cell r="FT321">
            <v>7.3999999999999996E-2</v>
          </cell>
          <cell r="FU321">
            <v>21.849007756055453</v>
          </cell>
        </row>
        <row r="322">
          <cell r="DB322">
            <v>0.93337583678673897</v>
          </cell>
          <cell r="DC322">
            <v>0.59393155537308084</v>
          </cell>
          <cell r="DT322">
            <v>0.12</v>
          </cell>
          <cell r="DU322">
            <v>4.3134262406912489</v>
          </cell>
          <cell r="FT322">
            <v>7.3999999999999996E-2</v>
          </cell>
          <cell r="FU322">
            <v>21.849007756055453</v>
          </cell>
        </row>
        <row r="323">
          <cell r="DB323">
            <v>0.94102645839974497</v>
          </cell>
          <cell r="DC323">
            <v>0.57603533825218334</v>
          </cell>
          <cell r="DT323">
            <v>0.12</v>
          </cell>
          <cell r="DU323">
            <v>4.3134262406912489</v>
          </cell>
          <cell r="FT323">
            <v>7.3999999999999996E-2</v>
          </cell>
          <cell r="FU323">
            <v>21.849007756055453</v>
          </cell>
        </row>
        <row r="324">
          <cell r="DB324">
            <v>0.96397832323876298</v>
          </cell>
          <cell r="DC324">
            <v>0.52363052113643349</v>
          </cell>
          <cell r="DT324">
            <v>0.12</v>
          </cell>
          <cell r="DU324">
            <v>4.3134262406912489</v>
          </cell>
          <cell r="FT324">
            <v>7.3999999999999996E-2</v>
          </cell>
          <cell r="FU324">
            <v>21.849007756055453</v>
          </cell>
        </row>
        <row r="325">
          <cell r="DB325">
            <v>0.96780363404526604</v>
          </cell>
          <cell r="DC325">
            <v>0.51510181466435712</v>
          </cell>
          <cell r="DT325">
            <v>0.12</v>
          </cell>
          <cell r="DU325">
            <v>4.3134262406912489</v>
          </cell>
          <cell r="FT325">
            <v>7.3999999999999996E-2</v>
          </cell>
          <cell r="FU325">
            <v>21.849007756055453</v>
          </cell>
        </row>
        <row r="326">
          <cell r="DB326">
            <v>0.96780363404526604</v>
          </cell>
          <cell r="DC326">
            <v>0.51510181466435712</v>
          </cell>
          <cell r="DT326">
            <v>0.12</v>
          </cell>
          <cell r="DU326">
            <v>4.3134262406912489</v>
          </cell>
          <cell r="FT326">
            <v>7.3999999999999996E-2</v>
          </cell>
          <cell r="FU326">
            <v>21.849007756055453</v>
          </cell>
        </row>
        <row r="327">
          <cell r="DB327">
            <v>0.96780363404526604</v>
          </cell>
          <cell r="DC327">
            <v>0.51510181466435712</v>
          </cell>
          <cell r="DT327">
            <v>0.12</v>
          </cell>
          <cell r="DU327">
            <v>4.3134262406912489</v>
          </cell>
          <cell r="FT327">
            <v>7.4999999999999997E-2</v>
          </cell>
          <cell r="FU327">
            <v>22.175741389261525</v>
          </cell>
        </row>
        <row r="328">
          <cell r="DB328">
            <v>0.96780363404526604</v>
          </cell>
          <cell r="DC328">
            <v>0.51510181466435712</v>
          </cell>
          <cell r="DT328">
            <v>0.12</v>
          </cell>
          <cell r="DU328">
            <v>4.3134262406912489</v>
          </cell>
          <cell r="FT328">
            <v>7.4999999999999997E-2</v>
          </cell>
          <cell r="FU328">
            <v>22.175741389261525</v>
          </cell>
        </row>
        <row r="329">
          <cell r="DB329">
            <v>0.96780363404526604</v>
          </cell>
          <cell r="DC329">
            <v>0.51510181466435712</v>
          </cell>
          <cell r="DT329">
            <v>0.12</v>
          </cell>
          <cell r="DU329">
            <v>4.3134262406912489</v>
          </cell>
          <cell r="FT329">
            <v>7.4999999999999997E-2</v>
          </cell>
          <cell r="FU329">
            <v>22.175741389261525</v>
          </cell>
        </row>
        <row r="330">
          <cell r="DB330">
            <v>0.96780363404526604</v>
          </cell>
          <cell r="DC330">
            <v>0.51510181466435712</v>
          </cell>
          <cell r="DT330">
            <v>0.12</v>
          </cell>
          <cell r="DU330">
            <v>4.3134262406912489</v>
          </cell>
          <cell r="FT330">
            <v>7.4999999999999997E-2</v>
          </cell>
          <cell r="FU330">
            <v>22.175741389261525</v>
          </cell>
        </row>
        <row r="331">
          <cell r="DB331">
            <v>0.97162894485176898</v>
          </cell>
          <cell r="DC331">
            <v>0.50663607326267934</v>
          </cell>
          <cell r="DT331">
            <v>0.12</v>
          </cell>
          <cell r="DU331">
            <v>4.3134262406912489</v>
          </cell>
          <cell r="FT331">
            <v>7.4999999999999997E-2</v>
          </cell>
          <cell r="FU331">
            <v>22.175741389261525</v>
          </cell>
        </row>
        <row r="332">
          <cell r="DB332">
            <v>0.97162894485176898</v>
          </cell>
          <cell r="DC332">
            <v>0.50663607326267934</v>
          </cell>
          <cell r="DT332">
            <v>0.12</v>
          </cell>
          <cell r="DU332">
            <v>4.3134262406912489</v>
          </cell>
          <cell r="FT332">
            <v>7.4999999999999997E-2</v>
          </cell>
          <cell r="FU332">
            <v>22.175741389261525</v>
          </cell>
        </row>
        <row r="333">
          <cell r="DB333">
            <v>0.97927956646477499</v>
          </cell>
          <cell r="DC333">
            <v>0.4898993606618825</v>
          </cell>
          <cell r="DT333">
            <v>0.12</v>
          </cell>
          <cell r="DU333">
            <v>4.3134262406912489</v>
          </cell>
          <cell r="FT333">
            <v>7.4999999999999997E-2</v>
          </cell>
          <cell r="FU333">
            <v>22.175741389261525</v>
          </cell>
        </row>
        <row r="334">
          <cell r="DB334">
            <v>0.98693018807778099</v>
          </cell>
          <cell r="DC334">
            <v>0.47343160150937663</v>
          </cell>
          <cell r="DT334">
            <v>0.12</v>
          </cell>
          <cell r="DU334">
            <v>4.3134262406912489</v>
          </cell>
          <cell r="FT334">
            <v>7.4999999999999997E-2</v>
          </cell>
          <cell r="FU334">
            <v>22.175741389261525</v>
          </cell>
        </row>
        <row r="335">
          <cell r="DB335">
            <v>0.99840612049729005</v>
          </cell>
          <cell r="DC335">
            <v>0.44925670116333505</v>
          </cell>
          <cell r="DT335">
            <v>0.12</v>
          </cell>
          <cell r="DU335">
            <v>4.3134262406912489</v>
          </cell>
          <cell r="FT335">
            <v>7.4999999999999997E-2</v>
          </cell>
          <cell r="FU335">
            <v>22.175741389261525</v>
          </cell>
        </row>
        <row r="336">
          <cell r="DB336">
            <v>1.0060567421102999</v>
          </cell>
          <cell r="DC336">
            <v>0.43350484235930853</v>
          </cell>
          <cell r="DT336">
            <v>0.12</v>
          </cell>
          <cell r="DU336">
            <v>4.3134262406912489</v>
          </cell>
          <cell r="FT336">
            <v>7.4999999999999997E-2</v>
          </cell>
          <cell r="FU336">
            <v>22.175741389261525</v>
          </cell>
        </row>
        <row r="337">
          <cell r="DB337">
            <v>1.0098820529168</v>
          </cell>
          <cell r="DC337">
            <v>0.42574151411119082</v>
          </cell>
          <cell r="DT337">
            <v>0.12</v>
          </cell>
          <cell r="DU337">
            <v>4.3134262406912489</v>
          </cell>
          <cell r="FT337">
            <v>7.4999999999999997E-2</v>
          </cell>
          <cell r="FU337">
            <v>22.175741389261525</v>
          </cell>
        </row>
        <row r="338">
          <cell r="DB338">
            <v>1.0175326745298101</v>
          </cell>
          <cell r="DC338">
            <v>0.41044484026900541</v>
          </cell>
          <cell r="DT338">
            <v>0.12</v>
          </cell>
          <cell r="DU338">
            <v>4.3134262406912489</v>
          </cell>
          <cell r="FT338">
            <v>7.4999999999999997E-2</v>
          </cell>
          <cell r="FU338">
            <v>22.175741389261525</v>
          </cell>
        </row>
        <row r="339">
          <cell r="DB339">
            <v>1.0213579853363099</v>
          </cell>
          <cell r="DC339">
            <v>0.4029132534139947</v>
          </cell>
          <cell r="DT339">
            <v>0.12</v>
          </cell>
          <cell r="DU339">
            <v>4.3134262406912489</v>
          </cell>
          <cell r="FT339">
            <v>7.4999999999999997E-2</v>
          </cell>
          <cell r="FU339">
            <v>22.175741389261525</v>
          </cell>
        </row>
        <row r="340">
          <cell r="DB340">
            <v>1.02518329614281</v>
          </cell>
          <cell r="DC340">
            <v>0.3954605881341583</v>
          </cell>
          <cell r="DT340">
            <v>0.12</v>
          </cell>
          <cell r="DU340">
            <v>4.3134262406912489</v>
          </cell>
          <cell r="FT340">
            <v>7.4999999999999997E-2</v>
          </cell>
          <cell r="FU340">
            <v>22.175741389261525</v>
          </cell>
        </row>
        <row r="341">
          <cell r="DB341">
            <v>1.0290086069493101</v>
          </cell>
          <cell r="DC341">
            <v>0.3880875980132707</v>
          </cell>
          <cell r="DT341">
            <v>0.12</v>
          </cell>
          <cell r="DU341">
            <v>4.3134262406912489</v>
          </cell>
          <cell r="FT341">
            <v>7.4999999999999997E-2</v>
          </cell>
          <cell r="FU341">
            <v>22.175741389261525</v>
          </cell>
        </row>
        <row r="342">
          <cell r="DB342">
            <v>1.0290086069493101</v>
          </cell>
          <cell r="DC342">
            <v>0.3880875980132707</v>
          </cell>
          <cell r="DT342">
            <v>0.12</v>
          </cell>
          <cell r="DU342">
            <v>4.3134262406912489</v>
          </cell>
          <cell r="FT342">
            <v>7.4999999999999997E-2</v>
          </cell>
          <cell r="FU342">
            <v>22.175741389261525</v>
          </cell>
        </row>
        <row r="343">
          <cell r="DB343">
            <v>1.0290086069493101</v>
          </cell>
          <cell r="DC343">
            <v>0.3880875980132707</v>
          </cell>
          <cell r="DT343">
            <v>0.12</v>
          </cell>
          <cell r="DU343">
            <v>4.3134262406912489</v>
          </cell>
          <cell r="FT343">
            <v>7.5999999999999998E-2</v>
          </cell>
          <cell r="FU343">
            <v>22.434109994907075</v>
          </cell>
        </row>
        <row r="344">
          <cell r="DB344">
            <v>1.0328339177558199</v>
          </cell>
          <cell r="DC344">
            <v>0.38079498714947463</v>
          </cell>
          <cell r="DT344">
            <v>0.12</v>
          </cell>
          <cell r="DU344">
            <v>4.3134262406912489</v>
          </cell>
          <cell r="FT344">
            <v>7.5999999999999998E-2</v>
          </cell>
          <cell r="FU344">
            <v>22.434109994907075</v>
          </cell>
        </row>
        <row r="345">
          <cell r="DB345">
            <v>1.03665922856232</v>
          </cell>
          <cell r="DC345">
            <v>0.37358341065975736</v>
          </cell>
          <cell r="DT345">
            <v>0.12</v>
          </cell>
          <cell r="DU345">
            <v>4.3134262406912489</v>
          </cell>
          <cell r="FT345">
            <v>7.5999999999999998E-2</v>
          </cell>
          <cell r="FU345">
            <v>22.434109994907075</v>
          </cell>
        </row>
        <row r="346">
          <cell r="DB346">
            <v>1.0481351609818299</v>
          </cell>
          <cell r="DC346">
            <v>0.35244071522460257</v>
          </cell>
          <cell r="DT346">
            <v>0.12</v>
          </cell>
          <cell r="DU346">
            <v>4.3134262406912489</v>
          </cell>
          <cell r="FT346">
            <v>7.5999999999999998E-2</v>
          </cell>
          <cell r="FU346">
            <v>22.434109994907075</v>
          </cell>
        </row>
        <row r="347">
          <cell r="DB347">
            <v>1.0481351609818299</v>
          </cell>
          <cell r="DC347">
            <v>0.35244071522460257</v>
          </cell>
          <cell r="DT347">
            <v>0.12</v>
          </cell>
          <cell r="DU347">
            <v>4.3134262406912489</v>
          </cell>
          <cell r="FT347">
            <v>7.5999999999999998E-2</v>
          </cell>
          <cell r="FU347">
            <v>22.434109994907075</v>
          </cell>
        </row>
        <row r="348">
          <cell r="DB348">
            <v>1.05196047178833</v>
          </cell>
          <cell r="DC348">
            <v>0.3455588669104484</v>
          </cell>
          <cell r="DT348">
            <v>0.12</v>
          </cell>
          <cell r="DU348">
            <v>4.3134262406912489</v>
          </cell>
          <cell r="FT348">
            <v>7.5999999999999998E-2</v>
          </cell>
          <cell r="FU348">
            <v>22.434109994907075</v>
          </cell>
        </row>
        <row r="349">
          <cell r="DB349">
            <v>1.05196047178833</v>
          </cell>
          <cell r="DC349">
            <v>0.3455588669104484</v>
          </cell>
          <cell r="DT349">
            <v>0.12</v>
          </cell>
          <cell r="DU349">
            <v>4.3134262406912489</v>
          </cell>
          <cell r="FT349">
            <v>7.5999999999999998E-2</v>
          </cell>
          <cell r="FU349">
            <v>22.434109994907075</v>
          </cell>
        </row>
        <row r="350">
          <cell r="DB350">
            <v>1.05196047178833</v>
          </cell>
          <cell r="DC350">
            <v>0.3455588669104484</v>
          </cell>
          <cell r="DT350">
            <v>0.12</v>
          </cell>
          <cell r="DU350">
            <v>4.3134262406912489</v>
          </cell>
          <cell r="FT350">
            <v>7.5999999999999998E-2</v>
          </cell>
          <cell r="FU350">
            <v>22.434109994907075</v>
          </cell>
        </row>
        <row r="351">
          <cell r="DB351">
            <v>1.0596110934013401</v>
          </cell>
          <cell r="DC351">
            <v>0.33204632771473558</v>
          </cell>
          <cell r="DT351">
            <v>0.12</v>
          </cell>
          <cell r="DU351">
            <v>4.3134262406912489</v>
          </cell>
          <cell r="FT351">
            <v>7.5999999999999998E-2</v>
          </cell>
          <cell r="FU351">
            <v>22.434109994907075</v>
          </cell>
        </row>
        <row r="352">
          <cell r="DB352">
            <v>1.0596110934013401</v>
          </cell>
          <cell r="DC352">
            <v>0.33204632771473558</v>
          </cell>
          <cell r="DT352">
            <v>0.12</v>
          </cell>
          <cell r="DU352">
            <v>4.3134262406912489</v>
          </cell>
          <cell r="FT352">
            <v>7.5999999999999998E-2</v>
          </cell>
          <cell r="FU352">
            <v>22.434109994907075</v>
          </cell>
        </row>
        <row r="353">
          <cell r="DB353">
            <v>1.0596110934013401</v>
          </cell>
          <cell r="DC353">
            <v>0.33204632771473558</v>
          </cell>
          <cell r="DT353">
            <v>0.12</v>
          </cell>
          <cell r="DU353">
            <v>4.3134262406912489</v>
          </cell>
          <cell r="FT353">
            <v>7.5999999999999998E-2</v>
          </cell>
          <cell r="FU353">
            <v>22.434109994907075</v>
          </cell>
        </row>
        <row r="354">
          <cell r="DB354">
            <v>1.0596110934013401</v>
          </cell>
          <cell r="DC354">
            <v>0.33204632771473558</v>
          </cell>
          <cell r="DT354">
            <v>0.12</v>
          </cell>
          <cell r="DU354">
            <v>4.3134262406912489</v>
          </cell>
          <cell r="FT354">
            <v>7.5999999999999998E-2</v>
          </cell>
          <cell r="FU354">
            <v>22.434109994907075</v>
          </cell>
        </row>
        <row r="355">
          <cell r="DB355">
            <v>1.0634364042078399</v>
          </cell>
          <cell r="DC355">
            <v>0.32541633860245717</v>
          </cell>
          <cell r="DT355">
            <v>0.12</v>
          </cell>
          <cell r="DU355">
            <v>4.3134262406912489</v>
          </cell>
          <cell r="FT355">
            <v>7.5999999999999998E-2</v>
          </cell>
          <cell r="FU355">
            <v>22.434109994907075</v>
          </cell>
        </row>
        <row r="356">
          <cell r="DB356">
            <v>1.0634364042078399</v>
          </cell>
          <cell r="DC356">
            <v>0.32541633860245717</v>
          </cell>
          <cell r="DT356">
            <v>0.12</v>
          </cell>
          <cell r="DU356">
            <v>4.3134262406912489</v>
          </cell>
          <cell r="FT356">
            <v>7.5999999999999998E-2</v>
          </cell>
          <cell r="FU356">
            <v>22.434109994907075</v>
          </cell>
        </row>
        <row r="357">
          <cell r="DB357">
            <v>1.0634364042078399</v>
          </cell>
          <cell r="DC357">
            <v>0.32541633860245717</v>
          </cell>
          <cell r="DT357">
            <v>0.12</v>
          </cell>
          <cell r="DU357">
            <v>4.3134262406912489</v>
          </cell>
          <cell r="FT357">
            <v>7.5999999999999998E-2</v>
          </cell>
          <cell r="FU357">
            <v>22.434109994907075</v>
          </cell>
        </row>
        <row r="358">
          <cell r="DB358">
            <v>1.07108702582085</v>
          </cell>
          <cell r="DC358">
            <v>0.3124103443028628</v>
          </cell>
          <cell r="DT358">
            <v>0.12</v>
          </cell>
          <cell r="DU358">
            <v>4.3134262406912489</v>
          </cell>
          <cell r="FT358">
            <v>7.5999999999999998E-2</v>
          </cell>
          <cell r="FU358">
            <v>22.434109994907075</v>
          </cell>
        </row>
        <row r="359">
          <cell r="DB359">
            <v>1.07108702582085</v>
          </cell>
          <cell r="DC359">
            <v>0.3124103443028628</v>
          </cell>
          <cell r="DT359">
            <v>0.12</v>
          </cell>
          <cell r="DU359">
            <v>4.3134262406912489</v>
          </cell>
          <cell r="FT359">
            <v>7.5999999999999998E-2</v>
          </cell>
          <cell r="FU359">
            <v>22.434109994907075</v>
          </cell>
        </row>
        <row r="360">
          <cell r="DB360">
            <v>1.0902135798533601</v>
          </cell>
          <cell r="DC360">
            <v>0.28138524152796479</v>
          </cell>
          <cell r="DT360">
            <v>0.12</v>
          </cell>
          <cell r="DU360">
            <v>4.3134262406912489</v>
          </cell>
          <cell r="FT360">
            <v>7.5999999999999998E-2</v>
          </cell>
          <cell r="FU360">
            <v>22.434109994907075</v>
          </cell>
        </row>
        <row r="361">
          <cell r="DB361">
            <v>1.0902135798533601</v>
          </cell>
          <cell r="DC361">
            <v>0.28138524152796479</v>
          </cell>
          <cell r="DT361">
            <v>0.12</v>
          </cell>
          <cell r="DU361">
            <v>4.3134262406912489</v>
          </cell>
          <cell r="FT361">
            <v>7.5999999999999998E-2</v>
          </cell>
          <cell r="FU361">
            <v>22.434109994907075</v>
          </cell>
        </row>
        <row r="362">
          <cell r="DB362">
            <v>1.0902135798533601</v>
          </cell>
          <cell r="DC362">
            <v>0.28138524152796479</v>
          </cell>
          <cell r="DT362">
            <v>0.12</v>
          </cell>
          <cell r="DU362">
            <v>4.3134262406912489</v>
          </cell>
          <cell r="FT362">
            <v>7.5999999999999998E-2</v>
          </cell>
          <cell r="FU362">
            <v>22.434109994907075</v>
          </cell>
        </row>
        <row r="363">
          <cell r="DB363">
            <v>1.0940388906598699</v>
          </cell>
          <cell r="DC363">
            <v>0.27543631705588834</v>
          </cell>
          <cell r="DT363">
            <v>0.12</v>
          </cell>
          <cell r="DU363">
            <v>4.3134262406912489</v>
          </cell>
          <cell r="FT363">
            <v>7.5999999999999998E-2</v>
          </cell>
          <cell r="FU363">
            <v>22.434109994907075</v>
          </cell>
        </row>
        <row r="364">
          <cell r="DB364">
            <v>1.09786420146637</v>
          </cell>
          <cell r="DC364">
            <v>0.26957275176718593</v>
          </cell>
          <cell r="DT364">
            <v>0.12</v>
          </cell>
          <cell r="DU364">
            <v>4.3134262406912489</v>
          </cell>
          <cell r="FT364">
            <v>7.5999999999999998E-2</v>
          </cell>
          <cell r="FU364">
            <v>22.434109994907075</v>
          </cell>
        </row>
        <row r="365">
          <cell r="DB365">
            <v>1.09786420146637</v>
          </cell>
          <cell r="DC365">
            <v>0.26957275176718593</v>
          </cell>
          <cell r="DT365">
            <v>0.12</v>
          </cell>
          <cell r="DU365">
            <v>4.3134262406912489</v>
          </cell>
          <cell r="FT365">
            <v>7.5999999999999998E-2</v>
          </cell>
          <cell r="FU365">
            <v>22.434109994907075</v>
          </cell>
        </row>
        <row r="366">
          <cell r="DB366">
            <v>1.09786420146637</v>
          </cell>
          <cell r="DC366">
            <v>0.26957275176718593</v>
          </cell>
          <cell r="DT366">
            <v>0.12</v>
          </cell>
          <cell r="DU366">
            <v>4.3134262406912489</v>
          </cell>
          <cell r="FT366">
            <v>7.5999999999999998E-2</v>
          </cell>
          <cell r="FU366">
            <v>22.434109994907075</v>
          </cell>
        </row>
        <row r="367">
          <cell r="DB367">
            <v>1.10168951227287</v>
          </cell>
          <cell r="DC367">
            <v>0.26379446749841545</v>
          </cell>
          <cell r="DT367">
            <v>0.12</v>
          </cell>
          <cell r="DU367">
            <v>4.3134262406912489</v>
          </cell>
          <cell r="FT367">
            <v>7.6999999999999999E-2</v>
          </cell>
          <cell r="FU367">
            <v>22.621625517312687</v>
          </cell>
        </row>
        <row r="368">
          <cell r="DB368">
            <v>1.10168951227287</v>
          </cell>
          <cell r="DC368">
            <v>0.26379446749841545</v>
          </cell>
          <cell r="DT368">
            <v>0.12</v>
          </cell>
          <cell r="DU368">
            <v>4.3134262406912489</v>
          </cell>
          <cell r="FT368">
            <v>7.6999999999999999E-2</v>
          </cell>
          <cell r="FU368">
            <v>22.621625517312687</v>
          </cell>
        </row>
        <row r="369">
          <cell r="DB369">
            <v>1.10168951227287</v>
          </cell>
          <cell r="DC369">
            <v>0.26379446749841545</v>
          </cell>
          <cell r="DT369">
            <v>0.12</v>
          </cell>
          <cell r="DU369">
            <v>4.3134262406912489</v>
          </cell>
          <cell r="FT369">
            <v>7.6999999999999999E-2</v>
          </cell>
          <cell r="FU369">
            <v>22.621625517312687</v>
          </cell>
        </row>
        <row r="370">
          <cell r="DB370">
            <v>1.1055148230793801</v>
          </cell>
          <cell r="DC370">
            <v>0.25810134982078609</v>
          </cell>
          <cell r="DT370">
            <v>0.12</v>
          </cell>
          <cell r="DU370">
            <v>4.3134262406912489</v>
          </cell>
          <cell r="FT370">
            <v>7.6999999999999999E-2</v>
          </cell>
          <cell r="FU370">
            <v>22.621625517312687</v>
          </cell>
        </row>
        <row r="371">
          <cell r="DB371">
            <v>1.11316544469238</v>
          </cell>
          <cell r="DC371">
            <v>0.24696998027628236</v>
          </cell>
          <cell r="DT371">
            <v>0.12</v>
          </cell>
          <cell r="DU371">
            <v>4.3134262406912489</v>
          </cell>
          <cell r="FT371">
            <v>7.6999999999999999E-2</v>
          </cell>
          <cell r="FU371">
            <v>22.621625517312687</v>
          </cell>
        </row>
        <row r="372">
          <cell r="DB372">
            <v>1.1514185527574099</v>
          </cell>
          <cell r="DC372">
            <v>0.19633952342720967</v>
          </cell>
          <cell r="DT372">
            <v>0.12</v>
          </cell>
          <cell r="DU372">
            <v>4.3134262406912489</v>
          </cell>
          <cell r="FT372">
            <v>7.6999999999999999E-2</v>
          </cell>
          <cell r="FU372">
            <v>22.621625517312687</v>
          </cell>
        </row>
        <row r="373">
          <cell r="DB373">
            <v>1.1514185527574099</v>
          </cell>
          <cell r="DC373">
            <v>0.19633952342720967</v>
          </cell>
          <cell r="DT373">
            <v>0.12</v>
          </cell>
          <cell r="DU373">
            <v>4.3134262406912489</v>
          </cell>
          <cell r="FT373">
            <v>7.6999999999999999E-2</v>
          </cell>
          <cell r="FU373">
            <v>22.621625517312687</v>
          </cell>
        </row>
        <row r="374">
          <cell r="DB374">
            <v>1.1514185527574099</v>
          </cell>
          <cell r="DC374">
            <v>0.19633952342720967</v>
          </cell>
          <cell r="DT374">
            <v>0.12</v>
          </cell>
          <cell r="DU374">
            <v>4.3134262406912489</v>
          </cell>
          <cell r="FT374">
            <v>7.6999999999999999E-2</v>
          </cell>
          <cell r="FU374">
            <v>22.621625517312687</v>
          </cell>
        </row>
        <row r="375">
          <cell r="DB375">
            <v>1.1514185527574099</v>
          </cell>
          <cell r="DC375">
            <v>0.19633952342720967</v>
          </cell>
          <cell r="DT375">
            <v>0.12</v>
          </cell>
          <cell r="DU375">
            <v>4.3134262406912489</v>
          </cell>
          <cell r="FT375">
            <v>7.6999999999999999E-2</v>
          </cell>
          <cell r="FU375">
            <v>22.621625517312687</v>
          </cell>
        </row>
        <row r="376">
          <cell r="DB376">
            <v>1.15524386356391</v>
          </cell>
          <cell r="DC376">
            <v>0.19172822386664731</v>
          </cell>
          <cell r="DT376">
            <v>0.12</v>
          </cell>
          <cell r="DU376">
            <v>4.3134262406912489</v>
          </cell>
          <cell r="FT376">
            <v>7.6999999999999999E-2</v>
          </cell>
          <cell r="FU376">
            <v>22.621625517312687</v>
          </cell>
        </row>
        <row r="377">
          <cell r="DB377">
            <v>1.15524386356391</v>
          </cell>
          <cell r="DC377">
            <v>0.19172822386664731</v>
          </cell>
          <cell r="DT377">
            <v>0.12</v>
          </cell>
          <cell r="DU377">
            <v>4.3134262406912489</v>
          </cell>
          <cell r="FT377">
            <v>7.6999999999999999E-2</v>
          </cell>
          <cell r="FU377">
            <v>22.621625517312687</v>
          </cell>
        </row>
        <row r="378">
          <cell r="DB378">
            <v>1.17437041759643</v>
          </cell>
          <cell r="DC378">
            <v>0.16986392665350586</v>
          </cell>
          <cell r="DT378">
            <v>0.12</v>
          </cell>
          <cell r="DU378">
            <v>4.3134262406912489</v>
          </cell>
          <cell r="FT378">
            <v>7.6999999999999999E-2</v>
          </cell>
          <cell r="FU378">
            <v>22.621625517312687</v>
          </cell>
        </row>
        <row r="379">
          <cell r="DB379">
            <v>1.17437041759643</v>
          </cell>
          <cell r="DC379">
            <v>0.16986392665350586</v>
          </cell>
          <cell r="DT379">
            <v>0.12</v>
          </cell>
          <cell r="DU379">
            <v>4.3134262406912489</v>
          </cell>
          <cell r="FT379">
            <v>7.8E-2</v>
          </cell>
          <cell r="FU379">
            <v>22.736470077257824</v>
          </cell>
        </row>
        <row r="380">
          <cell r="DB380">
            <v>1.1820210392094399</v>
          </cell>
          <cell r="DC380">
            <v>0.16166332840726186</v>
          </cell>
          <cell r="DT380">
            <v>0.12</v>
          </cell>
          <cell r="DU380">
            <v>4.3134262406912489</v>
          </cell>
          <cell r="FT380">
            <v>7.8E-2</v>
          </cell>
          <cell r="FU380">
            <v>22.736470077257824</v>
          </cell>
        </row>
        <row r="381">
          <cell r="DB381">
            <v>1.1934969716289401</v>
          </cell>
          <cell r="DC381">
            <v>0.14993009456537218</v>
          </cell>
          <cell r="DT381">
            <v>0.12</v>
          </cell>
          <cell r="DU381">
            <v>4.3134262406912489</v>
          </cell>
          <cell r="FT381">
            <v>7.8E-2</v>
          </cell>
          <cell r="FU381">
            <v>22.736470077257824</v>
          </cell>
        </row>
        <row r="382">
          <cell r="DB382">
            <v>1.20114759324195</v>
          </cell>
          <cell r="DC382">
            <v>0.14247812458430356</v>
          </cell>
          <cell r="DT382">
            <v>0.12</v>
          </cell>
          <cell r="DU382">
            <v>4.3134262406912489</v>
          </cell>
          <cell r="FT382">
            <v>7.8E-2</v>
          </cell>
          <cell r="FU382">
            <v>22.736470077257824</v>
          </cell>
        </row>
        <row r="383">
          <cell r="DB383">
            <v>1.2087982148549601</v>
          </cell>
          <cell r="DC383">
            <v>0.13531538335862717</v>
          </cell>
          <cell r="DT383">
            <v>0.12</v>
          </cell>
          <cell r="DU383">
            <v>4.3134262406912489</v>
          </cell>
          <cell r="FT383">
            <v>7.8E-2</v>
          </cell>
          <cell r="FU383">
            <v>22.736470077257824</v>
          </cell>
        </row>
        <row r="384">
          <cell r="DB384">
            <v>1.22027414727447</v>
          </cell>
          <cell r="DC384">
            <v>0.12510002872340678</v>
          </cell>
          <cell r="DT384">
            <v>0.12</v>
          </cell>
          <cell r="DU384">
            <v>4.3134262406912489</v>
          </cell>
          <cell r="FT384">
            <v>7.8E-2</v>
          </cell>
          <cell r="FU384">
            <v>22.736470077257824</v>
          </cell>
        </row>
        <row r="385">
          <cell r="DB385">
            <v>1.2240994580809701</v>
          </cell>
          <cell r="DC385">
            <v>0.12183272519634004</v>
          </cell>
          <cell r="DT385">
            <v>0.12</v>
          </cell>
          <cell r="DU385">
            <v>4.3134262406912489</v>
          </cell>
          <cell r="FT385">
            <v>7.8E-2</v>
          </cell>
          <cell r="FU385">
            <v>22.736470077257824</v>
          </cell>
        </row>
        <row r="386">
          <cell r="DB386">
            <v>1.23175007969398</v>
          </cell>
          <cell r="DC386">
            <v>0.11549994115087865</v>
          </cell>
          <cell r="DT386">
            <v>0.12</v>
          </cell>
          <cell r="DU386">
            <v>4.3134262406912489</v>
          </cell>
          <cell r="FT386">
            <v>7.8E-2</v>
          </cell>
          <cell r="FU386">
            <v>22.736470077257824</v>
          </cell>
        </row>
        <row r="387">
          <cell r="DB387">
            <v>1.2432260121134799</v>
          </cell>
          <cell r="DC387">
            <v>0.10649279677675903</v>
          </cell>
          <cell r="DT387">
            <v>0.12</v>
          </cell>
          <cell r="DU387">
            <v>4.3134262406912489</v>
          </cell>
          <cell r="FT387">
            <v>7.8E-2</v>
          </cell>
          <cell r="FU387">
            <v>22.736470077257824</v>
          </cell>
        </row>
        <row r="388">
          <cell r="FT388">
            <v>7.8E-2</v>
          </cell>
          <cell r="FU388">
            <v>22.736470077257824</v>
          </cell>
        </row>
        <row r="389">
          <cell r="FT389">
            <v>7.8E-2</v>
          </cell>
          <cell r="FU389">
            <v>22.736470077257824</v>
          </cell>
        </row>
        <row r="390">
          <cell r="FT390">
            <v>7.8E-2</v>
          </cell>
          <cell r="FU390">
            <v>22.736470077257824</v>
          </cell>
        </row>
        <row r="391">
          <cell r="FT391">
            <v>7.8E-2</v>
          </cell>
          <cell r="FU391">
            <v>22.736470077257824</v>
          </cell>
        </row>
        <row r="392">
          <cell r="FT392">
            <v>7.8E-2</v>
          </cell>
          <cell r="FU392">
            <v>22.736470077257824</v>
          </cell>
        </row>
        <row r="393">
          <cell r="FT393">
            <v>7.9000000000000001E-2</v>
          </cell>
          <cell r="FU393">
            <v>22.777525312292148</v>
          </cell>
        </row>
        <row r="394">
          <cell r="FT394">
            <v>7.9000000000000001E-2</v>
          </cell>
          <cell r="FU394">
            <v>22.777525312292148</v>
          </cell>
        </row>
        <row r="395">
          <cell r="FT395">
            <v>7.9000000000000001E-2</v>
          </cell>
          <cell r="FU395">
            <v>22.777525312292148</v>
          </cell>
        </row>
        <row r="396">
          <cell r="FT396">
            <v>7.9000000000000001E-2</v>
          </cell>
          <cell r="FU396">
            <v>22.777525312292148</v>
          </cell>
        </row>
        <row r="397">
          <cell r="FT397">
            <v>7.9000000000000001E-2</v>
          </cell>
          <cell r="FU397">
            <v>22.777525312292148</v>
          </cell>
        </row>
        <row r="398">
          <cell r="FT398">
            <v>7.9000000000000001E-2</v>
          </cell>
          <cell r="FU398">
            <v>22.777525312292148</v>
          </cell>
        </row>
        <row r="399">
          <cell r="FT399">
            <v>7.9000000000000001E-2</v>
          </cell>
          <cell r="FU399">
            <v>22.777525312292148</v>
          </cell>
        </row>
        <row r="400">
          <cell r="FT400">
            <v>7.9000000000000001E-2</v>
          </cell>
          <cell r="FU400">
            <v>22.777525312292148</v>
          </cell>
        </row>
        <row r="401">
          <cell r="FT401">
            <v>7.9000000000000001E-2</v>
          </cell>
          <cell r="FU401">
            <v>22.777525312292148</v>
          </cell>
        </row>
        <row r="402">
          <cell r="FT402">
            <v>7.9000000000000001E-2</v>
          </cell>
          <cell r="FU402">
            <v>22.777525312292148</v>
          </cell>
        </row>
        <row r="403">
          <cell r="FT403">
            <v>7.9000000000000001E-2</v>
          </cell>
          <cell r="FU403">
            <v>22.777525312292148</v>
          </cell>
        </row>
        <row r="404">
          <cell r="FT404">
            <v>7.9000000000000001E-2</v>
          </cell>
          <cell r="FU404">
            <v>22.777525312292148</v>
          </cell>
        </row>
        <row r="405">
          <cell r="FT405">
            <v>7.9000000000000001E-2</v>
          </cell>
          <cell r="FU405">
            <v>22.777525312292148</v>
          </cell>
        </row>
        <row r="406">
          <cell r="FT406">
            <v>7.9000000000000001E-2</v>
          </cell>
          <cell r="FU406">
            <v>22.777525312292148</v>
          </cell>
        </row>
        <row r="407">
          <cell r="FT407">
            <v>7.9000000000000001E-2</v>
          </cell>
          <cell r="FU407">
            <v>22.777525312292148</v>
          </cell>
        </row>
        <row r="408">
          <cell r="FT408">
            <v>7.9000000000000001E-2</v>
          </cell>
          <cell r="FU408">
            <v>22.777525312292148</v>
          </cell>
        </row>
        <row r="409">
          <cell r="FT409">
            <v>0.08</v>
          </cell>
          <cell r="FU409">
            <v>22.744390508168038</v>
          </cell>
        </row>
        <row r="410">
          <cell r="FT410">
            <v>0.08</v>
          </cell>
          <cell r="FU410">
            <v>22.744390508168038</v>
          </cell>
        </row>
        <row r="411">
          <cell r="FT411">
            <v>0.08</v>
          </cell>
          <cell r="FU411">
            <v>22.744390508168038</v>
          </cell>
        </row>
        <row r="412">
          <cell r="FT412">
            <v>0.08</v>
          </cell>
          <cell r="FU412">
            <v>22.744390508168038</v>
          </cell>
        </row>
        <row r="413">
          <cell r="FT413">
            <v>0.08</v>
          </cell>
          <cell r="FU413">
            <v>22.744390508168038</v>
          </cell>
        </row>
        <row r="414">
          <cell r="FT414">
            <v>0.08</v>
          </cell>
          <cell r="FU414">
            <v>22.744390508168038</v>
          </cell>
        </row>
        <row r="415">
          <cell r="FT415">
            <v>0.08</v>
          </cell>
          <cell r="FU415">
            <v>22.744390508168038</v>
          </cell>
        </row>
        <row r="416">
          <cell r="FT416">
            <v>0.08</v>
          </cell>
          <cell r="FU416">
            <v>22.744390508168038</v>
          </cell>
        </row>
        <row r="417">
          <cell r="FT417">
            <v>8.1000000000000003E-2</v>
          </cell>
          <cell r="FU417">
            <v>22.637389110302646</v>
          </cell>
        </row>
        <row r="418">
          <cell r="FT418">
            <v>8.1000000000000003E-2</v>
          </cell>
          <cell r="FU418">
            <v>22.637389110302646</v>
          </cell>
        </row>
        <row r="419">
          <cell r="FT419">
            <v>8.1000000000000003E-2</v>
          </cell>
          <cell r="FU419">
            <v>22.637389110302646</v>
          </cell>
        </row>
        <row r="420">
          <cell r="FT420">
            <v>8.1000000000000003E-2</v>
          </cell>
          <cell r="FU420">
            <v>22.637389110302646</v>
          </cell>
        </row>
        <row r="421">
          <cell r="FT421">
            <v>8.1000000000000003E-2</v>
          </cell>
          <cell r="FU421">
            <v>22.637389110302646</v>
          </cell>
        </row>
        <row r="422">
          <cell r="FT422">
            <v>8.1000000000000003E-2</v>
          </cell>
          <cell r="FU422">
            <v>22.637389110302646</v>
          </cell>
        </row>
        <row r="423">
          <cell r="FT423">
            <v>8.1000000000000003E-2</v>
          </cell>
          <cell r="FU423">
            <v>22.637389110302646</v>
          </cell>
        </row>
        <row r="424">
          <cell r="FT424">
            <v>8.1000000000000003E-2</v>
          </cell>
          <cell r="FU424">
            <v>22.637389110302646</v>
          </cell>
        </row>
        <row r="425">
          <cell r="FT425">
            <v>8.1000000000000003E-2</v>
          </cell>
          <cell r="FU425">
            <v>22.637389110302646</v>
          </cell>
        </row>
        <row r="426">
          <cell r="FT426">
            <v>8.1000000000000003E-2</v>
          </cell>
          <cell r="FU426">
            <v>22.637389110302646</v>
          </cell>
        </row>
        <row r="427">
          <cell r="FT427">
            <v>8.1000000000000003E-2</v>
          </cell>
          <cell r="FU427">
            <v>22.637389110302646</v>
          </cell>
        </row>
        <row r="428">
          <cell r="FT428">
            <v>8.1000000000000003E-2</v>
          </cell>
          <cell r="FU428">
            <v>22.637389110302646</v>
          </cell>
        </row>
        <row r="429">
          <cell r="FT429">
            <v>8.2000000000000003E-2</v>
          </cell>
          <cell r="FU429">
            <v>22.457563467297582</v>
          </cell>
        </row>
        <row r="430">
          <cell r="FT430">
            <v>8.2000000000000003E-2</v>
          </cell>
          <cell r="FU430">
            <v>22.457563467297582</v>
          </cell>
        </row>
        <row r="431">
          <cell r="FT431">
            <v>8.2000000000000003E-2</v>
          </cell>
          <cell r="FU431">
            <v>22.457563467297582</v>
          </cell>
        </row>
        <row r="432">
          <cell r="FT432">
            <v>8.2000000000000003E-2</v>
          </cell>
          <cell r="FU432">
            <v>22.457563467297582</v>
          </cell>
        </row>
        <row r="433">
          <cell r="FT433">
            <v>8.2000000000000003E-2</v>
          </cell>
          <cell r="FU433">
            <v>22.457563467297582</v>
          </cell>
        </row>
        <row r="434">
          <cell r="FT434">
            <v>8.2000000000000003E-2</v>
          </cell>
          <cell r="FU434">
            <v>22.457563467297582</v>
          </cell>
        </row>
        <row r="435">
          <cell r="FT435">
            <v>8.2000000000000003E-2</v>
          </cell>
          <cell r="FU435">
            <v>22.457563467297582</v>
          </cell>
        </row>
        <row r="436">
          <cell r="FT436">
            <v>8.2000000000000003E-2</v>
          </cell>
          <cell r="FU436">
            <v>22.457563467297582</v>
          </cell>
        </row>
        <row r="437">
          <cell r="FT437">
            <v>8.3000000000000004E-2</v>
          </cell>
          <cell r="FU437">
            <v>22.206657925982764</v>
          </cell>
        </row>
        <row r="438">
          <cell r="FT438">
            <v>8.3000000000000004E-2</v>
          </cell>
          <cell r="FU438">
            <v>22.206657925982764</v>
          </cell>
        </row>
        <row r="439">
          <cell r="FT439">
            <v>8.3000000000000004E-2</v>
          </cell>
          <cell r="FU439">
            <v>22.206657925982764</v>
          </cell>
        </row>
        <row r="440">
          <cell r="FT440">
            <v>8.3000000000000004E-2</v>
          </cell>
          <cell r="FU440">
            <v>22.206657925982764</v>
          </cell>
        </row>
        <row r="441">
          <cell r="FT441">
            <v>8.3000000000000004E-2</v>
          </cell>
          <cell r="FU441">
            <v>22.206657925982764</v>
          </cell>
        </row>
        <row r="442">
          <cell r="FT442">
            <v>8.3000000000000004E-2</v>
          </cell>
          <cell r="FU442">
            <v>22.206657925982764</v>
          </cell>
        </row>
        <row r="443">
          <cell r="FT443">
            <v>8.3000000000000004E-2</v>
          </cell>
          <cell r="FU443">
            <v>22.206657925982764</v>
          </cell>
        </row>
        <row r="444">
          <cell r="FT444">
            <v>8.3000000000000004E-2</v>
          </cell>
          <cell r="FU444">
            <v>22.206657925982764</v>
          </cell>
        </row>
        <row r="445">
          <cell r="FT445">
            <v>8.3000000000000004E-2</v>
          </cell>
          <cell r="FU445">
            <v>22.206657925982764</v>
          </cell>
        </row>
        <row r="446">
          <cell r="FT446">
            <v>8.3000000000000004E-2</v>
          </cell>
          <cell r="FU446">
            <v>22.206657925982764</v>
          </cell>
        </row>
        <row r="447">
          <cell r="FT447">
            <v>8.3000000000000004E-2</v>
          </cell>
          <cell r="FU447">
            <v>22.206657925982764</v>
          </cell>
        </row>
        <row r="448">
          <cell r="FT448">
            <v>8.3000000000000004E-2</v>
          </cell>
          <cell r="FU448">
            <v>22.206657925982764</v>
          </cell>
        </row>
        <row r="449">
          <cell r="FT449">
            <v>8.3000000000000004E-2</v>
          </cell>
          <cell r="FU449">
            <v>22.206657925982764</v>
          </cell>
        </row>
        <row r="450">
          <cell r="FT450">
            <v>8.4000000000000005E-2</v>
          </cell>
          <cell r="FU450">
            <v>21.887090661402066</v>
          </cell>
        </row>
        <row r="451">
          <cell r="FT451">
            <v>8.4000000000000005E-2</v>
          </cell>
          <cell r="FU451">
            <v>21.887090661402066</v>
          </cell>
        </row>
        <row r="452">
          <cell r="FT452">
            <v>8.4000000000000005E-2</v>
          </cell>
          <cell r="FU452">
            <v>21.887090661402066</v>
          </cell>
        </row>
        <row r="453">
          <cell r="FT453">
            <v>8.4000000000000005E-2</v>
          </cell>
          <cell r="FU453">
            <v>21.887090661402066</v>
          </cell>
        </row>
        <row r="454">
          <cell r="FT454">
            <v>8.4000000000000005E-2</v>
          </cell>
          <cell r="FU454">
            <v>21.887090661402066</v>
          </cell>
        </row>
        <row r="455">
          <cell r="FT455">
            <v>8.4000000000000005E-2</v>
          </cell>
          <cell r="FU455">
            <v>21.887090661402066</v>
          </cell>
        </row>
        <row r="456">
          <cell r="FT456">
            <v>8.4000000000000005E-2</v>
          </cell>
          <cell r="FU456">
            <v>21.887090661402066</v>
          </cell>
        </row>
        <row r="457">
          <cell r="FT457">
            <v>8.4000000000000005E-2</v>
          </cell>
          <cell r="FU457">
            <v>21.887090661402066</v>
          </cell>
        </row>
        <row r="458">
          <cell r="FT458">
            <v>8.5000000000000006E-2</v>
          </cell>
          <cell r="FU458">
            <v>21.501914877941232</v>
          </cell>
        </row>
        <row r="459">
          <cell r="FT459">
            <v>8.5000000000000006E-2</v>
          </cell>
          <cell r="FU459">
            <v>21.501914877941232</v>
          </cell>
        </row>
        <row r="460">
          <cell r="FT460">
            <v>8.5000000000000006E-2</v>
          </cell>
          <cell r="FU460">
            <v>21.501914877941232</v>
          </cell>
        </row>
        <row r="461">
          <cell r="FT461">
            <v>8.5000000000000006E-2</v>
          </cell>
          <cell r="FU461">
            <v>21.501914877941232</v>
          </cell>
        </row>
        <row r="462">
          <cell r="FT462">
            <v>8.5000000000000006E-2</v>
          </cell>
          <cell r="FU462">
            <v>21.501914877941232</v>
          </cell>
        </row>
        <row r="463">
          <cell r="FT463">
            <v>8.5000000000000006E-2</v>
          </cell>
          <cell r="FU463">
            <v>21.501914877941232</v>
          </cell>
        </row>
        <row r="464">
          <cell r="FT464">
            <v>8.5000000000000006E-2</v>
          </cell>
          <cell r="FU464">
            <v>21.501914877941232</v>
          </cell>
        </row>
        <row r="465">
          <cell r="FT465">
            <v>8.5000000000000006E-2</v>
          </cell>
          <cell r="FU465">
            <v>21.501914877941232</v>
          </cell>
        </row>
        <row r="466">
          <cell r="FT466">
            <v>8.5000000000000006E-2</v>
          </cell>
          <cell r="FU466">
            <v>21.501914877941232</v>
          </cell>
        </row>
        <row r="467">
          <cell r="FT467">
            <v>8.5999999999999993E-2</v>
          </cell>
          <cell r="FU467">
            <v>21.054770252127597</v>
          </cell>
        </row>
        <row r="468">
          <cell r="FT468">
            <v>8.5999999999999993E-2</v>
          </cell>
          <cell r="FU468">
            <v>21.054770252127597</v>
          </cell>
        </row>
        <row r="469">
          <cell r="FT469">
            <v>8.5999999999999993E-2</v>
          </cell>
          <cell r="FU469">
            <v>21.054770252127597</v>
          </cell>
        </row>
        <row r="470">
          <cell r="FT470">
            <v>8.5999999999999993E-2</v>
          </cell>
          <cell r="FU470">
            <v>21.054770252127597</v>
          </cell>
        </row>
        <row r="471">
          <cell r="FT471">
            <v>8.5999999999999993E-2</v>
          </cell>
          <cell r="FU471">
            <v>21.054770252127597</v>
          </cell>
        </row>
        <row r="472">
          <cell r="FT472">
            <v>8.6999999999999994E-2</v>
          </cell>
          <cell r="FU472">
            <v>20.549825696876713</v>
          </cell>
        </row>
        <row r="473">
          <cell r="FT473">
            <v>8.6999999999999994E-2</v>
          </cell>
          <cell r="FU473">
            <v>20.549825696876713</v>
          </cell>
        </row>
        <row r="474">
          <cell r="FT474">
            <v>8.6999999999999994E-2</v>
          </cell>
          <cell r="FU474">
            <v>20.549825696876713</v>
          </cell>
        </row>
        <row r="475">
          <cell r="FT475">
            <v>8.6999999999999994E-2</v>
          </cell>
          <cell r="FU475">
            <v>20.549825696876713</v>
          </cell>
        </row>
        <row r="476">
          <cell r="FT476">
            <v>8.6999999999999994E-2</v>
          </cell>
          <cell r="FU476">
            <v>20.549825696876713</v>
          </cell>
        </row>
        <row r="477">
          <cell r="FT477">
            <v>8.7999999999999995E-2</v>
          </cell>
          <cell r="FU477">
            <v>19.991714705373738</v>
          </cell>
        </row>
        <row r="478">
          <cell r="FT478">
            <v>8.7999999999999995E-2</v>
          </cell>
          <cell r="FU478">
            <v>19.991714705373738</v>
          </cell>
        </row>
        <row r="479">
          <cell r="FT479">
            <v>8.7999999999999995E-2</v>
          </cell>
          <cell r="FU479">
            <v>19.991714705373738</v>
          </cell>
        </row>
        <row r="480">
          <cell r="FT480">
            <v>8.8999999999999996E-2</v>
          </cell>
          <cell r="FU480">
            <v>19.385464675683821</v>
          </cell>
        </row>
        <row r="481">
          <cell r="FT481">
            <v>8.8999999999999996E-2</v>
          </cell>
          <cell r="FU481">
            <v>19.385464675683821</v>
          </cell>
        </row>
        <row r="482">
          <cell r="FT482">
            <v>8.8999999999999996E-2</v>
          </cell>
          <cell r="FU482">
            <v>19.385464675683821</v>
          </cell>
        </row>
        <row r="483">
          <cell r="FT483">
            <v>8.8999999999999996E-2</v>
          </cell>
          <cell r="FU483">
            <v>19.385464675683821</v>
          </cell>
        </row>
        <row r="484">
          <cell r="FT484">
            <v>8.8999999999999996E-2</v>
          </cell>
          <cell r="FU484">
            <v>19.385464675683821</v>
          </cell>
        </row>
        <row r="485">
          <cell r="FT485">
            <v>8.8999999999999996E-2</v>
          </cell>
          <cell r="FU485">
            <v>19.385464675683821</v>
          </cell>
        </row>
        <row r="486">
          <cell r="FT486">
            <v>8.8999999999999996E-2</v>
          </cell>
          <cell r="FU486">
            <v>19.385464675683821</v>
          </cell>
        </row>
        <row r="487">
          <cell r="FT487">
            <v>9.0999999999999998E-2</v>
          </cell>
          <cell r="FU487">
            <v>18.050172534376436</v>
          </cell>
        </row>
        <row r="488">
          <cell r="FT488">
            <v>9.0999999999999998E-2</v>
          </cell>
          <cell r="FU488">
            <v>18.050172534376436</v>
          </cell>
        </row>
        <row r="489">
          <cell r="FT489">
            <v>9.1999999999999998E-2</v>
          </cell>
          <cell r="FU489">
            <v>17.332464894034786</v>
          </cell>
        </row>
        <row r="490">
          <cell r="FT490">
            <v>9.1999999999999998E-2</v>
          </cell>
          <cell r="FU490">
            <v>17.332464894034786</v>
          </cell>
        </row>
        <row r="491">
          <cell r="FT491">
            <v>9.1999999999999998E-2</v>
          </cell>
          <cell r="FU491">
            <v>17.332464894034786</v>
          </cell>
        </row>
        <row r="492">
          <cell r="FT492">
            <v>9.1999999999999998E-2</v>
          </cell>
          <cell r="FU492">
            <v>17.332464894034786</v>
          </cell>
        </row>
        <row r="493">
          <cell r="FT493">
            <v>9.2999999999999999E-2</v>
          </cell>
          <cell r="FU493">
            <v>16.589128382630356</v>
          </cell>
        </row>
        <row r="494">
          <cell r="FT494">
            <v>9.2999999999999999E-2</v>
          </cell>
          <cell r="FU494">
            <v>16.589128382630356</v>
          </cell>
        </row>
        <row r="495">
          <cell r="FT495">
            <v>9.2999999999999999E-2</v>
          </cell>
          <cell r="FU495">
            <v>16.589128382630356</v>
          </cell>
        </row>
        <row r="496">
          <cell r="FT496">
            <v>9.2999999999999999E-2</v>
          </cell>
          <cell r="FU496">
            <v>16.589128382630356</v>
          </cell>
        </row>
        <row r="497">
          <cell r="FT497">
            <v>9.4E-2</v>
          </cell>
          <cell r="FU497">
            <v>15.825996824832828</v>
          </cell>
        </row>
        <row r="498">
          <cell r="FT498">
            <v>9.4E-2</v>
          </cell>
          <cell r="FU498">
            <v>15.825996824832828</v>
          </cell>
        </row>
        <row r="499">
          <cell r="FT499">
            <v>9.4E-2</v>
          </cell>
          <cell r="FU499">
            <v>15.825996824832828</v>
          </cell>
        </row>
        <row r="500">
          <cell r="FT500">
            <v>9.4E-2</v>
          </cell>
          <cell r="FU500">
            <v>15.825996824832828</v>
          </cell>
        </row>
        <row r="501">
          <cell r="FT501">
            <v>9.4E-2</v>
          </cell>
          <cell r="FU501">
            <v>15.825996824832828</v>
          </cell>
        </row>
        <row r="502">
          <cell r="FT502">
            <v>9.4E-2</v>
          </cell>
          <cell r="FU502">
            <v>15.825996824832828</v>
          </cell>
        </row>
        <row r="503">
          <cell r="FT503">
            <v>9.5000000000000001E-2</v>
          </cell>
          <cell r="FU503">
            <v>15.048833859239892</v>
          </cell>
        </row>
        <row r="504">
          <cell r="FT504">
            <v>9.5000000000000001E-2</v>
          </cell>
          <cell r="FU504">
            <v>15.048833859239892</v>
          </cell>
        </row>
        <row r="505">
          <cell r="FT505">
            <v>9.5000000000000001E-2</v>
          </cell>
          <cell r="FU505">
            <v>15.048833859239892</v>
          </cell>
        </row>
        <row r="506">
          <cell r="FT506">
            <v>9.5000000000000001E-2</v>
          </cell>
          <cell r="FU506">
            <v>15.048833859239892</v>
          </cell>
        </row>
        <row r="507">
          <cell r="FT507">
            <v>9.5000000000000001E-2</v>
          </cell>
          <cell r="FU507">
            <v>15.048833859239892</v>
          </cell>
        </row>
        <row r="508">
          <cell r="FT508">
            <v>9.5000000000000001E-2</v>
          </cell>
          <cell r="FU508">
            <v>15.048833859239892</v>
          </cell>
        </row>
        <row r="509">
          <cell r="FT509">
            <v>9.5000000000000001E-2</v>
          </cell>
          <cell r="FU509">
            <v>15.048833859239892</v>
          </cell>
        </row>
        <row r="510">
          <cell r="FT510">
            <v>9.5000000000000001E-2</v>
          </cell>
          <cell r="FU510">
            <v>15.048833859239892</v>
          </cell>
        </row>
        <row r="511">
          <cell r="FT511">
            <v>9.5000000000000001E-2</v>
          </cell>
          <cell r="FU511">
            <v>15.048833859239892</v>
          </cell>
        </row>
        <row r="512">
          <cell r="FT512">
            <v>9.5000000000000001E-2</v>
          </cell>
          <cell r="FU512">
            <v>15.048833859239892</v>
          </cell>
        </row>
        <row r="513">
          <cell r="FT513">
            <v>9.5000000000000001E-2</v>
          </cell>
          <cell r="FU513">
            <v>15.048833859239892</v>
          </cell>
        </row>
        <row r="514">
          <cell r="FT514">
            <v>9.5000000000000001E-2</v>
          </cell>
          <cell r="FU514">
            <v>15.048833859239892</v>
          </cell>
        </row>
        <row r="515">
          <cell r="FT515">
            <v>9.5000000000000001E-2</v>
          </cell>
          <cell r="FU515">
            <v>15.048833859239892</v>
          </cell>
        </row>
        <row r="516">
          <cell r="FT516">
            <v>9.6000000000000002E-2</v>
          </cell>
          <cell r="FU516">
            <v>14.263262928844453</v>
          </cell>
        </row>
        <row r="517">
          <cell r="FT517">
            <v>9.6000000000000002E-2</v>
          </cell>
          <cell r="FU517">
            <v>14.263262928844453</v>
          </cell>
        </row>
        <row r="518">
          <cell r="FT518">
            <v>9.6000000000000002E-2</v>
          </cell>
          <cell r="FU518">
            <v>14.263262928844453</v>
          </cell>
        </row>
        <row r="519">
          <cell r="FT519">
            <v>9.6000000000000002E-2</v>
          </cell>
          <cell r="FU519">
            <v>14.263262928844453</v>
          </cell>
        </row>
        <row r="520">
          <cell r="FT520">
            <v>9.6000000000000002E-2</v>
          </cell>
          <cell r="FU520">
            <v>14.263262928844453</v>
          </cell>
        </row>
        <row r="521">
          <cell r="FT521">
            <v>9.6000000000000002E-2</v>
          </cell>
          <cell r="FU521">
            <v>14.263262928844453</v>
          </cell>
        </row>
        <row r="522">
          <cell r="FT522">
            <v>9.6000000000000002E-2</v>
          </cell>
          <cell r="FU522">
            <v>14.263262928844453</v>
          </cell>
        </row>
        <row r="523">
          <cell r="FT523">
            <v>9.6000000000000002E-2</v>
          </cell>
          <cell r="FU523">
            <v>14.263262928844453</v>
          </cell>
        </row>
        <row r="524">
          <cell r="FT524">
            <v>9.7000000000000003E-2</v>
          </cell>
          <cell r="FU524">
            <v>13.474702820163859</v>
          </cell>
        </row>
        <row r="525">
          <cell r="FT525">
            <v>9.7000000000000003E-2</v>
          </cell>
          <cell r="FU525">
            <v>13.474702820163859</v>
          </cell>
        </row>
        <row r="526">
          <cell r="FT526">
            <v>9.7000000000000003E-2</v>
          </cell>
          <cell r="FU526">
            <v>13.474702820163859</v>
          </cell>
        </row>
        <row r="527">
          <cell r="FT527">
            <v>9.7000000000000003E-2</v>
          </cell>
          <cell r="FU527">
            <v>13.474702820163859</v>
          </cell>
        </row>
        <row r="528">
          <cell r="FT528">
            <v>9.7000000000000003E-2</v>
          </cell>
          <cell r="FU528">
            <v>13.474702820163859</v>
          </cell>
        </row>
        <row r="529">
          <cell r="FT529">
            <v>9.7000000000000003E-2</v>
          </cell>
          <cell r="FU529">
            <v>13.474702820163859</v>
          </cell>
        </row>
        <row r="530">
          <cell r="FT530">
            <v>9.8000000000000004E-2</v>
          </cell>
          <cell r="FU530">
            <v>12.688309704284883</v>
          </cell>
        </row>
        <row r="531">
          <cell r="FT531">
            <v>9.8000000000000004E-2</v>
          </cell>
          <cell r="FU531">
            <v>12.688309704284883</v>
          </cell>
        </row>
        <row r="532">
          <cell r="FT532">
            <v>9.8000000000000004E-2</v>
          </cell>
          <cell r="FU532">
            <v>12.688309704284883</v>
          </cell>
        </row>
        <row r="533">
          <cell r="FT533">
            <v>9.8000000000000004E-2</v>
          </cell>
          <cell r="FU533">
            <v>12.688309704284883</v>
          </cell>
        </row>
        <row r="534">
          <cell r="FT534">
            <v>9.9000000000000005E-2</v>
          </cell>
          <cell r="FU534">
            <v>11.908926440884004</v>
          </cell>
        </row>
        <row r="535">
          <cell r="FT535">
            <v>9.9000000000000005E-2</v>
          </cell>
          <cell r="FU535">
            <v>11.908926440884004</v>
          </cell>
        </row>
        <row r="536">
          <cell r="FT536">
            <v>9.9000000000000005E-2</v>
          </cell>
          <cell r="FU536">
            <v>11.908926440884004</v>
          </cell>
        </row>
        <row r="537">
          <cell r="FT537">
            <v>9.9000000000000005E-2</v>
          </cell>
          <cell r="FU537">
            <v>11.908926440884004</v>
          </cell>
        </row>
        <row r="538">
          <cell r="FT538">
            <v>0.1</v>
          </cell>
          <cell r="FU538">
            <v>11.141039704863125</v>
          </cell>
        </row>
        <row r="539">
          <cell r="FT539">
            <v>0.1</v>
          </cell>
          <cell r="FU539">
            <v>11.141039704863125</v>
          </cell>
        </row>
        <row r="540">
          <cell r="FT540">
            <v>0.1</v>
          </cell>
          <cell r="FU540">
            <v>11.141039704863125</v>
          </cell>
        </row>
        <row r="541">
          <cell r="FT541">
            <v>0.10100000000000001</v>
          </cell>
          <cell r="FU541">
            <v>10.388745290810247</v>
          </cell>
        </row>
        <row r="542">
          <cell r="FT542">
            <v>0.10100000000000001</v>
          </cell>
          <cell r="FU542">
            <v>10.388745290810247</v>
          </cell>
        </row>
        <row r="543">
          <cell r="FT543">
            <v>0.10199999999999999</v>
          </cell>
          <cell r="FU543">
            <v>9.6557217490203904</v>
          </cell>
        </row>
        <row r="544">
          <cell r="FT544">
            <v>0.10199999999999999</v>
          </cell>
          <cell r="FU544">
            <v>9.6557217490203904</v>
          </cell>
        </row>
        <row r="545">
          <cell r="FT545">
            <v>0.10199999999999999</v>
          </cell>
          <cell r="FU545">
            <v>9.6557217490203904</v>
          </cell>
        </row>
        <row r="546">
          <cell r="FT546">
            <v>0.10199999999999999</v>
          </cell>
          <cell r="FU546">
            <v>9.6557217490203904</v>
          </cell>
        </row>
        <row r="547">
          <cell r="FT547">
            <v>0.10299999999999999</v>
          </cell>
          <cell r="FU547">
            <v>8.9452123138199049</v>
          </cell>
        </row>
        <row r="548">
          <cell r="FT548">
            <v>0.10299999999999999</v>
          </cell>
          <cell r="FU548">
            <v>8.9452123138199049</v>
          </cell>
        </row>
        <row r="549">
          <cell r="FT549">
            <v>0.10299999999999999</v>
          </cell>
          <cell r="FU549">
            <v>8.9452123138199049</v>
          </cell>
        </row>
        <row r="550">
          <cell r="FT550">
            <v>0.10299999999999999</v>
          </cell>
          <cell r="FU550">
            <v>8.9452123138199049</v>
          </cell>
        </row>
        <row r="551">
          <cell r="FT551">
            <v>0.10299999999999999</v>
          </cell>
          <cell r="FU551">
            <v>8.9452123138199049</v>
          </cell>
        </row>
        <row r="552">
          <cell r="FT552">
            <v>0.104</v>
          </cell>
          <cell r="FU552">
            <v>8.2600149053493883</v>
          </cell>
        </row>
        <row r="553">
          <cell r="FT553">
            <v>0.104</v>
          </cell>
          <cell r="FU553">
            <v>8.2600149053493883</v>
          </cell>
        </row>
        <row r="554">
          <cell r="FT554">
            <v>0.104</v>
          </cell>
          <cell r="FU554">
            <v>8.2600149053493883</v>
          </cell>
        </row>
        <row r="555">
          <cell r="FT555">
            <v>0.104</v>
          </cell>
          <cell r="FU555">
            <v>8.2600149053493883</v>
          </cell>
        </row>
        <row r="556">
          <cell r="FT556">
            <v>0.104</v>
          </cell>
          <cell r="FU556">
            <v>8.2600149053493883</v>
          </cell>
        </row>
        <row r="557">
          <cell r="FT557">
            <v>0.105</v>
          </cell>
          <cell r="FU557">
            <v>7.602479823960496</v>
          </cell>
        </row>
        <row r="558">
          <cell r="FT558">
            <v>0.105</v>
          </cell>
          <cell r="FU558">
            <v>7.602479823960496</v>
          </cell>
        </row>
        <row r="559">
          <cell r="FT559">
            <v>0.105</v>
          </cell>
          <cell r="FU559">
            <v>7.602479823960496</v>
          </cell>
        </row>
        <row r="560">
          <cell r="FT560">
            <v>0.105</v>
          </cell>
          <cell r="FU560">
            <v>7.602479823960496</v>
          </cell>
        </row>
        <row r="561">
          <cell r="FT561">
            <v>0.105</v>
          </cell>
          <cell r="FU561">
            <v>7.602479823960496</v>
          </cell>
        </row>
        <row r="562">
          <cell r="FT562">
            <v>0.105</v>
          </cell>
          <cell r="FU562">
            <v>7.602479823960496</v>
          </cell>
        </row>
        <row r="563">
          <cell r="FT563">
            <v>0.105</v>
          </cell>
          <cell r="FU563">
            <v>7.602479823960496</v>
          </cell>
        </row>
        <row r="564">
          <cell r="FT564">
            <v>0.105</v>
          </cell>
          <cell r="FU564">
            <v>7.602479823960496</v>
          </cell>
        </row>
        <row r="565">
          <cell r="FT565">
            <v>0.106</v>
          </cell>
          <cell r="FU565">
            <v>6.9745146153233977</v>
          </cell>
        </row>
        <row r="566">
          <cell r="FT566">
            <v>0.107</v>
          </cell>
          <cell r="FU566">
            <v>6.3775954666845847</v>
          </cell>
        </row>
        <row r="567">
          <cell r="FT567">
            <v>0.107</v>
          </cell>
          <cell r="FU567">
            <v>6.3775954666845847</v>
          </cell>
        </row>
        <row r="568">
          <cell r="FT568">
            <v>0.107</v>
          </cell>
          <cell r="FU568">
            <v>6.3775954666845847</v>
          </cell>
        </row>
        <row r="569">
          <cell r="FT569">
            <v>0.107</v>
          </cell>
          <cell r="FU569">
            <v>6.3775954666845847</v>
          </cell>
        </row>
        <row r="570">
          <cell r="FT570">
            <v>0.108</v>
          </cell>
          <cell r="FU570">
            <v>5.8127844020112018</v>
          </cell>
        </row>
        <row r="571">
          <cell r="FT571">
            <v>0.109</v>
          </cell>
          <cell r="FU571">
            <v>5.2807514766615675</v>
          </cell>
        </row>
        <row r="572">
          <cell r="FT572">
            <v>0.109</v>
          </cell>
          <cell r="FU572">
            <v>5.2807514766615675</v>
          </cell>
        </row>
        <row r="573">
          <cell r="FT573">
            <v>0.109</v>
          </cell>
          <cell r="FU573">
            <v>5.2807514766615675</v>
          </cell>
        </row>
        <row r="574">
          <cell r="FT574">
            <v>0.109</v>
          </cell>
          <cell r="FU574">
            <v>5.2807514766615675</v>
          </cell>
        </row>
        <row r="575">
          <cell r="FT575">
            <v>0.109</v>
          </cell>
          <cell r="FU575">
            <v>5.2807514766615675</v>
          </cell>
        </row>
        <row r="576">
          <cell r="FT576">
            <v>0.11</v>
          </cell>
          <cell r="FU576">
            <v>4.7818011305390344</v>
          </cell>
        </row>
        <row r="577">
          <cell r="FT577">
            <v>0.11</v>
          </cell>
          <cell r="FU577">
            <v>4.7818011305390344</v>
          </cell>
        </row>
        <row r="578">
          <cell r="FT578">
            <v>0.11</v>
          </cell>
          <cell r="FU578">
            <v>4.7818011305390344</v>
          </cell>
        </row>
        <row r="579">
          <cell r="FT579">
            <v>0.111</v>
          </cell>
          <cell r="FU579">
            <v>4.315901841449806</v>
          </cell>
        </row>
        <row r="580">
          <cell r="FT580">
            <v>0.111</v>
          </cell>
          <cell r="FU580">
            <v>4.315901841449806</v>
          </cell>
        </row>
        <row r="581">
          <cell r="FT581">
            <v>0.111</v>
          </cell>
          <cell r="FU581">
            <v>4.315901841449806</v>
          </cell>
        </row>
        <row r="582">
          <cell r="FT582">
            <v>0.111</v>
          </cell>
          <cell r="FU582">
            <v>4.315901841449806</v>
          </cell>
        </row>
        <row r="583">
          <cell r="FT583">
            <v>0.112</v>
          </cell>
          <cell r="FU583">
            <v>3.8827182259523925</v>
          </cell>
        </row>
        <row r="584">
          <cell r="FT584">
            <v>0.112</v>
          </cell>
          <cell r="FU584">
            <v>3.8827182259523925</v>
          </cell>
        </row>
        <row r="585">
          <cell r="FT585">
            <v>0.112</v>
          </cell>
          <cell r="FU585">
            <v>3.8827182259523925</v>
          </cell>
        </row>
        <row r="586">
          <cell r="FT586">
            <v>0.112</v>
          </cell>
          <cell r="FU586">
            <v>3.8827182259523925</v>
          </cell>
        </row>
        <row r="587">
          <cell r="FT587">
            <v>0.112</v>
          </cell>
          <cell r="FU587">
            <v>3.8827182259523925</v>
          </cell>
        </row>
        <row r="588">
          <cell r="FT588">
            <v>0.112</v>
          </cell>
          <cell r="FU588">
            <v>3.8827182259523925</v>
          </cell>
        </row>
        <row r="589">
          <cell r="FT589">
            <v>0.112</v>
          </cell>
          <cell r="FU589">
            <v>3.8827182259523925</v>
          </cell>
        </row>
        <row r="590">
          <cell r="FT590">
            <v>0.113</v>
          </cell>
          <cell r="FU590">
            <v>3.4816447611533712</v>
          </cell>
        </row>
        <row r="591">
          <cell r="FT591">
            <v>0.113</v>
          </cell>
          <cell r="FU591">
            <v>3.4816447611533712</v>
          </cell>
        </row>
        <row r="592">
          <cell r="FT592">
            <v>0.113</v>
          </cell>
          <cell r="FU592">
            <v>3.4816447611533712</v>
          </cell>
        </row>
        <row r="593">
          <cell r="FT593">
            <v>0.113</v>
          </cell>
          <cell r="FU593">
            <v>3.4816447611533712</v>
          </cell>
        </row>
        <row r="594">
          <cell r="FT594">
            <v>0.113</v>
          </cell>
          <cell r="FU594">
            <v>3.4816447611533712</v>
          </cell>
        </row>
        <row r="595">
          <cell r="FT595">
            <v>0.113</v>
          </cell>
          <cell r="FU595">
            <v>3.4816447611533712</v>
          </cell>
        </row>
        <row r="596">
          <cell r="FT596">
            <v>0.114</v>
          </cell>
          <cell r="FU596">
            <v>3.1118403450315126</v>
          </cell>
        </row>
        <row r="597">
          <cell r="FT597">
            <v>0.114</v>
          </cell>
          <cell r="FU597">
            <v>3.1118403450315126</v>
          </cell>
        </row>
        <row r="598">
          <cell r="FT598">
            <v>0.114</v>
          </cell>
          <cell r="FU598">
            <v>3.1118403450315126</v>
          </cell>
        </row>
        <row r="599">
          <cell r="FT599">
            <v>0.114</v>
          </cell>
          <cell r="FU599">
            <v>3.1118403450315126</v>
          </cell>
        </row>
        <row r="600">
          <cell r="FT600">
            <v>0.114</v>
          </cell>
          <cell r="FU600">
            <v>3.1118403450315126</v>
          </cell>
        </row>
        <row r="601">
          <cell r="FT601">
            <v>0.114</v>
          </cell>
          <cell r="FU601">
            <v>3.1118403450315126</v>
          </cell>
        </row>
        <row r="602">
          <cell r="FT602">
            <v>0.115</v>
          </cell>
          <cell r="FU602">
            <v>2.772262972015711</v>
          </cell>
        </row>
        <row r="603">
          <cell r="FT603">
            <v>0.115</v>
          </cell>
          <cell r="FU603">
            <v>2.772262972015711</v>
          </cell>
        </row>
        <row r="604">
          <cell r="FT604">
            <v>0.115</v>
          </cell>
          <cell r="FU604">
            <v>2.772262972015711</v>
          </cell>
        </row>
        <row r="605">
          <cell r="FT605">
            <v>0.11600000000000001</v>
          </cell>
          <cell r="FU605">
            <v>2.461703871580033</v>
          </cell>
        </row>
        <row r="606">
          <cell r="FT606">
            <v>0.11600000000000001</v>
          </cell>
          <cell r="FU606">
            <v>2.461703871580033</v>
          </cell>
        </row>
        <row r="607">
          <cell r="FT607">
            <v>0.11600000000000001</v>
          </cell>
          <cell r="FU607">
            <v>2.461703871580033</v>
          </cell>
        </row>
        <row r="608">
          <cell r="FT608">
            <v>0.11600000000000001</v>
          </cell>
          <cell r="FU608">
            <v>2.461703871580033</v>
          </cell>
        </row>
        <row r="609">
          <cell r="FT609">
            <v>0.11700000000000001</v>
          </cell>
          <cell r="FU609">
            <v>2.1788205373768266</v>
          </cell>
        </row>
        <row r="610">
          <cell r="FT610">
            <v>0.11700000000000001</v>
          </cell>
          <cell r="FU610">
            <v>2.1788205373768266</v>
          </cell>
        </row>
        <row r="611">
          <cell r="FT611">
            <v>0.11700000000000001</v>
          </cell>
          <cell r="FU611">
            <v>2.1788205373768266</v>
          </cell>
        </row>
        <row r="612">
          <cell r="FT612">
            <v>0.11799999999999999</v>
          </cell>
          <cell r="FU612">
            <v>1.922168159791015</v>
          </cell>
        </row>
        <row r="613">
          <cell r="FT613">
            <v>0.11799999999999999</v>
          </cell>
          <cell r="FU613">
            <v>1.922168159791015</v>
          </cell>
        </row>
        <row r="614">
          <cell r="FT614">
            <v>0.11799999999999999</v>
          </cell>
          <cell r="FU614">
            <v>1.922168159791015</v>
          </cell>
        </row>
        <row r="615">
          <cell r="FT615">
            <v>0.12</v>
          </cell>
          <cell r="FU615">
            <v>1.4814398340279213</v>
          </cell>
        </row>
        <row r="616">
          <cell r="FT616">
            <v>0.121</v>
          </cell>
          <cell r="FU616">
            <v>1.2942159221185208</v>
          </cell>
        </row>
        <row r="617">
          <cell r="FT617">
            <v>0.121</v>
          </cell>
          <cell r="FU617">
            <v>1.2942159221185208</v>
          </cell>
        </row>
        <row r="618">
          <cell r="FT618">
            <v>0.121</v>
          </cell>
          <cell r="FU618">
            <v>1.2942159221185208</v>
          </cell>
        </row>
        <row r="619">
          <cell r="FT619">
            <v>0.124</v>
          </cell>
          <cell r="FU619">
            <v>0.84621457766662456</v>
          </cell>
        </row>
        <row r="620">
          <cell r="FT620">
            <v>0.124</v>
          </cell>
          <cell r="FU620">
            <v>0.84621457766662456</v>
          </cell>
        </row>
        <row r="621">
          <cell r="FT621">
            <v>0.125</v>
          </cell>
          <cell r="FU621">
            <v>0.72969318763272972</v>
          </cell>
        </row>
        <row r="622">
          <cell r="FT622">
            <v>0.125</v>
          </cell>
          <cell r="FU622">
            <v>0.72969318763272972</v>
          </cell>
        </row>
        <row r="623">
          <cell r="FT623">
            <v>0.125</v>
          </cell>
          <cell r="FU623">
            <v>0.72969318763272972</v>
          </cell>
        </row>
        <row r="624">
          <cell r="FT624">
            <v>0.126</v>
          </cell>
          <cell r="FU624">
            <v>0.62716865967531277</v>
          </cell>
        </row>
        <row r="625">
          <cell r="FT625">
            <v>0.127</v>
          </cell>
          <cell r="FU625">
            <v>0.53729484218323775</v>
          </cell>
        </row>
        <row r="626">
          <cell r="FT626">
            <v>0.129</v>
          </cell>
          <cell r="FU626">
            <v>0.39050097280456642</v>
          </cell>
        </row>
        <row r="627">
          <cell r="FT627">
            <v>0.129</v>
          </cell>
          <cell r="FU627">
            <v>0.39050097280456642</v>
          </cell>
        </row>
        <row r="628">
          <cell r="FT628">
            <v>0.13</v>
          </cell>
          <cell r="FU628">
            <v>0.33128612359189819</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yes Theorem"/>
    </sheetNames>
    <sheetDataSet>
      <sheetData sheetId="0">
        <row r="8">
          <cell r="AS8">
            <v>0</v>
          </cell>
          <cell r="AT8">
            <v>2.3066504100409868</v>
          </cell>
          <cell r="AU8">
            <v>-32.199993197494891</v>
          </cell>
          <cell r="AW8">
            <v>2.8011204481792717E-3</v>
          </cell>
          <cell r="AX8">
            <v>0</v>
          </cell>
          <cell r="AY8">
            <v>0</v>
          </cell>
          <cell r="AZ8">
            <v>0</v>
          </cell>
          <cell r="BA8">
            <v>0</v>
          </cell>
          <cell r="BB8">
            <v>1</v>
          </cell>
          <cell r="BC8">
            <v>1</v>
          </cell>
        </row>
        <row r="9">
          <cell r="AS9">
            <v>0</v>
          </cell>
          <cell r="AT9">
            <v>0.47128399111641472</v>
          </cell>
          <cell r="AU9">
            <v>36.259979419157887</v>
          </cell>
          <cell r="AW9">
            <v>2.8011204481792717E-3</v>
          </cell>
          <cell r="AX9">
            <v>0</v>
          </cell>
          <cell r="AY9">
            <v>0</v>
          </cell>
          <cell r="AZ9">
            <v>0</v>
          </cell>
          <cell r="BA9">
            <v>0</v>
          </cell>
          <cell r="BB9">
            <v>1</v>
          </cell>
          <cell r="BC9">
            <v>0</v>
          </cell>
        </row>
        <row r="10">
          <cell r="R10">
            <v>9.9999999999999645E-2</v>
          </cell>
          <cell r="S10">
            <v>0</v>
          </cell>
          <cell r="T10">
            <v>0.60139014808098812</v>
          </cell>
          <cell r="U10">
            <v>0.57631257631257626</v>
          </cell>
          <cell r="W10">
            <v>4.9504950495049506E-3</v>
          </cell>
          <cell r="X10">
            <v>0</v>
          </cell>
          <cell r="Y10">
            <v>0</v>
          </cell>
          <cell r="Z10">
            <v>0</v>
          </cell>
          <cell r="AA10">
            <v>0</v>
          </cell>
          <cell r="AB10">
            <v>0</v>
          </cell>
          <cell r="AC10">
            <v>0</v>
          </cell>
          <cell r="AD10">
            <v>1</v>
          </cell>
          <cell r="AE10">
            <v>0</v>
          </cell>
          <cell r="AS10">
            <v>0</v>
          </cell>
          <cell r="AT10">
            <v>3.4213727959039026</v>
          </cell>
          <cell r="AU10">
            <v>-58.21430530316691</v>
          </cell>
          <cell r="AW10">
            <v>2.8011204481792717E-3</v>
          </cell>
          <cell r="AX10">
            <v>0</v>
          </cell>
          <cell r="AY10">
            <v>0</v>
          </cell>
          <cell r="AZ10">
            <v>0</v>
          </cell>
          <cell r="BA10">
            <v>0</v>
          </cell>
          <cell r="BB10">
            <v>1</v>
          </cell>
          <cell r="BC10">
            <v>1</v>
          </cell>
        </row>
        <row r="11">
          <cell r="R11">
            <v>0</v>
          </cell>
          <cell r="S11">
            <v>0</v>
          </cell>
          <cell r="T11">
            <v>25.471734549808389</v>
          </cell>
          <cell r="U11">
            <v>-3.1054019092531644</v>
          </cell>
          <cell r="W11">
            <v>4.9504950495049506E-3</v>
          </cell>
          <cell r="X11">
            <v>0</v>
          </cell>
          <cell r="Y11">
            <v>0</v>
          </cell>
          <cell r="Z11">
            <v>0</v>
          </cell>
          <cell r="AA11">
            <v>0</v>
          </cell>
          <cell r="AB11">
            <v>0</v>
          </cell>
          <cell r="AC11">
            <v>0</v>
          </cell>
          <cell r="AD11">
            <v>0</v>
          </cell>
          <cell r="AE11">
            <v>0</v>
          </cell>
          <cell r="AS11">
            <v>0</v>
          </cell>
          <cell r="AT11">
            <v>-0.65535406320021627</v>
          </cell>
          <cell r="AU11">
            <v>52.346034237079806</v>
          </cell>
          <cell r="AW11">
            <v>2.8011204481792717E-3</v>
          </cell>
          <cell r="AX11">
            <v>0</v>
          </cell>
          <cell r="AY11">
            <v>0</v>
          </cell>
          <cell r="AZ11">
            <v>0</v>
          </cell>
          <cell r="BA11">
            <v>0</v>
          </cell>
          <cell r="BB11">
            <v>0</v>
          </cell>
          <cell r="BC11">
            <v>0</v>
          </cell>
        </row>
        <row r="12">
          <cell r="R12">
            <v>0.10000000000000053</v>
          </cell>
          <cell r="S12">
            <v>0</v>
          </cell>
          <cell r="T12">
            <v>-19.518568428541133</v>
          </cell>
          <cell r="U12">
            <v>1.999444157700401</v>
          </cell>
          <cell r="W12">
            <v>4.9504950495049506E-3</v>
          </cell>
          <cell r="X12">
            <v>1</v>
          </cell>
          <cell r="Y12">
            <v>0</v>
          </cell>
          <cell r="Z12">
            <v>1</v>
          </cell>
          <cell r="AA12">
            <v>1</v>
          </cell>
          <cell r="AB12">
            <v>0</v>
          </cell>
          <cell r="AC12">
            <v>0</v>
          </cell>
          <cell r="AD12">
            <v>0</v>
          </cell>
          <cell r="AE12">
            <v>0</v>
          </cell>
          <cell r="AS12">
            <v>0</v>
          </cell>
          <cell r="AT12">
            <v>1.3005832200455636</v>
          </cell>
          <cell r="AU12">
            <v>-12.913213877464718</v>
          </cell>
          <cell r="AW12">
            <v>2.8011204481792717E-3</v>
          </cell>
          <cell r="AX12">
            <v>0</v>
          </cell>
          <cell r="AY12">
            <v>0</v>
          </cell>
          <cell r="AZ12">
            <v>0</v>
          </cell>
          <cell r="BA12">
            <v>0</v>
          </cell>
          <cell r="BB12">
            <v>1</v>
          </cell>
          <cell r="BC12">
            <v>1</v>
          </cell>
        </row>
        <row r="13">
          <cell r="R13">
            <v>9.9999999999999645E-2</v>
          </cell>
          <cell r="S13">
            <v>0</v>
          </cell>
          <cell r="T13">
            <v>1.0671029705494817</v>
          </cell>
          <cell r="U13">
            <v>0.37758169458016316</v>
          </cell>
          <cell r="W13">
            <v>4.9504950495049506E-3</v>
          </cell>
          <cell r="X13">
            <v>1</v>
          </cell>
          <cell r="Y13">
            <v>0</v>
          </cell>
          <cell r="Z13">
            <v>0</v>
          </cell>
          <cell r="AA13">
            <v>1</v>
          </cell>
          <cell r="AB13">
            <v>0</v>
          </cell>
          <cell r="AC13">
            <v>0</v>
          </cell>
          <cell r="AD13">
            <v>0</v>
          </cell>
          <cell r="AE13">
            <v>0</v>
          </cell>
          <cell r="AS13">
            <v>0</v>
          </cell>
          <cell r="AT13">
            <v>0.12590329232964428</v>
          </cell>
          <cell r="AU13">
            <v>-0.28196410520211568</v>
          </cell>
          <cell r="AW13">
            <v>2.8011204481792717E-3</v>
          </cell>
          <cell r="AX13">
            <v>0</v>
          </cell>
          <cell r="AY13">
            <v>0</v>
          </cell>
          <cell r="AZ13">
            <v>0</v>
          </cell>
          <cell r="BA13">
            <v>0</v>
          </cell>
          <cell r="BB13">
            <v>1</v>
          </cell>
          <cell r="BC13">
            <v>1</v>
          </cell>
        </row>
        <row r="14">
          <cell r="R14">
            <v>9.9999999999999645E-2</v>
          </cell>
          <cell r="S14">
            <v>-0.25</v>
          </cell>
          <cell r="T14">
            <v>25.728173710479734</v>
          </cell>
          <cell r="U14">
            <v>-1.0589584468609445</v>
          </cell>
          <cell r="W14">
            <v>4.9504950495049506E-3</v>
          </cell>
          <cell r="X14">
            <v>0</v>
          </cell>
          <cell r="Y14">
            <v>0</v>
          </cell>
          <cell r="Z14">
            <v>0</v>
          </cell>
          <cell r="AA14">
            <v>0</v>
          </cell>
          <cell r="AB14">
            <v>0</v>
          </cell>
          <cell r="AC14">
            <v>0</v>
          </cell>
          <cell r="AD14">
            <v>0</v>
          </cell>
          <cell r="AE14">
            <v>0</v>
          </cell>
          <cell r="AS14">
            <v>0</v>
          </cell>
          <cell r="AT14">
            <v>1.0727490931050019</v>
          </cell>
          <cell r="AU14">
            <v>-51.841395768562016</v>
          </cell>
          <cell r="AW14">
            <v>2.8011204481792717E-3</v>
          </cell>
          <cell r="AX14">
            <v>0</v>
          </cell>
          <cell r="AY14">
            <v>0</v>
          </cell>
          <cell r="AZ14">
            <v>0</v>
          </cell>
          <cell r="BA14">
            <v>0</v>
          </cell>
          <cell r="BB14">
            <v>1</v>
          </cell>
          <cell r="BC14">
            <v>1</v>
          </cell>
        </row>
        <row r="15">
          <cell r="R15">
            <v>-9.9999999999999645E-2</v>
          </cell>
          <cell r="S15">
            <v>0</v>
          </cell>
          <cell r="T15">
            <v>-19.390451091609581</v>
          </cell>
          <cell r="U15">
            <v>-1.9975372828020248</v>
          </cell>
          <cell r="W15">
            <v>4.9504950495049506E-3</v>
          </cell>
          <cell r="X15">
            <v>0</v>
          </cell>
          <cell r="Y15">
            <v>0</v>
          </cell>
          <cell r="Z15">
            <v>0</v>
          </cell>
          <cell r="AA15">
            <v>0</v>
          </cell>
          <cell r="AB15">
            <v>0</v>
          </cell>
          <cell r="AC15">
            <v>0</v>
          </cell>
          <cell r="AD15">
            <v>0</v>
          </cell>
          <cell r="AE15">
            <v>0</v>
          </cell>
          <cell r="AS15">
            <v>0</v>
          </cell>
          <cell r="AT15">
            <v>1.4765936879513273</v>
          </cell>
          <cell r="AU15">
            <v>-62.050913659817638</v>
          </cell>
          <cell r="AW15">
            <v>2.8011204481792717E-3</v>
          </cell>
          <cell r="AX15">
            <v>0</v>
          </cell>
          <cell r="AY15">
            <v>0</v>
          </cell>
          <cell r="AZ15">
            <v>0</v>
          </cell>
          <cell r="BA15">
            <v>0</v>
          </cell>
          <cell r="BB15">
            <v>1</v>
          </cell>
          <cell r="BC15">
            <v>1</v>
          </cell>
        </row>
        <row r="16">
          <cell r="R16">
            <v>0</v>
          </cell>
          <cell r="S16">
            <v>0</v>
          </cell>
          <cell r="T16">
            <v>1.0326558214986488</v>
          </cell>
          <cell r="U16">
            <v>2.1193829644533873</v>
          </cell>
          <cell r="W16">
            <v>4.9504950495049506E-3</v>
          </cell>
          <cell r="X16">
            <v>0</v>
          </cell>
          <cell r="Y16">
            <v>0</v>
          </cell>
          <cell r="Z16">
            <v>0</v>
          </cell>
          <cell r="AA16">
            <v>0</v>
          </cell>
          <cell r="AB16">
            <v>0</v>
          </cell>
          <cell r="AC16">
            <v>0</v>
          </cell>
          <cell r="AD16">
            <v>1</v>
          </cell>
          <cell r="AE16">
            <v>0</v>
          </cell>
          <cell r="AS16">
            <v>0</v>
          </cell>
          <cell r="AT16">
            <v>1.5335674771771324</v>
          </cell>
          <cell r="AU16">
            <v>8.8748436545965976</v>
          </cell>
          <cell r="AW16">
            <v>2.8011204481792717E-3</v>
          </cell>
          <cell r="AX16">
            <v>0</v>
          </cell>
          <cell r="AY16">
            <v>0</v>
          </cell>
          <cell r="AZ16">
            <v>0</v>
          </cell>
          <cell r="BA16">
            <v>0</v>
          </cell>
          <cell r="BB16">
            <v>1</v>
          </cell>
          <cell r="BC16">
            <v>0</v>
          </cell>
        </row>
        <row r="17">
          <cell r="R17">
            <v>0</v>
          </cell>
          <cell r="S17">
            <v>0</v>
          </cell>
          <cell r="T17">
            <v>24.540280389950642</v>
          </cell>
          <cell r="U17">
            <v>-3.1286024071133181</v>
          </cell>
          <cell r="W17">
            <v>4.9504950495049506E-3</v>
          </cell>
          <cell r="X17">
            <v>0</v>
          </cell>
          <cell r="Y17">
            <v>0</v>
          </cell>
          <cell r="Z17">
            <v>0</v>
          </cell>
          <cell r="AA17">
            <v>0</v>
          </cell>
          <cell r="AB17">
            <v>0</v>
          </cell>
          <cell r="AC17">
            <v>0</v>
          </cell>
          <cell r="AD17">
            <v>1</v>
          </cell>
          <cell r="AE17">
            <v>0</v>
          </cell>
          <cell r="AS17">
            <v>0</v>
          </cell>
          <cell r="AT17">
            <v>1.6762361390276443</v>
          </cell>
          <cell r="AU17">
            <v>-47.278898965470226</v>
          </cell>
          <cell r="AW17">
            <v>2.8011204481792717E-3</v>
          </cell>
          <cell r="AX17">
            <v>0</v>
          </cell>
          <cell r="AY17">
            <v>0</v>
          </cell>
          <cell r="AZ17">
            <v>0</v>
          </cell>
          <cell r="BA17">
            <v>0</v>
          </cell>
          <cell r="BB17">
            <v>1</v>
          </cell>
          <cell r="BC17">
            <v>1</v>
          </cell>
        </row>
        <row r="18">
          <cell r="R18">
            <v>-9.9999999999999645E-2</v>
          </cell>
          <cell r="S18">
            <v>0</v>
          </cell>
          <cell r="T18">
            <v>-20.176207967607279</v>
          </cell>
          <cell r="U18">
            <v>-1.2006566090830924</v>
          </cell>
          <cell r="W18">
            <v>4.9504950495049506E-3</v>
          </cell>
          <cell r="X18">
            <v>0</v>
          </cell>
          <cell r="Y18">
            <v>0</v>
          </cell>
          <cell r="Z18">
            <v>1</v>
          </cell>
          <cell r="AA18">
            <v>0</v>
          </cell>
          <cell r="AB18">
            <v>0</v>
          </cell>
          <cell r="AC18">
            <v>0</v>
          </cell>
          <cell r="AD18">
            <v>0</v>
          </cell>
          <cell r="AE18">
            <v>0</v>
          </cell>
          <cell r="AS18">
            <v>0</v>
          </cell>
          <cell r="AT18">
            <v>1.1954404286039197</v>
          </cell>
          <cell r="AU18">
            <v>33.776513566426011</v>
          </cell>
          <cell r="AW18">
            <v>2.8011204481792717E-3</v>
          </cell>
          <cell r="AX18">
            <v>0</v>
          </cell>
          <cell r="AY18">
            <v>0</v>
          </cell>
          <cell r="AZ18">
            <v>0</v>
          </cell>
          <cell r="BA18">
            <v>0</v>
          </cell>
          <cell r="BB18">
            <v>1</v>
          </cell>
          <cell r="BC18">
            <v>0</v>
          </cell>
        </row>
        <row r="19">
          <cell r="R19">
            <v>-0.10000000000000053</v>
          </cell>
          <cell r="S19">
            <v>0</v>
          </cell>
          <cell r="T19">
            <v>2.8088959386666307E-2</v>
          </cell>
          <cell r="U19">
            <v>-0.6866667696538088</v>
          </cell>
          <cell r="W19">
            <v>4.9504950495049506E-3</v>
          </cell>
          <cell r="X19">
            <v>0</v>
          </cell>
          <cell r="Y19">
            <v>0</v>
          </cell>
          <cell r="Z19">
            <v>0</v>
          </cell>
          <cell r="AA19">
            <v>0</v>
          </cell>
          <cell r="AB19">
            <v>0</v>
          </cell>
          <cell r="AC19">
            <v>0</v>
          </cell>
          <cell r="AD19">
            <v>0</v>
          </cell>
          <cell r="AE19">
            <v>0</v>
          </cell>
          <cell r="AS19">
            <v>0</v>
          </cell>
          <cell r="AT19">
            <v>0.96131215987212359</v>
          </cell>
          <cell r="AU19">
            <v>-9.6793653565003215</v>
          </cell>
          <cell r="AW19">
            <v>2.8011204481792717E-3</v>
          </cell>
          <cell r="AX19">
            <v>0</v>
          </cell>
          <cell r="AY19">
            <v>0</v>
          </cell>
          <cell r="AZ19">
            <v>0</v>
          </cell>
          <cell r="BA19">
            <v>0</v>
          </cell>
          <cell r="BB19">
            <v>1</v>
          </cell>
          <cell r="BC19">
            <v>1</v>
          </cell>
        </row>
        <row r="20">
          <cell r="R20">
            <v>-0.20000000000000018</v>
          </cell>
          <cell r="S20">
            <v>0</v>
          </cell>
          <cell r="T20">
            <v>25.042947521432481</v>
          </cell>
          <cell r="U20">
            <v>-2.9711173334356182</v>
          </cell>
          <cell r="W20">
            <v>4.9504950495049506E-3</v>
          </cell>
          <cell r="X20">
            <v>0</v>
          </cell>
          <cell r="Y20">
            <v>0</v>
          </cell>
          <cell r="Z20">
            <v>0</v>
          </cell>
          <cell r="AA20">
            <v>0</v>
          </cell>
          <cell r="AB20">
            <v>1</v>
          </cell>
          <cell r="AC20">
            <v>0</v>
          </cell>
          <cell r="AD20">
            <v>1</v>
          </cell>
          <cell r="AE20">
            <v>0</v>
          </cell>
          <cell r="AS20">
            <v>0</v>
          </cell>
          <cell r="AT20">
            <v>2.7273572295136805</v>
          </cell>
          <cell r="AU20">
            <v>22.980285334300707</v>
          </cell>
          <cell r="AW20">
            <v>2.8011204481792717E-3</v>
          </cell>
          <cell r="AX20">
            <v>0</v>
          </cell>
          <cell r="AY20">
            <v>0</v>
          </cell>
          <cell r="AZ20">
            <v>0</v>
          </cell>
          <cell r="BA20">
            <v>0</v>
          </cell>
          <cell r="BB20">
            <v>0</v>
          </cell>
          <cell r="BC20">
            <v>0</v>
          </cell>
        </row>
        <row r="21">
          <cell r="R21">
            <v>0</v>
          </cell>
          <cell r="S21">
            <v>0</v>
          </cell>
          <cell r="T21">
            <v>-19.965389581867839</v>
          </cell>
          <cell r="U21">
            <v>-0.13410018774026283</v>
          </cell>
          <cell r="W21">
            <v>4.9504950495049506E-3</v>
          </cell>
          <cell r="X21">
            <v>0</v>
          </cell>
          <cell r="Y21">
            <v>0</v>
          </cell>
          <cell r="Z21">
            <v>0</v>
          </cell>
          <cell r="AA21">
            <v>0</v>
          </cell>
          <cell r="AB21">
            <v>0</v>
          </cell>
          <cell r="AC21">
            <v>0</v>
          </cell>
          <cell r="AD21">
            <v>0</v>
          </cell>
          <cell r="AE21">
            <v>0</v>
          </cell>
          <cell r="AS21">
            <v>0</v>
          </cell>
          <cell r="AT21">
            <v>-0.64520639883866515</v>
          </cell>
          <cell r="AU21">
            <v>27.945123602994155</v>
          </cell>
          <cell r="AW21">
            <v>2.8011204481792717E-3</v>
          </cell>
          <cell r="AX21">
            <v>0</v>
          </cell>
          <cell r="AY21">
            <v>1</v>
          </cell>
          <cell r="AZ21">
            <v>1</v>
          </cell>
          <cell r="BA21">
            <v>0</v>
          </cell>
          <cell r="BB21">
            <v>0</v>
          </cell>
          <cell r="BC21">
            <v>0</v>
          </cell>
        </row>
        <row r="22">
          <cell r="R22">
            <v>-9.9999999999999645E-2</v>
          </cell>
          <cell r="S22">
            <v>0</v>
          </cell>
          <cell r="T22">
            <v>0.61152741557454315</v>
          </cell>
          <cell r="U22">
            <v>-2.8242366525802036</v>
          </cell>
          <cell r="W22">
            <v>4.9504950495049506E-3</v>
          </cell>
          <cell r="X22">
            <v>0</v>
          </cell>
          <cell r="Y22">
            <v>0</v>
          </cell>
          <cell r="Z22">
            <v>0</v>
          </cell>
          <cell r="AA22">
            <v>0</v>
          </cell>
          <cell r="AB22">
            <v>0</v>
          </cell>
          <cell r="AC22">
            <v>0</v>
          </cell>
          <cell r="AD22">
            <v>0</v>
          </cell>
          <cell r="AE22">
            <v>0</v>
          </cell>
          <cell r="AS22">
            <v>0</v>
          </cell>
          <cell r="AT22">
            <v>0.66557439620565739</v>
          </cell>
          <cell r="AU22">
            <v>75.563326167651894</v>
          </cell>
          <cell r="AW22">
            <v>2.8011204481792717E-3</v>
          </cell>
          <cell r="AX22">
            <v>0</v>
          </cell>
          <cell r="AY22">
            <v>0</v>
          </cell>
          <cell r="AZ22">
            <v>0</v>
          </cell>
          <cell r="BA22">
            <v>0</v>
          </cell>
          <cell r="BB22">
            <v>1</v>
          </cell>
          <cell r="BC22">
            <v>0</v>
          </cell>
        </row>
        <row r="23">
          <cell r="R23">
            <v>0.20000000000000018</v>
          </cell>
          <cell r="S23">
            <v>0</v>
          </cell>
          <cell r="T23">
            <v>25.766735294841414</v>
          </cell>
          <cell r="U23">
            <v>-3.4724031142369252</v>
          </cell>
          <cell r="W23">
            <v>4.9504950495049506E-3</v>
          </cell>
          <cell r="X23">
            <v>0</v>
          </cell>
          <cell r="Y23">
            <v>0</v>
          </cell>
          <cell r="Z23">
            <v>0</v>
          </cell>
          <cell r="AA23">
            <v>0</v>
          </cell>
          <cell r="AB23">
            <v>0</v>
          </cell>
          <cell r="AC23">
            <v>0</v>
          </cell>
          <cell r="AD23">
            <v>0</v>
          </cell>
          <cell r="AE23">
            <v>0</v>
          </cell>
          <cell r="AS23">
            <v>0</v>
          </cell>
          <cell r="AT23">
            <v>2.9327492935035835</v>
          </cell>
          <cell r="AU23">
            <v>-101.72836557568887</v>
          </cell>
          <cell r="AW23">
            <v>2.8011204481792717E-3</v>
          </cell>
          <cell r="AX23">
            <v>0</v>
          </cell>
          <cell r="AY23">
            <v>0</v>
          </cell>
          <cell r="AZ23">
            <v>0</v>
          </cell>
          <cell r="BA23">
            <v>0</v>
          </cell>
          <cell r="BB23">
            <v>1</v>
          </cell>
          <cell r="BC23">
            <v>1</v>
          </cell>
        </row>
        <row r="24">
          <cell r="R24">
            <v>-0.20000000000000018</v>
          </cell>
          <cell r="S24">
            <v>0</v>
          </cell>
          <cell r="T24">
            <v>-19.507780806908162</v>
          </cell>
          <cell r="U24">
            <v>-0.16013650063285387</v>
          </cell>
          <cell r="W24">
            <v>4.9504950495049506E-3</v>
          </cell>
          <cell r="X24">
            <v>0</v>
          </cell>
          <cell r="Y24">
            <v>0</v>
          </cell>
          <cell r="Z24">
            <v>0</v>
          </cell>
          <cell r="AA24">
            <v>0</v>
          </cell>
          <cell r="AB24">
            <v>1</v>
          </cell>
          <cell r="AC24">
            <v>0</v>
          </cell>
          <cell r="AD24">
            <v>0</v>
          </cell>
          <cell r="AE24">
            <v>1</v>
          </cell>
          <cell r="AS24">
            <v>0</v>
          </cell>
          <cell r="AT24">
            <v>0.95084730996537725</v>
          </cell>
          <cell r="AU24">
            <v>-128.53011394654413</v>
          </cell>
          <cell r="AW24">
            <v>2.8011204481792717E-3</v>
          </cell>
          <cell r="AX24">
            <v>0</v>
          </cell>
          <cell r="AY24">
            <v>0</v>
          </cell>
          <cell r="AZ24">
            <v>0</v>
          </cell>
          <cell r="BA24">
            <v>0</v>
          </cell>
          <cell r="BB24">
            <v>1</v>
          </cell>
          <cell r="BC24">
            <v>1</v>
          </cell>
        </row>
        <row r="25">
          <cell r="R25">
            <v>0</v>
          </cell>
          <cell r="S25">
            <v>0</v>
          </cell>
          <cell r="T25">
            <v>26.648192487977614</v>
          </cell>
          <cell r="U25">
            <v>-1.5331769436997318</v>
          </cell>
          <cell r="W25">
            <v>4.9504950495049506E-3</v>
          </cell>
          <cell r="X25">
            <v>0</v>
          </cell>
          <cell r="Y25">
            <v>0</v>
          </cell>
          <cell r="Z25">
            <v>0</v>
          </cell>
          <cell r="AA25">
            <v>0</v>
          </cell>
          <cell r="AB25">
            <v>0</v>
          </cell>
          <cell r="AC25">
            <v>0</v>
          </cell>
          <cell r="AD25">
            <v>1</v>
          </cell>
          <cell r="AE25">
            <v>0</v>
          </cell>
          <cell r="AS25">
            <v>1</v>
          </cell>
          <cell r="AT25">
            <v>0.49009107674848573</v>
          </cell>
          <cell r="AU25">
            <v>105.07635813461424</v>
          </cell>
          <cell r="AW25">
            <v>2.8011204481792717E-3</v>
          </cell>
          <cell r="AX25">
            <v>0</v>
          </cell>
          <cell r="AY25">
            <v>0</v>
          </cell>
          <cell r="AZ25">
            <v>0</v>
          </cell>
          <cell r="BA25">
            <v>0</v>
          </cell>
          <cell r="BB25">
            <v>1</v>
          </cell>
          <cell r="BC25">
            <v>0</v>
          </cell>
        </row>
        <row r="26">
          <cell r="R26">
            <v>9.9999999999999645E-2</v>
          </cell>
          <cell r="S26">
            <v>0.25</v>
          </cell>
          <cell r="T26">
            <v>-19.928216578643472</v>
          </cell>
          <cell r="U26">
            <v>-2.8378304040487388</v>
          </cell>
          <cell r="W26">
            <v>4.9504950495049506E-3</v>
          </cell>
          <cell r="X26">
            <v>0</v>
          </cell>
          <cell r="Y26">
            <v>0</v>
          </cell>
          <cell r="Z26">
            <v>0</v>
          </cell>
          <cell r="AA26">
            <v>0</v>
          </cell>
          <cell r="AB26">
            <v>0</v>
          </cell>
          <cell r="AC26">
            <v>0</v>
          </cell>
          <cell r="AD26">
            <v>0</v>
          </cell>
          <cell r="AE26">
            <v>1</v>
          </cell>
          <cell r="AS26">
            <v>0</v>
          </cell>
          <cell r="AT26">
            <v>1.7874420621679055</v>
          </cell>
          <cell r="AU26">
            <v>826.1540629834393</v>
          </cell>
          <cell r="AW26">
            <v>2.8011204481792717E-3</v>
          </cell>
          <cell r="AX26">
            <v>0</v>
          </cell>
          <cell r="AY26">
            <v>0</v>
          </cell>
          <cell r="AZ26">
            <v>0</v>
          </cell>
          <cell r="BA26">
            <v>0</v>
          </cell>
          <cell r="BB26">
            <v>1</v>
          </cell>
          <cell r="BC26">
            <v>0</v>
          </cell>
        </row>
        <row r="27">
          <cell r="R27">
            <v>-0.19999999999999929</v>
          </cell>
          <cell r="S27">
            <v>0</v>
          </cell>
          <cell r="T27">
            <v>0.17058847029683485</v>
          </cell>
          <cell r="U27">
            <v>1.1955467888067934</v>
          </cell>
          <cell r="W27">
            <v>4.9504950495049506E-3</v>
          </cell>
          <cell r="X27">
            <v>0</v>
          </cell>
          <cell r="Y27">
            <v>0</v>
          </cell>
          <cell r="Z27">
            <v>0</v>
          </cell>
          <cell r="AA27">
            <v>1</v>
          </cell>
          <cell r="AB27">
            <v>0</v>
          </cell>
          <cell r="AC27">
            <v>0</v>
          </cell>
          <cell r="AD27">
            <v>0</v>
          </cell>
          <cell r="AE27">
            <v>0</v>
          </cell>
          <cell r="AS27">
            <v>0</v>
          </cell>
          <cell r="AT27">
            <v>1.0348739930921724</v>
          </cell>
          <cell r="AU27">
            <v>88.738010599676315</v>
          </cell>
          <cell r="AW27">
            <v>2.8011204481792717E-3</v>
          </cell>
          <cell r="AX27">
            <v>0</v>
          </cell>
          <cell r="AY27">
            <v>0</v>
          </cell>
          <cell r="AZ27">
            <v>0</v>
          </cell>
          <cell r="BA27">
            <v>0</v>
          </cell>
          <cell r="BB27">
            <v>1</v>
          </cell>
          <cell r="BC27">
            <v>0</v>
          </cell>
        </row>
        <row r="28">
          <cell r="R28">
            <v>-0.10000000000000053</v>
          </cell>
          <cell r="S28">
            <v>0.25</v>
          </cell>
          <cell r="T28">
            <v>25.529140094999935</v>
          </cell>
          <cell r="U28">
            <v>-1.6634295884737458</v>
          </cell>
          <cell r="W28">
            <v>4.9504950495049506E-3</v>
          </cell>
          <cell r="X28">
            <v>0</v>
          </cell>
          <cell r="Y28">
            <v>1</v>
          </cell>
          <cell r="Z28">
            <v>0</v>
          </cell>
          <cell r="AA28">
            <v>0</v>
          </cell>
          <cell r="AB28">
            <v>0</v>
          </cell>
          <cell r="AC28">
            <v>0</v>
          </cell>
          <cell r="AD28">
            <v>0</v>
          </cell>
          <cell r="AE28">
            <v>0</v>
          </cell>
          <cell r="AS28">
            <v>1</v>
          </cell>
          <cell r="AT28">
            <v>4.9158083730462083</v>
          </cell>
          <cell r="AU28">
            <v>-1228.9006709177911</v>
          </cell>
          <cell r="AW28">
            <v>2.8011204481792717E-3</v>
          </cell>
          <cell r="AX28">
            <v>0</v>
          </cell>
          <cell r="AY28">
            <v>0</v>
          </cell>
          <cell r="AZ28">
            <v>0</v>
          </cell>
          <cell r="BA28">
            <v>0</v>
          </cell>
          <cell r="BB28">
            <v>1</v>
          </cell>
          <cell r="BC28">
            <v>1</v>
          </cell>
        </row>
        <row r="29">
          <cell r="R29">
            <v>0</v>
          </cell>
          <cell r="S29">
            <v>0.25</v>
          </cell>
          <cell r="T29">
            <v>-19.550243369298606</v>
          </cell>
          <cell r="U29">
            <v>0.30620735563321683</v>
          </cell>
          <cell r="W29">
            <v>4.9504950495049506E-3</v>
          </cell>
          <cell r="X29">
            <v>0</v>
          </cell>
          <cell r="Y29">
            <v>1</v>
          </cell>
          <cell r="Z29">
            <v>1</v>
          </cell>
          <cell r="AA29">
            <v>1</v>
          </cell>
          <cell r="AB29">
            <v>0</v>
          </cell>
          <cell r="AC29">
            <v>0</v>
          </cell>
          <cell r="AD29">
            <v>0</v>
          </cell>
          <cell r="AE29">
            <v>0</v>
          </cell>
          <cell r="AS29">
            <v>0</v>
          </cell>
          <cell r="AT29">
            <v>3.5864052815311522</v>
          </cell>
          <cell r="AU29">
            <v>87.560818144445179</v>
          </cell>
          <cell r="AW29">
            <v>2.8011204481792717E-3</v>
          </cell>
          <cell r="AX29">
            <v>0</v>
          </cell>
          <cell r="AY29">
            <v>0</v>
          </cell>
          <cell r="AZ29">
            <v>0</v>
          </cell>
          <cell r="BA29">
            <v>0</v>
          </cell>
          <cell r="BB29">
            <v>1</v>
          </cell>
          <cell r="BC29">
            <v>0</v>
          </cell>
        </row>
        <row r="30">
          <cell r="R30">
            <v>0</v>
          </cell>
          <cell r="S30">
            <v>0</v>
          </cell>
          <cell r="T30">
            <v>0.36885796204000493</v>
          </cell>
          <cell r="U30">
            <v>-3.3178646546255806</v>
          </cell>
          <cell r="W30">
            <v>4.9504950495049506E-3</v>
          </cell>
          <cell r="X30">
            <v>0</v>
          </cell>
          <cell r="Y30">
            <v>0</v>
          </cell>
          <cell r="Z30">
            <v>0</v>
          </cell>
          <cell r="AA30">
            <v>0</v>
          </cell>
          <cell r="AB30">
            <v>0</v>
          </cell>
          <cell r="AC30">
            <v>0</v>
          </cell>
          <cell r="AD30">
            <v>1</v>
          </cell>
          <cell r="AE30">
            <v>0</v>
          </cell>
          <cell r="AS30">
            <v>0</v>
          </cell>
          <cell r="AT30">
            <v>1.5237668282074297</v>
          </cell>
          <cell r="AU30">
            <v>-586.14098157313242</v>
          </cell>
          <cell r="AW30">
            <v>2.8011204481792717E-3</v>
          </cell>
          <cell r="AX30">
            <v>0</v>
          </cell>
          <cell r="AY30">
            <v>0</v>
          </cell>
          <cell r="AZ30">
            <v>0</v>
          </cell>
          <cell r="BA30">
            <v>0</v>
          </cell>
          <cell r="BB30">
            <v>0</v>
          </cell>
          <cell r="BC30">
            <v>0</v>
          </cell>
        </row>
        <row r="31">
          <cell r="R31">
            <v>0</v>
          </cell>
          <cell r="S31">
            <v>0.25</v>
          </cell>
          <cell r="T31">
            <v>25.633489148055467</v>
          </cell>
          <cell r="U31">
            <v>-2.338206211950832</v>
          </cell>
          <cell r="W31">
            <v>4.9504950495049506E-3</v>
          </cell>
          <cell r="X31">
            <v>0</v>
          </cell>
          <cell r="Y31">
            <v>0</v>
          </cell>
          <cell r="Z31">
            <v>0</v>
          </cell>
          <cell r="AA31">
            <v>0</v>
          </cell>
          <cell r="AB31">
            <v>0</v>
          </cell>
          <cell r="AC31">
            <v>0</v>
          </cell>
          <cell r="AD31">
            <v>1</v>
          </cell>
          <cell r="AE31">
            <v>0</v>
          </cell>
          <cell r="AS31">
            <v>0</v>
          </cell>
          <cell r="AT31">
            <v>1.988009958646753</v>
          </cell>
          <cell r="AU31">
            <v>98.861219249971199</v>
          </cell>
          <cell r="AW31">
            <v>2.8011204481792717E-3</v>
          </cell>
          <cell r="AX31">
            <v>0</v>
          </cell>
          <cell r="AY31">
            <v>0</v>
          </cell>
          <cell r="AZ31">
            <v>0</v>
          </cell>
          <cell r="BA31">
            <v>0</v>
          </cell>
          <cell r="BB31">
            <v>1</v>
          </cell>
          <cell r="BC31">
            <v>0</v>
          </cell>
        </row>
        <row r="32">
          <cell r="R32">
            <v>-9.9999999999999645E-2</v>
          </cell>
          <cell r="S32">
            <v>0.25</v>
          </cell>
          <cell r="T32">
            <v>-19.730030222834685</v>
          </cell>
          <cell r="U32">
            <v>1.0053551581287259</v>
          </cell>
          <cell r="W32">
            <v>4.9504950495049506E-3</v>
          </cell>
          <cell r="X32">
            <v>0</v>
          </cell>
          <cell r="Y32">
            <v>1</v>
          </cell>
          <cell r="Z32">
            <v>1</v>
          </cell>
          <cell r="AA32">
            <v>1</v>
          </cell>
          <cell r="AB32">
            <v>0</v>
          </cell>
          <cell r="AC32">
            <v>0</v>
          </cell>
          <cell r="AD32">
            <v>0</v>
          </cell>
          <cell r="AE32">
            <v>0</v>
          </cell>
          <cell r="AS32">
            <v>0</v>
          </cell>
          <cell r="AT32">
            <v>1.8419416259777333</v>
          </cell>
          <cell r="AU32">
            <v>-11422.408484428834</v>
          </cell>
          <cell r="AW32">
            <v>2.8011204481792717E-3</v>
          </cell>
          <cell r="AX32">
            <v>0</v>
          </cell>
          <cell r="AY32">
            <v>0</v>
          </cell>
          <cell r="AZ32">
            <v>0</v>
          </cell>
          <cell r="BA32">
            <v>0</v>
          </cell>
          <cell r="BB32">
            <v>1</v>
          </cell>
          <cell r="BC32">
            <v>1</v>
          </cell>
        </row>
        <row r="33">
          <cell r="R33">
            <v>0</v>
          </cell>
          <cell r="S33">
            <v>0</v>
          </cell>
          <cell r="T33">
            <v>25.030628409117512</v>
          </cell>
          <cell r="U33">
            <v>-1.1865271752998214</v>
          </cell>
          <cell r="W33">
            <v>4.9504950495049506E-3</v>
          </cell>
          <cell r="X33">
            <v>0</v>
          </cell>
          <cell r="Y33">
            <v>0</v>
          </cell>
          <cell r="Z33">
            <v>0</v>
          </cell>
          <cell r="AA33">
            <v>0</v>
          </cell>
          <cell r="AB33">
            <v>0</v>
          </cell>
          <cell r="AC33">
            <v>0</v>
          </cell>
          <cell r="AD33">
            <v>0</v>
          </cell>
          <cell r="AE33">
            <v>0</v>
          </cell>
          <cell r="AS33">
            <v>0</v>
          </cell>
          <cell r="AT33">
            <v>-0.52905156599511149</v>
          </cell>
          <cell r="AU33">
            <v>37.205280083088972</v>
          </cell>
          <cell r="AW33">
            <v>2.8011204481792717E-3</v>
          </cell>
          <cell r="AX33">
            <v>0</v>
          </cell>
          <cell r="AY33">
            <v>0</v>
          </cell>
          <cell r="AZ33">
            <v>0</v>
          </cell>
          <cell r="BA33">
            <v>0</v>
          </cell>
          <cell r="BB33">
            <v>0</v>
          </cell>
          <cell r="BC33">
            <v>0</v>
          </cell>
        </row>
        <row r="34">
          <cell r="R34">
            <v>9.9999999999999645E-2</v>
          </cell>
          <cell r="S34">
            <v>0.25</v>
          </cell>
          <cell r="T34">
            <v>-19.86294316447756</v>
          </cell>
          <cell r="U34">
            <v>-1.7028117513554406</v>
          </cell>
          <cell r="W34">
            <v>4.9504950495049506E-3</v>
          </cell>
          <cell r="X34">
            <v>0</v>
          </cell>
          <cell r="Y34">
            <v>0</v>
          </cell>
          <cell r="Z34">
            <v>0</v>
          </cell>
          <cell r="AA34">
            <v>0</v>
          </cell>
          <cell r="AB34">
            <v>0</v>
          </cell>
          <cell r="AC34">
            <v>0</v>
          </cell>
          <cell r="AD34">
            <v>0</v>
          </cell>
          <cell r="AE34">
            <v>0</v>
          </cell>
          <cell r="AS34">
            <v>0</v>
          </cell>
          <cell r="AT34">
            <v>2.3680415368067691</v>
          </cell>
          <cell r="AU34">
            <v>-186.94328531146755</v>
          </cell>
          <cell r="AW34">
            <v>2.8011204481792717E-3</v>
          </cell>
          <cell r="AX34">
            <v>0</v>
          </cell>
          <cell r="AY34">
            <v>0</v>
          </cell>
          <cell r="AZ34">
            <v>0</v>
          </cell>
          <cell r="BA34">
            <v>0</v>
          </cell>
          <cell r="BB34">
            <v>1</v>
          </cell>
          <cell r="BC34">
            <v>1</v>
          </cell>
        </row>
        <row r="35">
          <cell r="R35">
            <v>-0.20000000000000018</v>
          </cell>
          <cell r="S35">
            <v>0.25</v>
          </cell>
          <cell r="T35">
            <v>0.1261682242990711</v>
          </cell>
          <cell r="U35">
            <v>2.4156805375617556</v>
          </cell>
          <cell r="W35">
            <v>4.9504950495049506E-3</v>
          </cell>
          <cell r="X35">
            <v>0</v>
          </cell>
          <cell r="Y35">
            <v>0</v>
          </cell>
          <cell r="Z35">
            <v>0</v>
          </cell>
          <cell r="AA35">
            <v>0</v>
          </cell>
          <cell r="AB35">
            <v>1</v>
          </cell>
          <cell r="AC35">
            <v>0</v>
          </cell>
          <cell r="AD35">
            <v>1</v>
          </cell>
          <cell r="AE35">
            <v>0</v>
          </cell>
          <cell r="AS35">
            <v>0</v>
          </cell>
          <cell r="AT35">
            <v>2.6651978224443562</v>
          </cell>
          <cell r="AU35">
            <v>0.43011359402533561</v>
          </cell>
          <cell r="AW35">
            <v>2.8011204481792717E-3</v>
          </cell>
          <cell r="AX35">
            <v>0</v>
          </cell>
          <cell r="AY35">
            <v>0</v>
          </cell>
          <cell r="AZ35">
            <v>0</v>
          </cell>
          <cell r="BA35">
            <v>0</v>
          </cell>
          <cell r="BB35">
            <v>1</v>
          </cell>
          <cell r="BC35">
            <v>0</v>
          </cell>
        </row>
        <row r="36">
          <cell r="R36">
            <v>-9.9999999999999645E-2</v>
          </cell>
          <cell r="S36">
            <v>0</v>
          </cell>
          <cell r="T36">
            <v>0.19912571366343512</v>
          </cell>
          <cell r="U36">
            <v>-4.1645492428092279</v>
          </cell>
          <cell r="W36">
            <v>4.9504950495049506E-3</v>
          </cell>
          <cell r="X36">
            <v>0</v>
          </cell>
          <cell r="Y36">
            <v>0</v>
          </cell>
          <cell r="Z36">
            <v>0</v>
          </cell>
          <cell r="AA36">
            <v>0</v>
          </cell>
          <cell r="AB36">
            <v>1</v>
          </cell>
          <cell r="AC36">
            <v>0</v>
          </cell>
          <cell r="AD36">
            <v>1</v>
          </cell>
          <cell r="AE36">
            <v>0</v>
          </cell>
          <cell r="AS36">
            <v>0</v>
          </cell>
          <cell r="AT36">
            <v>-1.0589491383526246</v>
          </cell>
          <cell r="AU36">
            <v>-28.304197220259365</v>
          </cell>
          <cell r="AW36">
            <v>2.8011204481792717E-3</v>
          </cell>
          <cell r="AX36">
            <v>0</v>
          </cell>
          <cell r="AY36">
            <v>0</v>
          </cell>
          <cell r="AZ36">
            <v>0</v>
          </cell>
          <cell r="BA36">
            <v>0</v>
          </cell>
          <cell r="BB36">
            <v>0</v>
          </cell>
          <cell r="BC36">
            <v>1</v>
          </cell>
        </row>
        <row r="37">
          <cell r="R37">
            <v>0</v>
          </cell>
          <cell r="S37">
            <v>0.25</v>
          </cell>
          <cell r="T37">
            <v>25.345060472915286</v>
          </cell>
          <cell r="U37">
            <v>0.90559824368825459</v>
          </cell>
          <cell r="W37">
            <v>4.9504950495049506E-3</v>
          </cell>
          <cell r="X37">
            <v>0</v>
          </cell>
          <cell r="Y37">
            <v>1</v>
          </cell>
          <cell r="Z37">
            <v>0</v>
          </cell>
          <cell r="AA37">
            <v>1</v>
          </cell>
          <cell r="AB37">
            <v>0</v>
          </cell>
          <cell r="AC37">
            <v>0</v>
          </cell>
          <cell r="AD37">
            <v>0</v>
          </cell>
          <cell r="AE37">
            <v>0</v>
          </cell>
          <cell r="AS37">
            <v>0</v>
          </cell>
          <cell r="AT37">
            <v>1.7879325453014416</v>
          </cell>
          <cell r="AU37">
            <v>8.9932032969963132</v>
          </cell>
          <cell r="AW37">
            <v>2.8011204481792717E-3</v>
          </cell>
          <cell r="AX37">
            <v>0</v>
          </cell>
          <cell r="AY37">
            <v>0</v>
          </cell>
          <cell r="AZ37">
            <v>0</v>
          </cell>
          <cell r="BA37">
            <v>0</v>
          </cell>
          <cell r="BB37">
            <v>1</v>
          </cell>
          <cell r="BC37">
            <v>0</v>
          </cell>
        </row>
        <row r="38">
          <cell r="R38">
            <v>0</v>
          </cell>
          <cell r="S38">
            <v>0.25</v>
          </cell>
          <cell r="T38">
            <v>-19.602147807291896</v>
          </cell>
          <cell r="U38">
            <v>-1.2794239822763778</v>
          </cell>
          <cell r="W38">
            <v>4.9504950495049506E-3</v>
          </cell>
          <cell r="X38">
            <v>0</v>
          </cell>
          <cell r="Y38">
            <v>1</v>
          </cell>
          <cell r="Z38">
            <v>1</v>
          </cell>
          <cell r="AA38">
            <v>0</v>
          </cell>
          <cell r="AB38">
            <v>0</v>
          </cell>
          <cell r="AC38">
            <v>0</v>
          </cell>
          <cell r="AD38">
            <v>0</v>
          </cell>
          <cell r="AE38">
            <v>0</v>
          </cell>
          <cell r="AS38">
            <v>0</v>
          </cell>
          <cell r="AT38">
            <v>0.55139021612219752</v>
          </cell>
          <cell r="AU38">
            <v>63.243748103470978</v>
          </cell>
          <cell r="AW38">
            <v>2.8011204481792717E-3</v>
          </cell>
          <cell r="AX38">
            <v>0</v>
          </cell>
          <cell r="AY38">
            <v>0</v>
          </cell>
          <cell r="AZ38">
            <v>0</v>
          </cell>
          <cell r="BA38">
            <v>0</v>
          </cell>
          <cell r="BB38">
            <v>0</v>
          </cell>
          <cell r="BC38">
            <v>0</v>
          </cell>
        </row>
        <row r="39">
          <cell r="R39">
            <v>-9.9999999999999645E-2</v>
          </cell>
          <cell r="S39">
            <v>0</v>
          </cell>
          <cell r="T39">
            <v>0.39710051149318476</v>
          </cell>
          <cell r="U39">
            <v>-0.1020817383061723</v>
          </cell>
          <cell r="W39">
            <v>4.9504950495049506E-3</v>
          </cell>
          <cell r="X39">
            <v>0</v>
          </cell>
          <cell r="Y39">
            <v>0</v>
          </cell>
          <cell r="Z39">
            <v>0</v>
          </cell>
          <cell r="AA39">
            <v>0</v>
          </cell>
          <cell r="AB39">
            <v>1</v>
          </cell>
          <cell r="AC39">
            <v>0</v>
          </cell>
          <cell r="AD39">
            <v>1</v>
          </cell>
          <cell r="AE39">
            <v>0</v>
          </cell>
          <cell r="AS39">
            <v>0</v>
          </cell>
          <cell r="AT39">
            <v>-1.2251699503382127</v>
          </cell>
          <cell r="AU39">
            <v>-71.401540811346678</v>
          </cell>
          <cell r="AW39">
            <v>2.8011204481792717E-3</v>
          </cell>
          <cell r="AX39">
            <v>0</v>
          </cell>
          <cell r="AY39">
            <v>0</v>
          </cell>
          <cell r="AZ39">
            <v>0</v>
          </cell>
          <cell r="BA39">
            <v>0</v>
          </cell>
          <cell r="BB39">
            <v>0</v>
          </cell>
          <cell r="BC39">
            <v>1</v>
          </cell>
        </row>
        <row r="40">
          <cell r="R40">
            <v>-0.10000000000000053</v>
          </cell>
          <cell r="S40">
            <v>0.25</v>
          </cell>
          <cell r="T40">
            <v>25.734377337788654</v>
          </cell>
          <cell r="U40">
            <v>-0.9973170169112916</v>
          </cell>
          <cell r="W40">
            <v>4.9504950495049506E-3</v>
          </cell>
          <cell r="X40">
            <v>0</v>
          </cell>
          <cell r="Y40">
            <v>0</v>
          </cell>
          <cell r="Z40">
            <v>0</v>
          </cell>
          <cell r="AA40">
            <v>0</v>
          </cell>
          <cell r="AB40">
            <v>1</v>
          </cell>
          <cell r="AC40">
            <v>0</v>
          </cell>
          <cell r="AD40">
            <v>1</v>
          </cell>
          <cell r="AE40">
            <v>0</v>
          </cell>
          <cell r="AS40">
            <v>0</v>
          </cell>
          <cell r="AT40">
            <v>5.8989750124174498E-2</v>
          </cell>
          <cell r="AU40">
            <v>74.473961934079227</v>
          </cell>
          <cell r="AW40">
            <v>2.8011204481792717E-3</v>
          </cell>
          <cell r="AX40">
            <v>0</v>
          </cell>
          <cell r="AY40">
            <v>0</v>
          </cell>
          <cell r="AZ40">
            <v>0</v>
          </cell>
          <cell r="BA40">
            <v>0</v>
          </cell>
          <cell r="BB40">
            <v>1</v>
          </cell>
          <cell r="BC40">
            <v>0</v>
          </cell>
        </row>
        <row r="41">
          <cell r="R41">
            <v>0.20000000000000018</v>
          </cell>
          <cell r="S41">
            <v>0.25</v>
          </cell>
          <cell r="T41">
            <v>-19.599198152210736</v>
          </cell>
          <cell r="U41">
            <v>-3.2593082309102384</v>
          </cell>
          <cell r="W41">
            <v>4.9504950495049506E-3</v>
          </cell>
          <cell r="X41">
            <v>0</v>
          </cell>
          <cell r="Y41">
            <v>0</v>
          </cell>
          <cell r="Z41">
            <v>0</v>
          </cell>
          <cell r="AA41">
            <v>0</v>
          </cell>
          <cell r="AB41">
            <v>0</v>
          </cell>
          <cell r="AC41">
            <v>0</v>
          </cell>
          <cell r="AD41">
            <v>0</v>
          </cell>
          <cell r="AE41">
            <v>1</v>
          </cell>
          <cell r="AS41">
            <v>0</v>
          </cell>
          <cell r="AT41">
            <v>-0.41322432037329204</v>
          </cell>
          <cell r="AU41">
            <v>-191.88797570141136</v>
          </cell>
          <cell r="AW41">
            <v>2.8011204481792717E-3</v>
          </cell>
          <cell r="AX41">
            <v>0</v>
          </cell>
          <cell r="AY41">
            <v>0</v>
          </cell>
          <cell r="AZ41">
            <v>0</v>
          </cell>
          <cell r="BA41">
            <v>0</v>
          </cell>
          <cell r="BB41">
            <v>0</v>
          </cell>
          <cell r="BC41">
            <v>0</v>
          </cell>
        </row>
        <row r="42">
          <cell r="R42">
            <v>-9.9999999999999645E-2</v>
          </cell>
          <cell r="S42">
            <v>0</v>
          </cell>
          <cell r="T42">
            <v>25.666393430180484</v>
          </cell>
          <cell r="U42">
            <v>-2.7472527472527473</v>
          </cell>
          <cell r="W42">
            <v>4.9504950495049506E-3</v>
          </cell>
          <cell r="X42">
            <v>0</v>
          </cell>
          <cell r="Y42">
            <v>0</v>
          </cell>
          <cell r="Z42">
            <v>0</v>
          </cell>
          <cell r="AA42">
            <v>0</v>
          </cell>
          <cell r="AB42">
            <v>0</v>
          </cell>
          <cell r="AC42">
            <v>0</v>
          </cell>
          <cell r="AD42">
            <v>0</v>
          </cell>
          <cell r="AE42">
            <v>0</v>
          </cell>
          <cell r="AS42">
            <v>0</v>
          </cell>
          <cell r="AT42">
            <v>-0.8778923442805332</v>
          </cell>
          <cell r="AU42">
            <v>-44.575132913937985</v>
          </cell>
          <cell r="AW42">
            <v>2.8011204481792717E-3</v>
          </cell>
          <cell r="AX42">
            <v>0</v>
          </cell>
          <cell r="AY42">
            <v>1</v>
          </cell>
          <cell r="AZ42">
            <v>0</v>
          </cell>
          <cell r="BA42">
            <v>0</v>
          </cell>
          <cell r="BB42">
            <v>0</v>
          </cell>
          <cell r="BC42">
            <v>0</v>
          </cell>
        </row>
        <row r="43">
          <cell r="R43">
            <v>0</v>
          </cell>
          <cell r="S43">
            <v>0.25</v>
          </cell>
          <cell r="T43">
            <v>-19.780999634596739</v>
          </cell>
          <cell r="U43">
            <v>1.0094715852442673</v>
          </cell>
          <cell r="W43">
            <v>4.9504950495049506E-3</v>
          </cell>
          <cell r="X43">
            <v>0</v>
          </cell>
          <cell r="Y43">
            <v>1</v>
          </cell>
          <cell r="Z43">
            <v>1</v>
          </cell>
          <cell r="AA43">
            <v>1</v>
          </cell>
          <cell r="AB43">
            <v>0</v>
          </cell>
          <cell r="AC43">
            <v>0</v>
          </cell>
          <cell r="AD43">
            <v>0</v>
          </cell>
          <cell r="AE43">
            <v>0</v>
          </cell>
          <cell r="AS43">
            <v>0</v>
          </cell>
          <cell r="AT43">
            <v>1.673098741190636</v>
          </cell>
          <cell r="AU43">
            <v>71.140127623548238</v>
          </cell>
          <cell r="AW43">
            <v>2.8011204481792717E-3</v>
          </cell>
          <cell r="AX43">
            <v>0</v>
          </cell>
          <cell r="AY43">
            <v>0</v>
          </cell>
          <cell r="AZ43">
            <v>1</v>
          </cell>
          <cell r="BA43">
            <v>0</v>
          </cell>
          <cell r="BB43">
            <v>0</v>
          </cell>
          <cell r="BC43">
            <v>0</v>
          </cell>
        </row>
        <row r="44">
          <cell r="R44">
            <v>-0.10000000000000053</v>
          </cell>
          <cell r="S44">
            <v>0.25</v>
          </cell>
          <cell r="T44">
            <v>0.35762955601231755</v>
          </cell>
          <cell r="U44">
            <v>-1.6578348002243257</v>
          </cell>
          <cell r="W44">
            <v>4.9504950495049506E-3</v>
          </cell>
          <cell r="X44">
            <v>0</v>
          </cell>
          <cell r="Y44">
            <v>1</v>
          </cell>
          <cell r="Z44">
            <v>0</v>
          </cell>
          <cell r="AA44">
            <v>0</v>
          </cell>
          <cell r="AB44">
            <v>0</v>
          </cell>
          <cell r="AC44">
            <v>0</v>
          </cell>
          <cell r="AD44">
            <v>0</v>
          </cell>
          <cell r="AE44">
            <v>0</v>
          </cell>
          <cell r="AS44">
            <v>0</v>
          </cell>
          <cell r="AT44">
            <v>0.29372647359482745</v>
          </cell>
          <cell r="AU44">
            <v>-50.926467997240323</v>
          </cell>
          <cell r="AW44">
            <v>2.8011204481792717E-3</v>
          </cell>
          <cell r="AX44">
            <v>0</v>
          </cell>
          <cell r="AY44">
            <v>0</v>
          </cell>
          <cell r="AZ44">
            <v>0</v>
          </cell>
          <cell r="BA44">
            <v>0</v>
          </cell>
          <cell r="BB44">
            <v>0</v>
          </cell>
          <cell r="BC44">
            <v>0</v>
          </cell>
        </row>
        <row r="45">
          <cell r="R45">
            <v>-9.9999999999999645E-2</v>
          </cell>
          <cell r="S45">
            <v>0.25</v>
          </cell>
          <cell r="T45">
            <v>25.791108376971216</v>
          </cell>
          <cell r="U45">
            <v>-2.3068738987745085</v>
          </cell>
          <cell r="W45">
            <v>4.9504950495049506E-3</v>
          </cell>
          <cell r="X45">
            <v>0</v>
          </cell>
          <cell r="Y45">
            <v>0</v>
          </cell>
          <cell r="Z45">
            <v>0</v>
          </cell>
          <cell r="AA45">
            <v>0</v>
          </cell>
          <cell r="AB45">
            <v>1</v>
          </cell>
          <cell r="AC45">
            <v>0</v>
          </cell>
          <cell r="AD45">
            <v>1</v>
          </cell>
          <cell r="AE45">
            <v>0</v>
          </cell>
          <cell r="AS45">
            <v>0</v>
          </cell>
          <cell r="AT45">
            <v>2.1637521916608797</v>
          </cell>
          <cell r="AU45">
            <v>97.811302610973812</v>
          </cell>
          <cell r="AW45">
            <v>2.8011204481792717E-3</v>
          </cell>
          <cell r="AX45">
            <v>0</v>
          </cell>
          <cell r="AY45">
            <v>0</v>
          </cell>
          <cell r="AZ45">
            <v>0</v>
          </cell>
          <cell r="BA45">
            <v>0</v>
          </cell>
          <cell r="BB45">
            <v>1</v>
          </cell>
          <cell r="BC45">
            <v>0</v>
          </cell>
        </row>
        <row r="46">
          <cell r="R46">
            <v>0</v>
          </cell>
          <cell r="S46">
            <v>0</v>
          </cell>
          <cell r="T46">
            <v>-19.677405887685481</v>
          </cell>
          <cell r="U46">
            <v>1.781656313104913</v>
          </cell>
          <cell r="W46">
            <v>4.9504950495049506E-3</v>
          </cell>
          <cell r="X46">
            <v>0</v>
          </cell>
          <cell r="Y46">
            <v>0</v>
          </cell>
          <cell r="Z46">
            <v>1</v>
          </cell>
          <cell r="AA46">
            <v>1</v>
          </cell>
          <cell r="AB46">
            <v>0</v>
          </cell>
          <cell r="AC46">
            <v>0</v>
          </cell>
          <cell r="AD46">
            <v>0</v>
          </cell>
          <cell r="AE46">
            <v>0</v>
          </cell>
          <cell r="AS46">
            <v>0</v>
          </cell>
          <cell r="AT46">
            <v>4.6191779669745845</v>
          </cell>
          <cell r="AU46">
            <v>241.39694197661493</v>
          </cell>
          <cell r="AW46">
            <v>2.8011204481792717E-3</v>
          </cell>
          <cell r="AX46">
            <v>0</v>
          </cell>
          <cell r="AY46">
            <v>0</v>
          </cell>
          <cell r="AZ46">
            <v>0</v>
          </cell>
          <cell r="BA46">
            <v>0</v>
          </cell>
          <cell r="BB46">
            <v>1</v>
          </cell>
          <cell r="BC46">
            <v>0</v>
          </cell>
        </row>
        <row r="47">
          <cell r="R47">
            <v>-0.10000000000000053</v>
          </cell>
          <cell r="S47">
            <v>0.25</v>
          </cell>
          <cell r="T47">
            <v>0.21941141310602119</v>
          </cell>
          <cell r="U47">
            <v>-1.3125829817986252</v>
          </cell>
          <cell r="W47">
            <v>4.9504950495049506E-3</v>
          </cell>
          <cell r="X47">
            <v>0</v>
          </cell>
          <cell r="Y47">
            <v>1</v>
          </cell>
          <cell r="Z47">
            <v>0</v>
          </cell>
          <cell r="AA47">
            <v>0</v>
          </cell>
          <cell r="AB47">
            <v>0</v>
          </cell>
          <cell r="AC47">
            <v>0</v>
          </cell>
          <cell r="AD47">
            <v>0</v>
          </cell>
          <cell r="AE47">
            <v>0</v>
          </cell>
          <cell r="AS47">
            <v>0</v>
          </cell>
          <cell r="AT47">
            <v>-0.61172570803193638</v>
          </cell>
          <cell r="AU47">
            <v>-443.78831150543397</v>
          </cell>
          <cell r="AW47">
            <v>2.8011204481792717E-3</v>
          </cell>
          <cell r="AX47">
            <v>0</v>
          </cell>
          <cell r="AY47">
            <v>0</v>
          </cell>
          <cell r="AZ47">
            <v>0</v>
          </cell>
          <cell r="BA47">
            <v>0</v>
          </cell>
          <cell r="BB47">
            <v>0</v>
          </cell>
          <cell r="BC47">
            <v>1</v>
          </cell>
        </row>
        <row r="48">
          <cell r="R48">
            <v>0.10000000000000053</v>
          </cell>
          <cell r="S48">
            <v>0</v>
          </cell>
          <cell r="T48">
            <v>0.47083141938448214</v>
          </cell>
          <cell r="U48">
            <v>-0.37048096170222178</v>
          </cell>
          <cell r="W48">
            <v>4.9504950495049506E-3</v>
          </cell>
          <cell r="X48">
            <v>0</v>
          </cell>
          <cell r="Y48">
            <v>0</v>
          </cell>
          <cell r="Z48">
            <v>0</v>
          </cell>
          <cell r="AA48">
            <v>0</v>
          </cell>
          <cell r="AB48">
            <v>0</v>
          </cell>
          <cell r="AC48">
            <v>0</v>
          </cell>
          <cell r="AD48">
            <v>1</v>
          </cell>
          <cell r="AE48">
            <v>0</v>
          </cell>
          <cell r="AS48">
            <v>0</v>
          </cell>
          <cell r="AT48">
            <v>0.30496945532396003</v>
          </cell>
          <cell r="AU48">
            <v>866.59632186327792</v>
          </cell>
          <cell r="AW48">
            <v>2.8011204481792717E-3</v>
          </cell>
          <cell r="AX48">
            <v>0</v>
          </cell>
          <cell r="AY48">
            <v>0</v>
          </cell>
          <cell r="AZ48">
            <v>0</v>
          </cell>
          <cell r="BA48">
            <v>0</v>
          </cell>
          <cell r="BB48">
            <v>1</v>
          </cell>
          <cell r="BC48">
            <v>0</v>
          </cell>
        </row>
        <row r="49">
          <cell r="R49">
            <v>-0.10000000000000053</v>
          </cell>
          <cell r="S49">
            <v>0.25</v>
          </cell>
          <cell r="T49">
            <v>25.230901964832842</v>
          </cell>
          <cell r="U49">
            <v>-2.16399656228652</v>
          </cell>
          <cell r="W49">
            <v>4.9504950495049506E-3</v>
          </cell>
          <cell r="X49">
            <v>0</v>
          </cell>
          <cell r="Y49">
            <v>0</v>
          </cell>
          <cell r="Z49">
            <v>0</v>
          </cell>
          <cell r="AA49">
            <v>0</v>
          </cell>
          <cell r="AB49">
            <v>1</v>
          </cell>
          <cell r="AC49">
            <v>0</v>
          </cell>
          <cell r="AD49">
            <v>1</v>
          </cell>
          <cell r="AE49">
            <v>0</v>
          </cell>
          <cell r="AS49">
            <v>0</v>
          </cell>
          <cell r="AT49">
            <v>1.4632287062998193</v>
          </cell>
          <cell r="AU49">
            <v>55.512264914046717</v>
          </cell>
          <cell r="AW49">
            <v>2.8011204481792717E-3</v>
          </cell>
          <cell r="AX49">
            <v>0</v>
          </cell>
          <cell r="AY49">
            <v>0</v>
          </cell>
          <cell r="AZ49">
            <v>0</v>
          </cell>
          <cell r="BA49">
            <v>0</v>
          </cell>
          <cell r="BB49">
            <v>1</v>
          </cell>
          <cell r="BC49">
            <v>0</v>
          </cell>
        </row>
        <row r="50">
          <cell r="R50">
            <v>0</v>
          </cell>
          <cell r="S50">
            <v>0.25</v>
          </cell>
          <cell r="T50">
            <v>-19.599587810981895</v>
          </cell>
          <cell r="U50">
            <v>-4.8532171437199373E-2</v>
          </cell>
          <cell r="W50">
            <v>4.9504950495049506E-3</v>
          </cell>
          <cell r="X50">
            <v>0</v>
          </cell>
          <cell r="Y50">
            <v>0</v>
          </cell>
          <cell r="Z50">
            <v>0</v>
          </cell>
          <cell r="AA50">
            <v>0</v>
          </cell>
          <cell r="AB50">
            <v>0</v>
          </cell>
          <cell r="AC50">
            <v>0</v>
          </cell>
          <cell r="AD50">
            <v>0</v>
          </cell>
          <cell r="AE50">
            <v>1</v>
          </cell>
          <cell r="AS50">
            <v>0</v>
          </cell>
          <cell r="AT50">
            <v>0.72664677910131192</v>
          </cell>
          <cell r="AU50">
            <v>-69.558684695642668</v>
          </cell>
          <cell r="AW50">
            <v>2.8011204481792717E-3</v>
          </cell>
          <cell r="AX50">
            <v>0</v>
          </cell>
          <cell r="AY50">
            <v>0</v>
          </cell>
          <cell r="AZ50">
            <v>0</v>
          </cell>
          <cell r="BA50">
            <v>0</v>
          </cell>
          <cell r="BB50">
            <v>1</v>
          </cell>
          <cell r="BC50">
            <v>1</v>
          </cell>
        </row>
        <row r="51">
          <cell r="R51">
            <v>0.10000000000000053</v>
          </cell>
          <cell r="S51">
            <v>0</v>
          </cell>
          <cell r="T51">
            <v>25.792441775303949</v>
          </cell>
          <cell r="U51">
            <v>-0.42795390602261579</v>
          </cell>
          <cell r="W51">
            <v>4.9504950495049506E-3</v>
          </cell>
          <cell r="X51">
            <v>1</v>
          </cell>
          <cell r="Y51">
            <v>0</v>
          </cell>
          <cell r="Z51">
            <v>0</v>
          </cell>
          <cell r="AA51">
            <v>0</v>
          </cell>
          <cell r="AB51">
            <v>0</v>
          </cell>
          <cell r="AC51">
            <v>0</v>
          </cell>
          <cell r="AD51">
            <v>0</v>
          </cell>
          <cell r="AE51">
            <v>0</v>
          </cell>
          <cell r="AS51">
            <v>0</v>
          </cell>
          <cell r="AT51">
            <v>1.9459672486512296</v>
          </cell>
          <cell r="AU51">
            <v>-29.28665129707224</v>
          </cell>
          <cell r="AW51">
            <v>2.8011204481792717E-3</v>
          </cell>
          <cell r="AX51">
            <v>0</v>
          </cell>
          <cell r="AY51">
            <v>0</v>
          </cell>
          <cell r="AZ51">
            <v>0</v>
          </cell>
          <cell r="BA51">
            <v>0</v>
          </cell>
          <cell r="BB51">
            <v>1</v>
          </cell>
          <cell r="BC51">
            <v>1</v>
          </cell>
        </row>
        <row r="52">
          <cell r="R52">
            <v>-0.10000000000000053</v>
          </cell>
          <cell r="S52">
            <v>0</v>
          </cell>
          <cell r="T52">
            <v>-19.635007597943609</v>
          </cell>
          <cell r="U52">
            <v>-2.0480013739212573</v>
          </cell>
          <cell r="W52">
            <v>4.9504950495049506E-3</v>
          </cell>
          <cell r="X52">
            <v>0</v>
          </cell>
          <cell r="Y52">
            <v>0</v>
          </cell>
          <cell r="Z52">
            <v>1</v>
          </cell>
          <cell r="AA52">
            <v>0</v>
          </cell>
          <cell r="AB52">
            <v>0</v>
          </cell>
          <cell r="AC52">
            <v>0</v>
          </cell>
          <cell r="AD52">
            <v>0</v>
          </cell>
          <cell r="AE52">
            <v>0</v>
          </cell>
          <cell r="AS52">
            <v>0</v>
          </cell>
          <cell r="AT52">
            <v>-0.97274576305148663</v>
          </cell>
          <cell r="AU52">
            <v>88.20190798049822</v>
          </cell>
          <cell r="AW52">
            <v>2.8011204481792717E-3</v>
          </cell>
          <cell r="AX52">
            <v>0</v>
          </cell>
          <cell r="AY52">
            <v>0</v>
          </cell>
          <cell r="AZ52">
            <v>0</v>
          </cell>
          <cell r="BA52">
            <v>0</v>
          </cell>
          <cell r="BB52">
            <v>0</v>
          </cell>
          <cell r="BC52">
            <v>0</v>
          </cell>
        </row>
        <row r="53">
          <cell r="R53">
            <v>-0.19999999999999973</v>
          </cell>
          <cell r="S53">
            <v>0</v>
          </cell>
          <cell r="T53">
            <v>0.36223353195805336</v>
          </cell>
          <cell r="U53">
            <v>0.86618562773476937</v>
          </cell>
          <cell r="W53">
            <v>4.9504950495049506E-3</v>
          </cell>
          <cell r="X53">
            <v>0</v>
          </cell>
          <cell r="Y53">
            <v>0</v>
          </cell>
          <cell r="Z53">
            <v>0</v>
          </cell>
          <cell r="AA53">
            <v>1</v>
          </cell>
          <cell r="AB53">
            <v>0</v>
          </cell>
          <cell r="AC53">
            <v>0</v>
          </cell>
          <cell r="AD53">
            <v>0</v>
          </cell>
          <cell r="AE53">
            <v>0</v>
          </cell>
          <cell r="AS53">
            <v>0</v>
          </cell>
          <cell r="AT53">
            <v>3.7318344903410869</v>
          </cell>
          <cell r="AU53">
            <v>-124.96033278158953</v>
          </cell>
          <cell r="AW53">
            <v>2.8011204481792717E-3</v>
          </cell>
          <cell r="AX53">
            <v>0</v>
          </cell>
          <cell r="AY53">
            <v>0</v>
          </cell>
          <cell r="AZ53">
            <v>0</v>
          </cell>
          <cell r="BA53">
            <v>0</v>
          </cell>
          <cell r="BB53">
            <v>1</v>
          </cell>
          <cell r="BC53">
            <v>1</v>
          </cell>
        </row>
        <row r="54">
          <cell r="R54">
            <v>0</v>
          </cell>
          <cell r="S54">
            <v>0</v>
          </cell>
          <cell r="T54">
            <v>25.87262916644109</v>
          </cell>
          <cell r="U54">
            <v>2.0483084611426174</v>
          </cell>
          <cell r="W54">
            <v>4.9504950495049506E-3</v>
          </cell>
          <cell r="X54">
            <v>0</v>
          </cell>
          <cell r="Y54">
            <v>0</v>
          </cell>
          <cell r="Z54">
            <v>0</v>
          </cell>
          <cell r="AA54">
            <v>1</v>
          </cell>
          <cell r="AB54">
            <v>0</v>
          </cell>
          <cell r="AC54">
            <v>0</v>
          </cell>
          <cell r="AD54">
            <v>0</v>
          </cell>
          <cell r="AE54">
            <v>0</v>
          </cell>
          <cell r="AS54">
            <v>0</v>
          </cell>
          <cell r="AT54">
            <v>2.0079104468001634</v>
          </cell>
          <cell r="AU54">
            <v>-376.19771198972319</v>
          </cell>
          <cell r="AW54">
            <v>2.8011204481792717E-3</v>
          </cell>
          <cell r="AX54">
            <v>0</v>
          </cell>
          <cell r="AY54">
            <v>0</v>
          </cell>
          <cell r="AZ54">
            <v>0</v>
          </cell>
          <cell r="BA54">
            <v>0</v>
          </cell>
          <cell r="BB54">
            <v>0</v>
          </cell>
          <cell r="BC54">
            <v>0</v>
          </cell>
        </row>
        <row r="55">
          <cell r="R55">
            <v>0.10000000000000009</v>
          </cell>
          <cell r="S55">
            <v>0</v>
          </cell>
          <cell r="T55">
            <v>-19.574249675267886</v>
          </cell>
          <cell r="U55">
            <v>-0.749582963235772</v>
          </cell>
          <cell r="W55">
            <v>4.9504950495049506E-3</v>
          </cell>
          <cell r="X55">
            <v>0</v>
          </cell>
          <cell r="Y55">
            <v>0</v>
          </cell>
          <cell r="Z55">
            <v>0</v>
          </cell>
          <cell r="AA55">
            <v>0</v>
          </cell>
          <cell r="AB55">
            <v>0</v>
          </cell>
          <cell r="AC55">
            <v>0</v>
          </cell>
          <cell r="AD55">
            <v>0</v>
          </cell>
          <cell r="AE55">
            <v>1</v>
          </cell>
          <cell r="AS55">
            <v>0</v>
          </cell>
          <cell r="AT55">
            <v>2.6367822727145667</v>
          </cell>
          <cell r="AU55">
            <v>156.75097624162143</v>
          </cell>
          <cell r="AW55">
            <v>2.8011204481792717E-3</v>
          </cell>
          <cell r="AX55">
            <v>0</v>
          </cell>
          <cell r="AY55">
            <v>0</v>
          </cell>
          <cell r="AZ55">
            <v>1</v>
          </cell>
          <cell r="BA55">
            <v>0</v>
          </cell>
          <cell r="BB55">
            <v>0</v>
          </cell>
          <cell r="BC55">
            <v>0</v>
          </cell>
        </row>
        <row r="56">
          <cell r="R56">
            <v>-0.10000000000000009</v>
          </cell>
          <cell r="S56">
            <v>0</v>
          </cell>
          <cell r="T56">
            <v>0.5358594429628758</v>
          </cell>
          <cell r="U56">
            <v>-2.2196538006665949</v>
          </cell>
          <cell r="W56">
            <v>4.9504950495049506E-3</v>
          </cell>
          <cell r="X56">
            <v>0</v>
          </cell>
          <cell r="Y56">
            <v>0</v>
          </cell>
          <cell r="Z56">
            <v>0</v>
          </cell>
          <cell r="AA56">
            <v>0</v>
          </cell>
          <cell r="AB56">
            <v>1</v>
          </cell>
          <cell r="AC56">
            <v>0</v>
          </cell>
          <cell r="AD56">
            <v>1</v>
          </cell>
          <cell r="AE56">
            <v>0</v>
          </cell>
          <cell r="AS56">
            <v>0</v>
          </cell>
          <cell r="AT56">
            <v>3.355379288980024</v>
          </cell>
          <cell r="AU56">
            <v>44.399082572603874</v>
          </cell>
          <cell r="AW56">
            <v>2.8011204481792717E-3</v>
          </cell>
          <cell r="AX56">
            <v>0</v>
          </cell>
          <cell r="AY56">
            <v>0</v>
          </cell>
          <cell r="AZ56">
            <v>0</v>
          </cell>
          <cell r="BA56">
            <v>0</v>
          </cell>
          <cell r="BB56">
            <v>1</v>
          </cell>
          <cell r="BC56">
            <v>0</v>
          </cell>
        </row>
        <row r="57">
          <cell r="R57">
            <v>0.19999999999999973</v>
          </cell>
          <cell r="S57">
            <v>0</v>
          </cell>
          <cell r="T57">
            <v>25.77742945596782</v>
          </cell>
          <cell r="U57">
            <v>1.2700566397930044</v>
          </cell>
          <cell r="W57">
            <v>4.9504950495049506E-3</v>
          </cell>
          <cell r="X57">
            <v>1</v>
          </cell>
          <cell r="Y57">
            <v>0</v>
          </cell>
          <cell r="Z57">
            <v>0</v>
          </cell>
          <cell r="AA57">
            <v>1</v>
          </cell>
          <cell r="AB57">
            <v>0</v>
          </cell>
          <cell r="AC57">
            <v>0</v>
          </cell>
          <cell r="AD57">
            <v>0</v>
          </cell>
          <cell r="AE57">
            <v>0</v>
          </cell>
          <cell r="AS57">
            <v>0</v>
          </cell>
          <cell r="AT57">
            <v>4.7811998847522394E-2</v>
          </cell>
          <cell r="AU57">
            <v>566.49431972182413</v>
          </cell>
          <cell r="AW57">
            <v>2.8011204481792717E-3</v>
          </cell>
          <cell r="AX57">
            <v>0</v>
          </cell>
          <cell r="AY57">
            <v>0</v>
          </cell>
          <cell r="AZ57">
            <v>0</v>
          </cell>
          <cell r="BA57">
            <v>0</v>
          </cell>
          <cell r="BB57">
            <v>1</v>
          </cell>
          <cell r="BC57">
            <v>0</v>
          </cell>
        </row>
        <row r="58">
          <cell r="R58">
            <v>-9.9999999999999645E-2</v>
          </cell>
          <cell r="S58">
            <v>0</v>
          </cell>
          <cell r="T58">
            <v>-19.801170645885261</v>
          </cell>
          <cell r="U58">
            <v>0.45649695846250543</v>
          </cell>
          <cell r="W58">
            <v>4.9504950495049506E-3</v>
          </cell>
          <cell r="X58">
            <v>0</v>
          </cell>
          <cell r="Y58">
            <v>0</v>
          </cell>
          <cell r="Z58">
            <v>0</v>
          </cell>
          <cell r="AA58">
            <v>0</v>
          </cell>
          <cell r="AB58">
            <v>1</v>
          </cell>
          <cell r="AC58">
            <v>0</v>
          </cell>
          <cell r="AD58">
            <v>0</v>
          </cell>
          <cell r="AE58">
            <v>1</v>
          </cell>
          <cell r="AS58">
            <v>0</v>
          </cell>
          <cell r="AT58">
            <v>2.3204335176971753</v>
          </cell>
          <cell r="AU58">
            <v>87.107631520985279</v>
          </cell>
          <cell r="AW58">
            <v>2.8011204481792717E-3</v>
          </cell>
          <cell r="AX58">
            <v>0</v>
          </cell>
          <cell r="AY58">
            <v>0</v>
          </cell>
          <cell r="AZ58">
            <v>0</v>
          </cell>
          <cell r="BA58">
            <v>0</v>
          </cell>
          <cell r="BB58">
            <v>1</v>
          </cell>
          <cell r="BC58">
            <v>0</v>
          </cell>
        </row>
        <row r="59">
          <cell r="R59">
            <v>-0.10000000000000009</v>
          </cell>
          <cell r="S59">
            <v>0</v>
          </cell>
          <cell r="T59">
            <v>0.34417780527763253</v>
          </cell>
          <cell r="U59">
            <v>-4.3092515397828519</v>
          </cell>
          <cell r="W59">
            <v>4.9504950495049506E-3</v>
          </cell>
          <cell r="X59">
            <v>0</v>
          </cell>
          <cell r="Y59">
            <v>0</v>
          </cell>
          <cell r="Z59">
            <v>0</v>
          </cell>
          <cell r="AA59">
            <v>0</v>
          </cell>
          <cell r="AB59">
            <v>1</v>
          </cell>
          <cell r="AC59">
            <v>0</v>
          </cell>
          <cell r="AD59">
            <v>1</v>
          </cell>
          <cell r="AE59">
            <v>0</v>
          </cell>
          <cell r="AS59">
            <v>0</v>
          </cell>
          <cell r="AT59">
            <v>1.6410972490738969</v>
          </cell>
          <cell r="AU59">
            <v>62.684011400028453</v>
          </cell>
          <cell r="AW59">
            <v>2.8011204481792717E-3</v>
          </cell>
          <cell r="AX59">
            <v>0</v>
          </cell>
          <cell r="AY59">
            <v>0</v>
          </cell>
          <cell r="AZ59">
            <v>0</v>
          </cell>
          <cell r="BA59">
            <v>0</v>
          </cell>
          <cell r="BB59">
            <v>1</v>
          </cell>
          <cell r="BC59">
            <v>0</v>
          </cell>
        </row>
        <row r="60">
          <cell r="R60">
            <v>0</v>
          </cell>
          <cell r="S60">
            <v>0</v>
          </cell>
          <cell r="T60">
            <v>26.361040553560478</v>
          </cell>
          <cell r="U60">
            <v>1.0044631406145796</v>
          </cell>
          <cell r="W60">
            <v>4.9504950495049506E-3</v>
          </cell>
          <cell r="X60">
            <v>0</v>
          </cell>
          <cell r="Y60">
            <v>0</v>
          </cell>
          <cell r="Z60">
            <v>0</v>
          </cell>
          <cell r="AA60">
            <v>1</v>
          </cell>
          <cell r="AB60">
            <v>0</v>
          </cell>
          <cell r="AC60">
            <v>0</v>
          </cell>
          <cell r="AD60">
            <v>0</v>
          </cell>
          <cell r="AE60">
            <v>0</v>
          </cell>
          <cell r="AS60">
            <v>0</v>
          </cell>
          <cell r="AT60">
            <v>2.624993589808748</v>
          </cell>
          <cell r="AU60">
            <v>-561.50659464794558</v>
          </cell>
          <cell r="AW60">
            <v>2.8011204481792717E-3</v>
          </cell>
          <cell r="AX60">
            <v>0</v>
          </cell>
          <cell r="AY60">
            <v>0</v>
          </cell>
          <cell r="AZ60">
            <v>0</v>
          </cell>
          <cell r="BA60">
            <v>0</v>
          </cell>
          <cell r="BB60">
            <v>1</v>
          </cell>
          <cell r="BC60">
            <v>1</v>
          </cell>
        </row>
        <row r="61">
          <cell r="R61">
            <v>0</v>
          </cell>
          <cell r="S61">
            <v>0</v>
          </cell>
          <cell r="T61">
            <v>-19.815563429876949</v>
          </cell>
          <cell r="U61">
            <v>-0.77627842381278112</v>
          </cell>
          <cell r="W61">
            <v>4.9504950495049506E-3</v>
          </cell>
          <cell r="X61">
            <v>0</v>
          </cell>
          <cell r="Y61">
            <v>0</v>
          </cell>
          <cell r="Z61">
            <v>0</v>
          </cell>
          <cell r="AA61">
            <v>0</v>
          </cell>
          <cell r="AB61">
            <v>0</v>
          </cell>
          <cell r="AC61">
            <v>0</v>
          </cell>
          <cell r="AD61">
            <v>0</v>
          </cell>
          <cell r="AE61">
            <v>1</v>
          </cell>
          <cell r="AS61">
            <v>0</v>
          </cell>
          <cell r="AT61">
            <v>2.5147076710305476</v>
          </cell>
          <cell r="AU61">
            <v>-119.5006357293436</v>
          </cell>
          <cell r="AW61">
            <v>2.8011204481792717E-3</v>
          </cell>
          <cell r="AX61">
            <v>0</v>
          </cell>
          <cell r="AY61">
            <v>0</v>
          </cell>
          <cell r="AZ61">
            <v>0</v>
          </cell>
          <cell r="BA61">
            <v>0</v>
          </cell>
          <cell r="BB61">
            <v>1</v>
          </cell>
          <cell r="BC61">
            <v>1</v>
          </cell>
        </row>
        <row r="62">
          <cell r="R62">
            <v>0.10000000000000009</v>
          </cell>
          <cell r="S62">
            <v>0</v>
          </cell>
          <cell r="T62">
            <v>0.39695986832550456</v>
          </cell>
          <cell r="U62">
            <v>-0.84537460790867491</v>
          </cell>
          <cell r="W62">
            <v>4.9504950495049506E-3</v>
          </cell>
          <cell r="X62">
            <v>0</v>
          </cell>
          <cell r="Y62">
            <v>0</v>
          </cell>
          <cell r="Z62">
            <v>0</v>
          </cell>
          <cell r="AA62">
            <v>0</v>
          </cell>
          <cell r="AB62">
            <v>0</v>
          </cell>
          <cell r="AC62">
            <v>0</v>
          </cell>
          <cell r="AD62">
            <v>0</v>
          </cell>
          <cell r="AE62">
            <v>0</v>
          </cell>
          <cell r="AS62">
            <v>0</v>
          </cell>
          <cell r="AT62">
            <v>-0.77157306038844609</v>
          </cell>
          <cell r="AU62">
            <v>22.852139403050288</v>
          </cell>
          <cell r="AW62">
            <v>2.8011204481792717E-3</v>
          </cell>
          <cell r="AX62">
            <v>0</v>
          </cell>
          <cell r="AY62">
            <v>0</v>
          </cell>
          <cell r="AZ62">
            <v>0</v>
          </cell>
          <cell r="BA62">
            <v>0</v>
          </cell>
          <cell r="BB62">
            <v>0</v>
          </cell>
          <cell r="BC62">
            <v>0</v>
          </cell>
        </row>
        <row r="63">
          <cell r="R63">
            <v>0.20000000000000018</v>
          </cell>
          <cell r="S63">
            <v>0</v>
          </cell>
          <cell r="T63">
            <v>25.584991699558458</v>
          </cell>
          <cell r="U63">
            <v>-0.69551383379055032</v>
          </cell>
          <cell r="W63">
            <v>4.9504950495049506E-3</v>
          </cell>
          <cell r="X63">
            <v>1</v>
          </cell>
          <cell r="Y63">
            <v>0</v>
          </cell>
          <cell r="Z63">
            <v>0</v>
          </cell>
          <cell r="AA63">
            <v>0</v>
          </cell>
          <cell r="AB63">
            <v>0</v>
          </cell>
          <cell r="AC63">
            <v>0</v>
          </cell>
          <cell r="AD63">
            <v>0</v>
          </cell>
          <cell r="AE63">
            <v>0</v>
          </cell>
          <cell r="AS63">
            <v>0</v>
          </cell>
          <cell r="AT63">
            <v>2.8930727155601805</v>
          </cell>
          <cell r="AU63">
            <v>-33.577397390155717</v>
          </cell>
          <cell r="AW63">
            <v>2.8011204481792717E-3</v>
          </cell>
          <cell r="AX63">
            <v>0</v>
          </cell>
          <cell r="AY63">
            <v>0</v>
          </cell>
          <cell r="AZ63">
            <v>0</v>
          </cell>
          <cell r="BA63">
            <v>0</v>
          </cell>
          <cell r="BB63">
            <v>1</v>
          </cell>
          <cell r="BC63">
            <v>1</v>
          </cell>
        </row>
        <row r="64">
          <cell r="R64">
            <v>-0.10000000000000053</v>
          </cell>
          <cell r="S64">
            <v>-0.5</v>
          </cell>
          <cell r="T64">
            <v>-19.195570316292361</v>
          </cell>
          <cell r="U64">
            <v>-6.0766262571020574E-3</v>
          </cell>
          <cell r="W64">
            <v>4.9504950495049506E-3</v>
          </cell>
          <cell r="X64">
            <v>0</v>
          </cell>
          <cell r="Y64">
            <v>0</v>
          </cell>
          <cell r="Z64">
            <v>1</v>
          </cell>
          <cell r="AA64">
            <v>0</v>
          </cell>
          <cell r="AB64">
            <v>0</v>
          </cell>
          <cell r="AC64">
            <v>0</v>
          </cell>
          <cell r="AD64">
            <v>0</v>
          </cell>
          <cell r="AE64">
            <v>0</v>
          </cell>
          <cell r="AS64">
            <v>0</v>
          </cell>
          <cell r="AT64">
            <v>2.9470386554639014</v>
          </cell>
          <cell r="AU64">
            <v>-23.250134768487886</v>
          </cell>
          <cell r="AW64">
            <v>2.8011204481792717E-3</v>
          </cell>
          <cell r="AX64">
            <v>0</v>
          </cell>
          <cell r="AY64">
            <v>0</v>
          </cell>
          <cell r="AZ64">
            <v>0</v>
          </cell>
          <cell r="BA64">
            <v>0</v>
          </cell>
          <cell r="BB64">
            <v>1</v>
          </cell>
          <cell r="BC64">
            <v>1</v>
          </cell>
        </row>
        <row r="65">
          <cell r="R65">
            <v>0</v>
          </cell>
          <cell r="S65">
            <v>-0.5</v>
          </cell>
          <cell r="T65">
            <v>0.30953237532158351</v>
          </cell>
          <cell r="U65">
            <v>-0.80004050838017104</v>
          </cell>
          <cell r="W65">
            <v>4.9504950495049506E-3</v>
          </cell>
          <cell r="X65">
            <v>0</v>
          </cell>
          <cell r="Y65">
            <v>0</v>
          </cell>
          <cell r="Z65">
            <v>0</v>
          </cell>
          <cell r="AA65">
            <v>0</v>
          </cell>
          <cell r="AB65">
            <v>0</v>
          </cell>
          <cell r="AC65">
            <v>1</v>
          </cell>
          <cell r="AD65">
            <v>1</v>
          </cell>
          <cell r="AE65">
            <v>0</v>
          </cell>
          <cell r="AS65">
            <v>0</v>
          </cell>
          <cell r="AT65">
            <v>1.8996254076842627</v>
          </cell>
          <cell r="AU65">
            <v>40.295836937414755</v>
          </cell>
          <cell r="AW65">
            <v>2.8011204481792717E-3</v>
          </cell>
          <cell r="AX65">
            <v>0</v>
          </cell>
          <cell r="AY65">
            <v>0</v>
          </cell>
          <cell r="AZ65">
            <v>0</v>
          </cell>
          <cell r="BA65">
            <v>0</v>
          </cell>
          <cell r="BB65">
            <v>1</v>
          </cell>
          <cell r="BC65">
            <v>0</v>
          </cell>
        </row>
        <row r="66">
          <cell r="R66">
            <v>0.10000000000000053</v>
          </cell>
          <cell r="S66">
            <v>-0.25</v>
          </cell>
          <cell r="T66">
            <v>25.219421417695813</v>
          </cell>
          <cell r="U66">
            <v>-1.1071482393128045</v>
          </cell>
          <cell r="W66">
            <v>4.9504950495049506E-3</v>
          </cell>
          <cell r="X66">
            <v>0</v>
          </cell>
          <cell r="Y66">
            <v>0</v>
          </cell>
          <cell r="Z66">
            <v>0</v>
          </cell>
          <cell r="AA66">
            <v>0</v>
          </cell>
          <cell r="AB66">
            <v>0</v>
          </cell>
          <cell r="AC66">
            <v>1</v>
          </cell>
          <cell r="AD66">
            <v>1</v>
          </cell>
          <cell r="AE66">
            <v>0</v>
          </cell>
          <cell r="AS66">
            <v>0</v>
          </cell>
          <cell r="AT66">
            <v>1.8461378784446438</v>
          </cell>
          <cell r="AU66">
            <v>-26.590093123827351</v>
          </cell>
          <cell r="AW66">
            <v>2.8011204481792717E-3</v>
          </cell>
          <cell r="AX66">
            <v>0</v>
          </cell>
          <cell r="AY66">
            <v>0</v>
          </cell>
          <cell r="AZ66">
            <v>0</v>
          </cell>
          <cell r="BA66">
            <v>0</v>
          </cell>
          <cell r="BB66">
            <v>0</v>
          </cell>
          <cell r="BC66">
            <v>0</v>
          </cell>
        </row>
        <row r="67">
          <cell r="R67">
            <v>0</v>
          </cell>
          <cell r="S67">
            <v>0</v>
          </cell>
          <cell r="T67">
            <v>-19.749463638181396</v>
          </cell>
          <cell r="U67">
            <v>-2.392758130707394</v>
          </cell>
          <cell r="W67">
            <v>4.9504950495049506E-3</v>
          </cell>
          <cell r="X67">
            <v>0</v>
          </cell>
          <cell r="Y67">
            <v>0</v>
          </cell>
          <cell r="Z67">
            <v>0</v>
          </cell>
          <cell r="AA67">
            <v>0</v>
          </cell>
          <cell r="AB67">
            <v>0</v>
          </cell>
          <cell r="AC67">
            <v>0</v>
          </cell>
          <cell r="AD67">
            <v>0</v>
          </cell>
          <cell r="AE67">
            <v>1</v>
          </cell>
          <cell r="AS67">
            <v>0</v>
          </cell>
          <cell r="AT67">
            <v>-0.34992596972803974</v>
          </cell>
          <cell r="AU67">
            <v>61.520088542962093</v>
          </cell>
          <cell r="AW67">
            <v>2.8011204481792717E-3</v>
          </cell>
          <cell r="AX67">
            <v>0</v>
          </cell>
          <cell r="AY67">
            <v>0</v>
          </cell>
          <cell r="AZ67">
            <v>0</v>
          </cell>
          <cell r="BA67">
            <v>0</v>
          </cell>
          <cell r="BB67">
            <v>0</v>
          </cell>
          <cell r="BC67">
            <v>0</v>
          </cell>
        </row>
        <row r="68">
          <cell r="R68">
            <v>0.20000000000000018</v>
          </cell>
          <cell r="S68">
            <v>-0.25</v>
          </cell>
          <cell r="T68">
            <v>25.531993696884815</v>
          </cell>
          <cell r="U68">
            <v>0.80935513610558496</v>
          </cell>
          <cell r="W68">
            <v>4.9504950495049506E-3</v>
          </cell>
          <cell r="X68">
            <v>1</v>
          </cell>
          <cell r="Y68">
            <v>0</v>
          </cell>
          <cell r="Z68">
            <v>0</v>
          </cell>
          <cell r="AA68">
            <v>1</v>
          </cell>
          <cell r="AB68">
            <v>0</v>
          </cell>
          <cell r="AC68">
            <v>0</v>
          </cell>
          <cell r="AD68">
            <v>0</v>
          </cell>
          <cell r="AE68">
            <v>0</v>
          </cell>
          <cell r="AS68">
            <v>0</v>
          </cell>
          <cell r="AT68">
            <v>1.9075897984147909</v>
          </cell>
          <cell r="AU68">
            <v>-277.9190111099515</v>
          </cell>
          <cell r="AW68">
            <v>2.8011204481792717E-3</v>
          </cell>
          <cell r="AX68">
            <v>0</v>
          </cell>
          <cell r="AY68">
            <v>0</v>
          </cell>
          <cell r="AZ68">
            <v>0</v>
          </cell>
          <cell r="BA68">
            <v>0</v>
          </cell>
          <cell r="BB68">
            <v>1</v>
          </cell>
          <cell r="BC68">
            <v>1</v>
          </cell>
        </row>
        <row r="69">
          <cell r="R69">
            <v>0</v>
          </cell>
          <cell r="S69">
            <v>-1.25</v>
          </cell>
          <cell r="T69">
            <v>-19.68778917722792</v>
          </cell>
          <cell r="U69">
            <v>-3.3675436107659649</v>
          </cell>
          <cell r="W69">
            <v>4.9504950495049506E-3</v>
          </cell>
          <cell r="X69">
            <v>0</v>
          </cell>
          <cell r="Y69">
            <v>0</v>
          </cell>
          <cell r="Z69">
            <v>0</v>
          </cell>
          <cell r="AA69">
            <v>0</v>
          </cell>
          <cell r="AB69">
            <v>0</v>
          </cell>
          <cell r="AC69">
            <v>1</v>
          </cell>
          <cell r="AD69">
            <v>0</v>
          </cell>
          <cell r="AE69">
            <v>1</v>
          </cell>
          <cell r="AS69">
            <v>0</v>
          </cell>
          <cell r="AT69">
            <v>4.560083052464039</v>
          </cell>
          <cell r="AU69">
            <v>10.37648910342914</v>
          </cell>
          <cell r="AW69">
            <v>2.8011204481792717E-3</v>
          </cell>
          <cell r="AX69">
            <v>0</v>
          </cell>
          <cell r="AY69">
            <v>0</v>
          </cell>
          <cell r="AZ69">
            <v>0</v>
          </cell>
          <cell r="BA69">
            <v>0</v>
          </cell>
          <cell r="BB69">
            <v>1</v>
          </cell>
          <cell r="BC69">
            <v>0</v>
          </cell>
        </row>
        <row r="70">
          <cell r="R70">
            <v>-0.10000000000000053</v>
          </cell>
          <cell r="S70">
            <v>0</v>
          </cell>
          <cell r="T70">
            <v>1.1308378753874055</v>
          </cell>
          <cell r="U70">
            <v>-2.5910291236405971</v>
          </cell>
          <cell r="W70">
            <v>4.9504950495049506E-3</v>
          </cell>
          <cell r="X70">
            <v>0</v>
          </cell>
          <cell r="Y70">
            <v>0</v>
          </cell>
          <cell r="Z70">
            <v>0</v>
          </cell>
          <cell r="AA70">
            <v>0</v>
          </cell>
          <cell r="AB70">
            <v>0</v>
          </cell>
          <cell r="AC70">
            <v>0</v>
          </cell>
          <cell r="AD70">
            <v>0</v>
          </cell>
          <cell r="AE70">
            <v>0</v>
          </cell>
          <cell r="AS70">
            <v>0</v>
          </cell>
          <cell r="AT70">
            <v>-0.6991984836788917</v>
          </cell>
          <cell r="AU70">
            <v>89.699594970952575</v>
          </cell>
          <cell r="AW70">
            <v>2.8011204481792717E-3</v>
          </cell>
          <cell r="AX70">
            <v>0</v>
          </cell>
          <cell r="AY70">
            <v>0</v>
          </cell>
          <cell r="AZ70">
            <v>0</v>
          </cell>
          <cell r="BA70">
            <v>0</v>
          </cell>
          <cell r="BB70">
            <v>0</v>
          </cell>
          <cell r="BC70">
            <v>0</v>
          </cell>
        </row>
        <row r="71">
          <cell r="R71">
            <v>0.29999999999999982</v>
          </cell>
          <cell r="S71">
            <v>-1</v>
          </cell>
          <cell r="T71">
            <v>26.13057692942769</v>
          </cell>
          <cell r="U71">
            <v>2.1344121486661654</v>
          </cell>
          <cell r="W71">
            <v>4.9504950495049506E-3</v>
          </cell>
          <cell r="X71">
            <v>0</v>
          </cell>
          <cell r="Y71">
            <v>0</v>
          </cell>
          <cell r="Z71">
            <v>0</v>
          </cell>
          <cell r="AA71">
            <v>0</v>
          </cell>
          <cell r="AB71">
            <v>0</v>
          </cell>
          <cell r="AC71">
            <v>0</v>
          </cell>
          <cell r="AD71">
            <v>0</v>
          </cell>
          <cell r="AE71">
            <v>0</v>
          </cell>
          <cell r="AS71">
            <v>0</v>
          </cell>
          <cell r="AT71">
            <v>1.1837675477264991</v>
          </cell>
          <cell r="AU71">
            <v>-1375.5414502721553</v>
          </cell>
          <cell r="AW71">
            <v>2.8011204481792717E-3</v>
          </cell>
          <cell r="AX71">
            <v>0</v>
          </cell>
          <cell r="AY71">
            <v>0</v>
          </cell>
          <cell r="AZ71">
            <v>0</v>
          </cell>
          <cell r="BA71">
            <v>0</v>
          </cell>
          <cell r="BB71">
            <v>1</v>
          </cell>
          <cell r="BC71">
            <v>1</v>
          </cell>
        </row>
        <row r="72">
          <cell r="R72">
            <v>-0.19999999999999929</v>
          </cell>
          <cell r="S72">
            <v>-0.25</v>
          </cell>
          <cell r="T72">
            <v>-19.499602027564826</v>
          </cell>
          <cell r="U72">
            <v>-3.8321219491501455</v>
          </cell>
          <cell r="W72">
            <v>4.9504950495049506E-3</v>
          </cell>
          <cell r="X72">
            <v>0</v>
          </cell>
          <cell r="Y72">
            <v>0</v>
          </cell>
          <cell r="Z72">
            <v>1</v>
          </cell>
          <cell r="AA72">
            <v>0</v>
          </cell>
          <cell r="AB72">
            <v>0</v>
          </cell>
          <cell r="AC72">
            <v>0</v>
          </cell>
          <cell r="AD72">
            <v>0</v>
          </cell>
          <cell r="AE72">
            <v>0</v>
          </cell>
          <cell r="AS72">
            <v>0</v>
          </cell>
          <cell r="AT72">
            <v>-0.11671868729472709</v>
          </cell>
          <cell r="AU72">
            <v>21.371068017576263</v>
          </cell>
          <cell r="AW72">
            <v>2.8011204481792717E-3</v>
          </cell>
          <cell r="AX72">
            <v>0</v>
          </cell>
          <cell r="AY72">
            <v>0</v>
          </cell>
          <cell r="AZ72">
            <v>0</v>
          </cell>
          <cell r="BA72">
            <v>0</v>
          </cell>
          <cell r="BB72">
            <v>0</v>
          </cell>
          <cell r="BC72">
            <v>0</v>
          </cell>
        </row>
        <row r="73">
          <cell r="R73">
            <v>0.39999999999999947</v>
          </cell>
          <cell r="S73">
            <v>0</v>
          </cell>
          <cell r="T73">
            <v>8.6515319065890009E-2</v>
          </cell>
          <cell r="U73">
            <v>-0.30233698316718416</v>
          </cell>
          <cell r="W73">
            <v>4.9504950495049506E-3</v>
          </cell>
          <cell r="X73">
            <v>0</v>
          </cell>
          <cell r="Y73">
            <v>0</v>
          </cell>
          <cell r="Z73">
            <v>0</v>
          </cell>
          <cell r="AA73">
            <v>0</v>
          </cell>
          <cell r="AB73">
            <v>0</v>
          </cell>
          <cell r="AC73">
            <v>0</v>
          </cell>
          <cell r="AD73">
            <v>1</v>
          </cell>
          <cell r="AE73">
            <v>0</v>
          </cell>
          <cell r="AS73">
            <v>0</v>
          </cell>
          <cell r="AT73">
            <v>1.4939501279524976</v>
          </cell>
          <cell r="AU73">
            <v>-36.150228770160005</v>
          </cell>
          <cell r="AW73">
            <v>2.8011204481792717E-3</v>
          </cell>
          <cell r="AX73">
            <v>0</v>
          </cell>
          <cell r="AY73">
            <v>0</v>
          </cell>
          <cell r="AZ73">
            <v>0</v>
          </cell>
          <cell r="BA73">
            <v>0</v>
          </cell>
          <cell r="BB73">
            <v>1</v>
          </cell>
          <cell r="BC73">
            <v>1</v>
          </cell>
        </row>
        <row r="74">
          <cell r="R74">
            <v>0.10000000000000053</v>
          </cell>
          <cell r="S74">
            <v>0</v>
          </cell>
          <cell r="T74">
            <v>25.34105015500802</v>
          </cell>
          <cell r="U74">
            <v>-1.5066757184883457</v>
          </cell>
          <cell r="W74">
            <v>4.9504950495049506E-3</v>
          </cell>
          <cell r="X74">
            <v>0</v>
          </cell>
          <cell r="Y74">
            <v>0</v>
          </cell>
          <cell r="Z74">
            <v>0</v>
          </cell>
          <cell r="AA74">
            <v>0</v>
          </cell>
          <cell r="AB74">
            <v>0</v>
          </cell>
          <cell r="AC74">
            <v>0</v>
          </cell>
          <cell r="AD74">
            <v>1</v>
          </cell>
          <cell r="AE74">
            <v>0</v>
          </cell>
          <cell r="AS74">
            <v>0</v>
          </cell>
          <cell r="AT74">
            <v>2.5718377041010165</v>
          </cell>
          <cell r="AU74">
            <v>0.87161372371857104</v>
          </cell>
          <cell r="AW74">
            <v>2.8011204481792717E-3</v>
          </cell>
          <cell r="AX74">
            <v>0</v>
          </cell>
          <cell r="AY74">
            <v>0</v>
          </cell>
          <cell r="AZ74">
            <v>0</v>
          </cell>
          <cell r="BA74">
            <v>0</v>
          </cell>
          <cell r="BB74">
            <v>1</v>
          </cell>
          <cell r="BC74">
            <v>0</v>
          </cell>
        </row>
        <row r="75">
          <cell r="R75">
            <v>0.19999999999999929</v>
          </cell>
          <cell r="S75">
            <v>0</v>
          </cell>
          <cell r="T75">
            <v>-19.5262206804647</v>
          </cell>
          <cell r="U75">
            <v>-3.5411251164843791</v>
          </cell>
          <cell r="W75">
            <v>4.9504950495049506E-3</v>
          </cell>
          <cell r="X75">
            <v>0</v>
          </cell>
          <cell r="Y75">
            <v>0</v>
          </cell>
          <cell r="Z75">
            <v>0</v>
          </cell>
          <cell r="AA75">
            <v>0</v>
          </cell>
          <cell r="AB75">
            <v>0</v>
          </cell>
          <cell r="AC75">
            <v>0</v>
          </cell>
          <cell r="AD75">
            <v>0</v>
          </cell>
          <cell r="AE75">
            <v>1</v>
          </cell>
          <cell r="AS75">
            <v>0</v>
          </cell>
          <cell r="AT75">
            <v>0.71653968983993033</v>
          </cell>
          <cell r="AU75">
            <v>-13.090529631493183</v>
          </cell>
          <cell r="AW75">
            <v>2.8011204481792717E-3</v>
          </cell>
          <cell r="AX75">
            <v>0</v>
          </cell>
          <cell r="AY75">
            <v>0</v>
          </cell>
          <cell r="AZ75">
            <v>0</v>
          </cell>
          <cell r="BA75">
            <v>0</v>
          </cell>
          <cell r="BB75">
            <v>1</v>
          </cell>
          <cell r="BC75">
            <v>1</v>
          </cell>
        </row>
        <row r="76">
          <cell r="R76">
            <v>0.40000000000000036</v>
          </cell>
          <cell r="S76">
            <v>0</v>
          </cell>
          <cell r="T76">
            <v>0.2268092386104115</v>
          </cell>
          <cell r="U76">
            <v>3.2103039776764373</v>
          </cell>
          <cell r="W76">
            <v>4.9504950495049506E-3</v>
          </cell>
          <cell r="X76">
            <v>1</v>
          </cell>
          <cell r="Y76">
            <v>0</v>
          </cell>
          <cell r="Z76">
            <v>0</v>
          </cell>
          <cell r="AA76">
            <v>1</v>
          </cell>
          <cell r="AB76">
            <v>0</v>
          </cell>
          <cell r="AC76">
            <v>0</v>
          </cell>
          <cell r="AD76">
            <v>0</v>
          </cell>
          <cell r="AE76">
            <v>0</v>
          </cell>
          <cell r="AS76">
            <v>0</v>
          </cell>
          <cell r="AT76">
            <v>1.4188620018410496</v>
          </cell>
          <cell r="AU76">
            <v>55.938164058818273</v>
          </cell>
          <cell r="AW76">
            <v>2.8011204481792717E-3</v>
          </cell>
          <cell r="AX76">
            <v>0</v>
          </cell>
          <cell r="AY76">
            <v>0</v>
          </cell>
          <cell r="AZ76">
            <v>0</v>
          </cell>
          <cell r="BA76">
            <v>0</v>
          </cell>
          <cell r="BB76">
            <v>1</v>
          </cell>
          <cell r="BC76">
            <v>0</v>
          </cell>
        </row>
        <row r="77">
          <cell r="R77">
            <v>0</v>
          </cell>
          <cell r="S77">
            <v>0</v>
          </cell>
          <cell r="T77">
            <v>25.877780885061558</v>
          </cell>
          <cell r="U77">
            <v>4.7516083393395796</v>
          </cell>
          <cell r="W77">
            <v>4.9504950495049506E-3</v>
          </cell>
          <cell r="X77">
            <v>0</v>
          </cell>
          <cell r="Y77">
            <v>0</v>
          </cell>
          <cell r="Z77">
            <v>0</v>
          </cell>
          <cell r="AA77">
            <v>1</v>
          </cell>
          <cell r="AB77">
            <v>0</v>
          </cell>
          <cell r="AC77">
            <v>0</v>
          </cell>
          <cell r="AD77">
            <v>0</v>
          </cell>
          <cell r="AE77">
            <v>0</v>
          </cell>
          <cell r="AS77">
            <v>0</v>
          </cell>
          <cell r="AT77">
            <v>-0.7855560755184976</v>
          </cell>
          <cell r="AU77">
            <v>-71.29721699313265</v>
          </cell>
          <cell r="AW77">
            <v>2.8011204481792717E-3</v>
          </cell>
          <cell r="AX77">
            <v>0</v>
          </cell>
          <cell r="AY77">
            <v>0</v>
          </cell>
          <cell r="AZ77">
            <v>0</v>
          </cell>
          <cell r="BA77">
            <v>0</v>
          </cell>
          <cell r="BB77">
            <v>0</v>
          </cell>
          <cell r="BC77">
            <v>1</v>
          </cell>
        </row>
        <row r="78">
          <cell r="R78">
            <v>0.40000000000000036</v>
          </cell>
          <cell r="S78">
            <v>-1</v>
          </cell>
          <cell r="T78">
            <v>-18.76548127946231</v>
          </cell>
          <cell r="U78">
            <v>1.182235176517848</v>
          </cell>
          <cell r="W78">
            <v>4.9504950495049506E-3</v>
          </cell>
          <cell r="X78">
            <v>1</v>
          </cell>
          <cell r="Y78">
            <v>0</v>
          </cell>
          <cell r="Z78">
            <v>1</v>
          </cell>
          <cell r="AA78">
            <v>1</v>
          </cell>
          <cell r="AB78">
            <v>0</v>
          </cell>
          <cell r="AC78">
            <v>0</v>
          </cell>
          <cell r="AD78">
            <v>0</v>
          </cell>
          <cell r="AE78">
            <v>0</v>
          </cell>
          <cell r="AS78">
            <v>0</v>
          </cell>
          <cell r="AT78">
            <v>0.84773757580685127</v>
          </cell>
          <cell r="AU78">
            <v>72.625196216185046</v>
          </cell>
          <cell r="AW78">
            <v>2.8011204481792717E-3</v>
          </cell>
          <cell r="AX78">
            <v>0</v>
          </cell>
          <cell r="AY78">
            <v>0</v>
          </cell>
          <cell r="AZ78">
            <v>1</v>
          </cell>
          <cell r="BA78">
            <v>0</v>
          </cell>
          <cell r="BB78">
            <v>0</v>
          </cell>
          <cell r="BC78">
            <v>0</v>
          </cell>
        </row>
        <row r="79">
          <cell r="R79">
            <v>0.29999999999999982</v>
          </cell>
          <cell r="S79">
            <v>0</v>
          </cell>
          <cell r="T79">
            <v>0.39073796979719005</v>
          </cell>
          <cell r="U79">
            <v>11.548769823450167</v>
          </cell>
          <cell r="W79">
            <v>4.9504950495049506E-3</v>
          </cell>
          <cell r="X79">
            <v>1</v>
          </cell>
          <cell r="Y79">
            <v>0</v>
          </cell>
          <cell r="Z79">
            <v>0</v>
          </cell>
          <cell r="AA79">
            <v>1</v>
          </cell>
          <cell r="AB79">
            <v>0</v>
          </cell>
          <cell r="AC79">
            <v>0</v>
          </cell>
          <cell r="AD79">
            <v>0</v>
          </cell>
          <cell r="AE79">
            <v>0</v>
          </cell>
          <cell r="AS79">
            <v>0</v>
          </cell>
          <cell r="AT79">
            <v>0.83617944225451968</v>
          </cell>
          <cell r="AU79">
            <v>-566.93479141992395</v>
          </cell>
          <cell r="AW79">
            <v>2.8011204481792717E-3</v>
          </cell>
          <cell r="AX79">
            <v>0</v>
          </cell>
          <cell r="AY79">
            <v>0</v>
          </cell>
          <cell r="AZ79">
            <v>0</v>
          </cell>
          <cell r="BA79">
            <v>0</v>
          </cell>
          <cell r="BB79">
            <v>0</v>
          </cell>
          <cell r="BC79">
            <v>0</v>
          </cell>
        </row>
        <row r="80">
          <cell r="R80">
            <v>0.5</v>
          </cell>
          <cell r="S80">
            <v>-0.75</v>
          </cell>
          <cell r="T80">
            <v>27.752153532544881</v>
          </cell>
          <cell r="U80">
            <v>6.5668036532120579</v>
          </cell>
          <cell r="W80">
            <v>4.9504950495049506E-3</v>
          </cell>
          <cell r="X80">
            <v>1</v>
          </cell>
          <cell r="Y80">
            <v>0</v>
          </cell>
          <cell r="Z80">
            <v>0</v>
          </cell>
          <cell r="AA80">
            <v>1</v>
          </cell>
          <cell r="AB80">
            <v>0</v>
          </cell>
          <cell r="AC80">
            <v>0</v>
          </cell>
          <cell r="AD80">
            <v>0</v>
          </cell>
          <cell r="AE80">
            <v>0</v>
          </cell>
          <cell r="AS80">
            <v>0</v>
          </cell>
          <cell r="AT80">
            <v>0.58895271907759783</v>
          </cell>
          <cell r="AU80">
            <v>44.872529800441619</v>
          </cell>
          <cell r="AW80">
            <v>2.8011204481792717E-3</v>
          </cell>
          <cell r="AX80">
            <v>0</v>
          </cell>
          <cell r="AY80">
            <v>0</v>
          </cell>
          <cell r="AZ80">
            <v>0</v>
          </cell>
          <cell r="BA80">
            <v>0</v>
          </cell>
          <cell r="BB80">
            <v>1</v>
          </cell>
          <cell r="BC80">
            <v>0</v>
          </cell>
        </row>
        <row r="81">
          <cell r="R81">
            <v>0.5</v>
          </cell>
          <cell r="S81">
            <v>0</v>
          </cell>
          <cell r="T81">
            <v>-19.025804680529827</v>
          </cell>
          <cell r="U81">
            <v>6.6914519404009498</v>
          </cell>
          <cell r="W81">
            <v>4.9504950495049506E-3</v>
          </cell>
          <cell r="X81">
            <v>0</v>
          </cell>
          <cell r="Y81">
            <v>0</v>
          </cell>
          <cell r="Z81">
            <v>0</v>
          </cell>
          <cell r="AA81">
            <v>0</v>
          </cell>
          <cell r="AB81">
            <v>0</v>
          </cell>
          <cell r="AC81">
            <v>0</v>
          </cell>
          <cell r="AD81">
            <v>0</v>
          </cell>
          <cell r="AE81">
            <v>0</v>
          </cell>
          <cell r="AS81">
            <v>0</v>
          </cell>
          <cell r="AT81">
            <v>2.5543084495996053</v>
          </cell>
          <cell r="AU81">
            <v>8.4547435376998514</v>
          </cell>
          <cell r="AW81">
            <v>2.8011204481792717E-3</v>
          </cell>
          <cell r="AX81">
            <v>0</v>
          </cell>
          <cell r="AY81">
            <v>0</v>
          </cell>
          <cell r="AZ81">
            <v>0</v>
          </cell>
          <cell r="BA81">
            <v>0</v>
          </cell>
          <cell r="BB81">
            <v>1</v>
          </cell>
          <cell r="BC81">
            <v>0</v>
          </cell>
        </row>
        <row r="82">
          <cell r="R82">
            <v>0.5</v>
          </cell>
          <cell r="S82">
            <v>0</v>
          </cell>
          <cell r="T82">
            <v>0.33296505380412572</v>
          </cell>
          <cell r="U82">
            <v>4.920434484111416</v>
          </cell>
          <cell r="W82">
            <v>4.9504950495049506E-3</v>
          </cell>
          <cell r="X82">
            <v>0</v>
          </cell>
          <cell r="Y82">
            <v>0</v>
          </cell>
          <cell r="Z82">
            <v>0</v>
          </cell>
          <cell r="AA82">
            <v>0</v>
          </cell>
          <cell r="AB82">
            <v>0</v>
          </cell>
          <cell r="AC82">
            <v>0</v>
          </cell>
          <cell r="AD82">
            <v>1</v>
          </cell>
          <cell r="AE82">
            <v>0</v>
          </cell>
          <cell r="AS82">
            <v>0</v>
          </cell>
          <cell r="AT82">
            <v>0.46664430700890197</v>
          </cell>
          <cell r="AU82">
            <v>52.504517809244597</v>
          </cell>
          <cell r="AW82">
            <v>2.8011204481792717E-3</v>
          </cell>
          <cell r="AX82">
            <v>0</v>
          </cell>
          <cell r="AY82">
            <v>0</v>
          </cell>
          <cell r="AZ82">
            <v>0</v>
          </cell>
          <cell r="BA82">
            <v>0</v>
          </cell>
          <cell r="BB82">
            <v>1</v>
          </cell>
          <cell r="BC82">
            <v>0</v>
          </cell>
        </row>
        <row r="83">
          <cell r="R83">
            <v>0.39999999999999947</v>
          </cell>
          <cell r="S83">
            <v>0</v>
          </cell>
          <cell r="T83">
            <v>25.993392967583308</v>
          </cell>
          <cell r="U83">
            <v>-3.3524811584111816E-2</v>
          </cell>
          <cell r="W83">
            <v>4.9504950495049506E-3</v>
          </cell>
          <cell r="X83">
            <v>1</v>
          </cell>
          <cell r="Y83">
            <v>0</v>
          </cell>
          <cell r="Z83">
            <v>0</v>
          </cell>
          <cell r="AA83">
            <v>0</v>
          </cell>
          <cell r="AB83">
            <v>0</v>
          </cell>
          <cell r="AC83">
            <v>0</v>
          </cell>
          <cell r="AD83">
            <v>0</v>
          </cell>
          <cell r="AE83">
            <v>0</v>
          </cell>
          <cell r="AS83">
            <v>0</v>
          </cell>
          <cell r="AT83">
            <v>-0.15067229047928135</v>
          </cell>
          <cell r="AU83">
            <v>-127.28504103443676</v>
          </cell>
          <cell r="AW83">
            <v>2.8011204481792717E-3</v>
          </cell>
          <cell r="AX83">
            <v>0</v>
          </cell>
          <cell r="AY83">
            <v>0</v>
          </cell>
          <cell r="AZ83">
            <v>0</v>
          </cell>
          <cell r="BA83">
            <v>0</v>
          </cell>
          <cell r="BB83">
            <v>0</v>
          </cell>
          <cell r="BC83">
            <v>1</v>
          </cell>
        </row>
        <row r="84">
          <cell r="R84">
            <v>0.30000000000000071</v>
          </cell>
          <cell r="S84">
            <v>0</v>
          </cell>
          <cell r="T84">
            <v>-19.960778116200213</v>
          </cell>
          <cell r="U84">
            <v>0.68702831252698804</v>
          </cell>
          <cell r="W84">
            <v>4.9504950495049506E-3</v>
          </cell>
          <cell r="X84">
            <v>1</v>
          </cell>
          <cell r="Y84">
            <v>0</v>
          </cell>
          <cell r="Z84">
            <v>1</v>
          </cell>
          <cell r="AA84">
            <v>1</v>
          </cell>
          <cell r="AB84">
            <v>0</v>
          </cell>
          <cell r="AC84">
            <v>0</v>
          </cell>
          <cell r="AD84">
            <v>0</v>
          </cell>
          <cell r="AE84">
            <v>0</v>
          </cell>
          <cell r="AS84">
            <v>0</v>
          </cell>
          <cell r="AT84">
            <v>1.4198332951584112</v>
          </cell>
          <cell r="AU84">
            <v>63.205080523835001</v>
          </cell>
          <cell r="AW84">
            <v>2.8011204481792717E-3</v>
          </cell>
          <cell r="AX84">
            <v>0</v>
          </cell>
          <cell r="AY84">
            <v>0</v>
          </cell>
          <cell r="AZ84">
            <v>0</v>
          </cell>
          <cell r="BA84">
            <v>0</v>
          </cell>
          <cell r="BB84">
            <v>1</v>
          </cell>
          <cell r="BC84">
            <v>0</v>
          </cell>
        </row>
        <row r="85">
          <cell r="R85">
            <v>0.29999999999999893</v>
          </cell>
          <cell r="S85">
            <v>0</v>
          </cell>
          <cell r="T85">
            <v>0.69077343289563653</v>
          </cell>
          <cell r="U85">
            <v>1.6236737077776695</v>
          </cell>
          <cell r="W85">
            <v>4.9504950495049506E-3</v>
          </cell>
          <cell r="X85">
            <v>1</v>
          </cell>
          <cell r="Y85">
            <v>0</v>
          </cell>
          <cell r="Z85">
            <v>0</v>
          </cell>
          <cell r="AA85">
            <v>1</v>
          </cell>
          <cell r="AB85">
            <v>0</v>
          </cell>
          <cell r="AC85">
            <v>0</v>
          </cell>
          <cell r="AD85">
            <v>0</v>
          </cell>
          <cell r="AE85">
            <v>0</v>
          </cell>
          <cell r="AS85">
            <v>0</v>
          </cell>
          <cell r="AT85">
            <v>0.83472683298499872</v>
          </cell>
          <cell r="AU85">
            <v>-4.9083292347832694</v>
          </cell>
          <cell r="AW85">
            <v>2.8011204481792717E-3</v>
          </cell>
          <cell r="AX85">
            <v>0</v>
          </cell>
          <cell r="AY85">
            <v>0</v>
          </cell>
          <cell r="AZ85">
            <v>0</v>
          </cell>
          <cell r="BA85">
            <v>0</v>
          </cell>
          <cell r="BB85">
            <v>1</v>
          </cell>
          <cell r="BC85">
            <v>1</v>
          </cell>
        </row>
        <row r="86">
          <cell r="R86">
            <v>0.10000000000000142</v>
          </cell>
          <cell r="S86">
            <v>0</v>
          </cell>
          <cell r="T86">
            <v>25.213624425085879</v>
          </cell>
          <cell r="U86">
            <v>-2.4176578074185486</v>
          </cell>
          <cell r="W86">
            <v>4.9504950495049506E-3</v>
          </cell>
          <cell r="X86">
            <v>1</v>
          </cell>
          <cell r="Y86">
            <v>0</v>
          </cell>
          <cell r="Z86">
            <v>0</v>
          </cell>
          <cell r="AA86">
            <v>0</v>
          </cell>
          <cell r="AB86">
            <v>0</v>
          </cell>
          <cell r="AC86">
            <v>0</v>
          </cell>
          <cell r="AD86">
            <v>0</v>
          </cell>
          <cell r="AE86">
            <v>0</v>
          </cell>
          <cell r="AS86">
            <v>0</v>
          </cell>
          <cell r="AT86">
            <v>1.6715077289607201</v>
          </cell>
          <cell r="AU86">
            <v>-130.93686041860221</v>
          </cell>
          <cell r="AW86">
            <v>2.8011204481792717E-3</v>
          </cell>
          <cell r="AX86">
            <v>0</v>
          </cell>
          <cell r="AY86">
            <v>0</v>
          </cell>
          <cell r="AZ86">
            <v>0</v>
          </cell>
          <cell r="BA86">
            <v>0</v>
          </cell>
          <cell r="BB86">
            <v>1</v>
          </cell>
          <cell r="BC86">
            <v>1</v>
          </cell>
        </row>
        <row r="87">
          <cell r="R87">
            <v>0</v>
          </cell>
          <cell r="S87">
            <v>0</v>
          </cell>
          <cell r="T87">
            <v>-19.966352975792176</v>
          </cell>
          <cell r="U87">
            <v>-5.3968233520977984</v>
          </cell>
          <cell r="W87">
            <v>4.9504950495049506E-3</v>
          </cell>
          <cell r="X87">
            <v>0</v>
          </cell>
          <cell r="Y87">
            <v>0</v>
          </cell>
          <cell r="Z87">
            <v>1</v>
          </cell>
          <cell r="AA87">
            <v>0</v>
          </cell>
          <cell r="AB87">
            <v>0</v>
          </cell>
          <cell r="AC87">
            <v>0</v>
          </cell>
          <cell r="AD87">
            <v>0</v>
          </cell>
          <cell r="AE87">
            <v>0</v>
          </cell>
          <cell r="AS87">
            <v>0</v>
          </cell>
          <cell r="AT87">
            <v>1.0721873659222738</v>
          </cell>
          <cell r="AU87">
            <v>31.467027699457883</v>
          </cell>
          <cell r="AW87">
            <v>2.8011204481792717E-3</v>
          </cell>
          <cell r="AX87">
            <v>0</v>
          </cell>
          <cell r="AY87">
            <v>0</v>
          </cell>
          <cell r="AZ87">
            <v>0</v>
          </cell>
          <cell r="BA87">
            <v>0</v>
          </cell>
          <cell r="BB87">
            <v>1</v>
          </cell>
          <cell r="BC87">
            <v>0</v>
          </cell>
        </row>
        <row r="88">
          <cell r="R88">
            <v>9.9999999999999645E-2</v>
          </cell>
          <cell r="S88">
            <v>0</v>
          </cell>
          <cell r="T88">
            <v>25.009116810806148</v>
          </cell>
          <cell r="U88">
            <v>0.56955334062589758</v>
          </cell>
          <cell r="W88">
            <v>4.9504950495049506E-3</v>
          </cell>
          <cell r="X88">
            <v>0</v>
          </cell>
          <cell r="Y88">
            <v>0</v>
          </cell>
          <cell r="Z88">
            <v>0</v>
          </cell>
          <cell r="AA88">
            <v>0</v>
          </cell>
          <cell r="AB88">
            <v>0</v>
          </cell>
          <cell r="AC88">
            <v>0</v>
          </cell>
          <cell r="AD88">
            <v>1</v>
          </cell>
          <cell r="AE88">
            <v>0</v>
          </cell>
          <cell r="AS88">
            <v>0</v>
          </cell>
          <cell r="AT88">
            <v>0.10022106100862704</v>
          </cell>
          <cell r="AU88">
            <v>-90.329654040583918</v>
          </cell>
          <cell r="AW88">
            <v>2.8011204481792717E-3</v>
          </cell>
          <cell r="AX88">
            <v>0</v>
          </cell>
          <cell r="AY88">
            <v>0</v>
          </cell>
          <cell r="AZ88">
            <v>0</v>
          </cell>
          <cell r="BA88">
            <v>0</v>
          </cell>
          <cell r="BB88">
            <v>1</v>
          </cell>
          <cell r="BC88">
            <v>1</v>
          </cell>
        </row>
        <row r="89">
          <cell r="R89">
            <v>0.19999999999999929</v>
          </cell>
          <cell r="S89">
            <v>0</v>
          </cell>
          <cell r="T89">
            <v>-20.012475038065467</v>
          </cell>
          <cell r="U89">
            <v>-4.8720076211548511</v>
          </cell>
          <cell r="W89">
            <v>4.9504950495049506E-3</v>
          </cell>
          <cell r="X89">
            <v>0</v>
          </cell>
          <cell r="Y89">
            <v>0</v>
          </cell>
          <cell r="Z89">
            <v>0</v>
          </cell>
          <cell r="AA89">
            <v>0</v>
          </cell>
          <cell r="AB89">
            <v>0</v>
          </cell>
          <cell r="AC89">
            <v>0</v>
          </cell>
          <cell r="AD89">
            <v>0</v>
          </cell>
          <cell r="AE89">
            <v>1</v>
          </cell>
          <cell r="AS89">
            <v>0</v>
          </cell>
          <cell r="AT89">
            <v>1.41438462716664</v>
          </cell>
          <cell r="AU89">
            <v>-50.713182781754121</v>
          </cell>
          <cell r="AW89">
            <v>2.8011204481792717E-3</v>
          </cell>
          <cell r="AX89">
            <v>0</v>
          </cell>
          <cell r="AY89">
            <v>0</v>
          </cell>
          <cell r="AZ89">
            <v>0</v>
          </cell>
          <cell r="BA89">
            <v>0</v>
          </cell>
          <cell r="BB89">
            <v>1</v>
          </cell>
          <cell r="BC89">
            <v>1</v>
          </cell>
        </row>
        <row r="90">
          <cell r="R90">
            <v>0.20000000000000107</v>
          </cell>
          <cell r="S90">
            <v>0</v>
          </cell>
          <cell r="T90">
            <v>0.28079143452698169</v>
          </cell>
          <cell r="U90">
            <v>-2.1074593276759339</v>
          </cell>
          <cell r="W90">
            <v>4.9504950495049506E-3</v>
          </cell>
          <cell r="X90">
            <v>0</v>
          </cell>
          <cell r="Y90">
            <v>0</v>
          </cell>
          <cell r="Z90">
            <v>0</v>
          </cell>
          <cell r="AA90">
            <v>0</v>
          </cell>
          <cell r="AB90">
            <v>0</v>
          </cell>
          <cell r="AC90">
            <v>0</v>
          </cell>
          <cell r="AD90">
            <v>1</v>
          </cell>
          <cell r="AE90">
            <v>0</v>
          </cell>
          <cell r="AS90">
            <v>0</v>
          </cell>
          <cell r="AT90">
            <v>0.56168222113668431</v>
          </cell>
          <cell r="AU90">
            <v>51.003138536350022</v>
          </cell>
          <cell r="AW90">
            <v>2.8011204481792717E-3</v>
          </cell>
          <cell r="AX90">
            <v>0</v>
          </cell>
          <cell r="AY90">
            <v>0</v>
          </cell>
          <cell r="AZ90">
            <v>0</v>
          </cell>
          <cell r="BA90">
            <v>0</v>
          </cell>
          <cell r="BB90">
            <v>1</v>
          </cell>
          <cell r="BC90">
            <v>0</v>
          </cell>
        </row>
        <row r="91">
          <cell r="R91">
            <v>-0.10000000000000142</v>
          </cell>
          <cell r="S91">
            <v>0</v>
          </cell>
          <cell r="T91">
            <v>25.456523796007186</v>
          </cell>
          <cell r="U91">
            <v>-2.4938586220354937</v>
          </cell>
          <cell r="W91">
            <v>4.9504950495049506E-3</v>
          </cell>
          <cell r="X91">
            <v>0</v>
          </cell>
          <cell r="Y91">
            <v>0</v>
          </cell>
          <cell r="Z91">
            <v>0</v>
          </cell>
          <cell r="AA91">
            <v>0</v>
          </cell>
          <cell r="AB91">
            <v>1</v>
          </cell>
          <cell r="AC91">
            <v>0</v>
          </cell>
          <cell r="AD91">
            <v>1</v>
          </cell>
          <cell r="AE91">
            <v>0</v>
          </cell>
          <cell r="AS91">
            <v>0</v>
          </cell>
          <cell r="AT91">
            <v>1.6585483592367667</v>
          </cell>
          <cell r="AU91">
            <v>-164.52714140856889</v>
          </cell>
          <cell r="AW91">
            <v>2.8011204481792717E-3</v>
          </cell>
          <cell r="AX91">
            <v>0</v>
          </cell>
          <cell r="AY91">
            <v>0</v>
          </cell>
          <cell r="AZ91">
            <v>0</v>
          </cell>
          <cell r="BA91">
            <v>0</v>
          </cell>
          <cell r="BB91">
            <v>0</v>
          </cell>
          <cell r="BC91">
            <v>0</v>
          </cell>
        </row>
        <row r="92">
          <cell r="R92">
            <v>0</v>
          </cell>
          <cell r="S92">
            <v>0</v>
          </cell>
          <cell r="T92">
            <v>-19.975536407858527</v>
          </cell>
          <cell r="U92">
            <v>-2.3110996623229716</v>
          </cell>
          <cell r="W92">
            <v>4.9504950495049506E-3</v>
          </cell>
          <cell r="X92">
            <v>0</v>
          </cell>
          <cell r="Y92">
            <v>0</v>
          </cell>
          <cell r="Z92">
            <v>0</v>
          </cell>
          <cell r="AA92">
            <v>0</v>
          </cell>
          <cell r="AB92">
            <v>0</v>
          </cell>
          <cell r="AC92">
            <v>0</v>
          </cell>
          <cell r="AD92">
            <v>0</v>
          </cell>
          <cell r="AE92">
            <v>1</v>
          </cell>
          <cell r="AS92">
            <v>0</v>
          </cell>
          <cell r="AT92">
            <v>1.250861611783505</v>
          </cell>
          <cell r="AU92">
            <v>-2.6656656617054066</v>
          </cell>
          <cell r="AW92">
            <v>2.8011204481792717E-3</v>
          </cell>
          <cell r="AX92">
            <v>0</v>
          </cell>
          <cell r="AY92">
            <v>0</v>
          </cell>
          <cell r="AZ92">
            <v>0</v>
          </cell>
          <cell r="BA92">
            <v>0</v>
          </cell>
          <cell r="BB92">
            <v>0</v>
          </cell>
          <cell r="BC92">
            <v>0</v>
          </cell>
        </row>
        <row r="93">
          <cell r="R93">
            <v>-9.9999999999999645E-2</v>
          </cell>
          <cell r="S93">
            <v>0</v>
          </cell>
          <cell r="T93">
            <v>-0.56810986402469821</v>
          </cell>
          <cell r="U93">
            <v>0.83908045977011492</v>
          </cell>
          <cell r="W93">
            <v>4.9504950495049506E-3</v>
          </cell>
          <cell r="X93">
            <v>0</v>
          </cell>
          <cell r="Y93">
            <v>0</v>
          </cell>
          <cell r="Z93">
            <v>1</v>
          </cell>
          <cell r="AA93">
            <v>1</v>
          </cell>
          <cell r="AB93">
            <v>0</v>
          </cell>
          <cell r="AC93">
            <v>0</v>
          </cell>
          <cell r="AD93">
            <v>0</v>
          </cell>
          <cell r="AE93">
            <v>0</v>
          </cell>
          <cell r="AS93">
            <v>0</v>
          </cell>
          <cell r="AT93">
            <v>0.72145629661171806</v>
          </cell>
          <cell r="AU93">
            <v>53.128123793843507</v>
          </cell>
          <cell r="AW93">
            <v>2.8011204481792717E-3</v>
          </cell>
          <cell r="AX93">
            <v>0</v>
          </cell>
          <cell r="AY93">
            <v>0</v>
          </cell>
          <cell r="AZ93">
            <v>0</v>
          </cell>
          <cell r="BA93">
            <v>0</v>
          </cell>
          <cell r="BB93">
            <v>1</v>
          </cell>
          <cell r="BC93">
            <v>0</v>
          </cell>
        </row>
        <row r="94">
          <cell r="R94">
            <v>9.9999999999999645E-2</v>
          </cell>
          <cell r="S94">
            <v>0.25</v>
          </cell>
          <cell r="T94">
            <v>0.58764639326100554</v>
          </cell>
          <cell r="U94">
            <v>-2.7190382354402289</v>
          </cell>
          <cell r="W94">
            <v>4.9504950495049506E-3</v>
          </cell>
          <cell r="X94">
            <v>1</v>
          </cell>
          <cell r="Y94">
            <v>1</v>
          </cell>
          <cell r="Z94">
            <v>0</v>
          </cell>
          <cell r="AA94">
            <v>0</v>
          </cell>
          <cell r="AB94">
            <v>0</v>
          </cell>
          <cell r="AC94">
            <v>0</v>
          </cell>
          <cell r="AD94">
            <v>0</v>
          </cell>
          <cell r="AE94">
            <v>0</v>
          </cell>
          <cell r="AS94">
            <v>-1</v>
          </cell>
          <cell r="AT94">
            <v>-6.3724383335770421E-2</v>
          </cell>
          <cell r="AU94">
            <v>-24.349345093032927</v>
          </cell>
          <cell r="AW94">
            <v>2.8011204481792717E-3</v>
          </cell>
          <cell r="AX94">
            <v>0</v>
          </cell>
          <cell r="AY94">
            <v>0</v>
          </cell>
          <cell r="AZ94">
            <v>0</v>
          </cell>
          <cell r="BA94">
            <v>1</v>
          </cell>
          <cell r="BB94">
            <v>0</v>
          </cell>
          <cell r="BC94">
            <v>1</v>
          </cell>
        </row>
        <row r="95">
          <cell r="R95">
            <v>0</v>
          </cell>
          <cell r="S95">
            <v>0</v>
          </cell>
          <cell r="T95">
            <v>25.033715938068685</v>
          </cell>
          <cell r="U95">
            <v>-1.5771684050447894</v>
          </cell>
          <cell r="W95">
            <v>4.9504950495049506E-3</v>
          </cell>
          <cell r="X95">
            <v>0</v>
          </cell>
          <cell r="Y95">
            <v>0</v>
          </cell>
          <cell r="Z95">
            <v>0</v>
          </cell>
          <cell r="AA95">
            <v>0</v>
          </cell>
          <cell r="AB95">
            <v>0</v>
          </cell>
          <cell r="AC95">
            <v>0</v>
          </cell>
          <cell r="AD95">
            <v>1</v>
          </cell>
          <cell r="AE95">
            <v>0</v>
          </cell>
          <cell r="AS95">
            <v>0</v>
          </cell>
          <cell r="AT95">
            <v>1.3773631225605827</v>
          </cell>
          <cell r="AU95">
            <v>52.538121666677604</v>
          </cell>
          <cell r="AW95">
            <v>2.8011204481792717E-3</v>
          </cell>
          <cell r="AX95">
            <v>0</v>
          </cell>
          <cell r="AY95">
            <v>0</v>
          </cell>
          <cell r="AZ95">
            <v>1</v>
          </cell>
          <cell r="BA95">
            <v>0</v>
          </cell>
          <cell r="BB95">
            <v>0</v>
          </cell>
          <cell r="BC95">
            <v>0</v>
          </cell>
        </row>
        <row r="96">
          <cell r="R96">
            <v>0.10000000000000142</v>
          </cell>
          <cell r="S96">
            <v>0</v>
          </cell>
          <cell r="T96">
            <v>-19.761102358125076</v>
          </cell>
          <cell r="U96">
            <v>0.19256406458302472</v>
          </cell>
          <cell r="W96">
            <v>4.9504950495049506E-3</v>
          </cell>
          <cell r="X96">
            <v>1</v>
          </cell>
          <cell r="Y96">
            <v>0</v>
          </cell>
          <cell r="Z96">
            <v>1</v>
          </cell>
          <cell r="AA96">
            <v>1</v>
          </cell>
          <cell r="AB96">
            <v>0</v>
          </cell>
          <cell r="AC96">
            <v>0</v>
          </cell>
          <cell r="AD96">
            <v>0</v>
          </cell>
          <cell r="AE96">
            <v>0</v>
          </cell>
          <cell r="AS96">
            <v>-1</v>
          </cell>
          <cell r="AT96">
            <v>2.7531169406581366</v>
          </cell>
          <cell r="AU96">
            <v>-64.761652745262921</v>
          </cell>
          <cell r="AW96">
            <v>2.8011204481792717E-3</v>
          </cell>
          <cell r="AX96">
            <v>0</v>
          </cell>
          <cell r="AY96">
            <v>0</v>
          </cell>
          <cell r="AZ96">
            <v>0</v>
          </cell>
          <cell r="BA96">
            <v>1</v>
          </cell>
          <cell r="BB96">
            <v>1</v>
          </cell>
          <cell r="BC96">
            <v>1</v>
          </cell>
        </row>
        <row r="97">
          <cell r="R97">
            <v>-0.30000000000000071</v>
          </cell>
          <cell r="S97">
            <v>0</v>
          </cell>
          <cell r="T97">
            <v>25.841483029456292</v>
          </cell>
          <cell r="U97">
            <v>-2.7403214179705722</v>
          </cell>
          <cell r="W97">
            <v>4.9504950495049506E-3</v>
          </cell>
          <cell r="X97">
            <v>0</v>
          </cell>
          <cell r="Y97">
            <v>0</v>
          </cell>
          <cell r="Z97">
            <v>0</v>
          </cell>
          <cell r="AA97">
            <v>0</v>
          </cell>
          <cell r="AB97">
            <v>0</v>
          </cell>
          <cell r="AC97">
            <v>0</v>
          </cell>
          <cell r="AD97">
            <v>0</v>
          </cell>
          <cell r="AE97">
            <v>0</v>
          </cell>
          <cell r="AS97">
            <v>0</v>
          </cell>
          <cell r="AT97">
            <v>0.4417112685900681</v>
          </cell>
          <cell r="AU97">
            <v>-0.4109261480518418</v>
          </cell>
          <cell r="AW97">
            <v>2.8011204481792717E-3</v>
          </cell>
          <cell r="AX97">
            <v>0</v>
          </cell>
          <cell r="AY97">
            <v>0</v>
          </cell>
          <cell r="AZ97">
            <v>0</v>
          </cell>
          <cell r="BA97">
            <v>0</v>
          </cell>
          <cell r="BB97">
            <v>1</v>
          </cell>
          <cell r="BC97">
            <v>1</v>
          </cell>
        </row>
        <row r="98">
          <cell r="R98">
            <v>-0.19999999999999929</v>
          </cell>
          <cell r="S98">
            <v>0</v>
          </cell>
          <cell r="T98">
            <v>-19.780199276038353</v>
          </cell>
          <cell r="U98">
            <v>-2.4722184962390497</v>
          </cell>
          <cell r="W98">
            <v>4.9504950495049506E-3</v>
          </cell>
          <cell r="X98">
            <v>0</v>
          </cell>
          <cell r="Y98">
            <v>0</v>
          </cell>
          <cell r="Z98">
            <v>1</v>
          </cell>
          <cell r="AA98">
            <v>0</v>
          </cell>
          <cell r="AB98">
            <v>0</v>
          </cell>
          <cell r="AC98">
            <v>0</v>
          </cell>
          <cell r="AD98">
            <v>0</v>
          </cell>
          <cell r="AE98">
            <v>0</v>
          </cell>
          <cell r="AS98">
            <v>0</v>
          </cell>
          <cell r="AT98">
            <v>-0.41169042794626537</v>
          </cell>
          <cell r="AU98">
            <v>32.882287335101765</v>
          </cell>
          <cell r="AW98">
            <v>2.8011204481792717E-3</v>
          </cell>
          <cell r="AX98">
            <v>0</v>
          </cell>
          <cell r="AY98">
            <v>0</v>
          </cell>
          <cell r="AZ98">
            <v>0</v>
          </cell>
          <cell r="BA98">
            <v>0</v>
          </cell>
          <cell r="BB98">
            <v>0</v>
          </cell>
          <cell r="BC98">
            <v>0</v>
          </cell>
        </row>
        <row r="99">
          <cell r="R99">
            <v>0</v>
          </cell>
          <cell r="S99">
            <v>0</v>
          </cell>
          <cell r="T99">
            <v>5.2334100900019607E-3</v>
          </cell>
          <cell r="U99">
            <v>1.3991118987443738</v>
          </cell>
          <cell r="W99">
            <v>4.9504950495049506E-3</v>
          </cell>
          <cell r="X99">
            <v>0</v>
          </cell>
          <cell r="Y99">
            <v>0</v>
          </cell>
          <cell r="Z99">
            <v>0</v>
          </cell>
          <cell r="AA99">
            <v>0</v>
          </cell>
          <cell r="AB99">
            <v>0</v>
          </cell>
          <cell r="AC99">
            <v>0</v>
          </cell>
          <cell r="AD99">
            <v>1</v>
          </cell>
          <cell r="AE99">
            <v>0</v>
          </cell>
          <cell r="AS99">
            <v>0</v>
          </cell>
          <cell r="AT99">
            <v>1.3758166853048861</v>
          </cell>
          <cell r="AU99">
            <v>60.631587174000998</v>
          </cell>
          <cell r="AW99">
            <v>2.8011204481792717E-3</v>
          </cell>
          <cell r="AX99">
            <v>0</v>
          </cell>
          <cell r="AY99">
            <v>0</v>
          </cell>
          <cell r="AZ99">
            <v>0</v>
          </cell>
          <cell r="BA99">
            <v>0</v>
          </cell>
          <cell r="BB99">
            <v>1</v>
          </cell>
          <cell r="BC99">
            <v>0</v>
          </cell>
        </row>
        <row r="100">
          <cell r="R100">
            <v>9.9999999999999645E-2</v>
          </cell>
          <cell r="S100">
            <v>0</v>
          </cell>
          <cell r="T100">
            <v>25.78976747431404</v>
          </cell>
          <cell r="U100">
            <v>-2.5989675614127354</v>
          </cell>
          <cell r="W100">
            <v>4.9504950495049506E-3</v>
          </cell>
          <cell r="X100">
            <v>1</v>
          </cell>
          <cell r="Y100">
            <v>0</v>
          </cell>
          <cell r="Z100">
            <v>0</v>
          </cell>
          <cell r="AA100">
            <v>0</v>
          </cell>
          <cell r="AB100">
            <v>0</v>
          </cell>
          <cell r="AC100">
            <v>0</v>
          </cell>
          <cell r="AD100">
            <v>0</v>
          </cell>
          <cell r="AE100">
            <v>0</v>
          </cell>
          <cell r="AS100">
            <v>-1</v>
          </cell>
          <cell r="AT100">
            <v>0.20045122837193011</v>
          </cell>
          <cell r="AU100">
            <v>-315.57767981720468</v>
          </cell>
          <cell r="AW100">
            <v>2.8011204481792717E-3</v>
          </cell>
          <cell r="AX100">
            <v>0</v>
          </cell>
          <cell r="AY100">
            <v>0</v>
          </cell>
          <cell r="AZ100">
            <v>0</v>
          </cell>
          <cell r="BA100">
            <v>1</v>
          </cell>
          <cell r="BB100">
            <v>1</v>
          </cell>
          <cell r="BC100">
            <v>1</v>
          </cell>
        </row>
        <row r="101">
          <cell r="R101">
            <v>-9.9999999999999645E-2</v>
          </cell>
          <cell r="S101">
            <v>0</v>
          </cell>
          <cell r="T101">
            <v>-19.711604020625462</v>
          </cell>
          <cell r="U101">
            <v>0</v>
          </cell>
          <cell r="W101">
            <v>4.9504950495049506E-3</v>
          </cell>
          <cell r="X101">
            <v>0</v>
          </cell>
          <cell r="Y101">
            <v>0</v>
          </cell>
          <cell r="Z101">
            <v>0</v>
          </cell>
          <cell r="AA101">
            <v>0</v>
          </cell>
          <cell r="AB101">
            <v>0</v>
          </cell>
          <cell r="AC101">
            <v>0</v>
          </cell>
          <cell r="AD101">
            <v>0</v>
          </cell>
          <cell r="AE101">
            <v>0</v>
          </cell>
          <cell r="AS101">
            <v>0</v>
          </cell>
          <cell r="AT101">
            <v>2.298520167029054</v>
          </cell>
          <cell r="AU101">
            <v>-11.426850373455272</v>
          </cell>
          <cell r="AW101">
            <v>2.8011204481792717E-3</v>
          </cell>
          <cell r="AX101">
            <v>0</v>
          </cell>
          <cell r="AY101">
            <v>0</v>
          </cell>
          <cell r="AZ101">
            <v>0</v>
          </cell>
          <cell r="BA101">
            <v>0</v>
          </cell>
          <cell r="BB101">
            <v>1</v>
          </cell>
          <cell r="BC101">
            <v>1</v>
          </cell>
        </row>
        <row r="102">
          <cell r="R102">
            <v>-0.10000000000000142</v>
          </cell>
          <cell r="S102">
            <v>0</v>
          </cell>
          <cell r="T102">
            <v>0.55241620919847589</v>
          </cell>
          <cell r="U102">
            <v>-0.89082647795080061</v>
          </cell>
          <cell r="W102">
            <v>4.9504950495049506E-3</v>
          </cell>
          <cell r="X102">
            <v>0</v>
          </cell>
          <cell r="Y102">
            <v>0</v>
          </cell>
          <cell r="Z102">
            <v>0</v>
          </cell>
          <cell r="AA102">
            <v>0</v>
          </cell>
          <cell r="AB102">
            <v>1</v>
          </cell>
          <cell r="AC102">
            <v>0</v>
          </cell>
          <cell r="AD102">
            <v>1</v>
          </cell>
          <cell r="AE102">
            <v>0</v>
          </cell>
          <cell r="AS102">
            <v>0</v>
          </cell>
          <cell r="AT102">
            <v>0.49890351067669836</v>
          </cell>
          <cell r="AU102">
            <v>-23.196450224860506</v>
          </cell>
          <cell r="AW102">
            <v>2.8011204481792717E-3</v>
          </cell>
          <cell r="AX102">
            <v>0</v>
          </cell>
          <cell r="AY102">
            <v>0</v>
          </cell>
          <cell r="AZ102">
            <v>0</v>
          </cell>
          <cell r="BA102">
            <v>0</v>
          </cell>
          <cell r="BB102">
            <v>1</v>
          </cell>
          <cell r="BC102">
            <v>1</v>
          </cell>
        </row>
        <row r="103">
          <cell r="R103">
            <v>0.5</v>
          </cell>
          <cell r="S103">
            <v>0</v>
          </cell>
          <cell r="T103">
            <v>25.327939719784041</v>
          </cell>
          <cell r="U103">
            <v>0.26982099079057054</v>
          </cell>
          <cell r="W103">
            <v>4.9504950495049506E-3</v>
          </cell>
          <cell r="X103">
            <v>1</v>
          </cell>
          <cell r="Y103">
            <v>0</v>
          </cell>
          <cell r="Z103">
            <v>0</v>
          </cell>
          <cell r="AA103">
            <v>1</v>
          </cell>
          <cell r="AB103">
            <v>0</v>
          </cell>
          <cell r="AC103">
            <v>0</v>
          </cell>
          <cell r="AD103">
            <v>0</v>
          </cell>
          <cell r="AE103">
            <v>0</v>
          </cell>
          <cell r="AS103">
            <v>2</v>
          </cell>
          <cell r="AT103">
            <v>0.16902013682503483</v>
          </cell>
          <cell r="AU103">
            <v>1.8150849500675976</v>
          </cell>
          <cell r="AW103">
            <v>2.8011204481792717E-3</v>
          </cell>
          <cell r="AX103">
            <v>0</v>
          </cell>
          <cell r="AY103">
            <v>0</v>
          </cell>
          <cell r="AZ103">
            <v>0</v>
          </cell>
          <cell r="BA103">
            <v>0</v>
          </cell>
          <cell r="BB103">
            <v>1</v>
          </cell>
          <cell r="BC103">
            <v>0</v>
          </cell>
        </row>
        <row r="104">
          <cell r="R104">
            <v>-0.5</v>
          </cell>
          <cell r="S104">
            <v>0</v>
          </cell>
          <cell r="T104">
            <v>-19.690798655924429</v>
          </cell>
          <cell r="U104">
            <v>-2.9889207636759325</v>
          </cell>
          <cell r="W104">
            <v>4.9504950495049506E-3</v>
          </cell>
          <cell r="X104">
            <v>0</v>
          </cell>
          <cell r="Y104">
            <v>0</v>
          </cell>
          <cell r="Z104">
            <v>0</v>
          </cell>
          <cell r="AA104">
            <v>0</v>
          </cell>
          <cell r="AB104">
            <v>1</v>
          </cell>
          <cell r="AC104">
            <v>0</v>
          </cell>
          <cell r="AD104">
            <v>0</v>
          </cell>
          <cell r="AE104">
            <v>1</v>
          </cell>
          <cell r="AS104">
            <v>0</v>
          </cell>
          <cell r="AT104">
            <v>0.64358313762662145</v>
          </cell>
          <cell r="AU104">
            <v>-41.629202801708182</v>
          </cell>
          <cell r="AW104">
            <v>2.8011204481792717E-3</v>
          </cell>
          <cell r="AX104">
            <v>0</v>
          </cell>
          <cell r="AY104">
            <v>0</v>
          </cell>
          <cell r="AZ104">
            <v>0</v>
          </cell>
          <cell r="BA104">
            <v>0</v>
          </cell>
          <cell r="BB104">
            <v>0</v>
          </cell>
          <cell r="BC104">
            <v>0</v>
          </cell>
        </row>
        <row r="105">
          <cell r="R105">
            <v>-0.19999999999999929</v>
          </cell>
          <cell r="S105">
            <v>0</v>
          </cell>
          <cell r="T105">
            <v>25.462209732288134</v>
          </cell>
          <cell r="U105">
            <v>-3.7613520120255686</v>
          </cell>
          <cell r="W105">
            <v>4.9504950495049506E-3</v>
          </cell>
          <cell r="X105">
            <v>0</v>
          </cell>
          <cell r="Y105">
            <v>0</v>
          </cell>
          <cell r="Z105">
            <v>0</v>
          </cell>
          <cell r="AA105">
            <v>0</v>
          </cell>
          <cell r="AB105">
            <v>1</v>
          </cell>
          <cell r="AC105">
            <v>0</v>
          </cell>
          <cell r="AD105">
            <v>1</v>
          </cell>
          <cell r="AE105">
            <v>0</v>
          </cell>
          <cell r="AS105">
            <v>-0.5</v>
          </cell>
          <cell r="AT105">
            <v>1.4297015722890924</v>
          </cell>
          <cell r="AU105">
            <v>18.019288790329043</v>
          </cell>
          <cell r="AW105">
            <v>2.8011204481792717E-3</v>
          </cell>
          <cell r="AX105">
            <v>0</v>
          </cell>
          <cell r="AY105">
            <v>0</v>
          </cell>
          <cell r="AZ105">
            <v>1</v>
          </cell>
          <cell r="BA105">
            <v>0</v>
          </cell>
          <cell r="BB105">
            <v>0</v>
          </cell>
          <cell r="BC105">
            <v>0</v>
          </cell>
        </row>
        <row r="106">
          <cell r="R106">
            <v>-9.9999999999999645E-2</v>
          </cell>
          <cell r="S106">
            <v>0</v>
          </cell>
          <cell r="T106">
            <v>-19.548391484731003</v>
          </cell>
          <cell r="U106">
            <v>2.2679410335331283</v>
          </cell>
          <cell r="W106">
            <v>4.9504950495049506E-3</v>
          </cell>
          <cell r="X106">
            <v>0</v>
          </cell>
          <cell r="Y106">
            <v>0</v>
          </cell>
          <cell r="Z106">
            <v>0</v>
          </cell>
          <cell r="AA106">
            <v>0</v>
          </cell>
          <cell r="AB106">
            <v>1</v>
          </cell>
          <cell r="AC106">
            <v>0</v>
          </cell>
          <cell r="AD106">
            <v>0</v>
          </cell>
          <cell r="AE106">
            <v>1</v>
          </cell>
          <cell r="AS106">
            <v>-0.5</v>
          </cell>
          <cell r="AT106">
            <v>0.95920919672688698</v>
          </cell>
          <cell r="AU106">
            <v>-14.253208938610706</v>
          </cell>
          <cell r="AW106">
            <v>2.8011204481792717E-3</v>
          </cell>
          <cell r="AX106">
            <v>0</v>
          </cell>
          <cell r="AY106">
            <v>0</v>
          </cell>
          <cell r="AZ106">
            <v>0</v>
          </cell>
          <cell r="BA106">
            <v>1</v>
          </cell>
          <cell r="BB106">
            <v>1</v>
          </cell>
          <cell r="BC106">
            <v>1</v>
          </cell>
        </row>
        <row r="107">
          <cell r="R107">
            <v>0</v>
          </cell>
          <cell r="S107">
            <v>0</v>
          </cell>
          <cell r="T107">
            <v>0.46947563010054144</v>
          </cell>
          <cell r="U107">
            <v>-3.6447159669437146</v>
          </cell>
          <cell r="W107">
            <v>4.9504950495049506E-3</v>
          </cell>
          <cell r="X107">
            <v>0</v>
          </cell>
          <cell r="Y107">
            <v>0</v>
          </cell>
          <cell r="Z107">
            <v>0</v>
          </cell>
          <cell r="AA107">
            <v>0</v>
          </cell>
          <cell r="AB107">
            <v>0</v>
          </cell>
          <cell r="AC107">
            <v>0</v>
          </cell>
          <cell r="AD107">
            <v>1</v>
          </cell>
          <cell r="AE107">
            <v>0</v>
          </cell>
          <cell r="AS107">
            <v>-1</v>
          </cell>
          <cell r="AT107">
            <v>1.0127697156512603</v>
          </cell>
          <cell r="AU107">
            <v>-18.123654090126749</v>
          </cell>
          <cell r="AW107">
            <v>2.8011204481792717E-3</v>
          </cell>
          <cell r="AX107">
            <v>0</v>
          </cell>
          <cell r="AY107">
            <v>0</v>
          </cell>
          <cell r="AZ107">
            <v>0</v>
          </cell>
          <cell r="BA107">
            <v>1</v>
          </cell>
          <cell r="BB107">
            <v>1</v>
          </cell>
          <cell r="BC107">
            <v>1</v>
          </cell>
        </row>
        <row r="108">
          <cell r="R108">
            <v>9.9999999999999645E-2</v>
          </cell>
          <cell r="S108">
            <v>0</v>
          </cell>
          <cell r="T108">
            <v>0.60387625164783576</v>
          </cell>
          <cell r="U108">
            <v>-0.38062426034151087</v>
          </cell>
          <cell r="W108">
            <v>4.9504950495049506E-3</v>
          </cell>
          <cell r="X108">
            <v>0</v>
          </cell>
          <cell r="Y108">
            <v>0</v>
          </cell>
          <cell r="Z108">
            <v>0</v>
          </cell>
          <cell r="AA108">
            <v>0</v>
          </cell>
          <cell r="AB108">
            <v>0</v>
          </cell>
          <cell r="AC108">
            <v>0</v>
          </cell>
          <cell r="AD108">
            <v>1</v>
          </cell>
          <cell r="AE108">
            <v>0</v>
          </cell>
          <cell r="AS108">
            <v>0</v>
          </cell>
          <cell r="AT108">
            <v>1.2070942919643717</v>
          </cell>
          <cell r="AU108">
            <v>41.674156802417663</v>
          </cell>
          <cell r="AW108">
            <v>2.8011204481792717E-3</v>
          </cell>
          <cell r="AX108">
            <v>0</v>
          </cell>
          <cell r="AY108">
            <v>0</v>
          </cell>
          <cell r="AZ108">
            <v>0</v>
          </cell>
          <cell r="BA108">
            <v>0</v>
          </cell>
          <cell r="BB108">
            <v>1</v>
          </cell>
          <cell r="BC108">
            <v>0</v>
          </cell>
        </row>
        <row r="109">
          <cell r="R109">
            <v>0</v>
          </cell>
          <cell r="S109">
            <v>0</v>
          </cell>
          <cell r="T109">
            <v>25.841481196488246</v>
          </cell>
          <cell r="U109">
            <v>-2.2700788405163781</v>
          </cell>
          <cell r="W109">
            <v>4.9504950495049506E-3</v>
          </cell>
          <cell r="X109">
            <v>0</v>
          </cell>
          <cell r="Y109">
            <v>0</v>
          </cell>
          <cell r="Z109">
            <v>0</v>
          </cell>
          <cell r="AA109">
            <v>0</v>
          </cell>
          <cell r="AB109">
            <v>0</v>
          </cell>
          <cell r="AC109">
            <v>0</v>
          </cell>
          <cell r="AD109">
            <v>1</v>
          </cell>
          <cell r="AE109">
            <v>0</v>
          </cell>
          <cell r="AS109">
            <v>0</v>
          </cell>
          <cell r="AT109">
            <v>0.66734748838132685</v>
          </cell>
          <cell r="AU109">
            <v>-62.840114687743707</v>
          </cell>
          <cell r="AW109">
            <v>2.8011204481792717E-3</v>
          </cell>
          <cell r="AX109">
            <v>0</v>
          </cell>
          <cell r="AY109">
            <v>0</v>
          </cell>
          <cell r="AZ109">
            <v>0</v>
          </cell>
          <cell r="BA109">
            <v>0</v>
          </cell>
          <cell r="BB109">
            <v>1</v>
          </cell>
          <cell r="BC109">
            <v>1</v>
          </cell>
        </row>
        <row r="110">
          <cell r="R110">
            <v>0</v>
          </cell>
          <cell r="S110">
            <v>0</v>
          </cell>
          <cell r="T110">
            <v>-19.367616954529744</v>
          </cell>
          <cell r="U110">
            <v>-0.16557544142323666</v>
          </cell>
          <cell r="W110">
            <v>4.9504950495049506E-3</v>
          </cell>
          <cell r="X110">
            <v>0</v>
          </cell>
          <cell r="Y110">
            <v>0</v>
          </cell>
          <cell r="Z110">
            <v>0</v>
          </cell>
          <cell r="AA110">
            <v>0</v>
          </cell>
          <cell r="AB110">
            <v>0</v>
          </cell>
          <cell r="AC110">
            <v>0</v>
          </cell>
          <cell r="AD110">
            <v>0</v>
          </cell>
          <cell r="AE110">
            <v>0</v>
          </cell>
          <cell r="AS110">
            <v>0</v>
          </cell>
          <cell r="AT110">
            <v>1.134978281726889</v>
          </cell>
          <cell r="AU110">
            <v>50.938614989724087</v>
          </cell>
          <cell r="AW110">
            <v>2.8011204481792717E-3</v>
          </cell>
          <cell r="AX110">
            <v>0</v>
          </cell>
          <cell r="AY110">
            <v>0</v>
          </cell>
          <cell r="AZ110">
            <v>0</v>
          </cell>
          <cell r="BA110">
            <v>0</v>
          </cell>
          <cell r="BB110">
            <v>1</v>
          </cell>
          <cell r="BC110">
            <v>0</v>
          </cell>
        </row>
        <row r="111">
          <cell r="R111">
            <v>-9.9999999999999645E-2</v>
          </cell>
          <cell r="S111">
            <v>0</v>
          </cell>
          <cell r="T111">
            <v>1.7851255110564153</v>
          </cell>
          <cell r="U111">
            <v>-0.34082375368262952</v>
          </cell>
          <cell r="W111">
            <v>4.9504950495049506E-3</v>
          </cell>
          <cell r="X111">
            <v>0</v>
          </cell>
          <cell r="Y111">
            <v>0</v>
          </cell>
          <cell r="Z111">
            <v>0</v>
          </cell>
          <cell r="AA111">
            <v>0</v>
          </cell>
          <cell r="AB111">
            <v>0</v>
          </cell>
          <cell r="AC111">
            <v>0</v>
          </cell>
          <cell r="AD111">
            <v>0</v>
          </cell>
          <cell r="AE111">
            <v>0</v>
          </cell>
          <cell r="AS111">
            <v>0</v>
          </cell>
          <cell r="AT111">
            <v>1.6639996673896471</v>
          </cell>
          <cell r="AU111">
            <v>-93.535991339402486</v>
          </cell>
          <cell r="AW111">
            <v>2.8011204481792717E-3</v>
          </cell>
          <cell r="AX111">
            <v>0</v>
          </cell>
          <cell r="AY111">
            <v>0</v>
          </cell>
          <cell r="AZ111">
            <v>0</v>
          </cell>
          <cell r="BA111">
            <v>0</v>
          </cell>
          <cell r="BB111">
            <v>1</v>
          </cell>
          <cell r="BC111">
            <v>1</v>
          </cell>
        </row>
        <row r="112">
          <cell r="R112">
            <v>0</v>
          </cell>
          <cell r="S112">
            <v>0</v>
          </cell>
          <cell r="T112">
            <v>28.272177816649531</v>
          </cell>
          <cell r="U112">
            <v>0.17138302112395379</v>
          </cell>
          <cell r="W112">
            <v>4.9504950495049506E-3</v>
          </cell>
          <cell r="X112">
            <v>0</v>
          </cell>
          <cell r="Y112">
            <v>0</v>
          </cell>
          <cell r="Z112">
            <v>0</v>
          </cell>
          <cell r="AA112">
            <v>0</v>
          </cell>
          <cell r="AB112">
            <v>0</v>
          </cell>
          <cell r="AC112">
            <v>0</v>
          </cell>
          <cell r="AD112">
            <v>1</v>
          </cell>
          <cell r="AE112">
            <v>0</v>
          </cell>
          <cell r="AS112">
            <v>0</v>
          </cell>
          <cell r="AT112">
            <v>1.1891283950161633</v>
          </cell>
          <cell r="AU112">
            <v>18.437612914624317</v>
          </cell>
          <cell r="AW112">
            <v>2.8011204481792717E-3</v>
          </cell>
          <cell r="AX112">
            <v>0</v>
          </cell>
          <cell r="AY112">
            <v>0</v>
          </cell>
          <cell r="AZ112">
            <v>0</v>
          </cell>
          <cell r="BA112">
            <v>0</v>
          </cell>
          <cell r="BB112">
            <v>1</v>
          </cell>
          <cell r="BC112">
            <v>0</v>
          </cell>
        </row>
        <row r="113">
          <cell r="R113">
            <v>0</v>
          </cell>
          <cell r="S113">
            <v>0</v>
          </cell>
          <cell r="T113">
            <v>-19.726505367405828</v>
          </cell>
          <cell r="U113">
            <v>-0.12421092789999247</v>
          </cell>
          <cell r="W113">
            <v>4.9504950495049506E-3</v>
          </cell>
          <cell r="X113">
            <v>0</v>
          </cell>
          <cell r="Y113">
            <v>0</v>
          </cell>
          <cell r="Z113">
            <v>0</v>
          </cell>
          <cell r="AA113">
            <v>0</v>
          </cell>
          <cell r="AB113">
            <v>0</v>
          </cell>
          <cell r="AC113">
            <v>0</v>
          </cell>
          <cell r="AD113">
            <v>0</v>
          </cell>
          <cell r="AE113">
            <v>1</v>
          </cell>
          <cell r="AS113">
            <v>0</v>
          </cell>
          <cell r="AT113">
            <v>-5.0970704060419599E-2</v>
          </cell>
          <cell r="AU113">
            <v>29.526502920115256</v>
          </cell>
          <cell r="AW113">
            <v>2.8011204481792717E-3</v>
          </cell>
          <cell r="AX113">
            <v>0</v>
          </cell>
          <cell r="AY113">
            <v>0</v>
          </cell>
          <cell r="AZ113">
            <v>0</v>
          </cell>
          <cell r="BA113">
            <v>0</v>
          </cell>
          <cell r="BB113">
            <v>0</v>
          </cell>
          <cell r="BC113">
            <v>0</v>
          </cell>
        </row>
        <row r="114">
          <cell r="R114">
            <v>-0.20000000000000107</v>
          </cell>
          <cell r="S114">
            <v>0</v>
          </cell>
          <cell r="T114">
            <v>25.452357607629928</v>
          </cell>
          <cell r="U114">
            <v>-0.4173626402839129</v>
          </cell>
          <cell r="W114">
            <v>4.9504950495049506E-3</v>
          </cell>
          <cell r="X114">
            <v>0</v>
          </cell>
          <cell r="Y114">
            <v>0</v>
          </cell>
          <cell r="Z114">
            <v>0</v>
          </cell>
          <cell r="AA114">
            <v>0</v>
          </cell>
          <cell r="AB114">
            <v>0</v>
          </cell>
          <cell r="AC114">
            <v>0</v>
          </cell>
          <cell r="AD114">
            <v>0</v>
          </cell>
          <cell r="AE114">
            <v>0</v>
          </cell>
          <cell r="AS114">
            <v>0</v>
          </cell>
          <cell r="AT114">
            <v>1.0359043785327335</v>
          </cell>
          <cell r="AU114">
            <v>-17.40049538701685</v>
          </cell>
          <cell r="AW114">
            <v>2.8011204481792717E-3</v>
          </cell>
          <cell r="AX114">
            <v>0</v>
          </cell>
          <cell r="AY114">
            <v>0</v>
          </cell>
          <cell r="AZ114">
            <v>0</v>
          </cell>
          <cell r="BA114">
            <v>0</v>
          </cell>
          <cell r="BB114">
            <v>0</v>
          </cell>
          <cell r="BC114">
            <v>0</v>
          </cell>
        </row>
        <row r="115">
          <cell r="R115">
            <v>-0.19999999999999929</v>
          </cell>
          <cell r="S115">
            <v>0</v>
          </cell>
          <cell r="T115">
            <v>-19.657578474211814</v>
          </cell>
          <cell r="U115">
            <v>5.2946237507997089E-3</v>
          </cell>
          <cell r="W115">
            <v>4.9504950495049506E-3</v>
          </cell>
          <cell r="X115">
            <v>0</v>
          </cell>
          <cell r="Y115">
            <v>0</v>
          </cell>
          <cell r="Z115">
            <v>1</v>
          </cell>
          <cell r="AA115">
            <v>1</v>
          </cell>
          <cell r="AB115">
            <v>0</v>
          </cell>
          <cell r="AC115">
            <v>0</v>
          </cell>
          <cell r="AD115">
            <v>0</v>
          </cell>
          <cell r="AE115">
            <v>0</v>
          </cell>
          <cell r="AS115">
            <v>0</v>
          </cell>
          <cell r="AT115">
            <v>2.643639390379219</v>
          </cell>
          <cell r="AU115">
            <v>-18.506521241406933</v>
          </cell>
          <cell r="AW115">
            <v>2.8011204481792717E-3</v>
          </cell>
          <cell r="AX115">
            <v>0</v>
          </cell>
          <cell r="AY115">
            <v>0</v>
          </cell>
          <cell r="AZ115">
            <v>0</v>
          </cell>
          <cell r="BA115">
            <v>0</v>
          </cell>
          <cell r="BB115">
            <v>0</v>
          </cell>
          <cell r="BC115">
            <v>0</v>
          </cell>
        </row>
        <row r="116">
          <cell r="R116">
            <v>-9.9999999999999645E-2</v>
          </cell>
          <cell r="S116">
            <v>0</v>
          </cell>
          <cell r="T116">
            <v>0.27180627625401532</v>
          </cell>
          <cell r="U116">
            <v>-1.4737483067337944</v>
          </cell>
          <cell r="W116">
            <v>4.9504950495049506E-3</v>
          </cell>
          <cell r="X116">
            <v>0</v>
          </cell>
          <cell r="Y116">
            <v>0</v>
          </cell>
          <cell r="Z116">
            <v>0</v>
          </cell>
          <cell r="AA116">
            <v>0</v>
          </cell>
          <cell r="AB116">
            <v>0</v>
          </cell>
          <cell r="AC116">
            <v>0</v>
          </cell>
          <cell r="AD116">
            <v>0</v>
          </cell>
          <cell r="AE116">
            <v>0</v>
          </cell>
          <cell r="AS116">
            <v>0</v>
          </cell>
          <cell r="AT116">
            <v>0.65561727048008578</v>
          </cell>
          <cell r="AU116">
            <v>17.954141937417841</v>
          </cell>
          <cell r="AW116">
            <v>2.8011204481792717E-3</v>
          </cell>
          <cell r="AX116">
            <v>0</v>
          </cell>
          <cell r="AY116">
            <v>0</v>
          </cell>
          <cell r="AZ116">
            <v>1</v>
          </cell>
          <cell r="BA116">
            <v>0</v>
          </cell>
          <cell r="BB116">
            <v>0</v>
          </cell>
          <cell r="BC116">
            <v>0</v>
          </cell>
        </row>
        <row r="117">
          <cell r="R117">
            <v>-0.20000000000000018</v>
          </cell>
          <cell r="S117">
            <v>0</v>
          </cell>
          <cell r="T117">
            <v>26.171046146662853</v>
          </cell>
          <cell r="U117">
            <v>-0.47092484769951259</v>
          </cell>
          <cell r="W117">
            <v>4.9504950495049506E-3</v>
          </cell>
          <cell r="X117">
            <v>0</v>
          </cell>
          <cell r="Y117">
            <v>0</v>
          </cell>
          <cell r="Z117">
            <v>0</v>
          </cell>
          <cell r="AA117">
            <v>0</v>
          </cell>
          <cell r="AB117">
            <v>0</v>
          </cell>
          <cell r="AC117">
            <v>0</v>
          </cell>
          <cell r="AD117">
            <v>0</v>
          </cell>
          <cell r="AE117">
            <v>0</v>
          </cell>
          <cell r="AS117">
            <v>-1</v>
          </cell>
          <cell r="AT117">
            <v>2.4625787199091209</v>
          </cell>
          <cell r="AU117">
            <v>-13.718703047518559</v>
          </cell>
          <cell r="AW117">
            <v>2.8011204481792717E-3</v>
          </cell>
          <cell r="AX117">
            <v>0</v>
          </cell>
          <cell r="AY117">
            <v>0</v>
          </cell>
          <cell r="AZ117">
            <v>0</v>
          </cell>
          <cell r="BA117">
            <v>0</v>
          </cell>
          <cell r="BB117">
            <v>0</v>
          </cell>
          <cell r="BC117">
            <v>0</v>
          </cell>
        </row>
        <row r="118">
          <cell r="R118">
            <v>0</v>
          </cell>
          <cell r="S118">
            <v>0</v>
          </cell>
          <cell r="T118">
            <v>-19.649179074099191</v>
          </cell>
          <cell r="U118">
            <v>2.0973270549130949</v>
          </cell>
          <cell r="W118">
            <v>4.9504950495049506E-3</v>
          </cell>
          <cell r="X118">
            <v>0</v>
          </cell>
          <cell r="Y118">
            <v>0</v>
          </cell>
          <cell r="Z118">
            <v>0</v>
          </cell>
          <cell r="AA118">
            <v>0</v>
          </cell>
          <cell r="AB118">
            <v>0</v>
          </cell>
          <cell r="AC118">
            <v>0</v>
          </cell>
          <cell r="AD118">
            <v>0</v>
          </cell>
          <cell r="AE118">
            <v>0</v>
          </cell>
          <cell r="AS118">
            <v>0</v>
          </cell>
          <cell r="AT118">
            <v>9.6725239887549483E-2</v>
          </cell>
          <cell r="AU118">
            <v>15.630938517168827</v>
          </cell>
          <cell r="AW118">
            <v>2.8011204481792717E-3</v>
          </cell>
          <cell r="AX118">
            <v>0</v>
          </cell>
          <cell r="AY118">
            <v>0</v>
          </cell>
          <cell r="AZ118">
            <v>0</v>
          </cell>
          <cell r="BA118">
            <v>0</v>
          </cell>
          <cell r="BB118">
            <v>1</v>
          </cell>
          <cell r="BC118">
            <v>0</v>
          </cell>
        </row>
        <row r="119">
          <cell r="R119">
            <v>-0.10000000000000053</v>
          </cell>
          <cell r="S119">
            <v>0</v>
          </cell>
          <cell r="T119">
            <v>0.41271352103737607</v>
          </cell>
          <cell r="U119">
            <v>-4.5634587330356746</v>
          </cell>
          <cell r="W119">
            <v>4.9504950495049506E-3</v>
          </cell>
          <cell r="X119">
            <v>0</v>
          </cell>
          <cell r="Y119">
            <v>0</v>
          </cell>
          <cell r="Z119">
            <v>0</v>
          </cell>
          <cell r="AA119">
            <v>0</v>
          </cell>
          <cell r="AB119">
            <v>0</v>
          </cell>
          <cell r="AC119">
            <v>0</v>
          </cell>
          <cell r="AD119">
            <v>0</v>
          </cell>
          <cell r="AE119">
            <v>0</v>
          </cell>
          <cell r="AS119">
            <v>0</v>
          </cell>
          <cell r="AT119">
            <v>0.94877408094831484</v>
          </cell>
          <cell r="AU119">
            <v>-33.844759590388193</v>
          </cell>
          <cell r="AW119">
            <v>2.8011204481792717E-3</v>
          </cell>
          <cell r="AX119">
            <v>0</v>
          </cell>
          <cell r="AY119">
            <v>0</v>
          </cell>
          <cell r="AZ119">
            <v>0</v>
          </cell>
          <cell r="BA119">
            <v>0</v>
          </cell>
          <cell r="BB119">
            <v>1</v>
          </cell>
          <cell r="BC119">
            <v>1</v>
          </cell>
        </row>
        <row r="120">
          <cell r="R120">
            <v>-9.9999999999999645E-2</v>
          </cell>
          <cell r="S120">
            <v>0</v>
          </cell>
          <cell r="T120">
            <v>25.741449033103063</v>
          </cell>
          <cell r="U120">
            <v>1.7963666803363592</v>
          </cell>
          <cell r="W120">
            <v>4.9504950495049506E-3</v>
          </cell>
          <cell r="X120">
            <v>0</v>
          </cell>
          <cell r="Y120">
            <v>0</v>
          </cell>
          <cell r="Z120">
            <v>0</v>
          </cell>
          <cell r="AA120">
            <v>1</v>
          </cell>
          <cell r="AB120">
            <v>0</v>
          </cell>
          <cell r="AC120">
            <v>0</v>
          </cell>
          <cell r="AD120">
            <v>0</v>
          </cell>
          <cell r="AE120">
            <v>0</v>
          </cell>
          <cell r="AS120">
            <v>0</v>
          </cell>
          <cell r="AT120">
            <v>0.63251097185408178</v>
          </cell>
          <cell r="AU120">
            <v>-5.9695512247732223</v>
          </cell>
          <cell r="AW120">
            <v>2.8011204481792717E-3</v>
          </cell>
          <cell r="AX120">
            <v>0</v>
          </cell>
          <cell r="AY120">
            <v>0</v>
          </cell>
          <cell r="AZ120">
            <v>0</v>
          </cell>
          <cell r="BA120">
            <v>0</v>
          </cell>
          <cell r="BB120">
            <v>1</v>
          </cell>
          <cell r="BC120">
            <v>1</v>
          </cell>
        </row>
        <row r="121">
          <cell r="R121">
            <v>0</v>
          </cell>
          <cell r="S121">
            <v>0</v>
          </cell>
          <cell r="T121">
            <v>-19.732663776873949</v>
          </cell>
          <cell r="U121">
            <v>0.53512080039951093</v>
          </cell>
          <cell r="W121">
            <v>4.9504950495049506E-3</v>
          </cell>
          <cell r="X121">
            <v>0</v>
          </cell>
          <cell r="Y121">
            <v>0</v>
          </cell>
          <cell r="Z121">
            <v>1</v>
          </cell>
          <cell r="AA121">
            <v>1</v>
          </cell>
          <cell r="AB121">
            <v>0</v>
          </cell>
          <cell r="AC121">
            <v>0</v>
          </cell>
          <cell r="AD121">
            <v>0</v>
          </cell>
          <cell r="AE121">
            <v>0</v>
          </cell>
          <cell r="AS121">
            <v>0</v>
          </cell>
          <cell r="AT121">
            <v>1.3885829095070674</v>
          </cell>
          <cell r="AU121">
            <v>-9.1615874643707524</v>
          </cell>
          <cell r="AW121">
            <v>2.8011204481792717E-3</v>
          </cell>
          <cell r="AX121">
            <v>0</v>
          </cell>
          <cell r="AY121">
            <v>0</v>
          </cell>
          <cell r="AZ121">
            <v>0</v>
          </cell>
          <cell r="BA121">
            <v>0</v>
          </cell>
          <cell r="BB121">
            <v>1</v>
          </cell>
          <cell r="BC121">
            <v>1</v>
          </cell>
        </row>
        <row r="122">
          <cell r="R122">
            <v>9.9999999999999645E-2</v>
          </cell>
          <cell r="S122">
            <v>0</v>
          </cell>
          <cell r="T122">
            <v>0.60314879521720977</v>
          </cell>
          <cell r="U122">
            <v>0.99333018814842378</v>
          </cell>
          <cell r="W122">
            <v>4.9504950495049506E-3</v>
          </cell>
          <cell r="X122">
            <v>0</v>
          </cell>
          <cell r="Y122">
            <v>0</v>
          </cell>
          <cell r="Z122">
            <v>0</v>
          </cell>
          <cell r="AA122">
            <v>0</v>
          </cell>
          <cell r="AB122">
            <v>0</v>
          </cell>
          <cell r="AC122">
            <v>0</v>
          </cell>
          <cell r="AD122">
            <v>0</v>
          </cell>
          <cell r="AE122">
            <v>0</v>
          </cell>
          <cell r="AS122">
            <v>0</v>
          </cell>
          <cell r="AT122">
            <v>1.4199338694381376</v>
          </cell>
          <cell r="AU122">
            <v>-13.731399179274877</v>
          </cell>
          <cell r="AW122">
            <v>2.8011204481792717E-3</v>
          </cell>
          <cell r="AX122">
            <v>0</v>
          </cell>
          <cell r="AY122">
            <v>0</v>
          </cell>
          <cell r="AZ122">
            <v>0</v>
          </cell>
          <cell r="BA122">
            <v>0</v>
          </cell>
          <cell r="BB122">
            <v>1</v>
          </cell>
          <cell r="BC122">
            <v>1</v>
          </cell>
        </row>
        <row r="123">
          <cell r="R123">
            <v>0</v>
          </cell>
          <cell r="S123">
            <v>0</v>
          </cell>
          <cell r="T123">
            <v>25.985188605615882</v>
          </cell>
          <cell r="U123">
            <v>0.4546527589553479</v>
          </cell>
          <cell r="W123">
            <v>4.9504950495049506E-3</v>
          </cell>
          <cell r="X123">
            <v>0</v>
          </cell>
          <cell r="Y123">
            <v>0</v>
          </cell>
          <cell r="Z123">
            <v>0</v>
          </cell>
          <cell r="AA123">
            <v>1</v>
          </cell>
          <cell r="AB123">
            <v>0</v>
          </cell>
          <cell r="AC123">
            <v>0</v>
          </cell>
          <cell r="AD123">
            <v>0</v>
          </cell>
          <cell r="AE123">
            <v>0</v>
          </cell>
          <cell r="AS123">
            <v>0</v>
          </cell>
          <cell r="AT123">
            <v>1.228408153151842</v>
          </cell>
          <cell r="AU123">
            <v>-30.575976622699365</v>
          </cell>
          <cell r="AW123">
            <v>2.8011204481792717E-3</v>
          </cell>
          <cell r="AX123">
            <v>0</v>
          </cell>
          <cell r="AY123">
            <v>0</v>
          </cell>
          <cell r="AZ123">
            <v>0</v>
          </cell>
          <cell r="BA123">
            <v>0</v>
          </cell>
          <cell r="BB123">
            <v>1</v>
          </cell>
          <cell r="BC123">
            <v>1</v>
          </cell>
        </row>
        <row r="124">
          <cell r="R124">
            <v>-0.19999999999999929</v>
          </cell>
          <cell r="S124">
            <v>0</v>
          </cell>
          <cell r="T124">
            <v>-19.443968591017917</v>
          </cell>
          <cell r="U124">
            <v>0.14668036854540503</v>
          </cell>
          <cell r="W124">
            <v>4.9504950495049506E-3</v>
          </cell>
          <cell r="X124">
            <v>0</v>
          </cell>
          <cell r="Y124">
            <v>0</v>
          </cell>
          <cell r="Z124">
            <v>0</v>
          </cell>
          <cell r="AA124">
            <v>0</v>
          </cell>
          <cell r="AB124">
            <v>1</v>
          </cell>
          <cell r="AC124">
            <v>0</v>
          </cell>
          <cell r="AD124">
            <v>0</v>
          </cell>
          <cell r="AE124">
            <v>1</v>
          </cell>
          <cell r="AS124">
            <v>0</v>
          </cell>
          <cell r="AT124">
            <v>0.92735285847747895</v>
          </cell>
          <cell r="AU124">
            <v>30.613908726109102</v>
          </cell>
          <cell r="AW124">
            <v>2.8011204481792717E-3</v>
          </cell>
          <cell r="AX124">
            <v>0</v>
          </cell>
          <cell r="AY124">
            <v>0</v>
          </cell>
          <cell r="AZ124">
            <v>0</v>
          </cell>
          <cell r="BA124">
            <v>0</v>
          </cell>
          <cell r="BB124">
            <v>1</v>
          </cell>
          <cell r="BC124">
            <v>0</v>
          </cell>
        </row>
        <row r="125">
          <cell r="R125">
            <v>-0.20000000000000018</v>
          </cell>
          <cell r="S125">
            <v>0</v>
          </cell>
          <cell r="T125">
            <v>0.73935050901438892</v>
          </cell>
          <cell r="U125">
            <v>-0.5889027672712559</v>
          </cell>
          <cell r="W125">
            <v>4.9504950495049506E-3</v>
          </cell>
          <cell r="X125">
            <v>0</v>
          </cell>
          <cell r="Y125">
            <v>0</v>
          </cell>
          <cell r="Z125">
            <v>0</v>
          </cell>
          <cell r="AA125">
            <v>0</v>
          </cell>
          <cell r="AB125">
            <v>1</v>
          </cell>
          <cell r="AC125">
            <v>0</v>
          </cell>
          <cell r="AD125">
            <v>1</v>
          </cell>
          <cell r="AE125">
            <v>0</v>
          </cell>
          <cell r="AS125">
            <v>0</v>
          </cell>
          <cell r="AT125">
            <v>1.1873109781764601</v>
          </cell>
          <cell r="AU125">
            <v>-3.1504379189838039</v>
          </cell>
          <cell r="AW125">
            <v>2.8011204481792717E-3</v>
          </cell>
          <cell r="AX125">
            <v>0</v>
          </cell>
          <cell r="AY125">
            <v>0</v>
          </cell>
          <cell r="AZ125">
            <v>0</v>
          </cell>
          <cell r="BA125">
            <v>0</v>
          </cell>
          <cell r="BB125">
            <v>1</v>
          </cell>
          <cell r="BC125">
            <v>1</v>
          </cell>
        </row>
        <row r="126">
          <cell r="R126">
            <v>0</v>
          </cell>
          <cell r="S126">
            <v>0</v>
          </cell>
          <cell r="T126">
            <v>25.8547517298766</v>
          </cell>
          <cell r="U126">
            <v>1.1726589451316292</v>
          </cell>
          <cell r="W126">
            <v>4.9504950495049506E-3</v>
          </cell>
          <cell r="X126">
            <v>0</v>
          </cell>
          <cell r="Y126">
            <v>0</v>
          </cell>
          <cell r="Z126">
            <v>0</v>
          </cell>
          <cell r="AA126">
            <v>0</v>
          </cell>
          <cell r="AB126">
            <v>0</v>
          </cell>
          <cell r="AC126">
            <v>0</v>
          </cell>
          <cell r="AD126">
            <v>1</v>
          </cell>
          <cell r="AE126">
            <v>0</v>
          </cell>
          <cell r="AS126">
            <v>0</v>
          </cell>
          <cell r="AT126">
            <v>2.8062695688222083</v>
          </cell>
          <cell r="AU126">
            <v>-42.278530716450732</v>
          </cell>
          <cell r="AW126">
            <v>2.8011204481792717E-3</v>
          </cell>
          <cell r="AX126">
            <v>0</v>
          </cell>
          <cell r="AY126">
            <v>0</v>
          </cell>
          <cell r="AZ126">
            <v>0</v>
          </cell>
          <cell r="BA126">
            <v>0</v>
          </cell>
          <cell r="BB126">
            <v>0</v>
          </cell>
          <cell r="BC126">
            <v>0</v>
          </cell>
        </row>
        <row r="127">
          <cell r="R127">
            <v>-0.10000000000000053</v>
          </cell>
          <cell r="S127">
            <v>0</v>
          </cell>
          <cell r="T127">
            <v>-19.526418336320596</v>
          </cell>
          <cell r="U127">
            <v>-2.8248587570621471</v>
          </cell>
          <cell r="W127">
            <v>4.9504950495049506E-3</v>
          </cell>
          <cell r="X127">
            <v>0</v>
          </cell>
          <cell r="Y127">
            <v>0</v>
          </cell>
          <cell r="Z127">
            <v>1</v>
          </cell>
          <cell r="AA127">
            <v>0</v>
          </cell>
          <cell r="AB127">
            <v>0</v>
          </cell>
          <cell r="AC127">
            <v>0</v>
          </cell>
          <cell r="AD127">
            <v>0</v>
          </cell>
          <cell r="AE127">
            <v>0</v>
          </cell>
          <cell r="AS127">
            <v>0</v>
          </cell>
          <cell r="AT127">
            <v>0.33428794573826887</v>
          </cell>
          <cell r="AU127">
            <v>14.571452282469407</v>
          </cell>
          <cell r="AW127">
            <v>2.8011204481792717E-3</v>
          </cell>
          <cell r="AX127">
            <v>0</v>
          </cell>
          <cell r="AY127">
            <v>0</v>
          </cell>
          <cell r="AZ127">
            <v>0</v>
          </cell>
          <cell r="BA127">
            <v>0</v>
          </cell>
          <cell r="BB127">
            <v>0</v>
          </cell>
          <cell r="BC127">
            <v>0</v>
          </cell>
        </row>
        <row r="128">
          <cell r="R128">
            <v>0.20000000000000018</v>
          </cell>
          <cell r="S128">
            <v>0</v>
          </cell>
          <cell r="T128">
            <v>26.465234978054479</v>
          </cell>
          <cell r="U128">
            <v>2.0450575266550208</v>
          </cell>
          <cell r="W128">
            <v>4.9504950495049506E-3</v>
          </cell>
          <cell r="X128">
            <v>1</v>
          </cell>
          <cell r="Y128">
            <v>0</v>
          </cell>
          <cell r="Z128">
            <v>0</v>
          </cell>
          <cell r="AA128">
            <v>1</v>
          </cell>
          <cell r="AB128">
            <v>0</v>
          </cell>
          <cell r="AC128">
            <v>0</v>
          </cell>
          <cell r="AD128">
            <v>0</v>
          </cell>
          <cell r="AE128">
            <v>0</v>
          </cell>
          <cell r="AS128">
            <v>0</v>
          </cell>
          <cell r="AT128">
            <v>1.471464648708102</v>
          </cell>
          <cell r="AU128">
            <v>-1.3574156598418485</v>
          </cell>
          <cell r="AW128">
            <v>2.8011204481792717E-3</v>
          </cell>
          <cell r="AX128">
            <v>0</v>
          </cell>
          <cell r="AY128">
            <v>0</v>
          </cell>
          <cell r="AZ128">
            <v>0</v>
          </cell>
          <cell r="BA128">
            <v>0</v>
          </cell>
          <cell r="BB128">
            <v>0</v>
          </cell>
          <cell r="BC128">
            <v>0</v>
          </cell>
        </row>
        <row r="129">
          <cell r="R129">
            <v>0.10000000000000053</v>
          </cell>
          <cell r="S129">
            <v>0</v>
          </cell>
          <cell r="T129">
            <v>-19.718212689627677</v>
          </cell>
          <cell r="U129">
            <v>-0.93033062316338766</v>
          </cell>
          <cell r="W129">
            <v>4.9504950495049506E-3</v>
          </cell>
          <cell r="X129">
            <v>1</v>
          </cell>
          <cell r="Y129">
            <v>0</v>
          </cell>
          <cell r="Z129">
            <v>1</v>
          </cell>
          <cell r="AA129">
            <v>0</v>
          </cell>
          <cell r="AB129">
            <v>0</v>
          </cell>
          <cell r="AC129">
            <v>0</v>
          </cell>
          <cell r="AD129">
            <v>0</v>
          </cell>
          <cell r="AE129">
            <v>0</v>
          </cell>
          <cell r="AS129">
            <v>0</v>
          </cell>
          <cell r="AT129">
            <v>-2.0179897778157248</v>
          </cell>
          <cell r="AU129">
            <v>-8.4629940852956498</v>
          </cell>
          <cell r="AW129">
            <v>2.8011204481792717E-3</v>
          </cell>
          <cell r="AX129">
            <v>0</v>
          </cell>
          <cell r="AY129">
            <v>0</v>
          </cell>
          <cell r="AZ129">
            <v>0</v>
          </cell>
          <cell r="BA129">
            <v>0</v>
          </cell>
          <cell r="BB129">
            <v>0</v>
          </cell>
          <cell r="BC129">
            <v>1</v>
          </cell>
        </row>
        <row r="130">
          <cell r="R130">
            <v>-0.40000000000000036</v>
          </cell>
          <cell r="S130">
            <v>0</v>
          </cell>
          <cell r="T130">
            <v>-8.712880740952926E-2</v>
          </cell>
          <cell r="U130">
            <v>-1.3952537002946308</v>
          </cell>
          <cell r="W130">
            <v>4.9504950495049506E-3</v>
          </cell>
          <cell r="X130">
            <v>0</v>
          </cell>
          <cell r="Y130">
            <v>0</v>
          </cell>
          <cell r="Z130">
            <v>0</v>
          </cell>
          <cell r="AA130">
            <v>0</v>
          </cell>
          <cell r="AB130">
            <v>1</v>
          </cell>
          <cell r="AC130">
            <v>0</v>
          </cell>
          <cell r="AD130">
            <v>0</v>
          </cell>
          <cell r="AE130">
            <v>1</v>
          </cell>
          <cell r="AS130">
            <v>-1</v>
          </cell>
          <cell r="AT130">
            <v>1.8940071958926628</v>
          </cell>
          <cell r="AU130">
            <v>14.47091234631328</v>
          </cell>
          <cell r="AW130">
            <v>2.8011204481792717E-3</v>
          </cell>
          <cell r="AX130">
            <v>0</v>
          </cell>
          <cell r="AY130">
            <v>0</v>
          </cell>
          <cell r="AZ130">
            <v>0</v>
          </cell>
          <cell r="BA130">
            <v>1</v>
          </cell>
          <cell r="BB130">
            <v>1</v>
          </cell>
          <cell r="BC130">
            <v>0</v>
          </cell>
        </row>
        <row r="131">
          <cell r="R131">
            <v>-9.9999999999999645E-2</v>
          </cell>
          <cell r="S131">
            <v>0</v>
          </cell>
          <cell r="T131">
            <v>0.57172892451410906</v>
          </cell>
          <cell r="U131">
            <v>3.8118333798313198</v>
          </cell>
          <cell r="W131">
            <v>4.9504950495049506E-3</v>
          </cell>
          <cell r="X131">
            <v>0</v>
          </cell>
          <cell r="Y131">
            <v>0</v>
          </cell>
          <cell r="Z131">
            <v>0</v>
          </cell>
          <cell r="AA131">
            <v>1</v>
          </cell>
          <cell r="AB131">
            <v>0</v>
          </cell>
          <cell r="AC131">
            <v>0</v>
          </cell>
          <cell r="AD131">
            <v>0</v>
          </cell>
          <cell r="AE131">
            <v>0</v>
          </cell>
          <cell r="AS131">
            <v>0</v>
          </cell>
          <cell r="AT131">
            <v>0.55902667539316597</v>
          </cell>
          <cell r="AU131">
            <v>52.877200846015391</v>
          </cell>
          <cell r="AW131">
            <v>2.8011204481792717E-3</v>
          </cell>
          <cell r="AX131">
            <v>0</v>
          </cell>
          <cell r="AY131">
            <v>0</v>
          </cell>
          <cell r="AZ131">
            <v>0</v>
          </cell>
          <cell r="BA131">
            <v>0</v>
          </cell>
          <cell r="BB131">
            <v>1</v>
          </cell>
          <cell r="BC131">
            <v>0</v>
          </cell>
        </row>
        <row r="132">
          <cell r="R132">
            <v>0</v>
          </cell>
          <cell r="S132">
            <v>0</v>
          </cell>
          <cell r="T132">
            <v>25.652574664804188</v>
          </cell>
          <cell r="U132">
            <v>-1.9401706350622925</v>
          </cell>
          <cell r="W132">
            <v>4.9504950495049506E-3</v>
          </cell>
          <cell r="X132">
            <v>0</v>
          </cell>
          <cell r="Y132">
            <v>0</v>
          </cell>
          <cell r="Z132">
            <v>0</v>
          </cell>
          <cell r="AA132">
            <v>0</v>
          </cell>
          <cell r="AB132">
            <v>0</v>
          </cell>
          <cell r="AC132">
            <v>0</v>
          </cell>
          <cell r="AD132">
            <v>0</v>
          </cell>
          <cell r="AE132">
            <v>0</v>
          </cell>
          <cell r="AS132">
            <v>0</v>
          </cell>
          <cell r="AT132">
            <v>0.83847981698795659</v>
          </cell>
          <cell r="AU132">
            <v>4.3172565943339034</v>
          </cell>
          <cell r="AW132">
            <v>2.8011204481792717E-3</v>
          </cell>
          <cell r="AX132">
            <v>0</v>
          </cell>
          <cell r="AY132">
            <v>0</v>
          </cell>
          <cell r="AZ132">
            <v>0</v>
          </cell>
          <cell r="BA132">
            <v>0</v>
          </cell>
          <cell r="BB132">
            <v>1</v>
          </cell>
          <cell r="BC132">
            <v>0</v>
          </cell>
        </row>
        <row r="133">
          <cell r="R133">
            <v>-0.10000000000000053</v>
          </cell>
          <cell r="S133">
            <v>0</v>
          </cell>
          <cell r="T133">
            <v>-19.78798786989632</v>
          </cell>
          <cell r="U133">
            <v>-1.2597832367411972</v>
          </cell>
          <cell r="W133">
            <v>4.9504950495049506E-3</v>
          </cell>
          <cell r="X133">
            <v>0</v>
          </cell>
          <cell r="Y133">
            <v>0</v>
          </cell>
          <cell r="Z133">
            <v>0</v>
          </cell>
          <cell r="AA133">
            <v>0</v>
          </cell>
          <cell r="AB133">
            <v>1</v>
          </cell>
          <cell r="AC133">
            <v>0</v>
          </cell>
          <cell r="AD133">
            <v>0</v>
          </cell>
          <cell r="AE133">
            <v>1</v>
          </cell>
          <cell r="AS133">
            <v>1</v>
          </cell>
          <cell r="AT133">
            <v>0.4840298578418869</v>
          </cell>
          <cell r="AU133">
            <v>-62.21609377152555</v>
          </cell>
          <cell r="AW133">
            <v>2.8011204481792717E-3</v>
          </cell>
          <cell r="AX133">
            <v>0</v>
          </cell>
          <cell r="AY133">
            <v>0</v>
          </cell>
          <cell r="AZ133">
            <v>0</v>
          </cell>
          <cell r="BA133">
            <v>0</v>
          </cell>
          <cell r="BB133">
            <v>1</v>
          </cell>
          <cell r="BC133">
            <v>1</v>
          </cell>
        </row>
        <row r="134">
          <cell r="R134">
            <v>0.10000000000000053</v>
          </cell>
          <cell r="S134">
            <v>0</v>
          </cell>
          <cell r="T134">
            <v>0.44052448104613717</v>
          </cell>
          <cell r="U134">
            <v>1.7697661349587168</v>
          </cell>
          <cell r="W134">
            <v>4.9504950495049506E-3</v>
          </cell>
          <cell r="X134">
            <v>0</v>
          </cell>
          <cell r="Y134">
            <v>0</v>
          </cell>
          <cell r="Z134">
            <v>0</v>
          </cell>
          <cell r="AA134">
            <v>0</v>
          </cell>
          <cell r="AB134">
            <v>0</v>
          </cell>
          <cell r="AC134">
            <v>0</v>
          </cell>
          <cell r="AD134">
            <v>1</v>
          </cell>
          <cell r="AE134">
            <v>0</v>
          </cell>
          <cell r="AS134">
            <v>0</v>
          </cell>
          <cell r="AT134">
            <v>1.138921450422713</v>
          </cell>
          <cell r="AU134">
            <v>57.393649195845128</v>
          </cell>
          <cell r="AW134">
            <v>2.8011204481792717E-3</v>
          </cell>
          <cell r="AX134">
            <v>0</v>
          </cell>
          <cell r="AY134">
            <v>0</v>
          </cell>
          <cell r="AZ134">
            <v>1</v>
          </cell>
          <cell r="BA134">
            <v>0</v>
          </cell>
          <cell r="BB134">
            <v>0</v>
          </cell>
          <cell r="BC134">
            <v>0</v>
          </cell>
        </row>
        <row r="135">
          <cell r="R135">
            <v>-0.20000000000000018</v>
          </cell>
          <cell r="S135">
            <v>0</v>
          </cell>
          <cell r="T135">
            <v>25.750464640396505</v>
          </cell>
          <cell r="U135">
            <v>-0.48451829815698222</v>
          </cell>
          <cell r="W135">
            <v>4.9504950495049506E-3</v>
          </cell>
          <cell r="X135">
            <v>0</v>
          </cell>
          <cell r="Y135">
            <v>0</v>
          </cell>
          <cell r="Z135">
            <v>0</v>
          </cell>
          <cell r="AA135">
            <v>0</v>
          </cell>
          <cell r="AB135">
            <v>1</v>
          </cell>
          <cell r="AC135">
            <v>0</v>
          </cell>
          <cell r="AD135">
            <v>1</v>
          </cell>
          <cell r="AE135">
            <v>0</v>
          </cell>
          <cell r="AS135">
            <v>0</v>
          </cell>
          <cell r="AT135">
            <v>1.0859674932206163</v>
          </cell>
          <cell r="AU135">
            <v>-7.3787367049458759</v>
          </cell>
          <cell r="AW135">
            <v>2.8011204481792717E-3</v>
          </cell>
          <cell r="AX135">
            <v>0</v>
          </cell>
          <cell r="AY135">
            <v>0</v>
          </cell>
          <cell r="AZ135">
            <v>0</v>
          </cell>
          <cell r="BA135">
            <v>0</v>
          </cell>
          <cell r="BB135">
            <v>1</v>
          </cell>
          <cell r="BC135">
            <v>1</v>
          </cell>
        </row>
        <row r="136">
          <cell r="R136">
            <v>0</v>
          </cell>
          <cell r="S136">
            <v>0</v>
          </cell>
          <cell r="T136">
            <v>-19.585047063829151</v>
          </cell>
          <cell r="U136">
            <v>-0.22160228083928582</v>
          </cell>
          <cell r="W136">
            <v>4.9504950495049506E-3</v>
          </cell>
          <cell r="X136">
            <v>0</v>
          </cell>
          <cell r="Y136">
            <v>0</v>
          </cell>
          <cell r="Z136">
            <v>1</v>
          </cell>
          <cell r="AA136">
            <v>0</v>
          </cell>
          <cell r="AB136">
            <v>0</v>
          </cell>
          <cell r="AC136">
            <v>0</v>
          </cell>
          <cell r="AD136">
            <v>0</v>
          </cell>
          <cell r="AE136">
            <v>0</v>
          </cell>
          <cell r="AS136">
            <v>0</v>
          </cell>
          <cell r="AT136">
            <v>1.6901807507864075</v>
          </cell>
          <cell r="AU136">
            <v>-25.793230627197001</v>
          </cell>
          <cell r="AW136">
            <v>2.8011204481792717E-3</v>
          </cell>
          <cell r="AX136">
            <v>0</v>
          </cell>
          <cell r="AY136">
            <v>0</v>
          </cell>
          <cell r="AZ136">
            <v>0</v>
          </cell>
          <cell r="BA136">
            <v>0</v>
          </cell>
          <cell r="BB136">
            <v>1</v>
          </cell>
          <cell r="BC136">
            <v>1</v>
          </cell>
        </row>
        <row r="137">
          <cell r="R137">
            <v>0</v>
          </cell>
          <cell r="S137">
            <v>0</v>
          </cell>
          <cell r="T137">
            <v>25.660334448781434</v>
          </cell>
          <cell r="U137">
            <v>-1.4263053709311624</v>
          </cell>
          <cell r="W137">
            <v>4.9504950495049506E-3</v>
          </cell>
          <cell r="X137">
            <v>0</v>
          </cell>
          <cell r="Y137">
            <v>0</v>
          </cell>
          <cell r="Z137">
            <v>0</v>
          </cell>
          <cell r="AA137">
            <v>0</v>
          </cell>
          <cell r="AB137">
            <v>0</v>
          </cell>
          <cell r="AC137">
            <v>0</v>
          </cell>
          <cell r="AD137">
            <v>0</v>
          </cell>
          <cell r="AE137">
            <v>0</v>
          </cell>
          <cell r="AS137">
            <v>0</v>
          </cell>
          <cell r="AT137">
            <v>0.54282105658719293</v>
          </cell>
          <cell r="AU137">
            <v>-81.980728848123647</v>
          </cell>
          <cell r="AW137">
            <v>2.8011204481792717E-3</v>
          </cell>
          <cell r="AX137">
            <v>0</v>
          </cell>
          <cell r="AY137">
            <v>0</v>
          </cell>
          <cell r="AZ137">
            <v>0</v>
          </cell>
          <cell r="BA137">
            <v>0</v>
          </cell>
          <cell r="BB137">
            <v>1</v>
          </cell>
          <cell r="BC137">
            <v>1</v>
          </cell>
        </row>
        <row r="138">
          <cell r="R138">
            <v>-0.10000000000000053</v>
          </cell>
          <cell r="S138">
            <v>0</v>
          </cell>
          <cell r="T138">
            <v>-19.149278014674252</v>
          </cell>
          <cell r="U138">
            <v>-3.7051876936068276E-2</v>
          </cell>
          <cell r="W138">
            <v>4.9504950495049506E-3</v>
          </cell>
          <cell r="X138">
            <v>0</v>
          </cell>
          <cell r="Y138">
            <v>0</v>
          </cell>
          <cell r="Z138">
            <v>1</v>
          </cell>
          <cell r="AA138">
            <v>0</v>
          </cell>
          <cell r="AB138">
            <v>0</v>
          </cell>
          <cell r="AC138">
            <v>0</v>
          </cell>
          <cell r="AD138">
            <v>0</v>
          </cell>
          <cell r="AE138">
            <v>0</v>
          </cell>
          <cell r="AS138">
            <v>0</v>
          </cell>
          <cell r="AT138">
            <v>2.1978326054588493</v>
          </cell>
          <cell r="AU138">
            <v>70.906767240475276</v>
          </cell>
          <cell r="AW138">
            <v>2.8011204481792717E-3</v>
          </cell>
          <cell r="AX138">
            <v>0</v>
          </cell>
          <cell r="AY138">
            <v>0</v>
          </cell>
          <cell r="AZ138">
            <v>1</v>
          </cell>
          <cell r="BA138">
            <v>0</v>
          </cell>
          <cell r="BB138">
            <v>0</v>
          </cell>
          <cell r="BC138">
            <v>0</v>
          </cell>
        </row>
        <row r="139">
          <cell r="R139">
            <v>-0.19999999999999929</v>
          </cell>
          <cell r="S139">
            <v>0</v>
          </cell>
          <cell r="T139">
            <v>1.9872042320607686E-2</v>
          </cell>
          <cell r="U139">
            <v>0.65548918356711872</v>
          </cell>
          <cell r="W139">
            <v>4.9504950495049506E-3</v>
          </cell>
          <cell r="X139">
            <v>0</v>
          </cell>
          <cell r="Y139">
            <v>0</v>
          </cell>
          <cell r="Z139">
            <v>0</v>
          </cell>
          <cell r="AA139">
            <v>0</v>
          </cell>
          <cell r="AB139">
            <v>1</v>
          </cell>
          <cell r="AC139">
            <v>0</v>
          </cell>
          <cell r="AD139">
            <v>1</v>
          </cell>
          <cell r="AE139">
            <v>0</v>
          </cell>
          <cell r="AS139">
            <v>0</v>
          </cell>
          <cell r="AT139">
            <v>-1.0386912290919634</v>
          </cell>
          <cell r="AU139">
            <v>-56.252950738341589</v>
          </cell>
          <cell r="AW139">
            <v>2.8011204481792717E-3</v>
          </cell>
          <cell r="AX139">
            <v>0</v>
          </cell>
          <cell r="AY139">
            <v>1</v>
          </cell>
          <cell r="AZ139">
            <v>0</v>
          </cell>
          <cell r="BA139">
            <v>0</v>
          </cell>
          <cell r="BB139">
            <v>0</v>
          </cell>
          <cell r="BC139">
            <v>0</v>
          </cell>
        </row>
        <row r="140">
          <cell r="R140">
            <v>-0.20000000000000018</v>
          </cell>
          <cell r="S140">
            <v>0</v>
          </cell>
          <cell r="T140">
            <v>25.729638629055824</v>
          </cell>
          <cell r="U140">
            <v>0.59695410346337419</v>
          </cell>
          <cell r="W140">
            <v>4.9504950495049506E-3</v>
          </cell>
          <cell r="X140">
            <v>0</v>
          </cell>
          <cell r="Y140">
            <v>0</v>
          </cell>
          <cell r="Z140">
            <v>0</v>
          </cell>
          <cell r="AA140">
            <v>0</v>
          </cell>
          <cell r="AB140">
            <v>1</v>
          </cell>
          <cell r="AC140">
            <v>0</v>
          </cell>
          <cell r="AD140">
            <v>1</v>
          </cell>
          <cell r="AE140">
            <v>0</v>
          </cell>
          <cell r="AS140">
            <v>-0.5</v>
          </cell>
          <cell r="AT140">
            <v>0.99329745034268013</v>
          </cell>
          <cell r="AU140">
            <v>97.04690216415942</v>
          </cell>
          <cell r="AW140">
            <v>2.8011204481792717E-3</v>
          </cell>
          <cell r="AX140">
            <v>0</v>
          </cell>
          <cell r="AY140">
            <v>0</v>
          </cell>
          <cell r="AZ140">
            <v>1</v>
          </cell>
          <cell r="BA140">
            <v>0</v>
          </cell>
          <cell r="BB140">
            <v>0</v>
          </cell>
          <cell r="BC140">
            <v>0</v>
          </cell>
        </row>
        <row r="141">
          <cell r="R141">
            <v>-0.10000000000000053</v>
          </cell>
          <cell r="S141">
            <v>0</v>
          </cell>
          <cell r="T141">
            <v>-19.641634350791477</v>
          </cell>
          <cell r="U141">
            <v>-1.4003855312393696</v>
          </cell>
          <cell r="W141">
            <v>4.9504950495049506E-3</v>
          </cell>
          <cell r="X141">
            <v>0</v>
          </cell>
          <cell r="Y141">
            <v>0</v>
          </cell>
          <cell r="Z141">
            <v>0</v>
          </cell>
          <cell r="AA141">
            <v>0</v>
          </cell>
          <cell r="AB141">
            <v>1</v>
          </cell>
          <cell r="AC141">
            <v>0</v>
          </cell>
          <cell r="AD141">
            <v>0</v>
          </cell>
          <cell r="AE141">
            <v>1</v>
          </cell>
          <cell r="AS141">
            <v>-0.5</v>
          </cell>
          <cell r="AT141">
            <v>0.25524787418807221</v>
          </cell>
          <cell r="AU141">
            <v>-6221.3677157777347</v>
          </cell>
          <cell r="AW141">
            <v>2.8011204481792717E-3</v>
          </cell>
          <cell r="AX141">
            <v>0</v>
          </cell>
          <cell r="AY141">
            <v>0</v>
          </cell>
          <cell r="AZ141">
            <v>0</v>
          </cell>
          <cell r="BA141">
            <v>1</v>
          </cell>
          <cell r="BB141">
            <v>1</v>
          </cell>
          <cell r="BC141">
            <v>1</v>
          </cell>
        </row>
        <row r="142">
          <cell r="R142">
            <v>0</v>
          </cell>
          <cell r="S142">
            <v>0</v>
          </cell>
          <cell r="T142">
            <v>0.73663534629094607</v>
          </cell>
          <cell r="U142">
            <v>-0.75912345971054385</v>
          </cell>
          <cell r="W142">
            <v>4.9504950495049506E-3</v>
          </cell>
          <cell r="X142">
            <v>0</v>
          </cell>
          <cell r="Y142">
            <v>0</v>
          </cell>
          <cell r="Z142">
            <v>0</v>
          </cell>
          <cell r="AA142">
            <v>0</v>
          </cell>
          <cell r="AB142">
            <v>0</v>
          </cell>
          <cell r="AC142">
            <v>0</v>
          </cell>
          <cell r="AD142">
            <v>0</v>
          </cell>
          <cell r="AE142">
            <v>0</v>
          </cell>
          <cell r="AS142">
            <v>0</v>
          </cell>
          <cell r="AT142">
            <v>2.0882568443676761</v>
          </cell>
          <cell r="AU142">
            <v>-33.172925805770298</v>
          </cell>
          <cell r="AW142">
            <v>2.8011204481792717E-3</v>
          </cell>
          <cell r="AX142">
            <v>0</v>
          </cell>
          <cell r="AY142">
            <v>0</v>
          </cell>
          <cell r="AZ142">
            <v>0</v>
          </cell>
          <cell r="BA142">
            <v>0</v>
          </cell>
          <cell r="BB142">
            <v>1</v>
          </cell>
          <cell r="BC142">
            <v>1</v>
          </cell>
        </row>
        <row r="143">
          <cell r="R143">
            <v>0</v>
          </cell>
          <cell r="S143">
            <v>0</v>
          </cell>
          <cell r="T143">
            <v>25.492959010581679</v>
          </cell>
          <cell r="U143">
            <v>-2.5935885943569383</v>
          </cell>
          <cell r="W143">
            <v>4.9504950495049506E-3</v>
          </cell>
          <cell r="X143">
            <v>0</v>
          </cell>
          <cell r="Y143">
            <v>0</v>
          </cell>
          <cell r="Z143">
            <v>0</v>
          </cell>
          <cell r="AA143">
            <v>0</v>
          </cell>
          <cell r="AB143">
            <v>0</v>
          </cell>
          <cell r="AC143">
            <v>0</v>
          </cell>
          <cell r="AD143">
            <v>1</v>
          </cell>
          <cell r="AE143">
            <v>0</v>
          </cell>
          <cell r="AS143">
            <v>0</v>
          </cell>
          <cell r="AT143">
            <v>1.393071441366597</v>
          </cell>
          <cell r="AU143">
            <v>23.122206816273547</v>
          </cell>
          <cell r="AW143">
            <v>2.8011204481792717E-3</v>
          </cell>
          <cell r="AX143">
            <v>0</v>
          </cell>
          <cell r="AY143">
            <v>0</v>
          </cell>
          <cell r="AZ143">
            <v>0</v>
          </cell>
          <cell r="BA143">
            <v>0</v>
          </cell>
          <cell r="BB143">
            <v>1</v>
          </cell>
          <cell r="BC143">
            <v>0</v>
          </cell>
        </row>
        <row r="144">
          <cell r="R144">
            <v>-0.29999999999999982</v>
          </cell>
          <cell r="S144">
            <v>0</v>
          </cell>
          <cell r="T144">
            <v>-19.582972758415995</v>
          </cell>
          <cell r="U144">
            <v>-0.7871984555599012</v>
          </cell>
          <cell r="W144">
            <v>4.9504950495049506E-3</v>
          </cell>
          <cell r="X144">
            <v>0</v>
          </cell>
          <cell r="Y144">
            <v>0</v>
          </cell>
          <cell r="Z144">
            <v>0</v>
          </cell>
          <cell r="AA144">
            <v>0</v>
          </cell>
          <cell r="AB144">
            <v>1</v>
          </cell>
          <cell r="AC144">
            <v>0</v>
          </cell>
          <cell r="AD144">
            <v>0</v>
          </cell>
          <cell r="AE144">
            <v>1</v>
          </cell>
          <cell r="AS144">
            <v>0</v>
          </cell>
          <cell r="AT144">
            <v>1.1527999577619741</v>
          </cell>
          <cell r="AU144">
            <v>53.086448812003326</v>
          </cell>
          <cell r="AW144">
            <v>2.8011204481792717E-3</v>
          </cell>
          <cell r="AX144">
            <v>0</v>
          </cell>
          <cell r="AY144">
            <v>0</v>
          </cell>
          <cell r="AZ144">
            <v>0</v>
          </cell>
          <cell r="BA144">
            <v>0</v>
          </cell>
          <cell r="BB144">
            <v>1</v>
          </cell>
          <cell r="BC144">
            <v>0</v>
          </cell>
        </row>
        <row r="145">
          <cell r="R145">
            <v>0</v>
          </cell>
          <cell r="S145">
            <v>0</v>
          </cell>
          <cell r="T145">
            <v>0.52849704068338732</v>
          </cell>
          <cell r="U145">
            <v>0.77609623593325572</v>
          </cell>
          <cell r="W145">
            <v>4.9504950495049506E-3</v>
          </cell>
          <cell r="X145">
            <v>0</v>
          </cell>
          <cell r="Y145">
            <v>0</v>
          </cell>
          <cell r="Z145">
            <v>0</v>
          </cell>
          <cell r="AA145">
            <v>0</v>
          </cell>
          <cell r="AB145">
            <v>0</v>
          </cell>
          <cell r="AC145">
            <v>0</v>
          </cell>
          <cell r="AD145">
            <v>1</v>
          </cell>
          <cell r="AE145">
            <v>0</v>
          </cell>
          <cell r="AS145">
            <v>0</v>
          </cell>
          <cell r="AT145">
            <v>0.74558569359737514</v>
          </cell>
          <cell r="AU145">
            <v>-273.38655878901807</v>
          </cell>
          <cell r="AW145">
            <v>2.8011204481792717E-3</v>
          </cell>
          <cell r="AX145">
            <v>0</v>
          </cell>
          <cell r="AY145">
            <v>0</v>
          </cell>
          <cell r="AZ145">
            <v>0</v>
          </cell>
          <cell r="BA145">
            <v>0</v>
          </cell>
          <cell r="BB145">
            <v>1</v>
          </cell>
          <cell r="BC145">
            <v>1</v>
          </cell>
        </row>
        <row r="146">
          <cell r="R146">
            <v>-0.29999999999999982</v>
          </cell>
          <cell r="S146">
            <v>0</v>
          </cell>
          <cell r="T146">
            <v>25.695631691743536</v>
          </cell>
          <cell r="U146">
            <v>0.66234533487547742</v>
          </cell>
          <cell r="W146">
            <v>4.9504950495049506E-3</v>
          </cell>
          <cell r="X146">
            <v>0</v>
          </cell>
          <cell r="Y146">
            <v>0</v>
          </cell>
          <cell r="Z146">
            <v>0</v>
          </cell>
          <cell r="AA146">
            <v>0</v>
          </cell>
          <cell r="AB146">
            <v>0</v>
          </cell>
          <cell r="AC146">
            <v>0</v>
          </cell>
          <cell r="AD146">
            <v>0</v>
          </cell>
          <cell r="AE146">
            <v>0</v>
          </cell>
          <cell r="AS146">
            <v>0</v>
          </cell>
          <cell r="AT146">
            <v>1.634177919223603</v>
          </cell>
          <cell r="AU146">
            <v>44.754968159017906</v>
          </cell>
          <cell r="AW146">
            <v>2.8011204481792717E-3</v>
          </cell>
          <cell r="AX146">
            <v>0</v>
          </cell>
          <cell r="AY146">
            <v>0</v>
          </cell>
          <cell r="AZ146">
            <v>0</v>
          </cell>
          <cell r="BA146">
            <v>0</v>
          </cell>
          <cell r="BB146">
            <v>1</v>
          </cell>
          <cell r="BC146">
            <v>0</v>
          </cell>
        </row>
        <row r="147">
          <cell r="R147">
            <v>9.9999999999999645E-2</v>
          </cell>
          <cell r="S147">
            <v>0</v>
          </cell>
          <cell r="T147">
            <v>-19.59040969587771</v>
          </cell>
          <cell r="U147">
            <v>-0.33631254031143465</v>
          </cell>
          <cell r="W147">
            <v>4.9504950495049506E-3</v>
          </cell>
          <cell r="X147">
            <v>1</v>
          </cell>
          <cell r="Y147">
            <v>0</v>
          </cell>
          <cell r="Z147">
            <v>1</v>
          </cell>
          <cell r="AA147">
            <v>0</v>
          </cell>
          <cell r="AB147">
            <v>0</v>
          </cell>
          <cell r="AC147">
            <v>0</v>
          </cell>
          <cell r="AD147">
            <v>0</v>
          </cell>
          <cell r="AE147">
            <v>0</v>
          </cell>
          <cell r="AS147">
            <v>0</v>
          </cell>
          <cell r="AT147">
            <v>-1.2116417407614755</v>
          </cell>
          <cell r="AU147">
            <v>72.763753487038812</v>
          </cell>
          <cell r="AW147">
            <v>2.8011204481792717E-3</v>
          </cell>
          <cell r="AX147">
            <v>0</v>
          </cell>
          <cell r="AY147">
            <v>1</v>
          </cell>
          <cell r="AZ147">
            <v>1</v>
          </cell>
          <cell r="BA147">
            <v>0</v>
          </cell>
          <cell r="BB147">
            <v>0</v>
          </cell>
          <cell r="BC147">
            <v>0</v>
          </cell>
        </row>
        <row r="148">
          <cell r="R148">
            <v>0.10000000000000053</v>
          </cell>
          <cell r="S148">
            <v>0</v>
          </cell>
          <cell r="T148">
            <v>0.24574003199216371</v>
          </cell>
          <cell r="U148">
            <v>0.40739828608876771</v>
          </cell>
          <cell r="W148">
            <v>4.9504950495049506E-3</v>
          </cell>
          <cell r="X148">
            <v>1</v>
          </cell>
          <cell r="Y148">
            <v>0</v>
          </cell>
          <cell r="Z148">
            <v>0</v>
          </cell>
          <cell r="AA148">
            <v>1</v>
          </cell>
          <cell r="AB148">
            <v>0</v>
          </cell>
          <cell r="AC148">
            <v>0</v>
          </cell>
          <cell r="AD148">
            <v>0</v>
          </cell>
          <cell r="AE148">
            <v>0</v>
          </cell>
          <cell r="AS148">
            <v>-0.5</v>
          </cell>
          <cell r="AT148">
            <v>0.62888909892843392</v>
          </cell>
          <cell r="AU148">
            <v>-48.796585743380433</v>
          </cell>
          <cell r="AW148">
            <v>2.8011204481792717E-3</v>
          </cell>
          <cell r="AX148">
            <v>0</v>
          </cell>
          <cell r="AY148">
            <v>0</v>
          </cell>
          <cell r="AZ148">
            <v>0</v>
          </cell>
          <cell r="BA148">
            <v>1</v>
          </cell>
          <cell r="BB148">
            <v>1</v>
          </cell>
          <cell r="BC148">
            <v>1</v>
          </cell>
        </row>
        <row r="149">
          <cell r="R149">
            <v>-0.29999999999999982</v>
          </cell>
          <cell r="S149">
            <v>0</v>
          </cell>
          <cell r="T149">
            <v>25.394555892689532</v>
          </cell>
          <cell r="U149">
            <v>-0.74436383297079123</v>
          </cell>
          <cell r="W149">
            <v>4.9504950495049506E-3</v>
          </cell>
          <cell r="X149">
            <v>0</v>
          </cell>
          <cell r="Y149">
            <v>0</v>
          </cell>
          <cell r="Z149">
            <v>0</v>
          </cell>
          <cell r="AA149">
            <v>0</v>
          </cell>
          <cell r="AB149">
            <v>0</v>
          </cell>
          <cell r="AC149">
            <v>0</v>
          </cell>
          <cell r="AD149">
            <v>0</v>
          </cell>
          <cell r="AE149">
            <v>0</v>
          </cell>
          <cell r="AS149">
            <v>0</v>
          </cell>
          <cell r="AT149">
            <v>2.2393795880874228</v>
          </cell>
          <cell r="AU149">
            <v>-23.822239234145854</v>
          </cell>
          <cell r="AW149">
            <v>2.8011204481792717E-3</v>
          </cell>
          <cell r="AX149">
            <v>0</v>
          </cell>
          <cell r="AY149">
            <v>0</v>
          </cell>
          <cell r="AZ149">
            <v>0</v>
          </cell>
          <cell r="BA149">
            <v>0</v>
          </cell>
          <cell r="BB149">
            <v>1</v>
          </cell>
          <cell r="BC149">
            <v>1</v>
          </cell>
        </row>
        <row r="150">
          <cell r="R150">
            <v>-0.20000000000000018</v>
          </cell>
          <cell r="S150">
            <v>0</v>
          </cell>
          <cell r="T150">
            <v>-19.561837947932347</v>
          </cell>
          <cell r="U150">
            <v>-0.22465459356239781</v>
          </cell>
          <cell r="W150">
            <v>4.9504950495049506E-3</v>
          </cell>
          <cell r="X150">
            <v>0</v>
          </cell>
          <cell r="Y150">
            <v>0</v>
          </cell>
          <cell r="Z150">
            <v>0</v>
          </cell>
          <cell r="AA150">
            <v>0</v>
          </cell>
          <cell r="AB150">
            <v>0</v>
          </cell>
          <cell r="AC150">
            <v>0</v>
          </cell>
          <cell r="AD150">
            <v>0</v>
          </cell>
          <cell r="AE150">
            <v>0</v>
          </cell>
          <cell r="AS150">
            <v>0</v>
          </cell>
          <cell r="AT150">
            <v>0.71956499941054652</v>
          </cell>
          <cell r="AU150">
            <v>-112.71713669905895</v>
          </cell>
          <cell r="AW150">
            <v>2.8011204481792717E-3</v>
          </cell>
          <cell r="AX150">
            <v>0</v>
          </cell>
          <cell r="AY150">
            <v>0</v>
          </cell>
          <cell r="AZ150">
            <v>0</v>
          </cell>
          <cell r="BA150">
            <v>0</v>
          </cell>
          <cell r="BB150">
            <v>0</v>
          </cell>
          <cell r="BC150">
            <v>0</v>
          </cell>
        </row>
        <row r="151">
          <cell r="R151">
            <v>0.20000000000000018</v>
          </cell>
          <cell r="S151">
            <v>0</v>
          </cell>
          <cell r="T151">
            <v>0.23091589424181261</v>
          </cell>
          <cell r="U151">
            <v>1.3366042779638785</v>
          </cell>
          <cell r="W151">
            <v>4.9504950495049506E-3</v>
          </cell>
          <cell r="X151">
            <v>1</v>
          </cell>
          <cell r="Y151">
            <v>0</v>
          </cell>
          <cell r="Z151">
            <v>0</v>
          </cell>
          <cell r="AA151">
            <v>1</v>
          </cell>
          <cell r="AB151">
            <v>0</v>
          </cell>
          <cell r="AC151">
            <v>0</v>
          </cell>
          <cell r="AD151">
            <v>0</v>
          </cell>
          <cell r="AE151">
            <v>0</v>
          </cell>
          <cell r="AS151">
            <v>0</v>
          </cell>
          <cell r="AT151">
            <v>4.0649058523177795E-2</v>
          </cell>
          <cell r="AU151">
            <v>92.432635034651369</v>
          </cell>
          <cell r="AW151">
            <v>2.8011204481792717E-3</v>
          </cell>
          <cell r="AX151">
            <v>0</v>
          </cell>
          <cell r="AY151">
            <v>0</v>
          </cell>
          <cell r="AZ151">
            <v>1</v>
          </cell>
          <cell r="BA151">
            <v>0</v>
          </cell>
          <cell r="BB151">
            <v>0</v>
          </cell>
          <cell r="BC151">
            <v>0</v>
          </cell>
        </row>
        <row r="152">
          <cell r="R152">
            <v>-0.30000000000000071</v>
          </cell>
          <cell r="S152">
            <v>0</v>
          </cell>
          <cell r="T152">
            <v>25.905557714729888</v>
          </cell>
          <cell r="U152">
            <v>-1.2364896987239629</v>
          </cell>
          <cell r="W152">
            <v>4.9504950495049506E-3</v>
          </cell>
          <cell r="X152">
            <v>0</v>
          </cell>
          <cell r="Y152">
            <v>0</v>
          </cell>
          <cell r="Z152">
            <v>0</v>
          </cell>
          <cell r="AA152">
            <v>0</v>
          </cell>
          <cell r="AB152">
            <v>0</v>
          </cell>
          <cell r="AC152">
            <v>0</v>
          </cell>
          <cell r="AD152">
            <v>0</v>
          </cell>
          <cell r="AE152">
            <v>0</v>
          </cell>
          <cell r="AS152">
            <v>0</v>
          </cell>
          <cell r="AT152">
            <v>0.85577416265726769</v>
          </cell>
          <cell r="AU152">
            <v>-763.60819566062264</v>
          </cell>
          <cell r="AW152">
            <v>2.8011204481792717E-3</v>
          </cell>
          <cell r="AX152">
            <v>0</v>
          </cell>
          <cell r="AY152">
            <v>0</v>
          </cell>
          <cell r="AZ152">
            <v>0</v>
          </cell>
          <cell r="BA152">
            <v>0</v>
          </cell>
          <cell r="BB152">
            <v>0</v>
          </cell>
          <cell r="BC152">
            <v>0</v>
          </cell>
        </row>
        <row r="153">
          <cell r="R153">
            <v>0.10000000000000053</v>
          </cell>
          <cell r="S153">
            <v>0</v>
          </cell>
          <cell r="T153">
            <v>-19.642645840728907</v>
          </cell>
          <cell r="U153">
            <v>3.25398540485729</v>
          </cell>
          <cell r="W153">
            <v>4.9504950495049506E-3</v>
          </cell>
          <cell r="X153">
            <v>1</v>
          </cell>
          <cell r="Y153">
            <v>0</v>
          </cell>
          <cell r="Z153">
            <v>1</v>
          </cell>
          <cell r="AA153">
            <v>1</v>
          </cell>
          <cell r="AB153">
            <v>0</v>
          </cell>
          <cell r="AC153">
            <v>0</v>
          </cell>
          <cell r="AD153">
            <v>0</v>
          </cell>
          <cell r="AE153">
            <v>0</v>
          </cell>
          <cell r="AS153">
            <v>0</v>
          </cell>
          <cell r="AT153">
            <v>0.64981792244646552</v>
          </cell>
          <cell r="AU153">
            <v>-41.316271803423419</v>
          </cell>
          <cell r="AW153">
            <v>2.8011204481792717E-3</v>
          </cell>
          <cell r="AX153">
            <v>0</v>
          </cell>
          <cell r="AY153">
            <v>0</v>
          </cell>
          <cell r="AZ153">
            <v>0</v>
          </cell>
          <cell r="BA153">
            <v>0</v>
          </cell>
          <cell r="BB153">
            <v>1</v>
          </cell>
          <cell r="BC153">
            <v>1</v>
          </cell>
        </row>
        <row r="154">
          <cell r="R154">
            <v>-0.10000000000000053</v>
          </cell>
          <cell r="S154">
            <v>0</v>
          </cell>
          <cell r="T154">
            <v>1.0809276557421481</v>
          </cell>
          <cell r="U154">
            <v>3.1490820367872576</v>
          </cell>
          <cell r="W154">
            <v>4.9504950495049506E-3</v>
          </cell>
          <cell r="X154">
            <v>0</v>
          </cell>
          <cell r="Y154">
            <v>0</v>
          </cell>
          <cell r="Z154">
            <v>0</v>
          </cell>
          <cell r="AA154">
            <v>0</v>
          </cell>
          <cell r="AB154">
            <v>1</v>
          </cell>
          <cell r="AC154">
            <v>0</v>
          </cell>
          <cell r="AD154">
            <v>1</v>
          </cell>
          <cell r="AE154">
            <v>0</v>
          </cell>
          <cell r="AS154">
            <v>0</v>
          </cell>
          <cell r="AT154">
            <v>1.43089259131991</v>
          </cell>
          <cell r="AU154">
            <v>82.044726943310138</v>
          </cell>
          <cell r="AW154">
            <v>2.8011204481792717E-3</v>
          </cell>
          <cell r="AX154">
            <v>0</v>
          </cell>
          <cell r="AY154">
            <v>0</v>
          </cell>
          <cell r="AZ154">
            <v>0</v>
          </cell>
          <cell r="BA154">
            <v>0</v>
          </cell>
          <cell r="BB154">
            <v>1</v>
          </cell>
          <cell r="BC154">
            <v>0</v>
          </cell>
        </row>
        <row r="155">
          <cell r="R155">
            <v>-9.9999999999999645E-2</v>
          </cell>
          <cell r="S155">
            <v>0</v>
          </cell>
          <cell r="T155">
            <v>25.301914518076863</v>
          </cell>
          <cell r="U155">
            <v>-6.6945495349652049</v>
          </cell>
          <cell r="W155">
            <v>4.9504950495049506E-3</v>
          </cell>
          <cell r="X155">
            <v>0</v>
          </cell>
          <cell r="Y155">
            <v>0</v>
          </cell>
          <cell r="Z155">
            <v>0</v>
          </cell>
          <cell r="AA155">
            <v>0</v>
          </cell>
          <cell r="AB155">
            <v>0</v>
          </cell>
          <cell r="AC155">
            <v>0</v>
          </cell>
          <cell r="AD155">
            <v>0</v>
          </cell>
          <cell r="AE155">
            <v>0</v>
          </cell>
          <cell r="AS155">
            <v>0</v>
          </cell>
          <cell r="AT155">
            <v>2.2411733363962809</v>
          </cell>
          <cell r="AU155">
            <v>-496.84805813460304</v>
          </cell>
          <cell r="AW155">
            <v>2.8011204481792717E-3</v>
          </cell>
          <cell r="AX155">
            <v>0</v>
          </cell>
          <cell r="AY155">
            <v>0</v>
          </cell>
          <cell r="AZ155">
            <v>0</v>
          </cell>
          <cell r="BA155">
            <v>0</v>
          </cell>
          <cell r="BB155">
            <v>1</v>
          </cell>
          <cell r="BC155">
            <v>1</v>
          </cell>
        </row>
        <row r="156">
          <cell r="R156">
            <v>0</v>
          </cell>
          <cell r="S156">
            <v>0</v>
          </cell>
          <cell r="T156">
            <v>-19.686933957892787</v>
          </cell>
          <cell r="U156">
            <v>3.0154513823936546</v>
          </cell>
          <cell r="W156">
            <v>4.9504950495049506E-3</v>
          </cell>
          <cell r="X156">
            <v>0</v>
          </cell>
          <cell r="Y156">
            <v>0</v>
          </cell>
          <cell r="Z156">
            <v>1</v>
          </cell>
          <cell r="AA156">
            <v>1</v>
          </cell>
          <cell r="AB156">
            <v>0</v>
          </cell>
          <cell r="AC156">
            <v>0</v>
          </cell>
          <cell r="AD156">
            <v>0</v>
          </cell>
          <cell r="AE156">
            <v>0</v>
          </cell>
          <cell r="AS156">
            <v>0</v>
          </cell>
          <cell r="AT156">
            <v>0.79509690040576297</v>
          </cell>
          <cell r="AU156">
            <v>68.851800536607882</v>
          </cell>
          <cell r="AW156">
            <v>2.8011204481792717E-3</v>
          </cell>
          <cell r="AX156">
            <v>0</v>
          </cell>
          <cell r="AY156">
            <v>0</v>
          </cell>
          <cell r="AZ156">
            <v>0</v>
          </cell>
          <cell r="BA156">
            <v>0</v>
          </cell>
          <cell r="BB156">
            <v>1</v>
          </cell>
          <cell r="BC156">
            <v>0</v>
          </cell>
        </row>
        <row r="157">
          <cell r="R157">
            <v>9.9999999999999645E-2</v>
          </cell>
          <cell r="S157">
            <v>0</v>
          </cell>
          <cell r="T157">
            <v>0.17979800522820785</v>
          </cell>
          <cell r="U157">
            <v>1.3214348476470916</v>
          </cell>
          <cell r="W157">
            <v>4.9504950495049506E-3</v>
          </cell>
          <cell r="X157">
            <v>0</v>
          </cell>
          <cell r="Y157">
            <v>0</v>
          </cell>
          <cell r="Z157">
            <v>0</v>
          </cell>
          <cell r="AA157">
            <v>0</v>
          </cell>
          <cell r="AB157">
            <v>0</v>
          </cell>
          <cell r="AC157">
            <v>0</v>
          </cell>
          <cell r="AD157">
            <v>1</v>
          </cell>
          <cell r="AE157">
            <v>0</v>
          </cell>
          <cell r="AS157">
            <v>0</v>
          </cell>
          <cell r="AT157">
            <v>0.85453796297200402</v>
          </cell>
          <cell r="AU157">
            <v>53.665457381981554</v>
          </cell>
          <cell r="AW157">
            <v>2.8011204481792717E-3</v>
          </cell>
          <cell r="AX157">
            <v>0</v>
          </cell>
          <cell r="AY157">
            <v>0</v>
          </cell>
          <cell r="AZ157">
            <v>0</v>
          </cell>
          <cell r="BA157">
            <v>0</v>
          </cell>
          <cell r="BB157">
            <v>1</v>
          </cell>
          <cell r="BC157">
            <v>0</v>
          </cell>
        </row>
        <row r="158">
          <cell r="R158">
            <v>-0.29999999999999982</v>
          </cell>
          <cell r="S158">
            <v>0</v>
          </cell>
          <cell r="T158">
            <v>25.542457324875439</v>
          </cell>
          <cell r="U158">
            <v>-1.3803947459865173</v>
          </cell>
          <cell r="W158">
            <v>4.9504950495049506E-3</v>
          </cell>
          <cell r="X158">
            <v>0</v>
          </cell>
          <cell r="Y158">
            <v>0</v>
          </cell>
          <cell r="Z158">
            <v>0</v>
          </cell>
          <cell r="AA158">
            <v>0</v>
          </cell>
          <cell r="AB158">
            <v>1</v>
          </cell>
          <cell r="AC158">
            <v>0</v>
          </cell>
          <cell r="AD158">
            <v>1</v>
          </cell>
          <cell r="AE158">
            <v>0</v>
          </cell>
          <cell r="AS158">
            <v>0</v>
          </cell>
          <cell r="AT158">
            <v>0.90103137728088678</v>
          </cell>
          <cell r="AU158">
            <v>-205.49319576657771</v>
          </cell>
          <cell r="AW158">
            <v>2.8011204481792717E-3</v>
          </cell>
          <cell r="AX158">
            <v>0</v>
          </cell>
          <cell r="AY158">
            <v>0</v>
          </cell>
          <cell r="AZ158">
            <v>0</v>
          </cell>
          <cell r="BA158">
            <v>0</v>
          </cell>
          <cell r="BB158">
            <v>1</v>
          </cell>
          <cell r="BC158">
            <v>1</v>
          </cell>
        </row>
        <row r="159">
          <cell r="R159">
            <v>0</v>
          </cell>
          <cell r="S159">
            <v>0</v>
          </cell>
          <cell r="T159">
            <v>-19.627036594052409</v>
          </cell>
          <cell r="U159">
            <v>1.0604022244882221</v>
          </cell>
          <cell r="W159">
            <v>4.9504950495049506E-3</v>
          </cell>
          <cell r="X159">
            <v>0</v>
          </cell>
          <cell r="Y159">
            <v>0</v>
          </cell>
          <cell r="Z159">
            <v>0</v>
          </cell>
          <cell r="AA159">
            <v>0</v>
          </cell>
          <cell r="AB159">
            <v>0</v>
          </cell>
          <cell r="AC159">
            <v>0</v>
          </cell>
          <cell r="AD159">
            <v>0</v>
          </cell>
          <cell r="AE159">
            <v>1</v>
          </cell>
          <cell r="AS159">
            <v>0</v>
          </cell>
          <cell r="AT159">
            <v>0.57784838751001888</v>
          </cell>
          <cell r="AU159">
            <v>-74.33846506243826</v>
          </cell>
          <cell r="AW159">
            <v>2.8011204481792717E-3</v>
          </cell>
          <cell r="AX159">
            <v>0</v>
          </cell>
          <cell r="AY159">
            <v>0</v>
          </cell>
          <cell r="AZ159">
            <v>0</v>
          </cell>
          <cell r="BA159">
            <v>0</v>
          </cell>
          <cell r="BB159">
            <v>1</v>
          </cell>
          <cell r="BC159">
            <v>1</v>
          </cell>
        </row>
        <row r="160">
          <cell r="R160">
            <v>-0.20000000000000018</v>
          </cell>
          <cell r="S160">
            <v>0</v>
          </cell>
          <cell r="T160">
            <v>25.478662795162421</v>
          </cell>
          <cell r="U160">
            <v>-0.34253248862194546</v>
          </cell>
          <cell r="W160">
            <v>4.9504950495049506E-3</v>
          </cell>
          <cell r="X160">
            <v>0</v>
          </cell>
          <cell r="Y160">
            <v>0</v>
          </cell>
          <cell r="Z160">
            <v>0</v>
          </cell>
          <cell r="AA160">
            <v>0</v>
          </cell>
          <cell r="AB160">
            <v>0</v>
          </cell>
          <cell r="AC160">
            <v>0</v>
          </cell>
          <cell r="AD160">
            <v>0</v>
          </cell>
          <cell r="AE160">
            <v>0</v>
          </cell>
          <cell r="AS160">
            <v>0</v>
          </cell>
          <cell r="AT160">
            <v>1.2986081575263135</v>
          </cell>
          <cell r="AU160">
            <v>-20.216216204817812</v>
          </cell>
          <cell r="AW160">
            <v>2.8011204481792717E-3</v>
          </cell>
          <cell r="AX160">
            <v>0</v>
          </cell>
          <cell r="AY160">
            <v>0</v>
          </cell>
          <cell r="AZ160">
            <v>0</v>
          </cell>
          <cell r="BA160">
            <v>0</v>
          </cell>
          <cell r="BB160">
            <v>1</v>
          </cell>
          <cell r="BC160">
            <v>1</v>
          </cell>
        </row>
        <row r="161">
          <cell r="R161">
            <v>0</v>
          </cell>
          <cell r="S161">
            <v>0</v>
          </cell>
          <cell r="T161">
            <v>-19.586648361645466</v>
          </cell>
          <cell r="U161">
            <v>0.65338040204041126</v>
          </cell>
          <cell r="W161">
            <v>4.9504950495049506E-3</v>
          </cell>
          <cell r="X161">
            <v>0</v>
          </cell>
          <cell r="Y161">
            <v>0</v>
          </cell>
          <cell r="Z161">
            <v>1</v>
          </cell>
          <cell r="AA161">
            <v>1</v>
          </cell>
          <cell r="AB161">
            <v>0</v>
          </cell>
          <cell r="AC161">
            <v>0</v>
          </cell>
          <cell r="AD161">
            <v>0</v>
          </cell>
          <cell r="AE161">
            <v>0</v>
          </cell>
          <cell r="AS161">
            <v>-0.25</v>
          </cell>
          <cell r="AT161">
            <v>0.89035192104679528</v>
          </cell>
          <cell r="AU161">
            <v>-11.27707316466581</v>
          </cell>
          <cell r="AW161">
            <v>2.8011204481792717E-3</v>
          </cell>
          <cell r="AX161">
            <v>0</v>
          </cell>
          <cell r="AY161">
            <v>0</v>
          </cell>
          <cell r="AZ161">
            <v>0</v>
          </cell>
          <cell r="BA161">
            <v>1</v>
          </cell>
          <cell r="BB161">
            <v>1</v>
          </cell>
          <cell r="BC161">
            <v>1</v>
          </cell>
        </row>
        <row r="162">
          <cell r="R162">
            <v>0</v>
          </cell>
          <cell r="S162">
            <v>0</v>
          </cell>
          <cell r="T162">
            <v>0.15324330717569498</v>
          </cell>
          <cell r="U162">
            <v>1.1854702785355598</v>
          </cell>
          <cell r="W162">
            <v>4.9504950495049506E-3</v>
          </cell>
          <cell r="X162">
            <v>0</v>
          </cell>
          <cell r="Y162">
            <v>0</v>
          </cell>
          <cell r="Z162">
            <v>0</v>
          </cell>
          <cell r="AA162">
            <v>0</v>
          </cell>
          <cell r="AB162">
            <v>0</v>
          </cell>
          <cell r="AC162">
            <v>0</v>
          </cell>
          <cell r="AD162">
            <v>1</v>
          </cell>
          <cell r="AE162">
            <v>0</v>
          </cell>
          <cell r="AS162">
            <v>0</v>
          </cell>
          <cell r="AT162">
            <v>1.0148657924998357</v>
          </cell>
          <cell r="AU162">
            <v>-16.761808418243291</v>
          </cell>
          <cell r="AW162">
            <v>2.8011204481792717E-3</v>
          </cell>
          <cell r="AX162">
            <v>0</v>
          </cell>
          <cell r="AY162">
            <v>0</v>
          </cell>
          <cell r="AZ162">
            <v>0</v>
          </cell>
          <cell r="BA162">
            <v>0</v>
          </cell>
          <cell r="BB162">
            <v>0</v>
          </cell>
          <cell r="BC162">
            <v>0</v>
          </cell>
        </row>
        <row r="163">
          <cell r="R163">
            <v>0.10000000000000053</v>
          </cell>
          <cell r="S163">
            <v>0</v>
          </cell>
          <cell r="T163">
            <v>26.056069008009853</v>
          </cell>
          <cell r="U163">
            <v>1.1504560940762723</v>
          </cell>
          <cell r="W163">
            <v>4.9504950495049506E-3</v>
          </cell>
          <cell r="X163">
            <v>0</v>
          </cell>
          <cell r="Y163">
            <v>0</v>
          </cell>
          <cell r="Z163">
            <v>0</v>
          </cell>
          <cell r="AA163">
            <v>0</v>
          </cell>
          <cell r="AB163">
            <v>0</v>
          </cell>
          <cell r="AC163">
            <v>0</v>
          </cell>
          <cell r="AD163">
            <v>1</v>
          </cell>
          <cell r="AE163">
            <v>0</v>
          </cell>
          <cell r="AS163">
            <v>0</v>
          </cell>
          <cell r="AT163">
            <v>0.93355941289346189</v>
          </cell>
          <cell r="AU163">
            <v>14.600998182426675</v>
          </cell>
          <cell r="AW163">
            <v>2.8011204481792717E-3</v>
          </cell>
          <cell r="AX163">
            <v>0</v>
          </cell>
          <cell r="AY163">
            <v>0</v>
          </cell>
          <cell r="AZ163">
            <v>1</v>
          </cell>
          <cell r="BA163">
            <v>0</v>
          </cell>
          <cell r="BB163">
            <v>0</v>
          </cell>
          <cell r="BC163">
            <v>0</v>
          </cell>
        </row>
        <row r="164">
          <cell r="R164">
            <v>-0.10000000000000053</v>
          </cell>
          <cell r="S164">
            <v>0.25</v>
          </cell>
          <cell r="T164">
            <v>-19.611025030671247</v>
          </cell>
          <cell r="U164">
            <v>0.25927474228179564</v>
          </cell>
          <cell r="W164">
            <v>4.9504950495049506E-3</v>
          </cell>
          <cell r="X164">
            <v>0</v>
          </cell>
          <cell r="Y164">
            <v>0</v>
          </cell>
          <cell r="Z164">
            <v>0</v>
          </cell>
          <cell r="AA164">
            <v>0</v>
          </cell>
          <cell r="AB164">
            <v>1</v>
          </cell>
          <cell r="AC164">
            <v>0</v>
          </cell>
          <cell r="AD164">
            <v>0</v>
          </cell>
          <cell r="AE164">
            <v>1</v>
          </cell>
          <cell r="AS164">
            <v>0</v>
          </cell>
          <cell r="AT164">
            <v>1.2535861709352534</v>
          </cell>
          <cell r="AU164">
            <v>10.196288066235844</v>
          </cell>
          <cell r="AW164">
            <v>2.8011204481792717E-3</v>
          </cell>
          <cell r="AX164">
            <v>0</v>
          </cell>
          <cell r="AY164">
            <v>0</v>
          </cell>
          <cell r="AZ164">
            <v>0</v>
          </cell>
          <cell r="BA164">
            <v>0</v>
          </cell>
          <cell r="BB164">
            <v>1</v>
          </cell>
          <cell r="BC164">
            <v>0</v>
          </cell>
        </row>
        <row r="165">
          <cell r="R165">
            <v>-9.9999999999999645E-2</v>
          </cell>
          <cell r="S165">
            <v>0</v>
          </cell>
          <cell r="T165">
            <v>0.82367080731494557</v>
          </cell>
          <cell r="U165">
            <v>1.4665031769033552</v>
          </cell>
          <cell r="W165">
            <v>4.9504950495049506E-3</v>
          </cell>
          <cell r="X165">
            <v>0</v>
          </cell>
          <cell r="Y165">
            <v>0</v>
          </cell>
          <cell r="Z165">
            <v>0</v>
          </cell>
          <cell r="AA165">
            <v>0</v>
          </cell>
          <cell r="AB165">
            <v>1</v>
          </cell>
          <cell r="AC165">
            <v>0</v>
          </cell>
          <cell r="AD165">
            <v>1</v>
          </cell>
          <cell r="AE165">
            <v>0</v>
          </cell>
          <cell r="AS165">
            <v>0</v>
          </cell>
          <cell r="AT165">
            <v>-1.062347582448496</v>
          </cell>
          <cell r="AU165">
            <v>-79.700875051136848</v>
          </cell>
          <cell r="AW165">
            <v>2.8011204481792717E-3</v>
          </cell>
          <cell r="AX165">
            <v>0</v>
          </cell>
          <cell r="AY165">
            <v>0</v>
          </cell>
          <cell r="AZ165">
            <v>0</v>
          </cell>
          <cell r="BA165">
            <v>0</v>
          </cell>
          <cell r="BB165">
            <v>0</v>
          </cell>
          <cell r="BC165">
            <v>1</v>
          </cell>
        </row>
        <row r="166">
          <cell r="R166">
            <v>0</v>
          </cell>
          <cell r="S166">
            <v>0</v>
          </cell>
          <cell r="T166">
            <v>25.953986712633043</v>
          </cell>
          <cell r="U166">
            <v>-2.1385970151955327</v>
          </cell>
          <cell r="W166">
            <v>4.9504950495049506E-3</v>
          </cell>
          <cell r="X166">
            <v>0</v>
          </cell>
          <cell r="Y166">
            <v>0</v>
          </cell>
          <cell r="Z166">
            <v>0</v>
          </cell>
          <cell r="AA166">
            <v>0</v>
          </cell>
          <cell r="AB166">
            <v>0</v>
          </cell>
          <cell r="AC166">
            <v>0</v>
          </cell>
          <cell r="AD166">
            <v>0</v>
          </cell>
          <cell r="AE166">
            <v>0</v>
          </cell>
          <cell r="AS166">
            <v>0</v>
          </cell>
          <cell r="AT166">
            <v>3.046053043709041</v>
          </cell>
          <cell r="AU166">
            <v>-9.7502318424008649</v>
          </cell>
          <cell r="AW166">
            <v>2.8011204481792717E-3</v>
          </cell>
          <cell r="AX166">
            <v>0</v>
          </cell>
          <cell r="AY166">
            <v>0</v>
          </cell>
          <cell r="AZ166">
            <v>0</v>
          </cell>
          <cell r="BA166">
            <v>0</v>
          </cell>
          <cell r="BB166">
            <v>1</v>
          </cell>
          <cell r="BC166">
            <v>1</v>
          </cell>
        </row>
        <row r="167">
          <cell r="R167">
            <v>9.9999999999999645E-2</v>
          </cell>
          <cell r="S167">
            <v>0</v>
          </cell>
          <cell r="T167">
            <v>-19.625361288397112</v>
          </cell>
          <cell r="U167">
            <v>3.2669951088112286</v>
          </cell>
          <cell r="W167">
            <v>4.9504950495049506E-3</v>
          </cell>
          <cell r="X167">
            <v>1</v>
          </cell>
          <cell r="Y167">
            <v>0</v>
          </cell>
          <cell r="Z167">
            <v>1</v>
          </cell>
          <cell r="AA167">
            <v>1</v>
          </cell>
          <cell r="AB167">
            <v>0</v>
          </cell>
          <cell r="AC167">
            <v>0</v>
          </cell>
          <cell r="AD167">
            <v>0</v>
          </cell>
          <cell r="AE167">
            <v>0</v>
          </cell>
          <cell r="AS167">
            <v>-0.25</v>
          </cell>
          <cell r="AT167">
            <v>1.5664527229744545</v>
          </cell>
          <cell r="AU167">
            <v>21.265542927959256</v>
          </cell>
          <cell r="AW167">
            <v>2.8011204481792717E-3</v>
          </cell>
          <cell r="AX167">
            <v>0</v>
          </cell>
          <cell r="AY167">
            <v>0</v>
          </cell>
          <cell r="AZ167">
            <v>0</v>
          </cell>
          <cell r="BA167">
            <v>1</v>
          </cell>
          <cell r="BB167">
            <v>1</v>
          </cell>
          <cell r="BC167">
            <v>0</v>
          </cell>
        </row>
        <row r="168">
          <cell r="R168">
            <v>0</v>
          </cell>
          <cell r="S168">
            <v>0</v>
          </cell>
          <cell r="T168">
            <v>0.6421648540832301</v>
          </cell>
          <cell r="U168">
            <v>-1.258599052844672</v>
          </cell>
          <cell r="W168">
            <v>4.9504950495049506E-3</v>
          </cell>
          <cell r="X168">
            <v>0</v>
          </cell>
          <cell r="Y168">
            <v>0</v>
          </cell>
          <cell r="Z168">
            <v>0</v>
          </cell>
          <cell r="AA168">
            <v>0</v>
          </cell>
          <cell r="AB168">
            <v>0</v>
          </cell>
          <cell r="AC168">
            <v>0</v>
          </cell>
          <cell r="AD168">
            <v>1</v>
          </cell>
          <cell r="AE168">
            <v>0</v>
          </cell>
          <cell r="AS168">
            <v>0</v>
          </cell>
          <cell r="AT168">
            <v>1.844788619772715</v>
          </cell>
          <cell r="AU168">
            <v>-15.76203553653867</v>
          </cell>
          <cell r="AW168">
            <v>2.8011204481792717E-3</v>
          </cell>
          <cell r="AX168">
            <v>0</v>
          </cell>
          <cell r="AY168">
            <v>0</v>
          </cell>
          <cell r="AZ168">
            <v>0</v>
          </cell>
          <cell r="BA168">
            <v>0</v>
          </cell>
          <cell r="BB168">
            <v>1</v>
          </cell>
          <cell r="BC168">
            <v>1</v>
          </cell>
        </row>
        <row r="169">
          <cell r="R169">
            <v>-0.19999999999999929</v>
          </cell>
          <cell r="S169">
            <v>0</v>
          </cell>
          <cell r="T169">
            <v>25.766361575478008</v>
          </cell>
          <cell r="U169">
            <v>-1.2112933428620536</v>
          </cell>
          <cell r="W169">
            <v>4.9504950495049506E-3</v>
          </cell>
          <cell r="X169">
            <v>0</v>
          </cell>
          <cell r="Y169">
            <v>0</v>
          </cell>
          <cell r="Z169">
            <v>0</v>
          </cell>
          <cell r="AA169">
            <v>0</v>
          </cell>
          <cell r="AB169">
            <v>0</v>
          </cell>
          <cell r="AC169">
            <v>0</v>
          </cell>
          <cell r="AD169">
            <v>0</v>
          </cell>
          <cell r="AE169">
            <v>0</v>
          </cell>
          <cell r="AS169">
            <v>0</v>
          </cell>
          <cell r="AT169">
            <v>0.67586695879575132</v>
          </cell>
          <cell r="AU169">
            <v>27.321507949022454</v>
          </cell>
          <cell r="AW169">
            <v>2.8011204481792717E-3</v>
          </cell>
          <cell r="AX169">
            <v>0</v>
          </cell>
          <cell r="AY169">
            <v>0</v>
          </cell>
          <cell r="AZ169">
            <v>0</v>
          </cell>
          <cell r="BA169">
            <v>0</v>
          </cell>
          <cell r="BB169">
            <v>1</v>
          </cell>
          <cell r="BC169">
            <v>0</v>
          </cell>
        </row>
        <row r="170">
          <cell r="R170">
            <v>9.9999999999999645E-2</v>
          </cell>
          <cell r="S170">
            <v>0</v>
          </cell>
          <cell r="T170">
            <v>-19.578374681145462</v>
          </cell>
          <cell r="U170">
            <v>-2.0383082175863856</v>
          </cell>
          <cell r="W170">
            <v>4.9504950495049506E-3</v>
          </cell>
          <cell r="X170">
            <v>0</v>
          </cell>
          <cell r="Y170">
            <v>0</v>
          </cell>
          <cell r="Z170">
            <v>0</v>
          </cell>
          <cell r="AA170">
            <v>0</v>
          </cell>
          <cell r="AB170">
            <v>0</v>
          </cell>
          <cell r="AC170">
            <v>0</v>
          </cell>
          <cell r="AD170">
            <v>0</v>
          </cell>
          <cell r="AE170">
            <v>0</v>
          </cell>
          <cell r="AS170">
            <v>0</v>
          </cell>
          <cell r="AT170">
            <v>0.68959279919445626</v>
          </cell>
          <cell r="AU170">
            <v>-37.27950029743085</v>
          </cell>
          <cell r="AW170">
            <v>2.8011204481792717E-3</v>
          </cell>
          <cell r="AX170">
            <v>0</v>
          </cell>
          <cell r="AY170">
            <v>0</v>
          </cell>
          <cell r="AZ170">
            <v>0</v>
          </cell>
          <cell r="BA170">
            <v>0</v>
          </cell>
          <cell r="BB170">
            <v>0</v>
          </cell>
          <cell r="BC170">
            <v>0</v>
          </cell>
        </row>
        <row r="171">
          <cell r="R171">
            <v>-9.9999999999999645E-2</v>
          </cell>
          <cell r="S171">
            <v>0</v>
          </cell>
          <cell r="T171">
            <v>0.39033391984206894</v>
          </cell>
          <cell r="U171">
            <v>0.43271652250082115</v>
          </cell>
          <cell r="W171">
            <v>4.9504950495049506E-3</v>
          </cell>
          <cell r="X171">
            <v>0</v>
          </cell>
          <cell r="Y171">
            <v>0</v>
          </cell>
          <cell r="Z171">
            <v>0</v>
          </cell>
          <cell r="AA171">
            <v>1</v>
          </cell>
          <cell r="AB171">
            <v>0</v>
          </cell>
          <cell r="AC171">
            <v>0</v>
          </cell>
          <cell r="AD171">
            <v>0</v>
          </cell>
          <cell r="AE171">
            <v>0</v>
          </cell>
          <cell r="AS171">
            <v>0</v>
          </cell>
          <cell r="AT171">
            <v>0.1785380599940215</v>
          </cell>
          <cell r="AU171">
            <v>37.617144888148154</v>
          </cell>
          <cell r="AW171">
            <v>2.8011204481792717E-3</v>
          </cell>
          <cell r="AX171">
            <v>0</v>
          </cell>
          <cell r="AY171">
            <v>0</v>
          </cell>
          <cell r="AZ171">
            <v>0</v>
          </cell>
          <cell r="BA171">
            <v>0</v>
          </cell>
          <cell r="BB171">
            <v>0</v>
          </cell>
          <cell r="BC171">
            <v>0</v>
          </cell>
        </row>
        <row r="172">
          <cell r="R172">
            <v>9.9999999999999645E-2</v>
          </cell>
          <cell r="S172">
            <v>0</v>
          </cell>
          <cell r="T172">
            <v>25.911172686096467</v>
          </cell>
          <cell r="U172">
            <v>-1.0455843087574834</v>
          </cell>
          <cell r="W172">
            <v>4.9504950495049506E-3</v>
          </cell>
          <cell r="X172">
            <v>0</v>
          </cell>
          <cell r="Y172">
            <v>0</v>
          </cell>
          <cell r="Z172">
            <v>0</v>
          </cell>
          <cell r="AA172">
            <v>0</v>
          </cell>
          <cell r="AB172">
            <v>0</v>
          </cell>
          <cell r="AC172">
            <v>0</v>
          </cell>
          <cell r="AD172">
            <v>1</v>
          </cell>
          <cell r="AE172">
            <v>0</v>
          </cell>
          <cell r="AS172">
            <v>0</v>
          </cell>
          <cell r="AT172">
            <v>5.0554449020152781</v>
          </cell>
          <cell r="AU172">
            <v>-53.83413751612531</v>
          </cell>
          <cell r="AW172">
            <v>2.8011204481792717E-3</v>
          </cell>
          <cell r="AX172">
            <v>0</v>
          </cell>
          <cell r="AY172">
            <v>0</v>
          </cell>
          <cell r="AZ172">
            <v>0</v>
          </cell>
          <cell r="BA172">
            <v>0</v>
          </cell>
          <cell r="BB172">
            <v>1</v>
          </cell>
          <cell r="BC172">
            <v>1</v>
          </cell>
        </row>
        <row r="173">
          <cell r="R173">
            <v>0</v>
          </cell>
          <cell r="S173">
            <v>0</v>
          </cell>
          <cell r="T173">
            <v>-19.58678247128033</v>
          </cell>
          <cell r="U173">
            <v>0.85192892030960232</v>
          </cell>
          <cell r="W173">
            <v>4.9504950495049506E-3</v>
          </cell>
          <cell r="X173">
            <v>0</v>
          </cell>
          <cell r="Y173">
            <v>0</v>
          </cell>
          <cell r="Z173">
            <v>0</v>
          </cell>
          <cell r="AA173">
            <v>0</v>
          </cell>
          <cell r="AB173">
            <v>0</v>
          </cell>
          <cell r="AC173">
            <v>0</v>
          </cell>
          <cell r="AD173">
            <v>0</v>
          </cell>
          <cell r="AE173">
            <v>1</v>
          </cell>
          <cell r="AS173">
            <v>0</v>
          </cell>
          <cell r="AT173">
            <v>-0.5641744087737649</v>
          </cell>
          <cell r="AU173">
            <v>-7.9776821058663003</v>
          </cell>
          <cell r="AW173">
            <v>2.8011204481792717E-3</v>
          </cell>
          <cell r="AX173">
            <v>0</v>
          </cell>
          <cell r="AY173">
            <v>0</v>
          </cell>
          <cell r="AZ173">
            <v>0</v>
          </cell>
          <cell r="BA173">
            <v>0</v>
          </cell>
          <cell r="BB173">
            <v>0</v>
          </cell>
          <cell r="BC173">
            <v>1</v>
          </cell>
        </row>
        <row r="174">
          <cell r="R174">
            <v>0</v>
          </cell>
          <cell r="S174">
            <v>0</v>
          </cell>
          <cell r="T174">
            <v>25.692807848495775</v>
          </cell>
          <cell r="U174">
            <v>-0.59712764042378497</v>
          </cell>
          <cell r="W174">
            <v>4.9504950495049506E-3</v>
          </cell>
          <cell r="X174">
            <v>0</v>
          </cell>
          <cell r="Y174">
            <v>0</v>
          </cell>
          <cell r="Z174">
            <v>0</v>
          </cell>
          <cell r="AA174">
            <v>0</v>
          </cell>
          <cell r="AB174">
            <v>0</v>
          </cell>
          <cell r="AC174">
            <v>0</v>
          </cell>
          <cell r="AD174">
            <v>1</v>
          </cell>
          <cell r="AE174">
            <v>0</v>
          </cell>
          <cell r="AS174">
            <v>0</v>
          </cell>
          <cell r="AT174">
            <v>1.7268885807179071</v>
          </cell>
          <cell r="AU174">
            <v>5.3639685722110366</v>
          </cell>
          <cell r="AW174">
            <v>2.8011204481792717E-3</v>
          </cell>
          <cell r="AX174">
            <v>0</v>
          </cell>
          <cell r="AY174">
            <v>0</v>
          </cell>
          <cell r="AZ174">
            <v>1</v>
          </cell>
          <cell r="BA174">
            <v>0</v>
          </cell>
          <cell r="BB174">
            <v>0</v>
          </cell>
          <cell r="BC174">
            <v>0</v>
          </cell>
        </row>
        <row r="175">
          <cell r="R175">
            <v>-0.20000000000000018</v>
          </cell>
          <cell r="S175">
            <v>0</v>
          </cell>
          <cell r="T175">
            <v>-19.521639221614027</v>
          </cell>
          <cell r="U175">
            <v>-1.3111205192107089</v>
          </cell>
          <cell r="W175">
            <v>4.9504950495049506E-3</v>
          </cell>
          <cell r="X175">
            <v>0</v>
          </cell>
          <cell r="Y175">
            <v>0</v>
          </cell>
          <cell r="Z175">
            <v>0</v>
          </cell>
          <cell r="AA175">
            <v>0</v>
          </cell>
          <cell r="AB175">
            <v>1</v>
          </cell>
          <cell r="AC175">
            <v>0</v>
          </cell>
          <cell r="AD175">
            <v>0</v>
          </cell>
          <cell r="AE175">
            <v>1</v>
          </cell>
          <cell r="AS175">
            <v>0</v>
          </cell>
          <cell r="AT175">
            <v>1.1307259760813781</v>
          </cell>
          <cell r="AU175">
            <v>-43.004538162051773</v>
          </cell>
          <cell r="AW175">
            <v>2.8011204481792717E-3</v>
          </cell>
          <cell r="AX175">
            <v>0</v>
          </cell>
          <cell r="AY175">
            <v>0</v>
          </cell>
          <cell r="AZ175">
            <v>0</v>
          </cell>
          <cell r="BA175">
            <v>0</v>
          </cell>
          <cell r="BB175">
            <v>1</v>
          </cell>
          <cell r="BC175">
            <v>1</v>
          </cell>
        </row>
        <row r="176">
          <cell r="R176">
            <v>0</v>
          </cell>
          <cell r="S176">
            <v>0.25</v>
          </cell>
          <cell r="T176">
            <v>0.22121501302436314</v>
          </cell>
          <cell r="U176">
            <v>-1.0524683247099573</v>
          </cell>
          <cell r="W176">
            <v>4.9504950495049506E-3</v>
          </cell>
          <cell r="X176">
            <v>0</v>
          </cell>
          <cell r="Y176">
            <v>0</v>
          </cell>
          <cell r="Z176">
            <v>0</v>
          </cell>
          <cell r="AA176">
            <v>0</v>
          </cell>
          <cell r="AB176">
            <v>0</v>
          </cell>
          <cell r="AC176">
            <v>0</v>
          </cell>
          <cell r="AD176">
            <v>1</v>
          </cell>
          <cell r="AE176">
            <v>0</v>
          </cell>
          <cell r="AS176">
            <v>0</v>
          </cell>
          <cell r="AT176">
            <v>2.3066632379242447</v>
          </cell>
          <cell r="AU176">
            <v>33.133049831921667</v>
          </cell>
          <cell r="AW176">
            <v>2.8011204481792717E-3</v>
          </cell>
          <cell r="AX176">
            <v>0</v>
          </cell>
          <cell r="AY176">
            <v>0</v>
          </cell>
          <cell r="AZ176">
            <v>0</v>
          </cell>
          <cell r="BA176">
            <v>0</v>
          </cell>
          <cell r="BB176">
            <v>0</v>
          </cell>
          <cell r="BC176">
            <v>0</v>
          </cell>
        </row>
        <row r="177">
          <cell r="R177">
            <v>0</v>
          </cell>
          <cell r="S177">
            <v>0</v>
          </cell>
          <cell r="T177">
            <v>25.633074935400522</v>
          </cell>
          <cell r="U177">
            <v>-1.7236234034208147</v>
          </cell>
          <cell r="W177">
            <v>4.9504950495049506E-3</v>
          </cell>
          <cell r="X177">
            <v>0</v>
          </cell>
          <cell r="Y177">
            <v>0</v>
          </cell>
          <cell r="Z177">
            <v>0</v>
          </cell>
          <cell r="AA177">
            <v>0</v>
          </cell>
          <cell r="AB177">
            <v>0</v>
          </cell>
          <cell r="AC177">
            <v>0</v>
          </cell>
          <cell r="AD177">
            <v>1</v>
          </cell>
          <cell r="AE177">
            <v>0</v>
          </cell>
          <cell r="AS177">
            <v>0</v>
          </cell>
          <cell r="AT177">
            <v>2.1767480267474983</v>
          </cell>
          <cell r="AU177">
            <v>17.230925061915979</v>
          </cell>
          <cell r="AW177">
            <v>2.8011204481792717E-3</v>
          </cell>
          <cell r="AX177">
            <v>0</v>
          </cell>
          <cell r="AY177">
            <v>0</v>
          </cell>
          <cell r="AZ177">
            <v>0</v>
          </cell>
          <cell r="BA177">
            <v>0</v>
          </cell>
          <cell r="BB177">
            <v>0</v>
          </cell>
          <cell r="BC177">
            <v>0</v>
          </cell>
        </row>
        <row r="178">
          <cell r="R178">
            <v>0</v>
          </cell>
          <cell r="S178">
            <v>0</v>
          </cell>
          <cell r="T178">
            <v>-19.607240421720068</v>
          </cell>
          <cell r="U178">
            <v>1.2166449433587447</v>
          </cell>
          <cell r="W178">
            <v>4.9504950495049506E-3</v>
          </cell>
          <cell r="X178">
            <v>0</v>
          </cell>
          <cell r="Y178">
            <v>0</v>
          </cell>
          <cell r="Z178">
            <v>0</v>
          </cell>
          <cell r="AA178">
            <v>0</v>
          </cell>
          <cell r="AB178">
            <v>0</v>
          </cell>
          <cell r="AC178">
            <v>0</v>
          </cell>
          <cell r="AD178">
            <v>0</v>
          </cell>
          <cell r="AE178">
            <v>1</v>
          </cell>
          <cell r="AS178">
            <v>0</v>
          </cell>
          <cell r="AT178">
            <v>0.95432400050301114</v>
          </cell>
          <cell r="AU178">
            <v>-27.784793190753415</v>
          </cell>
          <cell r="AW178">
            <v>2.8011204481792717E-3</v>
          </cell>
          <cell r="AX178">
            <v>0</v>
          </cell>
          <cell r="AY178">
            <v>0</v>
          </cell>
          <cell r="AZ178">
            <v>0</v>
          </cell>
          <cell r="BA178">
            <v>0</v>
          </cell>
          <cell r="BB178">
            <v>0</v>
          </cell>
          <cell r="BC178">
            <v>0</v>
          </cell>
        </row>
        <row r="179">
          <cell r="R179">
            <v>-0.20000000000000018</v>
          </cell>
          <cell r="S179">
            <v>0.25</v>
          </cell>
          <cell r="T179">
            <v>0.47494363090095248</v>
          </cell>
          <cell r="U179">
            <v>-0.48365746868954285</v>
          </cell>
          <cell r="W179">
            <v>4.9504950495049506E-3</v>
          </cell>
          <cell r="X179">
            <v>0</v>
          </cell>
          <cell r="Y179">
            <v>1</v>
          </cell>
          <cell r="Z179">
            <v>0</v>
          </cell>
          <cell r="AA179">
            <v>0</v>
          </cell>
          <cell r="AB179">
            <v>0</v>
          </cell>
          <cell r="AC179">
            <v>0</v>
          </cell>
          <cell r="AD179">
            <v>0</v>
          </cell>
          <cell r="AE179">
            <v>0</v>
          </cell>
          <cell r="AS179">
            <v>0</v>
          </cell>
          <cell r="AT179">
            <v>0.28585810075423096</v>
          </cell>
          <cell r="AU179">
            <v>-30.69037965237084</v>
          </cell>
          <cell r="AW179">
            <v>2.8011204481792717E-3</v>
          </cell>
          <cell r="AX179">
            <v>0</v>
          </cell>
          <cell r="AY179">
            <v>0</v>
          </cell>
          <cell r="AZ179">
            <v>0</v>
          </cell>
          <cell r="BA179">
            <v>0</v>
          </cell>
          <cell r="BB179">
            <v>1</v>
          </cell>
          <cell r="BC179">
            <v>1</v>
          </cell>
        </row>
        <row r="180">
          <cell r="R180">
            <v>-9.9999999999999645E-2</v>
          </cell>
          <cell r="S180">
            <v>0</v>
          </cell>
          <cell r="T180">
            <v>0.395470003040642</v>
          </cell>
          <cell r="U180">
            <v>-0.88750401107902244</v>
          </cell>
          <cell r="W180">
            <v>4.9504950495049506E-3</v>
          </cell>
          <cell r="X180">
            <v>0</v>
          </cell>
          <cell r="Y180">
            <v>0</v>
          </cell>
          <cell r="Z180">
            <v>0</v>
          </cell>
          <cell r="AA180">
            <v>0</v>
          </cell>
          <cell r="AB180">
            <v>0</v>
          </cell>
          <cell r="AC180">
            <v>0</v>
          </cell>
          <cell r="AD180">
            <v>0</v>
          </cell>
          <cell r="AE180">
            <v>0</v>
          </cell>
          <cell r="AS180">
            <v>0</v>
          </cell>
          <cell r="AT180">
            <v>0.28382770208239311</v>
          </cell>
          <cell r="AU180">
            <v>-53.292052320071967</v>
          </cell>
          <cell r="AW180">
            <v>2.8011204481792717E-3</v>
          </cell>
          <cell r="AX180">
            <v>0</v>
          </cell>
          <cell r="AY180">
            <v>0</v>
          </cell>
          <cell r="AZ180">
            <v>0</v>
          </cell>
          <cell r="BA180">
            <v>0</v>
          </cell>
          <cell r="BB180">
            <v>1</v>
          </cell>
          <cell r="BC180">
            <v>1</v>
          </cell>
        </row>
        <row r="181">
          <cell r="R181">
            <v>0</v>
          </cell>
          <cell r="S181">
            <v>0</v>
          </cell>
          <cell r="T181">
            <v>25.58887086554774</v>
          </cell>
          <cell r="U181">
            <v>1.5903174775890788E-2</v>
          </cell>
          <cell r="W181">
            <v>4.9504950495049506E-3</v>
          </cell>
          <cell r="X181">
            <v>0</v>
          </cell>
          <cell r="Y181">
            <v>0</v>
          </cell>
          <cell r="Z181">
            <v>0</v>
          </cell>
          <cell r="AA181">
            <v>1</v>
          </cell>
          <cell r="AB181">
            <v>0</v>
          </cell>
          <cell r="AC181">
            <v>0</v>
          </cell>
          <cell r="AD181">
            <v>0</v>
          </cell>
          <cell r="AE181">
            <v>0</v>
          </cell>
          <cell r="AS181">
            <v>0</v>
          </cell>
          <cell r="AT181">
            <v>1.2438589474110795</v>
          </cell>
          <cell r="AU181">
            <v>29.57085921620553</v>
          </cell>
          <cell r="AW181">
            <v>2.8011204481792717E-3</v>
          </cell>
          <cell r="AX181">
            <v>0</v>
          </cell>
          <cell r="AY181">
            <v>0</v>
          </cell>
          <cell r="AZ181">
            <v>0</v>
          </cell>
          <cell r="BA181">
            <v>0</v>
          </cell>
          <cell r="BB181">
            <v>1</v>
          </cell>
          <cell r="BC181">
            <v>0</v>
          </cell>
        </row>
        <row r="182">
          <cell r="R182">
            <v>0</v>
          </cell>
          <cell r="S182">
            <v>0.25</v>
          </cell>
          <cell r="T182">
            <v>-19.819413292933366</v>
          </cell>
          <cell r="U182">
            <v>-0.40182831885077103</v>
          </cell>
          <cell r="W182">
            <v>4.9504950495049506E-3</v>
          </cell>
          <cell r="X182">
            <v>0</v>
          </cell>
          <cell r="Y182">
            <v>1</v>
          </cell>
          <cell r="Z182">
            <v>1</v>
          </cell>
          <cell r="AA182">
            <v>0</v>
          </cell>
          <cell r="AB182">
            <v>0</v>
          </cell>
          <cell r="AC182">
            <v>0</v>
          </cell>
          <cell r="AD182">
            <v>0</v>
          </cell>
          <cell r="AE182">
            <v>0</v>
          </cell>
          <cell r="AS182">
            <v>0</v>
          </cell>
          <cell r="AT182">
            <v>3.6531404765829842</v>
          </cell>
          <cell r="AU182">
            <v>-17.152629066595541</v>
          </cell>
          <cell r="AW182">
            <v>2.8011204481792717E-3</v>
          </cell>
          <cell r="AX182">
            <v>0</v>
          </cell>
          <cell r="AY182">
            <v>0</v>
          </cell>
          <cell r="AZ182">
            <v>0</v>
          </cell>
          <cell r="BA182">
            <v>0</v>
          </cell>
          <cell r="BB182">
            <v>1</v>
          </cell>
          <cell r="BC182">
            <v>1</v>
          </cell>
        </row>
        <row r="183">
          <cell r="R183">
            <v>-0.10000000000000009</v>
          </cell>
          <cell r="S183">
            <v>0</v>
          </cell>
          <cell r="T183">
            <v>25.561540150605133</v>
          </cell>
          <cell r="U183">
            <v>0.40022012106658661</v>
          </cell>
          <cell r="W183">
            <v>4.9504950495049506E-3</v>
          </cell>
          <cell r="X183">
            <v>0</v>
          </cell>
          <cell r="Y183">
            <v>0</v>
          </cell>
          <cell r="Z183">
            <v>0</v>
          </cell>
          <cell r="AA183">
            <v>0</v>
          </cell>
          <cell r="AB183">
            <v>1</v>
          </cell>
          <cell r="AC183">
            <v>0</v>
          </cell>
          <cell r="AD183">
            <v>1</v>
          </cell>
          <cell r="AE183">
            <v>0</v>
          </cell>
          <cell r="AS183">
            <v>0</v>
          </cell>
          <cell r="AT183">
            <v>-2.1302553974530269</v>
          </cell>
          <cell r="AU183">
            <v>-15.467325834051348</v>
          </cell>
          <cell r="AW183">
            <v>2.8011204481792717E-3</v>
          </cell>
          <cell r="AX183">
            <v>0</v>
          </cell>
          <cell r="AY183">
            <v>0</v>
          </cell>
          <cell r="AZ183">
            <v>0</v>
          </cell>
          <cell r="BA183">
            <v>0</v>
          </cell>
          <cell r="BB183">
            <v>0</v>
          </cell>
          <cell r="BC183">
            <v>1</v>
          </cell>
        </row>
        <row r="184">
          <cell r="R184">
            <v>0.19999999999999973</v>
          </cell>
          <cell r="S184">
            <v>0</v>
          </cell>
          <cell r="T184">
            <v>-19.651068294740305</v>
          </cell>
          <cell r="U184">
            <v>-0.14482562325246537</v>
          </cell>
          <cell r="W184">
            <v>4.9504950495049506E-3</v>
          </cell>
          <cell r="X184">
            <v>0</v>
          </cell>
          <cell r="Y184">
            <v>0</v>
          </cell>
          <cell r="Z184">
            <v>0</v>
          </cell>
          <cell r="AA184">
            <v>0</v>
          </cell>
          <cell r="AB184">
            <v>0</v>
          </cell>
          <cell r="AC184">
            <v>0</v>
          </cell>
          <cell r="AD184">
            <v>0</v>
          </cell>
          <cell r="AE184">
            <v>1</v>
          </cell>
          <cell r="AS184">
            <v>0</v>
          </cell>
          <cell r="AT184">
            <v>5.9618830063393382</v>
          </cell>
          <cell r="AU184">
            <v>5.3191172607281523</v>
          </cell>
          <cell r="AW184">
            <v>2.8011204481792717E-3</v>
          </cell>
          <cell r="AX184">
            <v>0</v>
          </cell>
          <cell r="AY184">
            <v>0</v>
          </cell>
          <cell r="AZ184">
            <v>0</v>
          </cell>
          <cell r="BA184">
            <v>0</v>
          </cell>
          <cell r="BB184">
            <v>1</v>
          </cell>
          <cell r="BC184">
            <v>0</v>
          </cell>
        </row>
        <row r="185">
          <cell r="R185">
            <v>-0.19999999999999973</v>
          </cell>
          <cell r="S185">
            <v>0</v>
          </cell>
          <cell r="T185">
            <v>0.2778204537307345</v>
          </cell>
          <cell r="U185">
            <v>-1.037809190232974</v>
          </cell>
          <cell r="W185">
            <v>4.9504950495049506E-3</v>
          </cell>
          <cell r="X185">
            <v>0</v>
          </cell>
          <cell r="Y185">
            <v>0</v>
          </cell>
          <cell r="Z185">
            <v>0</v>
          </cell>
          <cell r="AA185">
            <v>0</v>
          </cell>
          <cell r="AB185">
            <v>1</v>
          </cell>
          <cell r="AC185">
            <v>0</v>
          </cell>
          <cell r="AD185">
            <v>1</v>
          </cell>
          <cell r="AE185">
            <v>0</v>
          </cell>
          <cell r="AS185">
            <v>0</v>
          </cell>
          <cell r="AT185">
            <v>-0.8178866652356368</v>
          </cell>
          <cell r="AU185">
            <v>19.631151421284635</v>
          </cell>
          <cell r="AW185">
            <v>2.8011204481792717E-3</v>
          </cell>
          <cell r="AX185">
            <v>0</v>
          </cell>
          <cell r="AY185">
            <v>1</v>
          </cell>
          <cell r="AZ185">
            <v>1</v>
          </cell>
          <cell r="BA185">
            <v>0</v>
          </cell>
          <cell r="BB185">
            <v>0</v>
          </cell>
          <cell r="BC185">
            <v>0</v>
          </cell>
        </row>
        <row r="186">
          <cell r="R186">
            <v>-0.19999999999999973</v>
          </cell>
          <cell r="S186">
            <v>0</v>
          </cell>
          <cell r="T186">
            <v>25.624732114358661</v>
          </cell>
          <cell r="U186">
            <v>-1.2637701303482711</v>
          </cell>
          <cell r="W186">
            <v>4.9504950495049506E-3</v>
          </cell>
          <cell r="X186">
            <v>0</v>
          </cell>
          <cell r="Y186">
            <v>0</v>
          </cell>
          <cell r="Z186">
            <v>0</v>
          </cell>
          <cell r="AA186">
            <v>0</v>
          </cell>
          <cell r="AB186">
            <v>0</v>
          </cell>
          <cell r="AC186">
            <v>0</v>
          </cell>
          <cell r="AD186">
            <v>0</v>
          </cell>
          <cell r="AE186">
            <v>0</v>
          </cell>
          <cell r="AS186">
            <v>0</v>
          </cell>
          <cell r="AT186">
            <v>9.5696526833466744E-2</v>
          </cell>
          <cell r="AU186">
            <v>-63.867273012451008</v>
          </cell>
          <cell r="AW186">
            <v>2.8011204481792717E-3</v>
          </cell>
          <cell r="AX186">
            <v>0</v>
          </cell>
          <cell r="AY186">
            <v>0</v>
          </cell>
          <cell r="AZ186">
            <v>0</v>
          </cell>
          <cell r="BA186">
            <v>0</v>
          </cell>
          <cell r="BB186">
            <v>0</v>
          </cell>
          <cell r="BC186">
            <v>0</v>
          </cell>
        </row>
        <row r="187">
          <cell r="R187">
            <v>0</v>
          </cell>
          <cell r="S187">
            <v>0</v>
          </cell>
          <cell r="T187">
            <v>-19.812448005064105</v>
          </cell>
          <cell r="U187">
            <v>-2.9543449132324584</v>
          </cell>
          <cell r="W187">
            <v>4.9504950495049506E-3</v>
          </cell>
          <cell r="X187">
            <v>0</v>
          </cell>
          <cell r="Y187">
            <v>0</v>
          </cell>
          <cell r="Z187">
            <v>0</v>
          </cell>
          <cell r="AA187">
            <v>0</v>
          </cell>
          <cell r="AB187">
            <v>0</v>
          </cell>
          <cell r="AC187">
            <v>0</v>
          </cell>
          <cell r="AD187">
            <v>0</v>
          </cell>
          <cell r="AE187">
            <v>1</v>
          </cell>
          <cell r="AS187">
            <v>0</v>
          </cell>
          <cell r="AT187">
            <v>1.6440993317642392</v>
          </cell>
          <cell r="AU187">
            <v>-1.5605027412807835</v>
          </cell>
          <cell r="AW187">
            <v>2.8011204481792717E-3</v>
          </cell>
          <cell r="AX187">
            <v>0</v>
          </cell>
          <cell r="AY187">
            <v>0</v>
          </cell>
          <cell r="AZ187">
            <v>0</v>
          </cell>
          <cell r="BA187">
            <v>0</v>
          </cell>
          <cell r="BB187">
            <v>1</v>
          </cell>
          <cell r="BC187">
            <v>1</v>
          </cell>
        </row>
        <row r="188">
          <cell r="R188">
            <v>0</v>
          </cell>
          <cell r="S188">
            <v>0.25</v>
          </cell>
          <cell r="T188">
            <v>0.29838477513412454</v>
          </cell>
          <cell r="U188">
            <v>-2.004570993238739</v>
          </cell>
          <cell r="W188">
            <v>4.9504950495049506E-3</v>
          </cell>
          <cell r="X188">
            <v>0</v>
          </cell>
          <cell r="Y188">
            <v>1</v>
          </cell>
          <cell r="Z188">
            <v>0</v>
          </cell>
          <cell r="AA188">
            <v>0</v>
          </cell>
          <cell r="AB188">
            <v>0</v>
          </cell>
          <cell r="AC188">
            <v>0</v>
          </cell>
          <cell r="AD188">
            <v>0</v>
          </cell>
          <cell r="AE188">
            <v>0</v>
          </cell>
          <cell r="AS188">
            <v>0</v>
          </cell>
          <cell r="AT188">
            <v>0.42621744479492008</v>
          </cell>
          <cell r="AU188">
            <v>-4.3925185544233711</v>
          </cell>
          <cell r="AW188">
            <v>2.8011204481792717E-3</v>
          </cell>
          <cell r="AX188">
            <v>0</v>
          </cell>
          <cell r="AY188">
            <v>0</v>
          </cell>
          <cell r="AZ188">
            <v>0</v>
          </cell>
          <cell r="BA188">
            <v>0</v>
          </cell>
          <cell r="BB188">
            <v>0</v>
          </cell>
          <cell r="BC188">
            <v>0</v>
          </cell>
        </row>
        <row r="189">
          <cell r="R189">
            <v>0</v>
          </cell>
          <cell r="S189">
            <v>0</v>
          </cell>
          <cell r="T189">
            <v>25.138504030110759</v>
          </cell>
          <cell r="U189">
            <v>0.92851919276789729</v>
          </cell>
          <cell r="W189">
            <v>4.9504950495049506E-3</v>
          </cell>
          <cell r="X189">
            <v>0</v>
          </cell>
          <cell r="Y189">
            <v>0</v>
          </cell>
          <cell r="Z189">
            <v>0</v>
          </cell>
          <cell r="AA189">
            <v>0</v>
          </cell>
          <cell r="AB189">
            <v>0</v>
          </cell>
          <cell r="AC189">
            <v>0</v>
          </cell>
          <cell r="AD189">
            <v>0</v>
          </cell>
          <cell r="AE189">
            <v>0</v>
          </cell>
          <cell r="AS189">
            <v>0</v>
          </cell>
          <cell r="AT189">
            <v>-0.38558238546419743</v>
          </cell>
          <cell r="AU189">
            <v>3.4773637456704913E-2</v>
          </cell>
          <cell r="AW189">
            <v>2.8011204481792717E-3</v>
          </cell>
          <cell r="AX189">
            <v>0</v>
          </cell>
          <cell r="AY189">
            <v>0</v>
          </cell>
          <cell r="AZ189">
            <v>0</v>
          </cell>
          <cell r="BA189">
            <v>0</v>
          </cell>
          <cell r="BB189">
            <v>0</v>
          </cell>
          <cell r="BC189">
            <v>0</v>
          </cell>
        </row>
        <row r="190">
          <cell r="R190">
            <v>0</v>
          </cell>
          <cell r="S190">
            <v>0</v>
          </cell>
          <cell r="T190">
            <v>-19.864947324840497</v>
          </cell>
          <cell r="U190">
            <v>-1.85952279054062</v>
          </cell>
          <cell r="W190">
            <v>4.9504950495049506E-3</v>
          </cell>
          <cell r="X190">
            <v>0</v>
          </cell>
          <cell r="Y190">
            <v>0</v>
          </cell>
          <cell r="Z190">
            <v>0</v>
          </cell>
          <cell r="AA190">
            <v>0</v>
          </cell>
          <cell r="AB190">
            <v>0</v>
          </cell>
          <cell r="AC190">
            <v>0</v>
          </cell>
          <cell r="AD190">
            <v>0</v>
          </cell>
          <cell r="AE190">
            <v>1</v>
          </cell>
          <cell r="AS190">
            <v>0</v>
          </cell>
          <cell r="AT190">
            <v>4.468880156073431</v>
          </cell>
          <cell r="AU190">
            <v>-12.876999713556881</v>
          </cell>
          <cell r="AW190">
            <v>2.8011204481792717E-3</v>
          </cell>
          <cell r="AX190">
            <v>0</v>
          </cell>
          <cell r="AY190">
            <v>0</v>
          </cell>
          <cell r="AZ190">
            <v>0</v>
          </cell>
          <cell r="BA190">
            <v>0</v>
          </cell>
          <cell r="BB190">
            <v>1</v>
          </cell>
          <cell r="BC190">
            <v>1</v>
          </cell>
        </row>
        <row r="191">
          <cell r="R191">
            <v>0</v>
          </cell>
          <cell r="S191">
            <v>0.25</v>
          </cell>
          <cell r="T191">
            <v>0.34257117397683712</v>
          </cell>
          <cell r="U191">
            <v>0.89081622819697404</v>
          </cell>
          <cell r="W191">
            <v>4.9504950495049506E-3</v>
          </cell>
          <cell r="X191">
            <v>0</v>
          </cell>
          <cell r="Y191">
            <v>0</v>
          </cell>
          <cell r="Z191">
            <v>0</v>
          </cell>
          <cell r="AA191">
            <v>0</v>
          </cell>
          <cell r="AB191">
            <v>0</v>
          </cell>
          <cell r="AC191">
            <v>0</v>
          </cell>
          <cell r="AD191">
            <v>1</v>
          </cell>
          <cell r="AE191">
            <v>0</v>
          </cell>
          <cell r="AS191">
            <v>0</v>
          </cell>
          <cell r="AT191">
            <v>0.73530123353918309</v>
          </cell>
          <cell r="AU191">
            <v>-23.48893164189235</v>
          </cell>
          <cell r="AW191">
            <v>2.8011204481792717E-3</v>
          </cell>
          <cell r="AX191">
            <v>0</v>
          </cell>
          <cell r="AY191">
            <v>0</v>
          </cell>
          <cell r="AZ191">
            <v>0</v>
          </cell>
          <cell r="BA191">
            <v>0</v>
          </cell>
          <cell r="BB191">
            <v>0</v>
          </cell>
          <cell r="BC191">
            <v>0</v>
          </cell>
        </row>
        <row r="192">
          <cell r="R192">
            <v>-0.10000000000000009</v>
          </cell>
          <cell r="S192">
            <v>0</v>
          </cell>
          <cell r="T192">
            <v>25.36203283770595</v>
          </cell>
          <cell r="U192">
            <v>4.6671904291481605E-3</v>
          </cell>
          <cell r="W192">
            <v>4.9504950495049506E-3</v>
          </cell>
          <cell r="X192">
            <v>0</v>
          </cell>
          <cell r="Y192">
            <v>0</v>
          </cell>
          <cell r="Z192">
            <v>0</v>
          </cell>
          <cell r="AA192">
            <v>0</v>
          </cell>
          <cell r="AB192">
            <v>1</v>
          </cell>
          <cell r="AC192">
            <v>0</v>
          </cell>
          <cell r="AD192">
            <v>1</v>
          </cell>
          <cell r="AE192">
            <v>0</v>
          </cell>
          <cell r="AS192">
            <v>0</v>
          </cell>
          <cell r="AT192">
            <v>2.1280910816214158</v>
          </cell>
          <cell r="AU192">
            <v>15.399868624513161</v>
          </cell>
          <cell r="AW192">
            <v>2.8011204481792717E-3</v>
          </cell>
          <cell r="AX192">
            <v>0</v>
          </cell>
          <cell r="AY192">
            <v>0</v>
          </cell>
          <cell r="AZ192">
            <v>0</v>
          </cell>
          <cell r="BA192">
            <v>0</v>
          </cell>
          <cell r="BB192">
            <v>1</v>
          </cell>
          <cell r="BC192">
            <v>0</v>
          </cell>
        </row>
        <row r="193">
          <cell r="R193">
            <v>-0.10000000000000009</v>
          </cell>
          <cell r="S193">
            <v>0</v>
          </cell>
          <cell r="T193">
            <v>-19.665473154564115</v>
          </cell>
          <cell r="U193">
            <v>-0.22948090641068528</v>
          </cell>
          <cell r="W193">
            <v>4.9504950495049506E-3</v>
          </cell>
          <cell r="X193">
            <v>0</v>
          </cell>
          <cell r="Y193">
            <v>0</v>
          </cell>
          <cell r="Z193">
            <v>0</v>
          </cell>
          <cell r="AA193">
            <v>0</v>
          </cell>
          <cell r="AB193">
            <v>1</v>
          </cell>
          <cell r="AC193">
            <v>0</v>
          </cell>
          <cell r="AD193">
            <v>0</v>
          </cell>
          <cell r="AE193">
            <v>1</v>
          </cell>
          <cell r="AS193">
            <v>0</v>
          </cell>
          <cell r="AT193">
            <v>1.5949078147133051</v>
          </cell>
          <cell r="AU193">
            <v>1.8617009052321289</v>
          </cell>
          <cell r="AW193">
            <v>2.8011204481792717E-3</v>
          </cell>
          <cell r="AX193">
            <v>0</v>
          </cell>
          <cell r="AY193">
            <v>0</v>
          </cell>
          <cell r="AZ193">
            <v>0</v>
          </cell>
          <cell r="BA193">
            <v>0</v>
          </cell>
          <cell r="BB193">
            <v>1</v>
          </cell>
          <cell r="BC193">
            <v>0</v>
          </cell>
        </row>
        <row r="194">
          <cell r="R194">
            <v>0.20000000000000018</v>
          </cell>
          <cell r="S194">
            <v>0.25</v>
          </cell>
          <cell r="T194">
            <v>0.46761436511329624</v>
          </cell>
          <cell r="U194">
            <v>-0.27397047638265837</v>
          </cell>
          <cell r="W194">
            <v>4.9504950495049506E-3</v>
          </cell>
          <cell r="X194">
            <v>0</v>
          </cell>
          <cell r="Y194">
            <v>0</v>
          </cell>
          <cell r="Z194">
            <v>0</v>
          </cell>
          <cell r="AA194">
            <v>0</v>
          </cell>
          <cell r="AB194">
            <v>0</v>
          </cell>
          <cell r="AC194">
            <v>0</v>
          </cell>
          <cell r="AD194">
            <v>1</v>
          </cell>
          <cell r="AE194">
            <v>0</v>
          </cell>
          <cell r="AS194">
            <v>0</v>
          </cell>
          <cell r="AT194">
            <v>1.7357032528765641</v>
          </cell>
          <cell r="AU194">
            <v>-7.8347511867006743</v>
          </cell>
          <cell r="AW194">
            <v>2.8011204481792717E-3</v>
          </cell>
          <cell r="AX194">
            <v>0</v>
          </cell>
          <cell r="AY194">
            <v>0</v>
          </cell>
          <cell r="AZ194">
            <v>0</v>
          </cell>
          <cell r="BA194">
            <v>0</v>
          </cell>
          <cell r="BB194">
            <v>1</v>
          </cell>
          <cell r="BC194">
            <v>1</v>
          </cell>
        </row>
        <row r="195">
          <cell r="R195">
            <v>-0.20000000000000018</v>
          </cell>
          <cell r="S195">
            <v>0</v>
          </cell>
          <cell r="T195">
            <v>25.418229208223625</v>
          </cell>
          <cell r="U195">
            <v>-1.0746987205783325</v>
          </cell>
          <cell r="W195">
            <v>4.9504950495049506E-3</v>
          </cell>
          <cell r="X195">
            <v>0</v>
          </cell>
          <cell r="Y195">
            <v>0</v>
          </cell>
          <cell r="Z195">
            <v>0</v>
          </cell>
          <cell r="AA195">
            <v>0</v>
          </cell>
          <cell r="AB195">
            <v>0</v>
          </cell>
          <cell r="AC195">
            <v>0</v>
          </cell>
          <cell r="AD195">
            <v>0</v>
          </cell>
          <cell r="AE195">
            <v>0</v>
          </cell>
          <cell r="AS195">
            <v>0</v>
          </cell>
          <cell r="AT195">
            <v>2.7522233614174807</v>
          </cell>
          <cell r="AU195">
            <v>-7.4284778418733381</v>
          </cell>
          <cell r="AW195">
            <v>2.8011204481792717E-3</v>
          </cell>
          <cell r="AX195">
            <v>0</v>
          </cell>
          <cell r="AY195">
            <v>0</v>
          </cell>
          <cell r="AZ195">
            <v>0</v>
          </cell>
          <cell r="BA195">
            <v>0</v>
          </cell>
          <cell r="BB195">
            <v>1</v>
          </cell>
          <cell r="BC195">
            <v>1</v>
          </cell>
        </row>
        <row r="196">
          <cell r="R196">
            <v>0</v>
          </cell>
          <cell r="S196">
            <v>0</v>
          </cell>
          <cell r="T196">
            <v>-19.784262165295328</v>
          </cell>
          <cell r="U196">
            <v>-0.56360677706518614</v>
          </cell>
          <cell r="W196">
            <v>4.9504950495049506E-3</v>
          </cell>
          <cell r="X196">
            <v>0</v>
          </cell>
          <cell r="Y196">
            <v>0</v>
          </cell>
          <cell r="Z196">
            <v>1</v>
          </cell>
          <cell r="AA196">
            <v>0</v>
          </cell>
          <cell r="AB196">
            <v>0</v>
          </cell>
          <cell r="AC196">
            <v>0</v>
          </cell>
          <cell r="AD196">
            <v>0</v>
          </cell>
          <cell r="AE196">
            <v>0</v>
          </cell>
          <cell r="AS196">
            <v>0</v>
          </cell>
          <cell r="AT196">
            <v>0.24022923613038058</v>
          </cell>
          <cell r="AU196">
            <v>30.362327462147032</v>
          </cell>
          <cell r="AW196">
            <v>2.8011204481792717E-3</v>
          </cell>
          <cell r="AX196">
            <v>0</v>
          </cell>
          <cell r="AY196">
            <v>0</v>
          </cell>
          <cell r="AZ196">
            <v>0</v>
          </cell>
          <cell r="BA196">
            <v>0</v>
          </cell>
          <cell r="BB196">
            <v>1</v>
          </cell>
          <cell r="BC196">
            <v>0</v>
          </cell>
        </row>
        <row r="197">
          <cell r="R197">
            <v>-0.10000000000000009</v>
          </cell>
          <cell r="S197">
            <v>0.25</v>
          </cell>
          <cell r="T197">
            <v>0.24303927754414745</v>
          </cell>
          <cell r="U197">
            <v>-1.2157001602911892</v>
          </cell>
          <cell r="W197">
            <v>4.9504950495049506E-3</v>
          </cell>
          <cell r="X197">
            <v>0</v>
          </cell>
          <cell r="Y197">
            <v>1</v>
          </cell>
          <cell r="Z197">
            <v>0</v>
          </cell>
          <cell r="AA197">
            <v>0</v>
          </cell>
          <cell r="AB197">
            <v>0</v>
          </cell>
          <cell r="AC197">
            <v>0</v>
          </cell>
          <cell r="AD197">
            <v>0</v>
          </cell>
          <cell r="AE197">
            <v>0</v>
          </cell>
          <cell r="AS197">
            <v>0</v>
          </cell>
          <cell r="AT197">
            <v>1.5403092158888354</v>
          </cell>
          <cell r="AU197">
            <v>-19.705807198665443</v>
          </cell>
          <cell r="AW197">
            <v>2.8011204481792717E-3</v>
          </cell>
          <cell r="AX197">
            <v>0</v>
          </cell>
          <cell r="AY197">
            <v>0</v>
          </cell>
          <cell r="AZ197">
            <v>0</v>
          </cell>
          <cell r="BA197">
            <v>0</v>
          </cell>
          <cell r="BB197">
            <v>1</v>
          </cell>
          <cell r="BC197">
            <v>1</v>
          </cell>
        </row>
        <row r="198">
          <cell r="R198">
            <v>0</v>
          </cell>
          <cell r="S198">
            <v>0</v>
          </cell>
          <cell r="T198">
            <v>25.248207997158829</v>
          </cell>
          <cell r="U198">
            <v>-0.36713812819741198</v>
          </cell>
          <cell r="W198">
            <v>4.9504950495049506E-3</v>
          </cell>
          <cell r="X198">
            <v>0</v>
          </cell>
          <cell r="Y198">
            <v>0</v>
          </cell>
          <cell r="Z198">
            <v>0</v>
          </cell>
          <cell r="AA198">
            <v>0</v>
          </cell>
          <cell r="AB198">
            <v>0</v>
          </cell>
          <cell r="AC198">
            <v>0</v>
          </cell>
          <cell r="AD198">
            <v>1</v>
          </cell>
          <cell r="AE198">
            <v>0</v>
          </cell>
          <cell r="AS198">
            <v>0</v>
          </cell>
          <cell r="AT198">
            <v>2.5452729039797068</v>
          </cell>
          <cell r="AU198">
            <v>10.708107559504091</v>
          </cell>
          <cell r="AW198">
            <v>2.8011204481792717E-3</v>
          </cell>
          <cell r="AX198">
            <v>0</v>
          </cell>
          <cell r="AY198">
            <v>0</v>
          </cell>
          <cell r="AZ198">
            <v>1</v>
          </cell>
          <cell r="BA198">
            <v>0</v>
          </cell>
          <cell r="BB198">
            <v>0</v>
          </cell>
          <cell r="BC198">
            <v>0</v>
          </cell>
        </row>
        <row r="199">
          <cell r="R199">
            <v>0</v>
          </cell>
          <cell r="S199">
            <v>0</v>
          </cell>
          <cell r="T199">
            <v>-19.959628458287188</v>
          </cell>
          <cell r="U199">
            <v>1.9462850803550011</v>
          </cell>
          <cell r="W199">
            <v>4.9504950495049506E-3</v>
          </cell>
          <cell r="X199">
            <v>0</v>
          </cell>
          <cell r="Y199">
            <v>0</v>
          </cell>
          <cell r="Z199">
            <v>1</v>
          </cell>
          <cell r="AA199">
            <v>1</v>
          </cell>
          <cell r="AB199">
            <v>0</v>
          </cell>
          <cell r="AC199">
            <v>0</v>
          </cell>
          <cell r="AD199">
            <v>0</v>
          </cell>
          <cell r="AE199">
            <v>0</v>
          </cell>
          <cell r="AS199">
            <v>0</v>
          </cell>
          <cell r="AT199">
            <v>1.3101780404898875</v>
          </cell>
          <cell r="AU199">
            <v>-24.681348904545093</v>
          </cell>
          <cell r="AW199">
            <v>2.8011204481792717E-3</v>
          </cell>
          <cell r="AX199">
            <v>0</v>
          </cell>
          <cell r="AY199">
            <v>0</v>
          </cell>
          <cell r="AZ199">
            <v>0</v>
          </cell>
          <cell r="BA199">
            <v>0</v>
          </cell>
          <cell r="BB199">
            <v>0</v>
          </cell>
          <cell r="BC199">
            <v>0</v>
          </cell>
        </row>
        <row r="200">
          <cell r="R200">
            <v>0.10000000000000009</v>
          </cell>
          <cell r="S200">
            <v>0.25</v>
          </cell>
          <cell r="T200">
            <v>25.945730751288153</v>
          </cell>
          <cell r="U200">
            <v>-1.8519014001062599</v>
          </cell>
          <cell r="W200">
            <v>4.9504950495049506E-3</v>
          </cell>
          <cell r="X200">
            <v>1</v>
          </cell>
          <cell r="Y200">
            <v>1</v>
          </cell>
          <cell r="Z200">
            <v>0</v>
          </cell>
          <cell r="AA200">
            <v>0</v>
          </cell>
          <cell r="AB200">
            <v>0</v>
          </cell>
          <cell r="AC200">
            <v>0</v>
          </cell>
          <cell r="AD200">
            <v>0</v>
          </cell>
          <cell r="AE200">
            <v>0</v>
          </cell>
          <cell r="AS200">
            <v>0</v>
          </cell>
          <cell r="AT200">
            <v>1.9420205346117234</v>
          </cell>
          <cell r="AU200">
            <v>12.419321437378091</v>
          </cell>
          <cell r="AW200">
            <v>2.8011204481792717E-3</v>
          </cell>
          <cell r="AX200">
            <v>0</v>
          </cell>
          <cell r="AY200">
            <v>0</v>
          </cell>
          <cell r="AZ200">
            <v>0</v>
          </cell>
          <cell r="BA200">
            <v>0</v>
          </cell>
          <cell r="BB200">
            <v>0</v>
          </cell>
          <cell r="BC200">
            <v>0</v>
          </cell>
        </row>
        <row r="201">
          <cell r="R201">
            <v>0.20000000000000018</v>
          </cell>
          <cell r="S201">
            <v>0</v>
          </cell>
          <cell r="T201">
            <v>-19.559135817081742</v>
          </cell>
          <cell r="U201">
            <v>2.3879039884714111</v>
          </cell>
          <cell r="W201">
            <v>4.9504950495049506E-3</v>
          </cell>
          <cell r="X201">
            <v>1</v>
          </cell>
          <cell r="Y201">
            <v>0</v>
          </cell>
          <cell r="Z201">
            <v>1</v>
          </cell>
          <cell r="AA201">
            <v>1</v>
          </cell>
          <cell r="AB201">
            <v>0</v>
          </cell>
          <cell r="AC201">
            <v>0</v>
          </cell>
          <cell r="AD201">
            <v>0</v>
          </cell>
          <cell r="AE201">
            <v>0</v>
          </cell>
          <cell r="AS201">
            <v>0</v>
          </cell>
          <cell r="AT201">
            <v>2.8929829409972592</v>
          </cell>
          <cell r="AU201">
            <v>-11.687038970134653</v>
          </cell>
          <cell r="AW201">
            <v>2.8011204481792717E-3</v>
          </cell>
          <cell r="AX201">
            <v>0</v>
          </cell>
          <cell r="AY201">
            <v>0</v>
          </cell>
          <cell r="AZ201">
            <v>0</v>
          </cell>
          <cell r="BA201">
            <v>0</v>
          </cell>
          <cell r="BB201">
            <v>0</v>
          </cell>
          <cell r="BC201">
            <v>0</v>
          </cell>
        </row>
        <row r="202">
          <cell r="R202">
            <v>-0.30000000000000027</v>
          </cell>
          <cell r="S202">
            <v>0</v>
          </cell>
          <cell r="T202">
            <v>0.12256047528536101</v>
          </cell>
          <cell r="U202">
            <v>0.14647930643394014</v>
          </cell>
          <cell r="W202">
            <v>4.9504950495049506E-3</v>
          </cell>
          <cell r="X202">
            <v>0</v>
          </cell>
          <cell r="Y202">
            <v>0</v>
          </cell>
          <cell r="Z202">
            <v>0</v>
          </cell>
          <cell r="AA202">
            <v>1</v>
          </cell>
          <cell r="AB202">
            <v>0</v>
          </cell>
          <cell r="AC202">
            <v>0</v>
          </cell>
          <cell r="AD202">
            <v>0</v>
          </cell>
          <cell r="AE202">
            <v>0</v>
          </cell>
          <cell r="AS202">
            <v>0</v>
          </cell>
          <cell r="AT202">
            <v>4.0903168633592646</v>
          </cell>
          <cell r="AU202">
            <v>-10.731287140263346</v>
          </cell>
          <cell r="AW202">
            <v>2.8011204481792717E-3</v>
          </cell>
          <cell r="AX202">
            <v>0</v>
          </cell>
          <cell r="AY202">
            <v>0</v>
          </cell>
          <cell r="AZ202">
            <v>0</v>
          </cell>
          <cell r="BA202">
            <v>0</v>
          </cell>
          <cell r="BB202">
            <v>1</v>
          </cell>
          <cell r="BC202">
            <v>1</v>
          </cell>
        </row>
        <row r="203">
          <cell r="R203">
            <v>0.10000000000000009</v>
          </cell>
          <cell r="S203">
            <v>0</v>
          </cell>
          <cell r="T203">
            <v>0.17791010093675366</v>
          </cell>
          <cell r="U203">
            <v>-1.4261292756926585</v>
          </cell>
          <cell r="W203">
            <v>4.9504950495049506E-3</v>
          </cell>
          <cell r="X203">
            <v>0</v>
          </cell>
          <cell r="Y203">
            <v>0</v>
          </cell>
          <cell r="Z203">
            <v>0</v>
          </cell>
          <cell r="AA203">
            <v>0</v>
          </cell>
          <cell r="AB203">
            <v>0</v>
          </cell>
          <cell r="AC203">
            <v>0</v>
          </cell>
          <cell r="AD203">
            <v>1</v>
          </cell>
          <cell r="AE203">
            <v>0</v>
          </cell>
          <cell r="AS203">
            <v>0</v>
          </cell>
          <cell r="AT203">
            <v>-2.2572885099498197</v>
          </cell>
          <cell r="AU203">
            <v>6.9213683999372808</v>
          </cell>
          <cell r="AW203">
            <v>2.8011204481792717E-3</v>
          </cell>
          <cell r="AX203">
            <v>0</v>
          </cell>
          <cell r="AY203">
            <v>0</v>
          </cell>
          <cell r="AZ203">
            <v>0</v>
          </cell>
          <cell r="BA203">
            <v>0</v>
          </cell>
          <cell r="BB203">
            <v>0</v>
          </cell>
          <cell r="BC203">
            <v>0</v>
          </cell>
        </row>
        <row r="204">
          <cell r="R204">
            <v>-0.20000000000000018</v>
          </cell>
          <cell r="S204">
            <v>0</v>
          </cell>
          <cell r="T204">
            <v>25.458094513221191</v>
          </cell>
          <cell r="U204">
            <v>2.1212627359278438</v>
          </cell>
          <cell r="W204">
            <v>4.9504950495049506E-3</v>
          </cell>
          <cell r="X204">
            <v>0</v>
          </cell>
          <cell r="Y204">
            <v>0</v>
          </cell>
          <cell r="Z204">
            <v>0</v>
          </cell>
          <cell r="AA204">
            <v>0</v>
          </cell>
          <cell r="AB204">
            <v>1</v>
          </cell>
          <cell r="AC204">
            <v>0</v>
          </cell>
          <cell r="AD204">
            <v>1</v>
          </cell>
          <cell r="AE204">
            <v>0</v>
          </cell>
          <cell r="AS204">
            <v>0</v>
          </cell>
          <cell r="AT204">
            <v>-0.31800864841582099</v>
          </cell>
          <cell r="AU204">
            <v>4.5364511192472126</v>
          </cell>
          <cell r="AW204">
            <v>2.8011204481792717E-3</v>
          </cell>
          <cell r="AX204">
            <v>0</v>
          </cell>
          <cell r="AY204">
            <v>0</v>
          </cell>
          <cell r="AZ204">
            <v>0</v>
          </cell>
          <cell r="BA204">
            <v>0</v>
          </cell>
          <cell r="BB204">
            <v>0</v>
          </cell>
          <cell r="BC204">
            <v>0</v>
          </cell>
        </row>
        <row r="205">
          <cell r="R205">
            <v>0</v>
          </cell>
          <cell r="S205">
            <v>0</v>
          </cell>
          <cell r="T205">
            <v>-19.554337628178146</v>
          </cell>
          <cell r="U205">
            <v>-3.275674837108284</v>
          </cell>
          <cell r="W205">
            <v>4.9504950495049506E-3</v>
          </cell>
          <cell r="X205">
            <v>0</v>
          </cell>
          <cell r="Y205">
            <v>0</v>
          </cell>
          <cell r="Z205">
            <v>1</v>
          </cell>
          <cell r="AA205">
            <v>0</v>
          </cell>
          <cell r="AB205">
            <v>0</v>
          </cell>
          <cell r="AC205">
            <v>0</v>
          </cell>
          <cell r="AD205">
            <v>0</v>
          </cell>
          <cell r="AE205">
            <v>0</v>
          </cell>
          <cell r="AS205">
            <v>0</v>
          </cell>
          <cell r="AT205">
            <v>2.0474555023062271</v>
          </cell>
          <cell r="AU205">
            <v>-2.6567951719920249</v>
          </cell>
          <cell r="AW205">
            <v>2.8011204481792717E-3</v>
          </cell>
          <cell r="AX205">
            <v>0</v>
          </cell>
          <cell r="AY205">
            <v>0</v>
          </cell>
          <cell r="AZ205">
            <v>0</v>
          </cell>
          <cell r="BA205">
            <v>0</v>
          </cell>
          <cell r="BB205">
            <v>1</v>
          </cell>
          <cell r="BC205">
            <v>1</v>
          </cell>
        </row>
        <row r="206">
          <cell r="R206">
            <v>0</v>
          </cell>
          <cell r="S206">
            <v>0</v>
          </cell>
          <cell r="T206">
            <v>0.89128449623272765</v>
          </cell>
          <cell r="U206">
            <v>1.7034316486784884</v>
          </cell>
          <cell r="W206">
            <v>4.9504950495049506E-3</v>
          </cell>
          <cell r="X206">
            <v>0</v>
          </cell>
          <cell r="Y206">
            <v>0</v>
          </cell>
          <cell r="Z206">
            <v>0</v>
          </cell>
          <cell r="AA206">
            <v>1</v>
          </cell>
          <cell r="AB206">
            <v>0</v>
          </cell>
          <cell r="AC206">
            <v>0</v>
          </cell>
          <cell r="AD206">
            <v>0</v>
          </cell>
          <cell r="AE206">
            <v>0</v>
          </cell>
          <cell r="AS206">
            <v>0</v>
          </cell>
          <cell r="AT206">
            <v>2.3797629315469622</v>
          </cell>
          <cell r="AU206">
            <v>-8.5837771130789751</v>
          </cell>
          <cell r="AW206">
            <v>2.8011204481792717E-3</v>
          </cell>
          <cell r="AX206">
            <v>0</v>
          </cell>
          <cell r="AY206">
            <v>0</v>
          </cell>
          <cell r="AZ206">
            <v>0</v>
          </cell>
          <cell r="BA206">
            <v>0</v>
          </cell>
          <cell r="BB206">
            <v>0</v>
          </cell>
          <cell r="BC206">
            <v>0</v>
          </cell>
        </row>
        <row r="207">
          <cell r="R207">
            <v>0</v>
          </cell>
          <cell r="S207">
            <v>0</v>
          </cell>
          <cell r="T207">
            <v>25.856715244090534</v>
          </cell>
          <cell r="U207">
            <v>7.3352435530085969E-2</v>
          </cell>
          <cell r="W207">
            <v>4.9504950495049506E-3</v>
          </cell>
          <cell r="X207">
            <v>0</v>
          </cell>
          <cell r="Y207">
            <v>0</v>
          </cell>
          <cell r="Z207">
            <v>0</v>
          </cell>
          <cell r="AA207">
            <v>0</v>
          </cell>
          <cell r="AB207">
            <v>0</v>
          </cell>
          <cell r="AC207">
            <v>0</v>
          </cell>
          <cell r="AD207">
            <v>1</v>
          </cell>
          <cell r="AE207">
            <v>0</v>
          </cell>
          <cell r="AS207">
            <v>0</v>
          </cell>
          <cell r="AT207">
            <v>1.1680390796687219</v>
          </cell>
          <cell r="AU207">
            <v>-52.086524197880458</v>
          </cell>
          <cell r="AW207">
            <v>2.8011204481792717E-3</v>
          </cell>
          <cell r="AX207">
            <v>0</v>
          </cell>
          <cell r="AY207">
            <v>0</v>
          </cell>
          <cell r="AZ207">
            <v>0</v>
          </cell>
          <cell r="BA207">
            <v>0</v>
          </cell>
          <cell r="BB207">
            <v>1</v>
          </cell>
          <cell r="BC207">
            <v>1</v>
          </cell>
        </row>
        <row r="208">
          <cell r="R208">
            <v>0</v>
          </cell>
          <cell r="S208">
            <v>-0.25</v>
          </cell>
          <cell r="T208">
            <v>-19.610874609615408</v>
          </cell>
          <cell r="U208">
            <v>-0.48287569105131561</v>
          </cell>
          <cell r="W208">
            <v>4.9504950495049506E-3</v>
          </cell>
          <cell r="X208">
            <v>0</v>
          </cell>
          <cell r="Y208">
            <v>0</v>
          </cell>
          <cell r="Z208">
            <v>1</v>
          </cell>
          <cell r="AA208">
            <v>0</v>
          </cell>
          <cell r="AB208">
            <v>0</v>
          </cell>
          <cell r="AC208">
            <v>0</v>
          </cell>
          <cell r="AD208">
            <v>0</v>
          </cell>
          <cell r="AE208">
            <v>0</v>
          </cell>
          <cell r="AS208">
            <v>0</v>
          </cell>
          <cell r="AT208">
            <v>1.6916176105329055</v>
          </cell>
          <cell r="AU208">
            <v>-8.2851491107698152</v>
          </cell>
          <cell r="AW208">
            <v>2.8011204481792717E-3</v>
          </cell>
          <cell r="AX208">
            <v>0</v>
          </cell>
          <cell r="AY208">
            <v>0</v>
          </cell>
          <cell r="AZ208">
            <v>0</v>
          </cell>
          <cell r="BA208">
            <v>0</v>
          </cell>
          <cell r="BB208">
            <v>1</v>
          </cell>
          <cell r="BC208">
            <v>1</v>
          </cell>
        </row>
        <row r="209">
          <cell r="R209">
            <v>-9.9999999999999645E-2</v>
          </cell>
          <cell r="S209">
            <v>-0.25</v>
          </cell>
          <cell r="T209">
            <v>25.815897969406223</v>
          </cell>
          <cell r="U209">
            <v>1.6098409183436635</v>
          </cell>
          <cell r="W209">
            <v>4.9504950495049506E-3</v>
          </cell>
          <cell r="X209">
            <v>0</v>
          </cell>
          <cell r="Y209">
            <v>0</v>
          </cell>
          <cell r="Z209">
            <v>0</v>
          </cell>
          <cell r="AA209">
            <v>0</v>
          </cell>
          <cell r="AB209">
            <v>0</v>
          </cell>
          <cell r="AC209">
            <v>0</v>
          </cell>
          <cell r="AD209">
            <v>0</v>
          </cell>
          <cell r="AE209">
            <v>0</v>
          </cell>
          <cell r="AS209">
            <v>0</v>
          </cell>
          <cell r="AT209">
            <v>0.57097575360241015</v>
          </cell>
          <cell r="AU209">
            <v>18.162450665582725</v>
          </cell>
          <cell r="AW209">
            <v>2.8011204481792717E-3</v>
          </cell>
          <cell r="AX209">
            <v>0</v>
          </cell>
          <cell r="AY209">
            <v>0</v>
          </cell>
          <cell r="AZ209">
            <v>0</v>
          </cell>
          <cell r="BA209">
            <v>0</v>
          </cell>
          <cell r="BB209">
            <v>0</v>
          </cell>
          <cell r="BC209">
            <v>0</v>
          </cell>
        </row>
        <row r="210">
          <cell r="R210">
            <v>0</v>
          </cell>
          <cell r="S210">
            <v>-0.25</v>
          </cell>
          <cell r="T210">
            <v>-19.129609237582535</v>
          </cell>
          <cell r="U210">
            <v>1.7197107390076956</v>
          </cell>
          <cell r="W210">
            <v>4.9504950495049506E-3</v>
          </cell>
          <cell r="X210">
            <v>0</v>
          </cell>
          <cell r="Y210">
            <v>0</v>
          </cell>
          <cell r="Z210">
            <v>0</v>
          </cell>
          <cell r="AA210">
            <v>0</v>
          </cell>
          <cell r="AB210">
            <v>0</v>
          </cell>
          <cell r="AC210">
            <v>1</v>
          </cell>
          <cell r="AD210">
            <v>0</v>
          </cell>
          <cell r="AE210">
            <v>1</v>
          </cell>
          <cell r="AS210">
            <v>0</v>
          </cell>
          <cell r="AT210">
            <v>1.1151839352096766</v>
          </cell>
          <cell r="AU210">
            <v>12.349011445370088</v>
          </cell>
          <cell r="AW210">
            <v>2.8011204481792717E-3</v>
          </cell>
          <cell r="AX210">
            <v>0</v>
          </cell>
          <cell r="AY210">
            <v>0</v>
          </cell>
          <cell r="AZ210">
            <v>0</v>
          </cell>
          <cell r="BA210">
            <v>0</v>
          </cell>
          <cell r="BB210">
            <v>0</v>
          </cell>
          <cell r="BC210">
            <v>0</v>
          </cell>
        </row>
        <row r="211">
          <cell r="R211">
            <v>0</v>
          </cell>
          <cell r="S211">
            <v>0</v>
          </cell>
          <cell r="T211">
            <v>0.84613206180271328</v>
          </cell>
          <cell r="U211">
            <v>0.94002195614280148</v>
          </cell>
          <cell r="W211">
            <v>4.9504950495049506E-3</v>
          </cell>
          <cell r="X211">
            <v>0</v>
          </cell>
          <cell r="Y211">
            <v>0</v>
          </cell>
          <cell r="Z211">
            <v>0</v>
          </cell>
          <cell r="AA211">
            <v>0</v>
          </cell>
          <cell r="AB211">
            <v>0</v>
          </cell>
          <cell r="AC211">
            <v>0</v>
          </cell>
          <cell r="AD211">
            <v>1</v>
          </cell>
          <cell r="AE211">
            <v>0</v>
          </cell>
          <cell r="AS211">
            <v>0</v>
          </cell>
          <cell r="AT211">
            <v>0.77626610863707679</v>
          </cell>
          <cell r="AU211">
            <v>26.341313799749848</v>
          </cell>
          <cell r="AW211">
            <v>2.8011204481792717E-3</v>
          </cell>
          <cell r="AX211">
            <v>0</v>
          </cell>
          <cell r="AY211">
            <v>0</v>
          </cell>
          <cell r="AZ211">
            <v>0</v>
          </cell>
          <cell r="BA211">
            <v>0</v>
          </cell>
          <cell r="BB211">
            <v>0</v>
          </cell>
          <cell r="BC211">
            <v>0</v>
          </cell>
        </row>
        <row r="212">
          <cell r="AS212">
            <v>0</v>
          </cell>
          <cell r="AT212">
            <v>4.4042076792710469</v>
          </cell>
          <cell r="AU212">
            <v>-40.419752204833451</v>
          </cell>
          <cell r="AW212">
            <v>2.8011204481792717E-3</v>
          </cell>
          <cell r="AX212">
            <v>0</v>
          </cell>
          <cell r="AY212">
            <v>0</v>
          </cell>
          <cell r="AZ212">
            <v>0</v>
          </cell>
          <cell r="BA212">
            <v>0</v>
          </cell>
          <cell r="BB212">
            <v>1</v>
          </cell>
          <cell r="BC212">
            <v>1</v>
          </cell>
        </row>
        <row r="213">
          <cell r="AS213">
            <v>0</v>
          </cell>
          <cell r="AT213">
            <v>5.9138883945889779E-2</v>
          </cell>
          <cell r="AU213">
            <v>-8.0448497979748179</v>
          </cell>
          <cell r="AW213">
            <v>2.8011204481792717E-3</v>
          </cell>
          <cell r="AX213">
            <v>0</v>
          </cell>
          <cell r="AY213">
            <v>0</v>
          </cell>
          <cell r="AZ213">
            <v>0</v>
          </cell>
          <cell r="BA213">
            <v>0</v>
          </cell>
          <cell r="BB213">
            <v>0</v>
          </cell>
          <cell r="BC213">
            <v>0</v>
          </cell>
        </row>
        <row r="214">
          <cell r="AS214">
            <v>0</v>
          </cell>
          <cell r="AT214">
            <v>-1.8649865302188742</v>
          </cell>
          <cell r="AU214">
            <v>-23.17892486788385</v>
          </cell>
          <cell r="AW214">
            <v>2.8011204481792717E-3</v>
          </cell>
          <cell r="AX214">
            <v>0</v>
          </cell>
          <cell r="AY214">
            <v>0</v>
          </cell>
          <cell r="AZ214">
            <v>0</v>
          </cell>
          <cell r="BA214">
            <v>0</v>
          </cell>
          <cell r="BB214">
            <v>0</v>
          </cell>
          <cell r="BC214">
            <v>1</v>
          </cell>
        </row>
        <row r="215">
          <cell r="AS215">
            <v>0</v>
          </cell>
          <cell r="AT215">
            <v>0.61735046805658578</v>
          </cell>
          <cell r="AU215">
            <v>-5.1273755565245818</v>
          </cell>
          <cell r="AW215">
            <v>2.8011204481792717E-3</v>
          </cell>
          <cell r="AX215">
            <v>0</v>
          </cell>
          <cell r="AY215">
            <v>0</v>
          </cell>
          <cell r="AZ215">
            <v>0</v>
          </cell>
          <cell r="BA215">
            <v>0</v>
          </cell>
          <cell r="BB215">
            <v>1</v>
          </cell>
          <cell r="BC215">
            <v>1</v>
          </cell>
        </row>
        <row r="216">
          <cell r="AS216">
            <v>0</v>
          </cell>
          <cell r="AT216">
            <v>3.0311072718982879</v>
          </cell>
          <cell r="AU216">
            <v>-7.6077584528894011</v>
          </cell>
          <cell r="AW216">
            <v>2.8011204481792717E-3</v>
          </cell>
          <cell r="AX216">
            <v>0</v>
          </cell>
          <cell r="AY216">
            <v>0</v>
          </cell>
          <cell r="AZ216">
            <v>0</v>
          </cell>
          <cell r="BA216">
            <v>0</v>
          </cell>
          <cell r="BB216">
            <v>1</v>
          </cell>
          <cell r="BC216">
            <v>1</v>
          </cell>
        </row>
        <row r="217">
          <cell r="AS217">
            <v>0</v>
          </cell>
          <cell r="AT217">
            <v>1.8093975300472045</v>
          </cell>
          <cell r="AU217">
            <v>7.5986032022626798E-2</v>
          </cell>
          <cell r="AW217">
            <v>2.8011204481792717E-3</v>
          </cell>
          <cell r="AX217">
            <v>0</v>
          </cell>
          <cell r="AY217">
            <v>0</v>
          </cell>
          <cell r="AZ217">
            <v>0</v>
          </cell>
          <cell r="BA217">
            <v>0</v>
          </cell>
          <cell r="BB217">
            <v>1</v>
          </cell>
          <cell r="BC217">
            <v>0</v>
          </cell>
        </row>
        <row r="218">
          <cell r="AS218">
            <v>0</v>
          </cell>
          <cell r="AT218">
            <v>-1.0293200297659375</v>
          </cell>
          <cell r="AU218">
            <v>7.4230261481902797</v>
          </cell>
          <cell r="AW218">
            <v>2.8011204481792717E-3</v>
          </cell>
          <cell r="AX218">
            <v>0</v>
          </cell>
          <cell r="AY218">
            <v>0</v>
          </cell>
          <cell r="AZ218">
            <v>0</v>
          </cell>
          <cell r="BA218">
            <v>0</v>
          </cell>
          <cell r="BB218">
            <v>0</v>
          </cell>
          <cell r="BC218">
            <v>0</v>
          </cell>
        </row>
        <row r="219">
          <cell r="AS219">
            <v>0</v>
          </cell>
          <cell r="AT219">
            <v>3.6661021562408469</v>
          </cell>
          <cell r="AU219">
            <v>20.968061696307846</v>
          </cell>
          <cell r="AW219">
            <v>2.8011204481792717E-3</v>
          </cell>
          <cell r="AX219">
            <v>0</v>
          </cell>
          <cell r="AY219">
            <v>0</v>
          </cell>
          <cell r="AZ219">
            <v>0</v>
          </cell>
          <cell r="BA219">
            <v>0</v>
          </cell>
          <cell r="BB219">
            <v>0</v>
          </cell>
          <cell r="BC219">
            <v>0</v>
          </cell>
        </row>
        <row r="220">
          <cell r="AS220">
            <v>0</v>
          </cell>
          <cell r="AT220">
            <v>-0.69148758727213266</v>
          </cell>
          <cell r="AU220">
            <v>-9.6071305135717253</v>
          </cell>
          <cell r="AW220">
            <v>2.8011204481792717E-3</v>
          </cell>
          <cell r="AX220">
            <v>0</v>
          </cell>
          <cell r="AY220">
            <v>0</v>
          </cell>
          <cell r="AZ220">
            <v>0</v>
          </cell>
          <cell r="BA220">
            <v>0</v>
          </cell>
          <cell r="BB220">
            <v>0</v>
          </cell>
          <cell r="BC220">
            <v>1</v>
          </cell>
        </row>
        <row r="221">
          <cell r="AS221">
            <v>0</v>
          </cell>
          <cell r="AT221">
            <v>5.3217793818832835</v>
          </cell>
          <cell r="AU221">
            <v>-32.644428368531209</v>
          </cell>
          <cell r="AW221">
            <v>2.8011204481792717E-3</v>
          </cell>
          <cell r="AX221">
            <v>0</v>
          </cell>
          <cell r="AY221">
            <v>0</v>
          </cell>
          <cell r="AZ221">
            <v>0</v>
          </cell>
          <cell r="BA221">
            <v>0</v>
          </cell>
          <cell r="BB221">
            <v>0</v>
          </cell>
          <cell r="BC221">
            <v>0</v>
          </cell>
        </row>
        <row r="222">
          <cell r="AS222">
            <v>0</v>
          </cell>
          <cell r="AT222">
            <v>1.0101998001189769</v>
          </cell>
          <cell r="AU222">
            <v>30.459741968379046</v>
          </cell>
          <cell r="AW222">
            <v>2.8011204481792717E-3</v>
          </cell>
          <cell r="AX222">
            <v>0</v>
          </cell>
          <cell r="AY222">
            <v>0</v>
          </cell>
          <cell r="AZ222">
            <v>0</v>
          </cell>
          <cell r="BA222">
            <v>0</v>
          </cell>
          <cell r="BB222">
            <v>0</v>
          </cell>
          <cell r="BC222">
            <v>0</v>
          </cell>
        </row>
        <row r="223">
          <cell r="AS223">
            <v>0</v>
          </cell>
          <cell r="AT223">
            <v>2.2487478451897829</v>
          </cell>
          <cell r="AU223">
            <v>-43.324669719622356</v>
          </cell>
          <cell r="AW223">
            <v>2.8011204481792717E-3</v>
          </cell>
          <cell r="AX223">
            <v>0</v>
          </cell>
          <cell r="AY223">
            <v>0</v>
          </cell>
          <cell r="AZ223">
            <v>0</v>
          </cell>
          <cell r="BA223">
            <v>0</v>
          </cell>
          <cell r="BB223">
            <v>0</v>
          </cell>
          <cell r="BC223">
            <v>0</v>
          </cell>
        </row>
        <row r="224">
          <cell r="AS224">
            <v>0</v>
          </cell>
          <cell r="AT224">
            <v>0.61409723161616725</v>
          </cell>
          <cell r="AU224">
            <v>9.7409351776685167</v>
          </cell>
          <cell r="AW224">
            <v>2.8011204481792717E-3</v>
          </cell>
          <cell r="AX224">
            <v>0</v>
          </cell>
          <cell r="AY224">
            <v>0</v>
          </cell>
          <cell r="AZ224">
            <v>0</v>
          </cell>
          <cell r="BA224">
            <v>0</v>
          </cell>
          <cell r="BB224">
            <v>1</v>
          </cell>
          <cell r="BC224">
            <v>0</v>
          </cell>
        </row>
        <row r="225">
          <cell r="AS225">
            <v>0</v>
          </cell>
          <cell r="AT225">
            <v>3.3222293719002809</v>
          </cell>
          <cell r="AU225">
            <v>-11.04103400801673</v>
          </cell>
          <cell r="AW225">
            <v>2.8011204481792717E-3</v>
          </cell>
          <cell r="AX225">
            <v>0</v>
          </cell>
          <cell r="AY225">
            <v>0</v>
          </cell>
          <cell r="AZ225">
            <v>0</v>
          </cell>
          <cell r="BA225">
            <v>0</v>
          </cell>
          <cell r="BB225">
            <v>1</v>
          </cell>
          <cell r="BC225">
            <v>1</v>
          </cell>
        </row>
        <row r="226">
          <cell r="AS226">
            <v>0</v>
          </cell>
          <cell r="AT226">
            <v>-1.7719030653239605</v>
          </cell>
          <cell r="AU226">
            <v>-37.332063134488486</v>
          </cell>
          <cell r="AW226">
            <v>2.8011204481792717E-3</v>
          </cell>
          <cell r="AX226">
            <v>0</v>
          </cell>
          <cell r="AY226">
            <v>0</v>
          </cell>
          <cell r="AZ226">
            <v>0</v>
          </cell>
          <cell r="BA226">
            <v>0</v>
          </cell>
          <cell r="BB226">
            <v>0</v>
          </cell>
          <cell r="BC226">
            <v>1</v>
          </cell>
        </row>
        <row r="227">
          <cell r="AS227">
            <v>0</v>
          </cell>
          <cell r="AT227">
            <v>1.7262205469165122</v>
          </cell>
          <cell r="AU227">
            <v>21.05226230152827</v>
          </cell>
          <cell r="AW227">
            <v>2.8011204481792717E-3</v>
          </cell>
          <cell r="AX227">
            <v>0</v>
          </cell>
          <cell r="AY227">
            <v>0</v>
          </cell>
          <cell r="AZ227">
            <v>0</v>
          </cell>
          <cell r="BA227">
            <v>0</v>
          </cell>
          <cell r="BB227">
            <v>1</v>
          </cell>
          <cell r="BC227">
            <v>0</v>
          </cell>
        </row>
        <row r="228">
          <cell r="AS228">
            <v>0</v>
          </cell>
          <cell r="AT228">
            <v>0.58660820824958382</v>
          </cell>
          <cell r="AU228">
            <v>-7.2838080069268614</v>
          </cell>
          <cell r="AW228">
            <v>2.8011204481792717E-3</v>
          </cell>
          <cell r="AX228">
            <v>0</v>
          </cell>
          <cell r="AY228">
            <v>0</v>
          </cell>
          <cell r="AZ228">
            <v>0</v>
          </cell>
          <cell r="BA228">
            <v>0</v>
          </cell>
          <cell r="BB228">
            <v>1</v>
          </cell>
          <cell r="BC228">
            <v>1</v>
          </cell>
        </row>
        <row r="229">
          <cell r="AS229">
            <v>0</v>
          </cell>
          <cell r="AT229">
            <v>0.70552132444632421</v>
          </cell>
          <cell r="AU229">
            <v>-15.310792855357475</v>
          </cell>
          <cell r="AW229">
            <v>2.8011204481792717E-3</v>
          </cell>
          <cell r="AX229">
            <v>0</v>
          </cell>
          <cell r="AY229">
            <v>0</v>
          </cell>
          <cell r="AZ229">
            <v>0</v>
          </cell>
          <cell r="BA229">
            <v>0</v>
          </cell>
          <cell r="BB229">
            <v>1</v>
          </cell>
          <cell r="BC229">
            <v>1</v>
          </cell>
        </row>
        <row r="230">
          <cell r="AS230">
            <v>0</v>
          </cell>
          <cell r="AT230">
            <v>1.283524320533955</v>
          </cell>
          <cell r="AU230">
            <v>-38.413205884672323</v>
          </cell>
          <cell r="AW230">
            <v>2.8011204481792717E-3</v>
          </cell>
          <cell r="AX230">
            <v>0</v>
          </cell>
          <cell r="AY230">
            <v>0</v>
          </cell>
          <cell r="AZ230">
            <v>0</v>
          </cell>
          <cell r="BA230">
            <v>0</v>
          </cell>
          <cell r="BB230">
            <v>1</v>
          </cell>
          <cell r="BC230">
            <v>1</v>
          </cell>
        </row>
        <row r="231">
          <cell r="AS231">
            <v>0</v>
          </cell>
          <cell r="AT231">
            <v>1.0068098050663017</v>
          </cell>
          <cell r="AU231">
            <v>3.8730244174887645</v>
          </cell>
          <cell r="AW231">
            <v>2.8011204481792717E-3</v>
          </cell>
          <cell r="AX231">
            <v>0</v>
          </cell>
          <cell r="AY231">
            <v>0</v>
          </cell>
          <cell r="AZ231">
            <v>0</v>
          </cell>
          <cell r="BA231">
            <v>0</v>
          </cell>
          <cell r="BB231">
            <v>1</v>
          </cell>
          <cell r="BC231">
            <v>0</v>
          </cell>
        </row>
        <row r="232">
          <cell r="AS232">
            <v>0</v>
          </cell>
          <cell r="AT232">
            <v>-0.23079848881199716</v>
          </cell>
          <cell r="AU232">
            <v>28.835050556558162</v>
          </cell>
          <cell r="AW232">
            <v>2.8011204481792717E-3</v>
          </cell>
          <cell r="AX232">
            <v>0</v>
          </cell>
          <cell r="AY232">
            <v>0</v>
          </cell>
          <cell r="AZ232">
            <v>0</v>
          </cell>
          <cell r="BA232">
            <v>0</v>
          </cell>
          <cell r="BB232">
            <v>0</v>
          </cell>
          <cell r="BC232">
            <v>0</v>
          </cell>
        </row>
        <row r="233">
          <cell r="AS233">
            <v>0</v>
          </cell>
          <cell r="AT233">
            <v>-0.51154624447867658</v>
          </cell>
          <cell r="AU233">
            <v>-13.443273827899421</v>
          </cell>
          <cell r="AW233">
            <v>2.8011204481792717E-3</v>
          </cell>
          <cell r="AX233">
            <v>0</v>
          </cell>
          <cell r="AY233">
            <v>0</v>
          </cell>
          <cell r="AZ233">
            <v>0</v>
          </cell>
          <cell r="BA233">
            <v>0</v>
          </cell>
          <cell r="BB233">
            <v>0</v>
          </cell>
          <cell r="BC233">
            <v>0</v>
          </cell>
        </row>
        <row r="234">
          <cell r="AS234">
            <v>0</v>
          </cell>
          <cell r="AT234">
            <v>0.80957501128507481</v>
          </cell>
          <cell r="AU234">
            <v>48.658493705635792</v>
          </cell>
          <cell r="AW234">
            <v>2.8011204481792717E-3</v>
          </cell>
          <cell r="AX234">
            <v>0</v>
          </cell>
          <cell r="AY234">
            <v>0</v>
          </cell>
          <cell r="AZ234">
            <v>1</v>
          </cell>
          <cell r="BA234">
            <v>0</v>
          </cell>
          <cell r="BB234">
            <v>0</v>
          </cell>
          <cell r="BC234">
            <v>0</v>
          </cell>
        </row>
        <row r="235">
          <cell r="AS235">
            <v>0</v>
          </cell>
          <cell r="AT235">
            <v>1.8290219098428249</v>
          </cell>
          <cell r="AU235">
            <v>6.4725321290713094</v>
          </cell>
          <cell r="AW235">
            <v>2.8011204481792717E-3</v>
          </cell>
          <cell r="AX235">
            <v>0</v>
          </cell>
          <cell r="AY235">
            <v>0</v>
          </cell>
          <cell r="AZ235">
            <v>0</v>
          </cell>
          <cell r="BA235">
            <v>0</v>
          </cell>
          <cell r="BB235">
            <v>1</v>
          </cell>
          <cell r="BC235">
            <v>0</v>
          </cell>
        </row>
        <row r="236">
          <cell r="AS236">
            <v>0</v>
          </cell>
          <cell r="AT236">
            <v>1.8653496374391263</v>
          </cell>
          <cell r="AU236">
            <v>23.254658280264245</v>
          </cell>
          <cell r="AW236">
            <v>2.8011204481792717E-3</v>
          </cell>
          <cell r="AX236">
            <v>0</v>
          </cell>
          <cell r="AY236">
            <v>0</v>
          </cell>
          <cell r="AZ236">
            <v>0</v>
          </cell>
          <cell r="BA236">
            <v>0</v>
          </cell>
          <cell r="BB236">
            <v>0</v>
          </cell>
          <cell r="BC236">
            <v>0</v>
          </cell>
        </row>
        <row r="237">
          <cell r="AS237">
            <v>0</v>
          </cell>
          <cell r="AT237">
            <v>1.5967171343480648</v>
          </cell>
          <cell r="AU237">
            <v>-15.437387046695688</v>
          </cell>
          <cell r="AW237">
            <v>2.8011204481792717E-3</v>
          </cell>
          <cell r="AX237">
            <v>0</v>
          </cell>
          <cell r="AY237">
            <v>0</v>
          </cell>
          <cell r="AZ237">
            <v>0</v>
          </cell>
          <cell r="BA237">
            <v>0</v>
          </cell>
          <cell r="BB237">
            <v>0</v>
          </cell>
          <cell r="BC237">
            <v>0</v>
          </cell>
        </row>
        <row r="238">
          <cell r="AS238">
            <v>0</v>
          </cell>
          <cell r="AT238">
            <v>2.1903322159976759</v>
          </cell>
          <cell r="AU238">
            <v>-29.094459155078319</v>
          </cell>
          <cell r="AW238">
            <v>2.8011204481792717E-3</v>
          </cell>
          <cell r="AX238">
            <v>0</v>
          </cell>
          <cell r="AY238">
            <v>0</v>
          </cell>
          <cell r="AZ238">
            <v>0</v>
          </cell>
          <cell r="BA238">
            <v>0</v>
          </cell>
          <cell r="BB238">
            <v>1</v>
          </cell>
          <cell r="BC238">
            <v>1</v>
          </cell>
        </row>
        <row r="239">
          <cell r="AS239">
            <v>0</v>
          </cell>
          <cell r="AT239">
            <v>1.6005279173397238</v>
          </cell>
          <cell r="AU239">
            <v>-1.5740861590280333</v>
          </cell>
          <cell r="AW239">
            <v>2.8011204481792717E-3</v>
          </cell>
          <cell r="AX239">
            <v>0</v>
          </cell>
          <cell r="AY239">
            <v>0</v>
          </cell>
          <cell r="AZ239">
            <v>0</v>
          </cell>
          <cell r="BA239">
            <v>0</v>
          </cell>
          <cell r="BB239">
            <v>1</v>
          </cell>
          <cell r="BC239">
            <v>1</v>
          </cell>
        </row>
        <row r="240">
          <cell r="AS240">
            <v>0</v>
          </cell>
          <cell r="AT240">
            <v>-0.20434149058290441</v>
          </cell>
          <cell r="AU240">
            <v>-38.410327498330339</v>
          </cell>
          <cell r="AW240">
            <v>2.8011204481792717E-3</v>
          </cell>
          <cell r="AX240">
            <v>0</v>
          </cell>
          <cell r="AY240">
            <v>0</v>
          </cell>
          <cell r="AZ240">
            <v>0</v>
          </cell>
          <cell r="BA240">
            <v>0</v>
          </cell>
          <cell r="BB240">
            <v>0</v>
          </cell>
          <cell r="BC240">
            <v>1</v>
          </cell>
        </row>
        <row r="241">
          <cell r="AS241">
            <v>0</v>
          </cell>
          <cell r="AT241">
            <v>2.2621705795081284</v>
          </cell>
          <cell r="AU241">
            <v>30.694866775461438</v>
          </cell>
          <cell r="AW241">
            <v>2.8011204481792717E-3</v>
          </cell>
          <cell r="AX241">
            <v>0</v>
          </cell>
          <cell r="AY241">
            <v>0</v>
          </cell>
          <cell r="AZ241">
            <v>0</v>
          </cell>
          <cell r="BA241">
            <v>0</v>
          </cell>
          <cell r="BB241">
            <v>1</v>
          </cell>
          <cell r="BC241">
            <v>0</v>
          </cell>
        </row>
        <row r="242">
          <cell r="AS242">
            <v>0</v>
          </cell>
          <cell r="AT242">
            <v>1.6885496744969049</v>
          </cell>
          <cell r="AU242">
            <v>-34.304142764931377</v>
          </cell>
          <cell r="AW242">
            <v>2.8011204481792717E-3</v>
          </cell>
          <cell r="AX242">
            <v>0</v>
          </cell>
          <cell r="AY242">
            <v>0</v>
          </cell>
          <cell r="AZ242">
            <v>0</v>
          </cell>
          <cell r="BA242">
            <v>0</v>
          </cell>
          <cell r="BB242">
            <v>1</v>
          </cell>
          <cell r="BC242">
            <v>1</v>
          </cell>
        </row>
        <row r="243">
          <cell r="AS243">
            <v>0</v>
          </cell>
          <cell r="AT243">
            <v>1.1891164097326712</v>
          </cell>
          <cell r="AU243">
            <v>21.969057176519961</v>
          </cell>
          <cell r="AW243">
            <v>2.8011204481792717E-3</v>
          </cell>
          <cell r="AX243">
            <v>0</v>
          </cell>
          <cell r="AY243">
            <v>0</v>
          </cell>
          <cell r="AZ243">
            <v>0</v>
          </cell>
          <cell r="BA243">
            <v>0</v>
          </cell>
          <cell r="BB243">
            <v>1</v>
          </cell>
          <cell r="BC243">
            <v>0</v>
          </cell>
        </row>
        <row r="244">
          <cell r="AS244">
            <v>0</v>
          </cell>
          <cell r="AT244">
            <v>0.53632332922412851</v>
          </cell>
          <cell r="AU244">
            <v>-49.99628632024848</v>
          </cell>
          <cell r="AW244">
            <v>2.8011204481792717E-3</v>
          </cell>
          <cell r="AX244">
            <v>0</v>
          </cell>
          <cell r="AY244">
            <v>0</v>
          </cell>
          <cell r="AZ244">
            <v>0</v>
          </cell>
          <cell r="BA244">
            <v>0</v>
          </cell>
          <cell r="BB244">
            <v>1</v>
          </cell>
          <cell r="BC244">
            <v>1</v>
          </cell>
        </row>
        <row r="245">
          <cell r="AS245">
            <v>0</v>
          </cell>
          <cell r="AT245">
            <v>0.38090356248175983</v>
          </cell>
          <cell r="AU245">
            <v>7.8083026543791929</v>
          </cell>
          <cell r="AW245">
            <v>2.8011204481792717E-3</v>
          </cell>
          <cell r="AX245">
            <v>0</v>
          </cell>
          <cell r="AY245">
            <v>0</v>
          </cell>
          <cell r="AZ245">
            <v>0</v>
          </cell>
          <cell r="BA245">
            <v>0</v>
          </cell>
          <cell r="BB245">
            <v>1</v>
          </cell>
          <cell r="BC245">
            <v>0</v>
          </cell>
        </row>
        <row r="246">
          <cell r="AS246">
            <v>0</v>
          </cell>
          <cell r="AT246">
            <v>1.4649853094428562</v>
          </cell>
          <cell r="AU246">
            <v>-26.121467426962486</v>
          </cell>
          <cell r="AW246">
            <v>2.8011204481792717E-3</v>
          </cell>
          <cell r="AX246">
            <v>0</v>
          </cell>
          <cell r="AY246">
            <v>0</v>
          </cell>
          <cell r="AZ246">
            <v>0</v>
          </cell>
          <cell r="BA246">
            <v>0</v>
          </cell>
          <cell r="BB246">
            <v>1</v>
          </cell>
          <cell r="BC246">
            <v>1</v>
          </cell>
        </row>
        <row r="247">
          <cell r="AS247">
            <v>0</v>
          </cell>
          <cell r="AT247">
            <v>2.8800965986102955</v>
          </cell>
          <cell r="AU247">
            <v>20.037266704995439</v>
          </cell>
          <cell r="AW247">
            <v>2.8011204481792717E-3</v>
          </cell>
          <cell r="AX247">
            <v>0</v>
          </cell>
          <cell r="AY247">
            <v>0</v>
          </cell>
          <cell r="AZ247">
            <v>0</v>
          </cell>
          <cell r="BA247">
            <v>0</v>
          </cell>
          <cell r="BB247">
            <v>1</v>
          </cell>
          <cell r="BC247">
            <v>0</v>
          </cell>
        </row>
        <row r="248">
          <cell r="AS248">
            <v>0</v>
          </cell>
          <cell r="AT248">
            <v>0.8770119538226151</v>
          </cell>
          <cell r="AU248">
            <v>-19.91698591335064</v>
          </cell>
          <cell r="AW248">
            <v>2.8011204481792717E-3</v>
          </cell>
          <cell r="AX248">
            <v>0</v>
          </cell>
          <cell r="AY248">
            <v>0</v>
          </cell>
          <cell r="AZ248">
            <v>0</v>
          </cell>
          <cell r="BA248">
            <v>0</v>
          </cell>
          <cell r="BB248">
            <v>0</v>
          </cell>
          <cell r="BC248">
            <v>0</v>
          </cell>
        </row>
        <row r="249">
          <cell r="AS249">
            <v>0</v>
          </cell>
          <cell r="AT249">
            <v>2.5639878629023984</v>
          </cell>
          <cell r="AU249">
            <v>3.3685103894983444</v>
          </cell>
          <cell r="AW249">
            <v>2.8011204481792717E-3</v>
          </cell>
          <cell r="AX249">
            <v>0</v>
          </cell>
          <cell r="AY249">
            <v>0</v>
          </cell>
          <cell r="AZ249">
            <v>0</v>
          </cell>
          <cell r="BA249">
            <v>0</v>
          </cell>
          <cell r="BB249">
            <v>0</v>
          </cell>
          <cell r="BC249">
            <v>0</v>
          </cell>
        </row>
        <row r="250">
          <cell r="AS250">
            <v>0</v>
          </cell>
          <cell r="AT250">
            <v>-0.1831091279147635</v>
          </cell>
          <cell r="AU250">
            <v>-14.818608278671139</v>
          </cell>
          <cell r="AW250">
            <v>2.8011204481792717E-3</v>
          </cell>
          <cell r="AX250">
            <v>0</v>
          </cell>
          <cell r="AY250">
            <v>0</v>
          </cell>
          <cell r="AZ250">
            <v>0</v>
          </cell>
          <cell r="BA250">
            <v>0</v>
          </cell>
          <cell r="BB250">
            <v>0</v>
          </cell>
          <cell r="BC250">
            <v>0</v>
          </cell>
        </row>
        <row r="251">
          <cell r="AS251">
            <v>0</v>
          </cell>
          <cell r="AT251">
            <v>1.8279842420468342</v>
          </cell>
          <cell r="AU251">
            <v>14.816774799168286</v>
          </cell>
          <cell r="AW251">
            <v>2.8011204481792717E-3</v>
          </cell>
          <cell r="AX251">
            <v>0</v>
          </cell>
          <cell r="AY251">
            <v>0</v>
          </cell>
          <cell r="AZ251">
            <v>0</v>
          </cell>
          <cell r="BA251">
            <v>0</v>
          </cell>
          <cell r="BB251">
            <v>1</v>
          </cell>
          <cell r="BC251">
            <v>0</v>
          </cell>
        </row>
        <row r="252">
          <cell r="AS252">
            <v>0</v>
          </cell>
          <cell r="AT252">
            <v>2.0407968755440198</v>
          </cell>
          <cell r="AU252">
            <v>20.642508511154361</v>
          </cell>
          <cell r="AW252">
            <v>2.8011204481792717E-3</v>
          </cell>
          <cell r="AX252">
            <v>0</v>
          </cell>
          <cell r="AY252">
            <v>0</v>
          </cell>
          <cell r="AZ252">
            <v>0</v>
          </cell>
          <cell r="BA252">
            <v>0</v>
          </cell>
          <cell r="BB252">
            <v>1</v>
          </cell>
          <cell r="BC252">
            <v>0</v>
          </cell>
        </row>
        <row r="253">
          <cell r="AS253">
            <v>0</v>
          </cell>
          <cell r="AT253">
            <v>2.580037281294246</v>
          </cell>
          <cell r="AU253">
            <v>-38.236873374677728</v>
          </cell>
          <cell r="AW253">
            <v>2.8011204481792717E-3</v>
          </cell>
          <cell r="AX253">
            <v>0</v>
          </cell>
          <cell r="AY253">
            <v>0</v>
          </cell>
          <cell r="AZ253">
            <v>0</v>
          </cell>
          <cell r="BA253">
            <v>0</v>
          </cell>
          <cell r="BB253">
            <v>1</v>
          </cell>
          <cell r="BC253">
            <v>1</v>
          </cell>
        </row>
        <row r="254">
          <cell r="AS254">
            <v>0</v>
          </cell>
          <cell r="AT254">
            <v>9.4696283546631937E-3</v>
          </cell>
          <cell r="AU254">
            <v>13.811410895686985</v>
          </cell>
          <cell r="AW254">
            <v>2.8011204481792717E-3</v>
          </cell>
          <cell r="AX254">
            <v>0</v>
          </cell>
          <cell r="AY254">
            <v>0</v>
          </cell>
          <cell r="AZ254">
            <v>0</v>
          </cell>
          <cell r="BA254">
            <v>0</v>
          </cell>
          <cell r="BB254">
            <v>0</v>
          </cell>
          <cell r="BC254">
            <v>0</v>
          </cell>
        </row>
        <row r="255">
          <cell r="AS255">
            <v>0</v>
          </cell>
          <cell r="AT255">
            <v>0.2914802443295425</v>
          </cell>
          <cell r="AU255">
            <v>-15.003528716553818</v>
          </cell>
          <cell r="AW255">
            <v>2.8011204481792717E-3</v>
          </cell>
          <cell r="AX255">
            <v>0</v>
          </cell>
          <cell r="AY255">
            <v>0</v>
          </cell>
          <cell r="AZ255">
            <v>0</v>
          </cell>
          <cell r="BA255">
            <v>0</v>
          </cell>
          <cell r="BB255">
            <v>1</v>
          </cell>
          <cell r="BC255">
            <v>1</v>
          </cell>
        </row>
        <row r="256">
          <cell r="AS256">
            <v>0</v>
          </cell>
          <cell r="AT256">
            <v>3.7907927774458248</v>
          </cell>
          <cell r="AU256">
            <v>-4.8785626169138814</v>
          </cell>
          <cell r="AW256">
            <v>2.8011204481792717E-3</v>
          </cell>
          <cell r="AX256">
            <v>0</v>
          </cell>
          <cell r="AY256">
            <v>0</v>
          </cell>
          <cell r="AZ256">
            <v>0</v>
          </cell>
          <cell r="BA256">
            <v>0</v>
          </cell>
          <cell r="BB256">
            <v>1</v>
          </cell>
          <cell r="BC256">
            <v>1</v>
          </cell>
        </row>
        <row r="257">
          <cell r="AS257">
            <v>0</v>
          </cell>
          <cell r="AT257">
            <v>1.0710136054666812</v>
          </cell>
          <cell r="AU257">
            <v>49.877689779566659</v>
          </cell>
          <cell r="AW257">
            <v>2.8011204481792717E-3</v>
          </cell>
          <cell r="AX257">
            <v>0</v>
          </cell>
          <cell r="AY257">
            <v>0</v>
          </cell>
          <cell r="AZ257">
            <v>0</v>
          </cell>
          <cell r="BA257">
            <v>0</v>
          </cell>
          <cell r="BB257">
            <v>1</v>
          </cell>
          <cell r="BC257">
            <v>0</v>
          </cell>
        </row>
        <row r="258">
          <cell r="AS258">
            <v>0</v>
          </cell>
          <cell r="AT258">
            <v>6.0111960234519445E-2</v>
          </cell>
          <cell r="AU258">
            <v>-36.588965264248095</v>
          </cell>
          <cell r="AW258">
            <v>2.8011204481792717E-3</v>
          </cell>
          <cell r="AX258">
            <v>0</v>
          </cell>
          <cell r="AY258">
            <v>0</v>
          </cell>
          <cell r="AZ258">
            <v>0</v>
          </cell>
          <cell r="BA258">
            <v>0</v>
          </cell>
          <cell r="BB258">
            <v>1</v>
          </cell>
          <cell r="BC258">
            <v>1</v>
          </cell>
        </row>
        <row r="259">
          <cell r="AS259">
            <v>0</v>
          </cell>
          <cell r="AT259">
            <v>-1.6239677220955262</v>
          </cell>
          <cell r="AU259">
            <v>-21.608852460104401</v>
          </cell>
          <cell r="AW259">
            <v>2.8011204481792717E-3</v>
          </cell>
          <cell r="AX259">
            <v>0</v>
          </cell>
          <cell r="AY259">
            <v>0</v>
          </cell>
          <cell r="AZ259">
            <v>0</v>
          </cell>
          <cell r="BA259">
            <v>0</v>
          </cell>
          <cell r="BB259">
            <v>0</v>
          </cell>
          <cell r="BC259">
            <v>1</v>
          </cell>
        </row>
        <row r="260">
          <cell r="AS260">
            <v>0</v>
          </cell>
          <cell r="AT260">
            <v>0.66584352992749751</v>
          </cell>
          <cell r="AU260">
            <v>-6.7761607744827232</v>
          </cell>
          <cell r="AW260">
            <v>2.8011204481792717E-3</v>
          </cell>
          <cell r="AX260">
            <v>0</v>
          </cell>
          <cell r="AY260">
            <v>0</v>
          </cell>
          <cell r="AZ260">
            <v>0</v>
          </cell>
          <cell r="BA260">
            <v>0</v>
          </cell>
          <cell r="BB260">
            <v>0</v>
          </cell>
          <cell r="BC260">
            <v>0</v>
          </cell>
        </row>
        <row r="261">
          <cell r="AS261">
            <v>0</v>
          </cell>
          <cell r="AT261">
            <v>-0.27712609972227115</v>
          </cell>
          <cell r="AU261">
            <v>39.109349705466911</v>
          </cell>
          <cell r="AW261">
            <v>2.8011204481792717E-3</v>
          </cell>
          <cell r="AX261">
            <v>0</v>
          </cell>
          <cell r="AY261">
            <v>0</v>
          </cell>
          <cell r="AZ261">
            <v>0</v>
          </cell>
          <cell r="BA261">
            <v>0</v>
          </cell>
          <cell r="BB261">
            <v>0</v>
          </cell>
          <cell r="BC261">
            <v>0</v>
          </cell>
        </row>
        <row r="262">
          <cell r="AS262">
            <v>0</v>
          </cell>
          <cell r="AT262">
            <v>3.7065557338226959E-2</v>
          </cell>
          <cell r="AU262">
            <v>-84.515816466141302</v>
          </cell>
          <cell r="AW262">
            <v>2.8011204481792717E-3</v>
          </cell>
          <cell r="AX262">
            <v>0</v>
          </cell>
          <cell r="AY262">
            <v>0</v>
          </cell>
          <cell r="AZ262">
            <v>0</v>
          </cell>
          <cell r="BA262">
            <v>0</v>
          </cell>
          <cell r="BB262">
            <v>1</v>
          </cell>
          <cell r="BC262">
            <v>1</v>
          </cell>
        </row>
        <row r="263">
          <cell r="AS263">
            <v>0</v>
          </cell>
          <cell r="AT263">
            <v>-2.0118179329983899E-3</v>
          </cell>
          <cell r="AU263">
            <v>-32.084721427724681</v>
          </cell>
          <cell r="AW263">
            <v>2.8011204481792717E-3</v>
          </cell>
          <cell r="AX263">
            <v>0</v>
          </cell>
          <cell r="AY263">
            <v>0</v>
          </cell>
          <cell r="AZ263">
            <v>0</v>
          </cell>
          <cell r="BA263">
            <v>0</v>
          </cell>
          <cell r="BB263">
            <v>0</v>
          </cell>
          <cell r="BC263">
            <v>1</v>
          </cell>
        </row>
        <row r="264">
          <cell r="AS264">
            <v>0</v>
          </cell>
          <cell r="AT264">
            <v>7.7104120339767226E-2</v>
          </cell>
          <cell r="AU264">
            <v>6.3645127504632182</v>
          </cell>
          <cell r="AW264">
            <v>2.8011204481792717E-3</v>
          </cell>
          <cell r="AX264">
            <v>0</v>
          </cell>
          <cell r="AY264">
            <v>0</v>
          </cell>
          <cell r="AZ264">
            <v>0</v>
          </cell>
          <cell r="BA264">
            <v>0</v>
          </cell>
          <cell r="BB264">
            <v>1</v>
          </cell>
          <cell r="BC264">
            <v>0</v>
          </cell>
        </row>
        <row r="265">
          <cell r="AS265">
            <v>0</v>
          </cell>
          <cell r="AT265">
            <v>0.41147036315849078</v>
          </cell>
          <cell r="AU265">
            <v>12.279709623400761</v>
          </cell>
          <cell r="AW265">
            <v>2.8011204481792717E-3</v>
          </cell>
          <cell r="AX265">
            <v>0</v>
          </cell>
          <cell r="AY265">
            <v>0</v>
          </cell>
          <cell r="AZ265">
            <v>0</v>
          </cell>
          <cell r="BA265">
            <v>0</v>
          </cell>
          <cell r="BB265">
            <v>1</v>
          </cell>
          <cell r="BC265">
            <v>0</v>
          </cell>
        </row>
        <row r="266">
          <cell r="AS266">
            <v>0</v>
          </cell>
          <cell r="AT266">
            <v>0.61971121045105859</v>
          </cell>
          <cell r="AU266">
            <v>-22.786584877989309</v>
          </cell>
          <cell r="AW266">
            <v>2.8011204481792717E-3</v>
          </cell>
          <cell r="AX266">
            <v>0</v>
          </cell>
          <cell r="AY266">
            <v>0</v>
          </cell>
          <cell r="AZ266">
            <v>0</v>
          </cell>
          <cell r="BA266">
            <v>0</v>
          </cell>
          <cell r="BB266">
            <v>1</v>
          </cell>
          <cell r="BC266">
            <v>1</v>
          </cell>
        </row>
        <row r="267">
          <cell r="AS267">
            <v>0</v>
          </cell>
          <cell r="AT267">
            <v>-0.25606957500273902</v>
          </cell>
          <cell r="AU267">
            <v>9.8690579384052839</v>
          </cell>
          <cell r="AW267">
            <v>2.8011204481792717E-3</v>
          </cell>
          <cell r="AX267">
            <v>0</v>
          </cell>
          <cell r="AY267">
            <v>0</v>
          </cell>
          <cell r="AZ267">
            <v>0</v>
          </cell>
          <cell r="BA267">
            <v>0</v>
          </cell>
          <cell r="BB267">
            <v>0</v>
          </cell>
          <cell r="BC267">
            <v>0</v>
          </cell>
        </row>
        <row r="268">
          <cell r="AS268">
            <v>0</v>
          </cell>
          <cell r="AT268">
            <v>0.93013838094804457</v>
          </cell>
          <cell r="AU268">
            <v>-9.6409540955302031</v>
          </cell>
          <cell r="AW268">
            <v>2.8011204481792717E-3</v>
          </cell>
          <cell r="AX268">
            <v>0</v>
          </cell>
          <cell r="AY268">
            <v>0</v>
          </cell>
          <cell r="AZ268">
            <v>0</v>
          </cell>
          <cell r="BA268">
            <v>0</v>
          </cell>
          <cell r="BB268">
            <v>1</v>
          </cell>
          <cell r="BC268">
            <v>1</v>
          </cell>
        </row>
        <row r="269">
          <cell r="AS269">
            <v>0</v>
          </cell>
          <cell r="AT269">
            <v>0.96859856585080562</v>
          </cell>
          <cell r="AU269">
            <v>1.0140602796796399</v>
          </cell>
          <cell r="AW269">
            <v>2.8011204481792717E-3</v>
          </cell>
          <cell r="AX269">
            <v>0</v>
          </cell>
          <cell r="AY269">
            <v>0</v>
          </cell>
          <cell r="AZ269">
            <v>0</v>
          </cell>
          <cell r="BA269">
            <v>0</v>
          </cell>
          <cell r="BB269">
            <v>1</v>
          </cell>
          <cell r="BC269">
            <v>0</v>
          </cell>
        </row>
        <row r="270">
          <cell r="AS270">
            <v>0</v>
          </cell>
          <cell r="AT270">
            <v>4.7320657545174889</v>
          </cell>
          <cell r="AU270">
            <v>7.7885789051963625</v>
          </cell>
          <cell r="AW270">
            <v>2.8011204481792717E-3</v>
          </cell>
          <cell r="AX270">
            <v>0</v>
          </cell>
          <cell r="AY270">
            <v>0</v>
          </cell>
          <cell r="AZ270">
            <v>1</v>
          </cell>
          <cell r="BA270">
            <v>0</v>
          </cell>
          <cell r="BB270">
            <v>0</v>
          </cell>
          <cell r="BC270">
            <v>0</v>
          </cell>
        </row>
        <row r="271">
          <cell r="AS271">
            <v>0</v>
          </cell>
          <cell r="AT271">
            <v>-1.1569688658759447</v>
          </cell>
          <cell r="AU271">
            <v>-15.206993898826566</v>
          </cell>
          <cell r="AW271">
            <v>2.8011204481792717E-3</v>
          </cell>
          <cell r="AX271">
            <v>0</v>
          </cell>
          <cell r="AY271">
            <v>0</v>
          </cell>
          <cell r="AZ271">
            <v>0</v>
          </cell>
          <cell r="BA271">
            <v>0</v>
          </cell>
          <cell r="BB271">
            <v>0</v>
          </cell>
          <cell r="BC271">
            <v>1</v>
          </cell>
        </row>
        <row r="272">
          <cell r="AS272">
            <v>3.5</v>
          </cell>
          <cell r="AT272">
            <v>0.38649171486662715</v>
          </cell>
          <cell r="AU272">
            <v>2.4902894650916059</v>
          </cell>
          <cell r="AW272">
            <v>2.8011204481792717E-3</v>
          </cell>
          <cell r="AX272">
            <v>0</v>
          </cell>
          <cell r="AY272">
            <v>0</v>
          </cell>
          <cell r="AZ272">
            <v>0</v>
          </cell>
          <cell r="BA272">
            <v>0</v>
          </cell>
          <cell r="BB272">
            <v>1</v>
          </cell>
          <cell r="BC272">
            <v>0</v>
          </cell>
        </row>
        <row r="273">
          <cell r="AS273">
            <v>0</v>
          </cell>
          <cell r="AT273">
            <v>-0.20009426659674401</v>
          </cell>
          <cell r="AU273">
            <v>3.8952206460364556</v>
          </cell>
          <cell r="AW273">
            <v>2.8011204481792717E-3</v>
          </cell>
          <cell r="AX273">
            <v>0</v>
          </cell>
          <cell r="AY273">
            <v>0</v>
          </cell>
          <cell r="AZ273">
            <v>0</v>
          </cell>
          <cell r="BA273">
            <v>0</v>
          </cell>
          <cell r="BB273">
            <v>0</v>
          </cell>
          <cell r="BC273">
            <v>0</v>
          </cell>
        </row>
        <row r="274">
          <cell r="AS274">
            <v>-0.5</v>
          </cell>
          <cell r="AT274">
            <v>1.5711638052032855</v>
          </cell>
          <cell r="AU274">
            <v>13.211850804935088</v>
          </cell>
          <cell r="AW274">
            <v>2.8011204481792717E-3</v>
          </cell>
          <cell r="AX274">
            <v>0</v>
          </cell>
          <cell r="AY274">
            <v>0</v>
          </cell>
          <cell r="AZ274">
            <v>0</v>
          </cell>
          <cell r="BA274">
            <v>1</v>
          </cell>
          <cell r="BB274">
            <v>1</v>
          </cell>
          <cell r="BC274">
            <v>0</v>
          </cell>
        </row>
        <row r="275">
          <cell r="AS275">
            <v>0</v>
          </cell>
          <cell r="AT275">
            <v>0.53503664886821112</v>
          </cell>
          <cell r="AU275">
            <v>-10.55877182178104</v>
          </cell>
          <cell r="AW275">
            <v>2.8011204481792717E-3</v>
          </cell>
          <cell r="AX275">
            <v>0</v>
          </cell>
          <cell r="AY275">
            <v>0</v>
          </cell>
          <cell r="AZ275">
            <v>0</v>
          </cell>
          <cell r="BA275">
            <v>0</v>
          </cell>
          <cell r="BB275">
            <v>1</v>
          </cell>
          <cell r="BC275">
            <v>1</v>
          </cell>
        </row>
        <row r="276">
          <cell r="AS276">
            <v>0</v>
          </cell>
          <cell r="AT276">
            <v>4.0394046274005788</v>
          </cell>
          <cell r="AU276">
            <v>20.399777195026466</v>
          </cell>
          <cell r="AW276">
            <v>2.8011204481792717E-3</v>
          </cell>
          <cell r="AX276">
            <v>0</v>
          </cell>
          <cell r="AY276">
            <v>0</v>
          </cell>
          <cell r="AZ276">
            <v>0</v>
          </cell>
          <cell r="BA276">
            <v>0</v>
          </cell>
          <cell r="BB276">
            <v>1</v>
          </cell>
          <cell r="BC276">
            <v>0</v>
          </cell>
        </row>
        <row r="277">
          <cell r="AS277">
            <v>0</v>
          </cell>
          <cell r="AT277">
            <v>-2.4534315952008399</v>
          </cell>
          <cell r="AU277">
            <v>-34.715335853680671</v>
          </cell>
          <cell r="AW277">
            <v>2.8011204481792717E-3</v>
          </cell>
          <cell r="AX277">
            <v>0</v>
          </cell>
          <cell r="AY277">
            <v>0</v>
          </cell>
          <cell r="AZ277">
            <v>0</v>
          </cell>
          <cell r="BA277">
            <v>0</v>
          </cell>
          <cell r="BB277">
            <v>0</v>
          </cell>
          <cell r="BC277">
            <v>1</v>
          </cell>
        </row>
        <row r="278">
          <cell r="AS278">
            <v>0</v>
          </cell>
          <cell r="AT278">
            <v>1.4363043157751094</v>
          </cell>
          <cell r="AU278">
            <v>7.5676214847643388</v>
          </cell>
          <cell r="AW278">
            <v>2.8011204481792717E-3</v>
          </cell>
          <cell r="AX278">
            <v>0</v>
          </cell>
          <cell r="AY278">
            <v>0</v>
          </cell>
          <cell r="AZ278">
            <v>0</v>
          </cell>
          <cell r="BA278">
            <v>0</v>
          </cell>
          <cell r="BB278">
            <v>1</v>
          </cell>
          <cell r="BC278">
            <v>0</v>
          </cell>
        </row>
        <row r="279">
          <cell r="AS279">
            <v>0</v>
          </cell>
          <cell r="AT279">
            <v>-0.35998846458764139</v>
          </cell>
          <cell r="AU279">
            <v>-22.864389935947457</v>
          </cell>
          <cell r="AW279">
            <v>2.8011204481792717E-3</v>
          </cell>
          <cell r="AX279">
            <v>0</v>
          </cell>
          <cell r="AY279">
            <v>0</v>
          </cell>
          <cell r="AZ279">
            <v>0</v>
          </cell>
          <cell r="BA279">
            <v>0</v>
          </cell>
          <cell r="BB279">
            <v>0</v>
          </cell>
          <cell r="BC279">
            <v>1</v>
          </cell>
        </row>
        <row r="280">
          <cell r="AS280">
            <v>0</v>
          </cell>
          <cell r="AT280">
            <v>-0.96392176167228194</v>
          </cell>
          <cell r="AU280">
            <v>-0.97631841701574895</v>
          </cell>
          <cell r="AW280">
            <v>2.8011204481792717E-3</v>
          </cell>
          <cell r="AX280">
            <v>0</v>
          </cell>
          <cell r="AY280">
            <v>0</v>
          </cell>
          <cell r="AZ280">
            <v>0</v>
          </cell>
          <cell r="BA280">
            <v>0</v>
          </cell>
          <cell r="BB280">
            <v>0</v>
          </cell>
          <cell r="BC280">
            <v>1</v>
          </cell>
        </row>
        <row r="281">
          <cell r="AS281">
            <v>0</v>
          </cell>
          <cell r="AT281">
            <v>3.0550617619825067</v>
          </cell>
          <cell r="AU281">
            <v>8.6256831898238495</v>
          </cell>
          <cell r="AW281">
            <v>2.8011204481792717E-3</v>
          </cell>
          <cell r="AX281">
            <v>0</v>
          </cell>
          <cell r="AY281">
            <v>0</v>
          </cell>
          <cell r="AZ281">
            <v>0</v>
          </cell>
          <cell r="BA281">
            <v>0</v>
          </cell>
          <cell r="BB281">
            <v>1</v>
          </cell>
          <cell r="BC281">
            <v>0</v>
          </cell>
        </row>
        <row r="282">
          <cell r="AS282">
            <v>0</v>
          </cell>
          <cell r="AT282">
            <v>0.67712504854767586</v>
          </cell>
          <cell r="AU282">
            <v>-1.0867793706991518</v>
          </cell>
          <cell r="AW282">
            <v>2.8011204481792717E-3</v>
          </cell>
          <cell r="AX282">
            <v>0</v>
          </cell>
          <cell r="AY282">
            <v>0</v>
          </cell>
          <cell r="AZ282">
            <v>0</v>
          </cell>
          <cell r="BA282">
            <v>0</v>
          </cell>
          <cell r="BB282">
            <v>1</v>
          </cell>
          <cell r="BC282">
            <v>1</v>
          </cell>
        </row>
        <row r="283">
          <cell r="AS283">
            <v>0</v>
          </cell>
          <cell r="AT283">
            <v>0.11872615874225517</v>
          </cell>
          <cell r="AU283">
            <v>-5.9055866423336667</v>
          </cell>
          <cell r="AW283">
            <v>2.8011204481792717E-3</v>
          </cell>
          <cell r="AX283">
            <v>0</v>
          </cell>
          <cell r="AY283">
            <v>0</v>
          </cell>
          <cell r="AZ283">
            <v>0</v>
          </cell>
          <cell r="BA283">
            <v>0</v>
          </cell>
          <cell r="BB283">
            <v>1</v>
          </cell>
          <cell r="BC283">
            <v>1</v>
          </cell>
        </row>
        <row r="284">
          <cell r="AS284">
            <v>-0.25</v>
          </cell>
          <cell r="AT284">
            <v>1.2702998952408715</v>
          </cell>
          <cell r="AU284">
            <v>13.247436080371813</v>
          </cell>
          <cell r="AW284">
            <v>2.8011204481792717E-3</v>
          </cell>
          <cell r="AX284">
            <v>0</v>
          </cell>
          <cell r="AY284">
            <v>0</v>
          </cell>
          <cell r="AZ284">
            <v>0</v>
          </cell>
          <cell r="BA284">
            <v>1</v>
          </cell>
          <cell r="BB284">
            <v>1</v>
          </cell>
          <cell r="BC284">
            <v>0</v>
          </cell>
        </row>
        <row r="285">
          <cell r="AS285">
            <v>-0.25</v>
          </cell>
          <cell r="AT285">
            <v>0.5556800964391484</v>
          </cell>
          <cell r="AU285">
            <v>19.132055585575134</v>
          </cell>
          <cell r="AW285">
            <v>2.8011204481792717E-3</v>
          </cell>
          <cell r="AX285">
            <v>0</v>
          </cell>
          <cell r="AY285">
            <v>0</v>
          </cell>
          <cell r="AZ285">
            <v>0</v>
          </cell>
          <cell r="BA285">
            <v>1</v>
          </cell>
          <cell r="BB285">
            <v>1</v>
          </cell>
          <cell r="BC285">
            <v>0</v>
          </cell>
        </row>
        <row r="286">
          <cell r="AS286">
            <v>0</v>
          </cell>
          <cell r="AT286">
            <v>0.51646580166771305</v>
          </cell>
          <cell r="AU286">
            <v>-29.361838632122826</v>
          </cell>
          <cell r="AW286">
            <v>2.8011204481792717E-3</v>
          </cell>
          <cell r="AX286">
            <v>0</v>
          </cell>
          <cell r="AY286">
            <v>0</v>
          </cell>
          <cell r="AZ286">
            <v>0</v>
          </cell>
          <cell r="BA286">
            <v>0</v>
          </cell>
          <cell r="BB286">
            <v>1</v>
          </cell>
          <cell r="BC286">
            <v>1</v>
          </cell>
        </row>
        <row r="287">
          <cell r="AS287">
            <v>-0.25</v>
          </cell>
          <cell r="AT287">
            <v>1.6632278744736964</v>
          </cell>
          <cell r="AU287">
            <v>-2.8859294715433319</v>
          </cell>
          <cell r="AW287">
            <v>2.8011204481792717E-3</v>
          </cell>
          <cell r="AX287">
            <v>0</v>
          </cell>
          <cell r="AY287">
            <v>0</v>
          </cell>
          <cell r="AZ287">
            <v>0</v>
          </cell>
          <cell r="BA287">
            <v>1</v>
          </cell>
          <cell r="BB287">
            <v>1</v>
          </cell>
          <cell r="BC287">
            <v>1</v>
          </cell>
        </row>
        <row r="288">
          <cell r="AS288">
            <v>0</v>
          </cell>
          <cell r="AT288">
            <v>3.0370536906732863</v>
          </cell>
          <cell r="AU288">
            <v>29.243607370645641</v>
          </cell>
          <cell r="AW288">
            <v>2.8011204481792717E-3</v>
          </cell>
          <cell r="AX288">
            <v>0</v>
          </cell>
          <cell r="AY288">
            <v>0</v>
          </cell>
          <cell r="AZ288">
            <v>0</v>
          </cell>
          <cell r="BA288">
            <v>0</v>
          </cell>
          <cell r="BB288">
            <v>1</v>
          </cell>
          <cell r="BC288">
            <v>0</v>
          </cell>
        </row>
        <row r="289">
          <cell r="AS289">
            <v>2</v>
          </cell>
          <cell r="AT289">
            <v>-1.6349009979505187</v>
          </cell>
          <cell r="AU289">
            <v>7.1516813749943733</v>
          </cell>
          <cell r="AW289">
            <v>2.8011204481792717E-3</v>
          </cell>
          <cell r="AX289">
            <v>0</v>
          </cell>
          <cell r="AY289">
            <v>0</v>
          </cell>
          <cell r="AZ289">
            <v>0</v>
          </cell>
          <cell r="BA289">
            <v>0</v>
          </cell>
          <cell r="BB289">
            <v>0</v>
          </cell>
          <cell r="BC289">
            <v>0</v>
          </cell>
        </row>
        <row r="290">
          <cell r="AS290">
            <v>0</v>
          </cell>
          <cell r="AT290">
            <v>0.18279680399320156</v>
          </cell>
          <cell r="AU290">
            <v>-0.9486737061069459</v>
          </cell>
          <cell r="AW290">
            <v>2.8011204481792717E-3</v>
          </cell>
          <cell r="AX290">
            <v>0</v>
          </cell>
          <cell r="AY290">
            <v>0</v>
          </cell>
          <cell r="AZ290">
            <v>0</v>
          </cell>
          <cell r="BA290">
            <v>0</v>
          </cell>
          <cell r="BB290">
            <v>1</v>
          </cell>
          <cell r="BC290">
            <v>1</v>
          </cell>
        </row>
        <row r="291">
          <cell r="AS291">
            <v>-0.75</v>
          </cell>
          <cell r="AT291">
            <v>0.66303426352036365</v>
          </cell>
          <cell r="AU291">
            <v>34.019394107889354</v>
          </cell>
          <cell r="AW291">
            <v>2.8011204481792717E-3</v>
          </cell>
          <cell r="AX291">
            <v>0</v>
          </cell>
          <cell r="AY291">
            <v>0</v>
          </cell>
          <cell r="AZ291">
            <v>0</v>
          </cell>
          <cell r="BA291">
            <v>1</v>
          </cell>
          <cell r="BB291">
            <v>1</v>
          </cell>
          <cell r="BC291">
            <v>0</v>
          </cell>
        </row>
        <row r="292">
          <cell r="AS292">
            <v>-0.75</v>
          </cell>
          <cell r="AT292">
            <v>0.88272072019574166</v>
          </cell>
          <cell r="AU292">
            <v>-23.899488730560346</v>
          </cell>
          <cell r="AW292">
            <v>2.8011204481792717E-3</v>
          </cell>
          <cell r="AX292">
            <v>0</v>
          </cell>
          <cell r="AY292">
            <v>0</v>
          </cell>
          <cell r="AZ292">
            <v>0</v>
          </cell>
          <cell r="BA292">
            <v>1</v>
          </cell>
          <cell r="BB292">
            <v>1</v>
          </cell>
          <cell r="BC292">
            <v>1</v>
          </cell>
        </row>
        <row r="293">
          <cell r="AS293">
            <v>0</v>
          </cell>
          <cell r="AT293">
            <v>0.98103079867530552</v>
          </cell>
          <cell r="AU293">
            <v>3.219424396492137</v>
          </cell>
          <cell r="AW293">
            <v>2.8011204481792717E-3</v>
          </cell>
          <cell r="AX293">
            <v>0</v>
          </cell>
          <cell r="AY293">
            <v>0</v>
          </cell>
          <cell r="AZ293">
            <v>0</v>
          </cell>
          <cell r="BA293">
            <v>0</v>
          </cell>
          <cell r="BB293">
            <v>1</v>
          </cell>
          <cell r="BC293">
            <v>0</v>
          </cell>
        </row>
        <row r="294">
          <cell r="AS294">
            <v>0</v>
          </cell>
          <cell r="AT294">
            <v>1.1424581473154372</v>
          </cell>
          <cell r="AU294">
            <v>-9.1708357299550389</v>
          </cell>
          <cell r="AW294">
            <v>2.8011204481792717E-3</v>
          </cell>
          <cell r="AX294">
            <v>0</v>
          </cell>
          <cell r="AY294">
            <v>0</v>
          </cell>
          <cell r="AZ294">
            <v>0</v>
          </cell>
          <cell r="BA294">
            <v>0</v>
          </cell>
          <cell r="BB294">
            <v>0</v>
          </cell>
          <cell r="BC294">
            <v>0</v>
          </cell>
        </row>
        <row r="295">
          <cell r="AS295">
            <v>0.25</v>
          </cell>
          <cell r="AT295">
            <v>1.7217145546175123</v>
          </cell>
          <cell r="AU295">
            <v>8.8869957385912848</v>
          </cell>
          <cell r="AW295">
            <v>2.8011204481792717E-3</v>
          </cell>
          <cell r="AX295">
            <v>1</v>
          </cell>
          <cell r="AY295">
            <v>0</v>
          </cell>
          <cell r="AZ295">
            <v>1</v>
          </cell>
          <cell r="BA295">
            <v>0</v>
          </cell>
          <cell r="BB295">
            <v>0</v>
          </cell>
          <cell r="BC295">
            <v>0</v>
          </cell>
        </row>
        <row r="296">
          <cell r="AS296">
            <v>0</v>
          </cell>
          <cell r="AT296">
            <v>-0.49745718428211144</v>
          </cell>
          <cell r="AU296">
            <v>-11.473825478729911</v>
          </cell>
          <cell r="AW296">
            <v>2.8011204481792717E-3</v>
          </cell>
          <cell r="AX296">
            <v>0</v>
          </cell>
          <cell r="AY296">
            <v>0</v>
          </cell>
          <cell r="AZ296">
            <v>0</v>
          </cell>
          <cell r="BA296">
            <v>0</v>
          </cell>
          <cell r="BB296">
            <v>0</v>
          </cell>
          <cell r="BC296">
            <v>1</v>
          </cell>
        </row>
        <row r="297">
          <cell r="AS297">
            <v>0</v>
          </cell>
          <cell r="AT297">
            <v>-3.5596540408009462E-2</v>
          </cell>
          <cell r="AU297">
            <v>-33.567722505589501</v>
          </cell>
          <cell r="AW297">
            <v>2.8011204481792717E-3</v>
          </cell>
          <cell r="AX297">
            <v>0</v>
          </cell>
          <cell r="AY297">
            <v>0</v>
          </cell>
          <cell r="AZ297">
            <v>0</v>
          </cell>
          <cell r="BA297">
            <v>0</v>
          </cell>
          <cell r="BB297">
            <v>0</v>
          </cell>
          <cell r="BC297">
            <v>1</v>
          </cell>
        </row>
        <row r="298">
          <cell r="AS298">
            <v>0</v>
          </cell>
          <cell r="AT298">
            <v>2.8257685441572948</v>
          </cell>
          <cell r="AU298">
            <v>27.447516942624745</v>
          </cell>
          <cell r="AW298">
            <v>2.8011204481792717E-3</v>
          </cell>
          <cell r="AX298">
            <v>0</v>
          </cell>
          <cell r="AY298">
            <v>0</v>
          </cell>
          <cell r="AZ298">
            <v>0</v>
          </cell>
          <cell r="BA298">
            <v>0</v>
          </cell>
          <cell r="BB298">
            <v>1</v>
          </cell>
          <cell r="BC298">
            <v>0</v>
          </cell>
        </row>
        <row r="299">
          <cell r="AS299">
            <v>0</v>
          </cell>
          <cell r="AT299">
            <v>2.3700460081118853</v>
          </cell>
          <cell r="AU299">
            <v>-0.4188077090374287</v>
          </cell>
          <cell r="AW299">
            <v>2.8011204481792717E-3</v>
          </cell>
          <cell r="AX299">
            <v>0</v>
          </cell>
          <cell r="AY299">
            <v>0</v>
          </cell>
          <cell r="AZ299">
            <v>0</v>
          </cell>
          <cell r="BA299">
            <v>0</v>
          </cell>
          <cell r="BB299">
            <v>1</v>
          </cell>
          <cell r="BC299">
            <v>1</v>
          </cell>
        </row>
        <row r="300">
          <cell r="AS300">
            <v>0</v>
          </cell>
          <cell r="AT300">
            <v>-9.653461954721651E-3</v>
          </cell>
          <cell r="AU300">
            <v>-34.651346484357681</v>
          </cell>
          <cell r="AW300">
            <v>2.8011204481792717E-3</v>
          </cell>
          <cell r="AX300">
            <v>0</v>
          </cell>
          <cell r="AY300">
            <v>0</v>
          </cell>
          <cell r="AZ300">
            <v>0</v>
          </cell>
          <cell r="BA300">
            <v>0</v>
          </cell>
          <cell r="BB300">
            <v>0</v>
          </cell>
          <cell r="BC300">
            <v>1</v>
          </cell>
        </row>
        <row r="301">
          <cell r="AS301">
            <v>0</v>
          </cell>
          <cell r="AT301">
            <v>-0.11225390506635069</v>
          </cell>
          <cell r="AU301">
            <v>0.56801837942962041</v>
          </cell>
          <cell r="AW301">
            <v>2.8011204481792717E-3</v>
          </cell>
          <cell r="AX301">
            <v>0</v>
          </cell>
          <cell r="AY301">
            <v>0</v>
          </cell>
          <cell r="AZ301">
            <v>0</v>
          </cell>
          <cell r="BA301">
            <v>0</v>
          </cell>
          <cell r="BB301">
            <v>0</v>
          </cell>
          <cell r="BC301">
            <v>0</v>
          </cell>
        </row>
        <row r="302">
          <cell r="AS302">
            <v>0</v>
          </cell>
          <cell r="AT302">
            <v>0.46053889899704037</v>
          </cell>
          <cell r="AU302">
            <v>14.546184297143219</v>
          </cell>
          <cell r="AW302">
            <v>2.8011204481792717E-3</v>
          </cell>
          <cell r="AX302">
            <v>0</v>
          </cell>
          <cell r="AY302">
            <v>0</v>
          </cell>
          <cell r="AZ302">
            <v>0</v>
          </cell>
          <cell r="BA302">
            <v>0</v>
          </cell>
          <cell r="BB302">
            <v>1</v>
          </cell>
          <cell r="BC302">
            <v>0</v>
          </cell>
        </row>
        <row r="303">
          <cell r="AS303">
            <v>0</v>
          </cell>
          <cell r="AT303">
            <v>0.25257524413805327</v>
          </cell>
          <cell r="AU303">
            <v>-42.154980070687536</v>
          </cell>
          <cell r="AW303">
            <v>2.8011204481792717E-3</v>
          </cell>
          <cell r="AX303">
            <v>0</v>
          </cell>
          <cell r="AY303">
            <v>0</v>
          </cell>
          <cell r="AZ303">
            <v>0</v>
          </cell>
          <cell r="BA303">
            <v>0</v>
          </cell>
          <cell r="BB303">
            <v>0</v>
          </cell>
          <cell r="BC303">
            <v>0</v>
          </cell>
        </row>
        <row r="304">
          <cell r="AS304">
            <v>0</v>
          </cell>
          <cell r="AT304">
            <v>1.8758442755435596</v>
          </cell>
          <cell r="AU304">
            <v>21.688366279265747</v>
          </cell>
          <cell r="AW304">
            <v>2.8011204481792717E-3</v>
          </cell>
          <cell r="AX304">
            <v>0</v>
          </cell>
          <cell r="AY304">
            <v>0</v>
          </cell>
          <cell r="AZ304">
            <v>0</v>
          </cell>
          <cell r="BA304">
            <v>0</v>
          </cell>
          <cell r="BB304">
            <v>0</v>
          </cell>
          <cell r="BC304">
            <v>0</v>
          </cell>
        </row>
        <row r="305">
          <cell r="AS305">
            <v>0</v>
          </cell>
          <cell r="AT305">
            <v>2.1080165297285361E-2</v>
          </cell>
          <cell r="AU305">
            <v>-24.68390439467348</v>
          </cell>
          <cell r="AW305">
            <v>2.8011204481792717E-3</v>
          </cell>
          <cell r="AX305">
            <v>0</v>
          </cell>
          <cell r="AY305">
            <v>0</v>
          </cell>
          <cell r="AZ305">
            <v>0</v>
          </cell>
          <cell r="BA305">
            <v>0</v>
          </cell>
          <cell r="BB305">
            <v>0</v>
          </cell>
          <cell r="BC305">
            <v>0</v>
          </cell>
        </row>
        <row r="306">
          <cell r="AS306">
            <v>0</v>
          </cell>
          <cell r="AT306">
            <v>0.85464009241030869</v>
          </cell>
          <cell r="AU306">
            <v>44.329714733083968</v>
          </cell>
          <cell r="AW306">
            <v>2.8011204481792717E-3</v>
          </cell>
          <cell r="AX306">
            <v>0</v>
          </cell>
          <cell r="AY306">
            <v>0</v>
          </cell>
          <cell r="AZ306">
            <v>0</v>
          </cell>
          <cell r="BA306">
            <v>0</v>
          </cell>
          <cell r="BB306">
            <v>0</v>
          </cell>
          <cell r="BC306">
            <v>0</v>
          </cell>
        </row>
        <row r="307">
          <cell r="AS307">
            <v>-0.25</v>
          </cell>
          <cell r="AT307">
            <v>0.73579294689270724</v>
          </cell>
          <cell r="AU307">
            <v>11.856484155152335</v>
          </cell>
          <cell r="AW307">
            <v>2.8011204481792717E-3</v>
          </cell>
          <cell r="AX307">
            <v>0</v>
          </cell>
          <cell r="AY307">
            <v>0</v>
          </cell>
          <cell r="AZ307">
            <v>0</v>
          </cell>
          <cell r="BA307">
            <v>1</v>
          </cell>
          <cell r="BB307">
            <v>1</v>
          </cell>
          <cell r="BC307">
            <v>0</v>
          </cell>
        </row>
        <row r="308">
          <cell r="AS308">
            <v>0</v>
          </cell>
          <cell r="AT308">
            <v>0.98167211362217621</v>
          </cell>
          <cell r="AU308">
            <v>-10.00362752836512</v>
          </cell>
          <cell r="AW308">
            <v>2.8011204481792717E-3</v>
          </cell>
          <cell r="AX308">
            <v>0</v>
          </cell>
          <cell r="AY308">
            <v>0</v>
          </cell>
          <cell r="AZ308">
            <v>0</v>
          </cell>
          <cell r="BA308">
            <v>0</v>
          </cell>
          <cell r="BB308">
            <v>0</v>
          </cell>
          <cell r="BC308">
            <v>0</v>
          </cell>
        </row>
        <row r="309">
          <cell r="AS309">
            <v>-0.25</v>
          </cell>
          <cell r="AT309">
            <v>0.6182523462506333</v>
          </cell>
          <cell r="AU309">
            <v>-58.916836462131471</v>
          </cell>
          <cell r="AW309">
            <v>2.8011204481792717E-3</v>
          </cell>
          <cell r="AX309">
            <v>0</v>
          </cell>
          <cell r="AY309">
            <v>0</v>
          </cell>
          <cell r="AZ309">
            <v>0</v>
          </cell>
          <cell r="BA309">
            <v>1</v>
          </cell>
          <cell r="BB309">
            <v>1</v>
          </cell>
          <cell r="BC309">
            <v>1</v>
          </cell>
        </row>
        <row r="310">
          <cell r="AS310">
            <v>0</v>
          </cell>
          <cell r="AT310">
            <v>1.7272227183326569</v>
          </cell>
          <cell r="AU310">
            <v>14.285003195388214</v>
          </cell>
          <cell r="AW310">
            <v>2.8011204481792717E-3</v>
          </cell>
          <cell r="AX310">
            <v>0</v>
          </cell>
          <cell r="AY310">
            <v>0</v>
          </cell>
          <cell r="AZ310">
            <v>0</v>
          </cell>
          <cell r="BA310">
            <v>0</v>
          </cell>
          <cell r="BB310">
            <v>1</v>
          </cell>
          <cell r="BC310">
            <v>0</v>
          </cell>
        </row>
        <row r="311">
          <cell r="AS311">
            <v>0</v>
          </cell>
          <cell r="AT311">
            <v>2.0764209954596593</v>
          </cell>
          <cell r="AU311">
            <v>16.624254829680893</v>
          </cell>
          <cell r="AW311">
            <v>2.8011204481792717E-3</v>
          </cell>
          <cell r="AX311">
            <v>0</v>
          </cell>
          <cell r="AY311">
            <v>0</v>
          </cell>
          <cell r="AZ311">
            <v>0</v>
          </cell>
          <cell r="BA311">
            <v>0</v>
          </cell>
          <cell r="BB311">
            <v>1</v>
          </cell>
          <cell r="BC311">
            <v>0</v>
          </cell>
        </row>
        <row r="312">
          <cell r="AS312">
            <v>-0.25</v>
          </cell>
          <cell r="AT312">
            <v>-0.62444983239398999</v>
          </cell>
          <cell r="AU312">
            <v>-22.001598376207244</v>
          </cell>
          <cell r="AW312">
            <v>2.8011204481792717E-3</v>
          </cell>
          <cell r="AX312">
            <v>0</v>
          </cell>
          <cell r="AY312">
            <v>0</v>
          </cell>
          <cell r="AZ312">
            <v>0</v>
          </cell>
          <cell r="BA312">
            <v>1</v>
          </cell>
          <cell r="BB312">
            <v>0</v>
          </cell>
          <cell r="BC312">
            <v>1</v>
          </cell>
        </row>
        <row r="313">
          <cell r="AS313">
            <v>0</v>
          </cell>
          <cell r="AT313">
            <v>1.3150864024427835</v>
          </cell>
          <cell r="AU313">
            <v>-4.1395577747962706</v>
          </cell>
          <cell r="AW313">
            <v>2.8011204481792717E-3</v>
          </cell>
          <cell r="AX313">
            <v>0</v>
          </cell>
          <cell r="AY313">
            <v>0</v>
          </cell>
          <cell r="AZ313">
            <v>0</v>
          </cell>
          <cell r="BA313">
            <v>0</v>
          </cell>
          <cell r="BB313">
            <v>1</v>
          </cell>
          <cell r="BC313">
            <v>1</v>
          </cell>
        </row>
        <row r="314">
          <cell r="AS314">
            <v>0</v>
          </cell>
          <cell r="AT314">
            <v>0.58581509983721436</v>
          </cell>
          <cell r="AU314">
            <v>-5.8526010722121766</v>
          </cell>
          <cell r="AW314">
            <v>2.8011204481792717E-3</v>
          </cell>
          <cell r="AX314">
            <v>0</v>
          </cell>
          <cell r="AY314">
            <v>0</v>
          </cell>
          <cell r="AZ314">
            <v>0</v>
          </cell>
          <cell r="BA314">
            <v>0</v>
          </cell>
          <cell r="BB314">
            <v>1</v>
          </cell>
          <cell r="BC314">
            <v>1</v>
          </cell>
        </row>
        <row r="315">
          <cell r="AS315">
            <v>0</v>
          </cell>
          <cell r="AT315">
            <v>-3.4451131069974496E-3</v>
          </cell>
          <cell r="AU315">
            <v>12.663409042682813</v>
          </cell>
          <cell r="AW315">
            <v>2.8011204481792717E-3</v>
          </cell>
          <cell r="AX315">
            <v>0</v>
          </cell>
          <cell r="AY315">
            <v>0</v>
          </cell>
          <cell r="AZ315">
            <v>0</v>
          </cell>
          <cell r="BA315">
            <v>0</v>
          </cell>
          <cell r="BB315">
            <v>0</v>
          </cell>
          <cell r="BC315">
            <v>0</v>
          </cell>
        </row>
        <row r="316">
          <cell r="AS316">
            <v>-0.5</v>
          </cell>
          <cell r="AT316">
            <v>2.8610110727863751</v>
          </cell>
          <cell r="AU316">
            <v>21.304421450164224</v>
          </cell>
          <cell r="AW316">
            <v>2.8011204481792717E-3</v>
          </cell>
          <cell r="AX316">
            <v>0</v>
          </cell>
          <cell r="AY316">
            <v>0</v>
          </cell>
          <cell r="AZ316">
            <v>0</v>
          </cell>
          <cell r="BA316">
            <v>1</v>
          </cell>
          <cell r="BB316">
            <v>1</v>
          </cell>
          <cell r="BC316">
            <v>0</v>
          </cell>
        </row>
        <row r="317">
          <cell r="AS317">
            <v>0</v>
          </cell>
          <cell r="AT317">
            <v>-0.10176954282806522</v>
          </cell>
          <cell r="AU317">
            <v>-8.5453691735193811</v>
          </cell>
          <cell r="AW317">
            <v>2.8011204481792717E-3</v>
          </cell>
          <cell r="AX317">
            <v>0</v>
          </cell>
          <cell r="AY317">
            <v>0</v>
          </cell>
          <cell r="AZ317">
            <v>0</v>
          </cell>
          <cell r="BA317">
            <v>0</v>
          </cell>
          <cell r="BB317">
            <v>0</v>
          </cell>
          <cell r="BC317">
            <v>1</v>
          </cell>
        </row>
        <row r="318">
          <cell r="AS318">
            <v>0</v>
          </cell>
          <cell r="AT318">
            <v>1.699728525216317</v>
          </cell>
          <cell r="AU318">
            <v>-13.788096014263008</v>
          </cell>
          <cell r="AW318">
            <v>2.8011204481792717E-3</v>
          </cell>
          <cell r="AX318">
            <v>0</v>
          </cell>
          <cell r="AY318">
            <v>0</v>
          </cell>
          <cell r="AZ318">
            <v>0</v>
          </cell>
          <cell r="BA318">
            <v>0</v>
          </cell>
          <cell r="BB318">
            <v>0</v>
          </cell>
          <cell r="BC318">
            <v>0</v>
          </cell>
        </row>
        <row r="319">
          <cell r="AS319">
            <v>0</v>
          </cell>
          <cell r="AT319">
            <v>3.7714788112335855E-2</v>
          </cell>
          <cell r="AU319">
            <v>29.951747223984604</v>
          </cell>
          <cell r="AW319">
            <v>2.8011204481792717E-3</v>
          </cell>
          <cell r="AX319">
            <v>0</v>
          </cell>
          <cell r="AY319">
            <v>0</v>
          </cell>
          <cell r="AZ319">
            <v>0</v>
          </cell>
          <cell r="BA319">
            <v>0</v>
          </cell>
          <cell r="BB319">
            <v>0</v>
          </cell>
          <cell r="BC319">
            <v>0</v>
          </cell>
        </row>
        <row r="320">
          <cell r="AS320">
            <v>0</v>
          </cell>
          <cell r="AT320">
            <v>2.077421185597109</v>
          </cell>
          <cell r="AU320">
            <v>-8.4144490392645732</v>
          </cell>
          <cell r="AW320">
            <v>2.8011204481792717E-3</v>
          </cell>
          <cell r="AX320">
            <v>0</v>
          </cell>
          <cell r="AY320">
            <v>0</v>
          </cell>
          <cell r="AZ320">
            <v>0</v>
          </cell>
          <cell r="BA320">
            <v>0</v>
          </cell>
          <cell r="BB320">
            <v>0</v>
          </cell>
          <cell r="BC320">
            <v>0</v>
          </cell>
        </row>
        <row r="321">
          <cell r="AS321">
            <v>0</v>
          </cell>
          <cell r="AT321">
            <v>1.1278507000615381</v>
          </cell>
          <cell r="AU321">
            <v>22.170937187553825</v>
          </cell>
          <cell r="AW321">
            <v>2.8011204481792717E-3</v>
          </cell>
          <cell r="AX321">
            <v>0</v>
          </cell>
          <cell r="AY321">
            <v>0</v>
          </cell>
          <cell r="AZ321">
            <v>0</v>
          </cell>
          <cell r="BA321">
            <v>0</v>
          </cell>
          <cell r="BB321">
            <v>1</v>
          </cell>
          <cell r="BC321">
            <v>0</v>
          </cell>
        </row>
        <row r="322">
          <cell r="AS322">
            <v>-0.75</v>
          </cell>
          <cell r="AT322">
            <v>2.7184285620995592</v>
          </cell>
          <cell r="AU322">
            <v>25.29914201882945</v>
          </cell>
          <cell r="AW322">
            <v>2.8011204481792717E-3</v>
          </cell>
          <cell r="AX322">
            <v>0</v>
          </cell>
          <cell r="AY322">
            <v>0</v>
          </cell>
          <cell r="AZ322">
            <v>0</v>
          </cell>
          <cell r="BA322">
            <v>1</v>
          </cell>
          <cell r="BB322">
            <v>1</v>
          </cell>
          <cell r="BC322">
            <v>0</v>
          </cell>
        </row>
        <row r="323">
          <cell r="AS323">
            <v>0</v>
          </cell>
          <cell r="AT323">
            <v>0.18194564596306328</v>
          </cell>
          <cell r="AU323">
            <v>-11.418388437531709</v>
          </cell>
          <cell r="AW323">
            <v>2.8011204481792717E-3</v>
          </cell>
          <cell r="AX323">
            <v>0</v>
          </cell>
          <cell r="AY323">
            <v>0</v>
          </cell>
          <cell r="AZ323">
            <v>0</v>
          </cell>
          <cell r="BA323">
            <v>0</v>
          </cell>
          <cell r="BB323">
            <v>1</v>
          </cell>
          <cell r="BC323">
            <v>1</v>
          </cell>
        </row>
        <row r="324">
          <cell r="AS324">
            <v>0</v>
          </cell>
          <cell r="AT324">
            <v>0.55176567964958534</v>
          </cell>
          <cell r="AU324">
            <v>-58.443027571421581</v>
          </cell>
          <cell r="AW324">
            <v>2.8011204481792717E-3</v>
          </cell>
          <cell r="AX324">
            <v>0</v>
          </cell>
          <cell r="AY324">
            <v>0</v>
          </cell>
          <cell r="AZ324">
            <v>0</v>
          </cell>
          <cell r="BA324">
            <v>0</v>
          </cell>
          <cell r="BB324">
            <v>1</v>
          </cell>
          <cell r="BC324">
            <v>1</v>
          </cell>
        </row>
        <row r="325">
          <cell r="AS325">
            <v>0</v>
          </cell>
          <cell r="AT325">
            <v>1.2319991154682746</v>
          </cell>
          <cell r="AU325">
            <v>18.99546413229093</v>
          </cell>
          <cell r="AW325">
            <v>2.8011204481792717E-3</v>
          </cell>
          <cell r="AX325">
            <v>0</v>
          </cell>
          <cell r="AY325">
            <v>0</v>
          </cell>
          <cell r="AZ325">
            <v>0</v>
          </cell>
          <cell r="BA325">
            <v>0</v>
          </cell>
          <cell r="BB325">
            <v>1</v>
          </cell>
          <cell r="BC325">
            <v>0</v>
          </cell>
        </row>
        <row r="326">
          <cell r="AS326">
            <v>0</v>
          </cell>
          <cell r="AT326">
            <v>1.3684921117749789</v>
          </cell>
          <cell r="AU326">
            <v>-14.744524711166457</v>
          </cell>
          <cell r="AW326">
            <v>2.8011204481792717E-3</v>
          </cell>
          <cell r="AX326">
            <v>0</v>
          </cell>
          <cell r="AY326">
            <v>0</v>
          </cell>
          <cell r="AZ326">
            <v>0</v>
          </cell>
          <cell r="BA326">
            <v>0</v>
          </cell>
          <cell r="BB326">
            <v>0</v>
          </cell>
          <cell r="BC326">
            <v>0</v>
          </cell>
        </row>
        <row r="327">
          <cell r="AS327">
            <v>0</v>
          </cell>
          <cell r="AT327">
            <v>4.5042569687442029</v>
          </cell>
          <cell r="AU327">
            <v>-28.581183160368212</v>
          </cell>
          <cell r="AW327">
            <v>2.8011204481792717E-3</v>
          </cell>
          <cell r="AX327">
            <v>0</v>
          </cell>
          <cell r="AY327">
            <v>0</v>
          </cell>
          <cell r="AZ327">
            <v>0</v>
          </cell>
          <cell r="BA327">
            <v>0</v>
          </cell>
          <cell r="BB327">
            <v>0</v>
          </cell>
          <cell r="BC327">
            <v>0</v>
          </cell>
        </row>
        <row r="328">
          <cell r="AS328">
            <v>-0.25</v>
          </cell>
          <cell r="AT328">
            <v>-1.5303729235848811</v>
          </cell>
          <cell r="AU328">
            <v>-0.14323100597884458</v>
          </cell>
          <cell r="AW328">
            <v>2.8011204481792717E-3</v>
          </cell>
          <cell r="AX328">
            <v>0</v>
          </cell>
          <cell r="AY328">
            <v>0</v>
          </cell>
          <cell r="AZ328">
            <v>0</v>
          </cell>
          <cell r="BA328">
            <v>1</v>
          </cell>
          <cell r="BB328">
            <v>0</v>
          </cell>
          <cell r="BC328">
            <v>1</v>
          </cell>
        </row>
        <row r="329">
          <cell r="AS329">
            <v>0</v>
          </cell>
          <cell r="AT329">
            <v>-24.3857924255394</v>
          </cell>
          <cell r="AU329">
            <v>-22.66104253121463</v>
          </cell>
          <cell r="AW329">
            <v>2.8011204481792717E-3</v>
          </cell>
          <cell r="AX329">
            <v>0</v>
          </cell>
          <cell r="AY329">
            <v>1</v>
          </cell>
          <cell r="AZ329">
            <v>0</v>
          </cell>
          <cell r="BA329">
            <v>0</v>
          </cell>
          <cell r="BB329">
            <v>0</v>
          </cell>
          <cell r="BC329">
            <v>0</v>
          </cell>
        </row>
        <row r="330">
          <cell r="AS330">
            <v>0</v>
          </cell>
          <cell r="AT330">
            <v>-4.8082143195029676</v>
          </cell>
          <cell r="AU330">
            <v>20.224185194715528</v>
          </cell>
          <cell r="AW330">
            <v>2.8011204481792717E-3</v>
          </cell>
          <cell r="AX330">
            <v>0</v>
          </cell>
          <cell r="AY330">
            <v>1</v>
          </cell>
          <cell r="AZ330">
            <v>1</v>
          </cell>
          <cell r="BA330">
            <v>0</v>
          </cell>
          <cell r="BB330">
            <v>0</v>
          </cell>
          <cell r="BC330">
            <v>0</v>
          </cell>
        </row>
        <row r="331">
          <cell r="AS331">
            <v>0</v>
          </cell>
          <cell r="AT331">
            <v>5.8617149860840572</v>
          </cell>
          <cell r="AU331">
            <v>-0.48785464440262727</v>
          </cell>
          <cell r="AW331">
            <v>2.8011204481792717E-3</v>
          </cell>
          <cell r="AX331">
            <v>0</v>
          </cell>
          <cell r="AY331">
            <v>0</v>
          </cell>
          <cell r="AZ331">
            <v>0</v>
          </cell>
          <cell r="BA331">
            <v>0</v>
          </cell>
          <cell r="BB331">
            <v>0</v>
          </cell>
          <cell r="BC331">
            <v>0</v>
          </cell>
        </row>
        <row r="332">
          <cell r="AS332">
            <v>0</v>
          </cell>
          <cell r="AT332">
            <v>5.7949350431540472</v>
          </cell>
          <cell r="AU332">
            <v>-17.590487029509259</v>
          </cell>
          <cell r="AW332">
            <v>2.8011204481792717E-3</v>
          </cell>
          <cell r="AX332">
            <v>0</v>
          </cell>
          <cell r="AY332">
            <v>0</v>
          </cell>
          <cell r="AZ332">
            <v>0</v>
          </cell>
          <cell r="BA332">
            <v>0</v>
          </cell>
          <cell r="BB332">
            <v>0</v>
          </cell>
          <cell r="BC332">
            <v>0</v>
          </cell>
        </row>
        <row r="333">
          <cell r="AS333">
            <v>0</v>
          </cell>
          <cell r="AT333">
            <v>16.912422546478183</v>
          </cell>
          <cell r="AU333">
            <v>-11.079774440190944</v>
          </cell>
          <cell r="AW333">
            <v>2.8011204481792717E-3</v>
          </cell>
          <cell r="AX333">
            <v>0</v>
          </cell>
          <cell r="AY333">
            <v>0</v>
          </cell>
          <cell r="AZ333">
            <v>0</v>
          </cell>
          <cell r="BA333">
            <v>0</v>
          </cell>
          <cell r="BB333">
            <v>1</v>
          </cell>
          <cell r="BC333">
            <v>1</v>
          </cell>
        </row>
        <row r="334">
          <cell r="AS334">
            <v>-0.25</v>
          </cell>
          <cell r="AT334">
            <v>-2.2764504429151469</v>
          </cell>
          <cell r="AU334">
            <v>-11.087156095424605</v>
          </cell>
          <cell r="AW334">
            <v>2.8011204481792717E-3</v>
          </cell>
          <cell r="AX334">
            <v>0</v>
          </cell>
          <cell r="AY334">
            <v>0</v>
          </cell>
          <cell r="AZ334">
            <v>0</v>
          </cell>
          <cell r="BA334">
            <v>1</v>
          </cell>
          <cell r="BB334">
            <v>0</v>
          </cell>
          <cell r="BC334">
            <v>1</v>
          </cell>
        </row>
        <row r="335">
          <cell r="AS335">
            <v>0</v>
          </cell>
          <cell r="AT335">
            <v>1.289462048545909</v>
          </cell>
          <cell r="AU335">
            <v>5.7806928212126936</v>
          </cell>
          <cell r="AW335">
            <v>2.8011204481792717E-3</v>
          </cell>
          <cell r="AX335">
            <v>0</v>
          </cell>
          <cell r="AY335">
            <v>0</v>
          </cell>
          <cell r="AZ335">
            <v>0</v>
          </cell>
          <cell r="BA335">
            <v>0</v>
          </cell>
          <cell r="BB335">
            <v>1</v>
          </cell>
          <cell r="BC335">
            <v>0</v>
          </cell>
        </row>
        <row r="336">
          <cell r="AS336">
            <v>0</v>
          </cell>
          <cell r="AT336">
            <v>3.002341553319861</v>
          </cell>
          <cell r="AU336">
            <v>-4.167193878520985</v>
          </cell>
          <cell r="AW336">
            <v>2.8011204481792717E-3</v>
          </cell>
          <cell r="AX336">
            <v>0</v>
          </cell>
          <cell r="AY336">
            <v>0</v>
          </cell>
          <cell r="AZ336">
            <v>0</v>
          </cell>
          <cell r="BA336">
            <v>0</v>
          </cell>
          <cell r="BB336">
            <v>1</v>
          </cell>
          <cell r="BC336">
            <v>1</v>
          </cell>
        </row>
        <row r="337">
          <cell r="AS337">
            <v>0</v>
          </cell>
          <cell r="AT337">
            <v>1.4094808790704352</v>
          </cell>
          <cell r="AU337">
            <v>20.214937421788314</v>
          </cell>
          <cell r="AW337">
            <v>2.8011204481792717E-3</v>
          </cell>
          <cell r="AX337">
            <v>0</v>
          </cell>
          <cell r="AY337">
            <v>0</v>
          </cell>
          <cell r="AZ337">
            <v>0</v>
          </cell>
          <cell r="BA337">
            <v>0</v>
          </cell>
          <cell r="BB337">
            <v>1</v>
          </cell>
          <cell r="BC337">
            <v>0</v>
          </cell>
        </row>
        <row r="338">
          <cell r="AS338">
            <v>-0.25</v>
          </cell>
          <cell r="AT338">
            <v>1.2854203249143887</v>
          </cell>
          <cell r="AU338">
            <v>-14.266140399007595</v>
          </cell>
          <cell r="AW338">
            <v>2.8011204481792717E-3</v>
          </cell>
          <cell r="AX338">
            <v>0</v>
          </cell>
          <cell r="AY338">
            <v>0</v>
          </cell>
          <cell r="AZ338">
            <v>0</v>
          </cell>
          <cell r="BA338">
            <v>0</v>
          </cell>
          <cell r="BB338">
            <v>0</v>
          </cell>
          <cell r="BC338">
            <v>0</v>
          </cell>
        </row>
        <row r="339">
          <cell r="AS339">
            <v>0</v>
          </cell>
          <cell r="AT339">
            <v>3.9906986393377122</v>
          </cell>
          <cell r="AU339">
            <v>16.974643231418799</v>
          </cell>
          <cell r="AW339">
            <v>2.8011204481792717E-3</v>
          </cell>
          <cell r="AX339">
            <v>0</v>
          </cell>
          <cell r="AY339">
            <v>0</v>
          </cell>
          <cell r="AZ339">
            <v>0</v>
          </cell>
          <cell r="BA339">
            <v>0</v>
          </cell>
          <cell r="BB339">
            <v>0</v>
          </cell>
          <cell r="BC339">
            <v>0</v>
          </cell>
        </row>
        <row r="340">
          <cell r="AS340">
            <v>0</v>
          </cell>
          <cell r="AT340">
            <v>-0.40666902776105268</v>
          </cell>
          <cell r="AU340">
            <v>-27.085922671863667</v>
          </cell>
          <cell r="AW340">
            <v>2.8011204481792717E-3</v>
          </cell>
          <cell r="AX340">
            <v>0</v>
          </cell>
          <cell r="AY340">
            <v>0</v>
          </cell>
          <cell r="AZ340">
            <v>0</v>
          </cell>
          <cell r="BA340">
            <v>0</v>
          </cell>
          <cell r="BB340">
            <v>0</v>
          </cell>
          <cell r="BC340">
            <v>1</v>
          </cell>
        </row>
        <row r="341">
          <cell r="AS341">
            <v>0</v>
          </cell>
          <cell r="AT341">
            <v>-0.4539291678244714</v>
          </cell>
          <cell r="AU341">
            <v>0.26631341781227774</v>
          </cell>
          <cell r="AW341">
            <v>2.8011204481792717E-3</v>
          </cell>
          <cell r="AX341">
            <v>0</v>
          </cell>
          <cell r="AY341">
            <v>0</v>
          </cell>
          <cell r="AZ341">
            <v>0</v>
          </cell>
          <cell r="BA341">
            <v>0</v>
          </cell>
          <cell r="BB341">
            <v>0</v>
          </cell>
          <cell r="BC341">
            <v>0</v>
          </cell>
        </row>
        <row r="342">
          <cell r="AS342">
            <v>0</v>
          </cell>
          <cell r="AT342">
            <v>2.4510611636652659</v>
          </cell>
          <cell r="AU342">
            <v>0.6478997846089346</v>
          </cell>
          <cell r="AW342">
            <v>2.8011204481792717E-3</v>
          </cell>
          <cell r="AX342">
            <v>0</v>
          </cell>
          <cell r="AY342">
            <v>0</v>
          </cell>
          <cell r="AZ342">
            <v>1</v>
          </cell>
          <cell r="BA342">
            <v>0</v>
          </cell>
          <cell r="BB342">
            <v>0</v>
          </cell>
          <cell r="BC342">
            <v>0</v>
          </cell>
        </row>
        <row r="343">
          <cell r="AS343">
            <v>0</v>
          </cell>
          <cell r="AT343">
            <v>1.5619896187811799</v>
          </cell>
          <cell r="AU343">
            <v>-14.772973880680478</v>
          </cell>
          <cell r="AW343">
            <v>2.8011204481792717E-3</v>
          </cell>
          <cell r="AX343">
            <v>0</v>
          </cell>
          <cell r="AY343">
            <v>0</v>
          </cell>
          <cell r="AZ343">
            <v>0</v>
          </cell>
          <cell r="BA343">
            <v>0</v>
          </cell>
          <cell r="BB343">
            <v>1</v>
          </cell>
          <cell r="BC343">
            <v>1</v>
          </cell>
        </row>
        <row r="344">
          <cell r="AS344">
            <v>0</v>
          </cell>
          <cell r="AT344">
            <v>0.33533857859421401</v>
          </cell>
          <cell r="AU344">
            <v>6.4077699818685216</v>
          </cell>
          <cell r="AW344">
            <v>2.8011204481792717E-3</v>
          </cell>
          <cell r="AX344">
            <v>0</v>
          </cell>
          <cell r="AY344">
            <v>0</v>
          </cell>
          <cell r="AZ344">
            <v>1</v>
          </cell>
          <cell r="BA344">
            <v>0</v>
          </cell>
          <cell r="BB344">
            <v>0</v>
          </cell>
          <cell r="BC344">
            <v>0</v>
          </cell>
        </row>
        <row r="345">
          <cell r="AS345">
            <v>0</v>
          </cell>
          <cell r="AT345">
            <v>7.9998610941234602</v>
          </cell>
          <cell r="AU345">
            <v>-9.6973346513689727</v>
          </cell>
          <cell r="AW345">
            <v>2.8011204481792717E-3</v>
          </cell>
          <cell r="AX345">
            <v>0</v>
          </cell>
          <cell r="AY345">
            <v>0</v>
          </cell>
          <cell r="AZ345">
            <v>0</v>
          </cell>
          <cell r="BA345">
            <v>0</v>
          </cell>
          <cell r="BB345">
            <v>0</v>
          </cell>
          <cell r="BC345">
            <v>0</v>
          </cell>
        </row>
        <row r="346">
          <cell r="AS346">
            <v>0</v>
          </cell>
          <cell r="AT346">
            <v>-2.0362723161270293</v>
          </cell>
          <cell r="AU346">
            <v>10.586002294055969</v>
          </cell>
          <cell r="AW346">
            <v>2.8011204481792717E-3</v>
          </cell>
          <cell r="AX346">
            <v>0</v>
          </cell>
          <cell r="AY346">
            <v>0</v>
          </cell>
          <cell r="AZ346">
            <v>0</v>
          </cell>
          <cell r="BA346">
            <v>0</v>
          </cell>
          <cell r="BB346">
            <v>0</v>
          </cell>
          <cell r="BC346">
            <v>0</v>
          </cell>
        </row>
        <row r="347">
          <cell r="AS347">
            <v>0</v>
          </cell>
          <cell r="AT347">
            <v>0.3728249709774108</v>
          </cell>
          <cell r="AU347">
            <v>5.2876415201112074E-2</v>
          </cell>
          <cell r="AW347">
            <v>2.8011204481792717E-3</v>
          </cell>
          <cell r="AX347">
            <v>0</v>
          </cell>
          <cell r="AY347">
            <v>0</v>
          </cell>
          <cell r="AZ347">
            <v>0</v>
          </cell>
          <cell r="BA347">
            <v>0</v>
          </cell>
          <cell r="BB347">
            <v>1</v>
          </cell>
          <cell r="BC347">
            <v>0</v>
          </cell>
        </row>
        <row r="348">
          <cell r="AS348">
            <v>0.25</v>
          </cell>
          <cell r="AT348">
            <v>0.64842533307925765</v>
          </cell>
          <cell r="AU348">
            <v>-24.388842071170096</v>
          </cell>
          <cell r="AW348">
            <v>2.8011204481792717E-3</v>
          </cell>
          <cell r="AX348">
            <v>0</v>
          </cell>
          <cell r="AY348">
            <v>0</v>
          </cell>
          <cell r="AZ348">
            <v>0</v>
          </cell>
          <cell r="BA348">
            <v>0</v>
          </cell>
          <cell r="BB348">
            <v>1</v>
          </cell>
          <cell r="BC348">
            <v>1</v>
          </cell>
        </row>
        <row r="349">
          <cell r="AS349">
            <v>0</v>
          </cell>
          <cell r="AT349">
            <v>0.86792275634692517</v>
          </cell>
          <cell r="AU349">
            <v>-0.96075133971424997</v>
          </cell>
          <cell r="AW349">
            <v>2.8011204481792717E-3</v>
          </cell>
          <cell r="AX349">
            <v>0</v>
          </cell>
          <cell r="AY349">
            <v>0</v>
          </cell>
          <cell r="AZ349">
            <v>0</v>
          </cell>
          <cell r="BA349">
            <v>0</v>
          </cell>
          <cell r="BB349">
            <v>1</v>
          </cell>
          <cell r="BC349">
            <v>1</v>
          </cell>
        </row>
        <row r="350">
          <cell r="AS350">
            <v>0.25</v>
          </cell>
          <cell r="AT350">
            <v>1.4735882157146987</v>
          </cell>
          <cell r="AU350">
            <v>-0.77814092199632789</v>
          </cell>
          <cell r="AW350">
            <v>2.8011204481792717E-3</v>
          </cell>
          <cell r="AX350">
            <v>0</v>
          </cell>
          <cell r="AY350">
            <v>0</v>
          </cell>
          <cell r="AZ350">
            <v>0</v>
          </cell>
          <cell r="BA350">
            <v>0</v>
          </cell>
          <cell r="BB350">
            <v>0</v>
          </cell>
          <cell r="BC350">
            <v>0</v>
          </cell>
        </row>
        <row r="351">
          <cell r="AS351">
            <v>0</v>
          </cell>
          <cell r="AT351">
            <v>0.82066501205348541</v>
          </cell>
          <cell r="AU351">
            <v>9.4473334407687037</v>
          </cell>
          <cell r="AW351">
            <v>2.8011204481792717E-3</v>
          </cell>
          <cell r="AX351">
            <v>0</v>
          </cell>
          <cell r="AY351">
            <v>0</v>
          </cell>
          <cell r="AZ351">
            <v>0</v>
          </cell>
          <cell r="BA351">
            <v>0</v>
          </cell>
          <cell r="BB351">
            <v>0</v>
          </cell>
          <cell r="BC351">
            <v>0</v>
          </cell>
        </row>
        <row r="352">
          <cell r="AS352">
            <v>0</v>
          </cell>
          <cell r="AT352">
            <v>0.242557148196026</v>
          </cell>
          <cell r="AU352">
            <v>-3.113543786120136</v>
          </cell>
          <cell r="AW352">
            <v>2.8011204481792717E-3</v>
          </cell>
          <cell r="AX352">
            <v>0</v>
          </cell>
          <cell r="AY352">
            <v>0</v>
          </cell>
          <cell r="AZ352">
            <v>0</v>
          </cell>
          <cell r="BA352">
            <v>0</v>
          </cell>
          <cell r="BB352">
            <v>1</v>
          </cell>
          <cell r="BC352">
            <v>1</v>
          </cell>
        </row>
        <row r="353">
          <cell r="AS353">
            <v>0</v>
          </cell>
          <cell r="AT353">
            <v>0.64623690237128273</v>
          </cell>
          <cell r="AU353">
            <v>4.3667700105617149</v>
          </cell>
          <cell r="AW353">
            <v>2.8011204481792717E-3</v>
          </cell>
          <cell r="AX353">
            <v>0</v>
          </cell>
          <cell r="AY353">
            <v>0</v>
          </cell>
          <cell r="AZ353">
            <v>0</v>
          </cell>
          <cell r="BA353">
            <v>0</v>
          </cell>
          <cell r="BB353">
            <v>0</v>
          </cell>
          <cell r="BC353">
            <v>0</v>
          </cell>
        </row>
        <row r="354">
          <cell r="AS354">
            <v>0</v>
          </cell>
          <cell r="AT354">
            <v>0.21770359673601991</v>
          </cell>
          <cell r="AU354">
            <v>13.368318120291258</v>
          </cell>
          <cell r="AW354">
            <v>2.8011204481792717E-3</v>
          </cell>
          <cell r="AX354">
            <v>0</v>
          </cell>
          <cell r="AY354">
            <v>0</v>
          </cell>
          <cell r="AZ354">
            <v>1</v>
          </cell>
          <cell r="BA354">
            <v>0</v>
          </cell>
          <cell r="BB354">
            <v>0</v>
          </cell>
          <cell r="BC354">
            <v>0</v>
          </cell>
        </row>
        <row r="355">
          <cell r="AS355">
            <v>0</v>
          </cell>
          <cell r="AT355">
            <v>2.5987179458838843</v>
          </cell>
          <cell r="AU355">
            <v>-9.6512562760855083</v>
          </cell>
          <cell r="AW355">
            <v>2.8011204481792717E-3</v>
          </cell>
          <cell r="AX355">
            <v>0</v>
          </cell>
          <cell r="AY355">
            <v>0</v>
          </cell>
          <cell r="AZ355">
            <v>0</v>
          </cell>
          <cell r="BA355">
            <v>0</v>
          </cell>
          <cell r="BB355">
            <v>1</v>
          </cell>
          <cell r="BC355">
            <v>1</v>
          </cell>
        </row>
        <row r="356">
          <cell r="AS356">
            <v>-0.25</v>
          </cell>
          <cell r="AT356">
            <v>1.7961494983870074</v>
          </cell>
          <cell r="AU356">
            <v>18.681252283222594</v>
          </cell>
          <cell r="AW356">
            <v>2.8011204481792717E-3</v>
          </cell>
          <cell r="AX356">
            <v>0</v>
          </cell>
          <cell r="AY356">
            <v>0</v>
          </cell>
          <cell r="AZ356">
            <v>0</v>
          </cell>
          <cell r="BA356">
            <v>0</v>
          </cell>
          <cell r="BB356">
            <v>0</v>
          </cell>
          <cell r="BC356">
            <v>0</v>
          </cell>
        </row>
        <row r="357">
          <cell r="AS357">
            <v>0</v>
          </cell>
          <cell r="AT357">
            <v>5.2396012988590712</v>
          </cell>
          <cell r="AU357">
            <v>-10.064712430217259</v>
          </cell>
          <cell r="AW357">
            <v>2.8011204481792717E-3</v>
          </cell>
          <cell r="AX357">
            <v>0</v>
          </cell>
          <cell r="AY357">
            <v>0</v>
          </cell>
          <cell r="AZ357">
            <v>0</v>
          </cell>
          <cell r="BA357">
            <v>0</v>
          </cell>
          <cell r="BB357">
            <v>1</v>
          </cell>
          <cell r="BC357">
            <v>1</v>
          </cell>
        </row>
        <row r="358">
          <cell r="AS358">
            <v>-0.25</v>
          </cell>
          <cell r="AT358">
            <v>-2.443103680950077</v>
          </cell>
          <cell r="AU358">
            <v>-22.214936764151627</v>
          </cell>
          <cell r="AW358">
            <v>2.8011204481792717E-3</v>
          </cell>
          <cell r="AX358">
            <v>0</v>
          </cell>
          <cell r="AY358">
            <v>0</v>
          </cell>
          <cell r="AZ358">
            <v>0</v>
          </cell>
          <cell r="BA358">
            <v>1</v>
          </cell>
          <cell r="BB358">
            <v>0</v>
          </cell>
          <cell r="BC358">
            <v>1</v>
          </cell>
        </row>
        <row r="359">
          <cell r="AS359">
            <v>0</v>
          </cell>
          <cell r="AT359">
            <v>0.44255052774296005</v>
          </cell>
          <cell r="AU359">
            <v>4.7651052539274419</v>
          </cell>
          <cell r="AW359">
            <v>2.8011204481792717E-3</v>
          </cell>
          <cell r="AX359">
            <v>0</v>
          </cell>
          <cell r="AY359">
            <v>0</v>
          </cell>
          <cell r="AZ359">
            <v>0</v>
          </cell>
          <cell r="BA359">
            <v>0</v>
          </cell>
          <cell r="BB359">
            <v>1</v>
          </cell>
          <cell r="BC359">
            <v>0</v>
          </cell>
        </row>
        <row r="360">
          <cell r="AS360">
            <v>-0.25</v>
          </cell>
          <cell r="AT360">
            <v>-0.9511736859377059</v>
          </cell>
          <cell r="AU360">
            <v>-0.20018507366782781</v>
          </cell>
          <cell r="AW360">
            <v>2.8011204481792717E-3</v>
          </cell>
          <cell r="AX360">
            <v>0</v>
          </cell>
          <cell r="AY360">
            <v>0</v>
          </cell>
          <cell r="AZ360">
            <v>0</v>
          </cell>
          <cell r="BA360">
            <v>1</v>
          </cell>
          <cell r="BB360">
            <v>0</v>
          </cell>
          <cell r="BC360">
            <v>1</v>
          </cell>
        </row>
        <row r="361">
          <cell r="AS361">
            <v>0</v>
          </cell>
          <cell r="AT361">
            <v>2.6255707645203357</v>
          </cell>
          <cell r="AU361">
            <v>19.837398045364239</v>
          </cell>
          <cell r="AW361">
            <v>2.8011204481792717E-3</v>
          </cell>
          <cell r="AX361">
            <v>0</v>
          </cell>
          <cell r="AY361">
            <v>0</v>
          </cell>
          <cell r="AZ361">
            <v>0</v>
          </cell>
          <cell r="BA361">
            <v>0</v>
          </cell>
          <cell r="BB361">
            <v>1</v>
          </cell>
          <cell r="BC361">
            <v>0</v>
          </cell>
        </row>
        <row r="362">
          <cell r="AS362">
            <v>-0.34999999999999964</v>
          </cell>
          <cell r="AT362">
            <v>0.19764081032908684</v>
          </cell>
          <cell r="AU362">
            <v>-5.0048682955416517</v>
          </cell>
          <cell r="AW362">
            <v>2.8011204481792717E-3</v>
          </cell>
          <cell r="AX362">
            <v>0</v>
          </cell>
          <cell r="AY362">
            <v>0</v>
          </cell>
          <cell r="AZ362">
            <v>0</v>
          </cell>
          <cell r="BA362">
            <v>1</v>
          </cell>
          <cell r="BB362">
            <v>1</v>
          </cell>
          <cell r="BC362">
            <v>1</v>
          </cell>
        </row>
        <row r="363">
          <cell r="AS363">
            <v>0</v>
          </cell>
          <cell r="AT363">
            <v>-0.28080099228887995</v>
          </cell>
          <cell r="AU363">
            <v>10.476740496110013</v>
          </cell>
          <cell r="AW363">
            <v>2.8011204481792717E-3</v>
          </cell>
          <cell r="AX363">
            <v>0</v>
          </cell>
          <cell r="AY363">
            <v>0</v>
          </cell>
          <cell r="AZ363">
            <v>0</v>
          </cell>
          <cell r="BA363">
            <v>0</v>
          </cell>
          <cell r="BB363">
            <v>0</v>
          </cell>
          <cell r="BC363">
            <v>0</v>
          </cell>
        </row>
        <row r="364">
          <cell r="AS364">
            <v>-0.25</v>
          </cell>
          <cell r="AT364">
            <v>2.2216958085460385</v>
          </cell>
          <cell r="AU364">
            <v>17.964029888667721</v>
          </cell>
          <cell r="AW364">
            <v>2.8011204481822594E-3</v>
          </cell>
          <cell r="AX364">
            <v>0</v>
          </cell>
          <cell r="AY364">
            <v>0</v>
          </cell>
          <cell r="AZ364">
            <v>0</v>
          </cell>
          <cell r="BA364">
            <v>1</v>
          </cell>
          <cell r="BB364">
            <v>1</v>
          </cell>
          <cell r="BC364">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25"/>
  <sheetViews>
    <sheetView zoomScale="43" zoomScaleNormal="142" workbookViewId="0">
      <selection activeCell="R15" sqref="R15"/>
    </sheetView>
  </sheetViews>
  <sheetFormatPr defaultRowHeight="14.5" x14ac:dyDescent="0.35"/>
  <cols>
    <col min="2" max="14" width="11.90625" customWidth="1"/>
  </cols>
  <sheetData>
    <row r="3" spans="2:14" x14ac:dyDescent="0.35">
      <c r="B3" s="383" t="s">
        <v>3</v>
      </c>
      <c r="C3" s="383"/>
      <c r="D3" s="383"/>
      <c r="E3" s="383"/>
      <c r="F3" s="383"/>
      <c r="G3" s="383"/>
      <c r="H3" s="383"/>
      <c r="I3" s="383"/>
      <c r="J3" s="383"/>
      <c r="K3" s="383"/>
      <c r="L3" s="383"/>
      <c r="M3" s="383"/>
      <c r="N3" s="383"/>
    </row>
    <row r="4" spans="2:14" x14ac:dyDescent="0.35">
      <c r="B4" s="383"/>
      <c r="C4" s="383"/>
      <c r="D4" s="383"/>
      <c r="E4" s="383"/>
      <c r="F4" s="383"/>
      <c r="G4" s="383"/>
      <c r="H4" s="383"/>
      <c r="I4" s="383"/>
      <c r="J4" s="383"/>
      <c r="K4" s="383"/>
      <c r="L4" s="383"/>
      <c r="M4" s="383"/>
      <c r="N4" s="383"/>
    </row>
    <row r="5" spans="2:14" x14ac:dyDescent="0.35">
      <c r="B5" s="383"/>
      <c r="C5" s="383"/>
      <c r="D5" s="383"/>
      <c r="E5" s="383"/>
      <c r="F5" s="383"/>
      <c r="G5" s="383"/>
      <c r="H5" s="383"/>
      <c r="I5" s="383"/>
      <c r="J5" s="383"/>
      <c r="K5" s="383"/>
      <c r="L5" s="383"/>
      <c r="M5" s="383"/>
      <c r="N5" s="383"/>
    </row>
    <row r="6" spans="2:14" ht="28.5" customHeight="1" x14ac:dyDescent="0.35">
      <c r="B6" s="371" t="s">
        <v>2</v>
      </c>
      <c r="C6" s="372"/>
      <c r="D6" s="372"/>
      <c r="E6" s="372"/>
      <c r="F6" s="372"/>
      <c r="G6" s="372"/>
      <c r="H6" s="372"/>
      <c r="I6" s="372"/>
      <c r="J6" s="372"/>
      <c r="K6" s="372"/>
      <c r="L6" s="372"/>
      <c r="M6" s="372"/>
      <c r="N6" s="372"/>
    </row>
    <row r="7" spans="2:14" ht="28.5" customHeight="1" x14ac:dyDescent="0.35">
      <c r="B7" s="372"/>
      <c r="C7" s="372"/>
      <c r="D7" s="372"/>
      <c r="E7" s="372"/>
      <c r="F7" s="372"/>
      <c r="G7" s="372"/>
      <c r="H7" s="372"/>
      <c r="I7" s="372"/>
      <c r="J7" s="372"/>
      <c r="K7" s="372"/>
      <c r="L7" s="372"/>
      <c r="M7" s="372"/>
      <c r="N7" s="372"/>
    </row>
    <row r="8" spans="2:14" ht="28.5" customHeight="1" x14ac:dyDescent="0.35">
      <c r="B8" s="372"/>
      <c r="C8" s="372"/>
      <c r="D8" s="372"/>
      <c r="E8" s="372"/>
      <c r="F8" s="372"/>
      <c r="G8" s="372"/>
      <c r="H8" s="372"/>
      <c r="I8" s="372"/>
      <c r="J8" s="372"/>
      <c r="K8" s="372"/>
      <c r="L8" s="372"/>
      <c r="M8" s="372"/>
      <c r="N8" s="372"/>
    </row>
    <row r="9" spans="2:14" ht="28.5" customHeight="1" x14ac:dyDescent="0.35">
      <c r="B9" s="372"/>
      <c r="C9" s="372"/>
      <c r="D9" s="372"/>
      <c r="E9" s="372"/>
      <c r="F9" s="372"/>
      <c r="G9" s="372"/>
      <c r="H9" s="372"/>
      <c r="I9" s="372"/>
      <c r="J9" s="372"/>
      <c r="K9" s="372"/>
      <c r="L9" s="372"/>
      <c r="M9" s="372"/>
      <c r="N9" s="372"/>
    </row>
    <row r="10" spans="2:14" ht="28.5" customHeight="1" x14ac:dyDescent="0.35">
      <c r="B10" s="372"/>
      <c r="C10" s="372"/>
      <c r="D10" s="372"/>
      <c r="E10" s="372"/>
      <c r="F10" s="372"/>
      <c r="G10" s="372"/>
      <c r="H10" s="372"/>
      <c r="I10" s="372"/>
      <c r="J10" s="372"/>
      <c r="K10" s="372"/>
      <c r="L10" s="372"/>
      <c r="M10" s="372"/>
      <c r="N10" s="372"/>
    </row>
    <row r="11" spans="2:14" ht="45" customHeight="1" x14ac:dyDescent="0.35">
      <c r="B11" s="369" t="s">
        <v>275</v>
      </c>
      <c r="C11" s="370"/>
      <c r="D11" s="370"/>
      <c r="E11" s="370"/>
      <c r="F11" s="370"/>
      <c r="G11" s="370"/>
      <c r="H11" s="370"/>
      <c r="I11" s="370"/>
      <c r="J11" s="370"/>
      <c r="K11" s="370"/>
      <c r="L11" s="370"/>
      <c r="M11" s="370"/>
      <c r="N11" s="370"/>
    </row>
    <row r="12" spans="2:14" ht="45" customHeight="1" x14ac:dyDescent="0.35">
      <c r="B12" s="370"/>
      <c r="C12" s="370"/>
      <c r="D12" s="370"/>
      <c r="E12" s="370"/>
      <c r="F12" s="370"/>
      <c r="G12" s="370"/>
      <c r="H12" s="370"/>
      <c r="I12" s="370"/>
      <c r="J12" s="370"/>
      <c r="K12" s="370"/>
      <c r="L12" s="370"/>
      <c r="M12" s="370"/>
      <c r="N12" s="370"/>
    </row>
    <row r="13" spans="2:14" ht="45" customHeight="1" x14ac:dyDescent="0.35">
      <c r="B13" s="370"/>
      <c r="C13" s="370"/>
      <c r="D13" s="370"/>
      <c r="E13" s="370"/>
      <c r="F13" s="370"/>
      <c r="G13" s="370"/>
      <c r="H13" s="370"/>
      <c r="I13" s="370"/>
      <c r="J13" s="370"/>
      <c r="K13" s="370"/>
      <c r="L13" s="370"/>
      <c r="M13" s="370"/>
      <c r="N13" s="370"/>
    </row>
    <row r="14" spans="2:14" ht="45" customHeight="1" x14ac:dyDescent="0.35">
      <c r="B14" s="370"/>
      <c r="C14" s="370"/>
      <c r="D14" s="370"/>
      <c r="E14" s="370"/>
      <c r="F14" s="370"/>
      <c r="G14" s="370"/>
      <c r="H14" s="370"/>
      <c r="I14" s="370"/>
      <c r="J14" s="370"/>
      <c r="K14" s="370"/>
      <c r="L14" s="370"/>
      <c r="M14" s="370"/>
      <c r="N14" s="370"/>
    </row>
    <row r="15" spans="2:14" ht="45" customHeight="1" x14ac:dyDescent="0.35">
      <c r="B15" s="370"/>
      <c r="C15" s="370"/>
      <c r="D15" s="370"/>
      <c r="E15" s="370"/>
      <c r="F15" s="370"/>
      <c r="G15" s="370"/>
      <c r="H15" s="370"/>
      <c r="I15" s="370"/>
      <c r="J15" s="370"/>
      <c r="K15" s="370"/>
      <c r="L15" s="370"/>
      <c r="M15" s="370"/>
      <c r="N15" s="370"/>
    </row>
    <row r="16" spans="2:14" ht="25" customHeight="1" x14ac:dyDescent="0.35">
      <c r="B16" s="373" t="s">
        <v>4</v>
      </c>
      <c r="C16" s="373"/>
      <c r="D16" s="373"/>
      <c r="E16" s="373"/>
      <c r="F16" s="373"/>
      <c r="G16" s="373"/>
      <c r="H16" s="373"/>
      <c r="I16" s="373"/>
      <c r="J16" s="373"/>
      <c r="K16" s="373"/>
      <c r="L16" s="373"/>
      <c r="M16" s="373"/>
      <c r="N16" s="373"/>
    </row>
    <row r="17" spans="2:14" x14ac:dyDescent="0.35">
      <c r="B17" s="373"/>
      <c r="C17" s="373"/>
      <c r="D17" s="373"/>
      <c r="E17" s="373"/>
      <c r="F17" s="373"/>
      <c r="G17" s="373"/>
      <c r="H17" s="373"/>
      <c r="I17" s="373"/>
      <c r="J17" s="373"/>
      <c r="K17" s="373"/>
      <c r="L17" s="373"/>
      <c r="M17" s="373"/>
      <c r="N17" s="373"/>
    </row>
    <row r="18" spans="2:14" x14ac:dyDescent="0.35">
      <c r="B18" s="373"/>
      <c r="C18" s="373"/>
      <c r="D18" s="373"/>
      <c r="E18" s="373"/>
      <c r="F18" s="373"/>
      <c r="G18" s="373"/>
      <c r="H18" s="373"/>
      <c r="I18" s="373"/>
      <c r="J18" s="373"/>
      <c r="K18" s="373"/>
      <c r="L18" s="373"/>
      <c r="M18" s="373"/>
      <c r="N18" s="373"/>
    </row>
    <row r="19" spans="2:14" x14ac:dyDescent="0.35">
      <c r="B19" s="232" t="s">
        <v>5</v>
      </c>
      <c r="C19" s="233"/>
      <c r="D19" s="233"/>
      <c r="E19" s="233"/>
      <c r="F19" s="233"/>
      <c r="G19" s="233"/>
      <c r="H19" s="233"/>
      <c r="I19" s="233"/>
      <c r="J19" s="233"/>
      <c r="K19" s="233"/>
      <c r="L19" s="233"/>
      <c r="M19" s="233"/>
      <c r="N19" s="234"/>
    </row>
    <row r="20" spans="2:14" x14ac:dyDescent="0.35">
      <c r="B20" s="232"/>
      <c r="C20" s="233"/>
      <c r="D20" s="233"/>
      <c r="E20" s="233"/>
      <c r="F20" s="233"/>
      <c r="G20" s="233"/>
      <c r="H20" s="233"/>
      <c r="I20" s="233"/>
      <c r="J20" s="233"/>
      <c r="K20" s="233"/>
      <c r="L20" s="233"/>
      <c r="M20" s="233"/>
      <c r="N20" s="234"/>
    </row>
    <row r="21" spans="2:14" x14ac:dyDescent="0.35">
      <c r="B21" s="373" t="s">
        <v>1</v>
      </c>
      <c r="C21" s="373"/>
      <c r="D21" s="373"/>
      <c r="E21" s="373"/>
      <c r="F21" s="373"/>
      <c r="G21" s="373"/>
      <c r="H21" s="373"/>
      <c r="I21" s="373"/>
      <c r="J21" s="373"/>
      <c r="K21" s="373"/>
      <c r="L21" s="373"/>
      <c r="M21" s="373"/>
      <c r="N21" s="373"/>
    </row>
    <row r="22" spans="2:14" x14ac:dyDescent="0.35">
      <c r="B22" s="373"/>
      <c r="C22" s="373"/>
      <c r="D22" s="373"/>
      <c r="E22" s="373"/>
      <c r="F22" s="373"/>
      <c r="G22" s="373"/>
      <c r="H22" s="373"/>
      <c r="I22" s="373"/>
      <c r="J22" s="373"/>
      <c r="K22" s="373"/>
      <c r="L22" s="373"/>
      <c r="M22" s="373"/>
      <c r="N22" s="373"/>
    </row>
    <row r="23" spans="2:14" x14ac:dyDescent="0.35">
      <c r="B23" s="373"/>
      <c r="C23" s="373"/>
      <c r="D23" s="373"/>
      <c r="E23" s="373"/>
      <c r="F23" s="373"/>
      <c r="G23" s="373"/>
      <c r="H23" s="373"/>
      <c r="I23" s="373"/>
      <c r="J23" s="373"/>
      <c r="K23" s="373"/>
      <c r="L23" s="373"/>
      <c r="M23" s="373"/>
      <c r="N23" s="373"/>
    </row>
    <row r="24" spans="2:14" x14ac:dyDescent="0.35">
      <c r="B24" s="373"/>
      <c r="C24" s="373"/>
      <c r="D24" s="373"/>
      <c r="E24" s="373"/>
      <c r="F24" s="373"/>
      <c r="G24" s="373"/>
      <c r="H24" s="373"/>
      <c r="I24" s="373"/>
      <c r="J24" s="373"/>
      <c r="K24" s="373"/>
      <c r="L24" s="373"/>
      <c r="M24" s="373"/>
      <c r="N24" s="373"/>
    </row>
    <row r="25" spans="2:14" x14ac:dyDescent="0.35">
      <c r="B25" s="373"/>
      <c r="C25" s="373"/>
      <c r="D25" s="373"/>
      <c r="E25" s="373"/>
      <c r="F25" s="373"/>
      <c r="G25" s="373"/>
      <c r="H25" s="373"/>
      <c r="I25" s="373"/>
      <c r="J25" s="373"/>
      <c r="K25" s="373"/>
      <c r="L25" s="373"/>
      <c r="M25" s="373"/>
      <c r="N25" s="373"/>
    </row>
  </sheetData>
  <mergeCells count="6">
    <mergeCell ref="B21:N25"/>
    <mergeCell ref="B3:N5"/>
    <mergeCell ref="B6:N10"/>
    <mergeCell ref="B11:N15"/>
    <mergeCell ref="B16:N18"/>
    <mergeCell ref="B19:N20"/>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24"/>
  <sheetViews>
    <sheetView topLeftCell="A5" zoomScale="80" workbookViewId="0">
      <selection activeCell="H30" sqref="H30"/>
    </sheetView>
  </sheetViews>
  <sheetFormatPr defaultRowHeight="14.5" x14ac:dyDescent="0.35"/>
  <cols>
    <col min="2" max="14" width="12.54296875" customWidth="1"/>
  </cols>
  <sheetData>
    <row r="1" spans="2:14" ht="15" thickBot="1" x14ac:dyDescent="0.4"/>
    <row r="2" spans="2:14" ht="23.5" customHeight="1" x14ac:dyDescent="0.35">
      <c r="B2" s="350" t="s">
        <v>276</v>
      </c>
      <c r="C2" s="239"/>
      <c r="D2" s="239"/>
      <c r="E2" s="239"/>
      <c r="F2" s="239"/>
      <c r="G2" s="239"/>
      <c r="H2" s="239"/>
      <c r="I2" s="239"/>
      <c r="J2" s="239"/>
      <c r="K2" s="239"/>
      <c r="L2" s="239"/>
      <c r="M2" s="239"/>
      <c r="N2" s="240"/>
    </row>
    <row r="3" spans="2:14" ht="23.5" customHeight="1" x14ac:dyDescent="0.35">
      <c r="B3" s="232"/>
      <c r="C3" s="233"/>
      <c r="D3" s="233"/>
      <c r="E3" s="233"/>
      <c r="F3" s="233"/>
      <c r="G3" s="233"/>
      <c r="H3" s="233"/>
      <c r="I3" s="233"/>
      <c r="J3" s="233"/>
      <c r="K3" s="233"/>
      <c r="L3" s="233"/>
      <c r="M3" s="233"/>
      <c r="N3" s="234"/>
    </row>
    <row r="4" spans="2:14" ht="23.5" customHeight="1" x14ac:dyDescent="0.35">
      <c r="B4" s="232"/>
      <c r="C4" s="233"/>
      <c r="D4" s="233"/>
      <c r="E4" s="233"/>
      <c r="F4" s="233"/>
      <c r="G4" s="233"/>
      <c r="H4" s="233"/>
      <c r="I4" s="233"/>
      <c r="J4" s="233"/>
      <c r="K4" s="233"/>
      <c r="L4" s="233"/>
      <c r="M4" s="233"/>
      <c r="N4" s="234"/>
    </row>
    <row r="5" spans="2:14" ht="23.5" customHeight="1" x14ac:dyDescent="0.35">
      <c r="B5" s="232"/>
      <c r="C5" s="233"/>
      <c r="D5" s="233"/>
      <c r="E5" s="233"/>
      <c r="F5" s="233"/>
      <c r="G5" s="233"/>
      <c r="H5" s="233"/>
      <c r="I5" s="233"/>
      <c r="J5" s="233"/>
      <c r="K5" s="233"/>
      <c r="L5" s="233"/>
      <c r="M5" s="233"/>
      <c r="N5" s="234"/>
    </row>
    <row r="6" spans="2:14" ht="23.5" customHeight="1" x14ac:dyDescent="0.35">
      <c r="B6" s="232"/>
      <c r="C6" s="233"/>
      <c r="D6" s="233"/>
      <c r="E6" s="233"/>
      <c r="F6" s="233"/>
      <c r="G6" s="233"/>
      <c r="H6" s="233"/>
      <c r="I6" s="233"/>
      <c r="J6" s="233"/>
      <c r="K6" s="233"/>
      <c r="L6" s="233"/>
      <c r="M6" s="233"/>
      <c r="N6" s="234"/>
    </row>
    <row r="7" spans="2:14" ht="23.5" customHeight="1" x14ac:dyDescent="0.35">
      <c r="B7" s="232"/>
      <c r="C7" s="233"/>
      <c r="D7" s="233"/>
      <c r="E7" s="233"/>
      <c r="F7" s="233"/>
      <c r="G7" s="233"/>
      <c r="H7" s="233"/>
      <c r="I7" s="233"/>
      <c r="J7" s="233"/>
      <c r="K7" s="233"/>
      <c r="L7" s="233"/>
      <c r="M7" s="233"/>
      <c r="N7" s="234"/>
    </row>
    <row r="8" spans="2:14" ht="23.5" customHeight="1" x14ac:dyDescent="0.35">
      <c r="B8" s="232"/>
      <c r="C8" s="233"/>
      <c r="D8" s="233"/>
      <c r="E8" s="233"/>
      <c r="F8" s="233"/>
      <c r="G8" s="233"/>
      <c r="H8" s="233"/>
      <c r="I8" s="233"/>
      <c r="J8" s="233"/>
      <c r="K8" s="233"/>
      <c r="L8" s="233"/>
      <c r="M8" s="233"/>
      <c r="N8" s="234"/>
    </row>
    <row r="9" spans="2:14" ht="23.5" customHeight="1" x14ac:dyDescent="0.35">
      <c r="B9" s="232"/>
      <c r="C9" s="233"/>
      <c r="D9" s="233"/>
      <c r="E9" s="233"/>
      <c r="F9" s="233"/>
      <c r="G9" s="233"/>
      <c r="H9" s="233"/>
      <c r="I9" s="233"/>
      <c r="J9" s="233"/>
      <c r="K9" s="233"/>
      <c r="L9" s="233"/>
      <c r="M9" s="233"/>
      <c r="N9" s="234"/>
    </row>
    <row r="10" spans="2:14" ht="23.5" customHeight="1" x14ac:dyDescent="0.35">
      <c r="B10" s="232"/>
      <c r="C10" s="233"/>
      <c r="D10" s="233"/>
      <c r="E10" s="233"/>
      <c r="F10" s="233"/>
      <c r="G10" s="233"/>
      <c r="H10" s="233"/>
      <c r="I10" s="233"/>
      <c r="J10" s="233"/>
      <c r="K10" s="233"/>
      <c r="L10" s="233"/>
      <c r="M10" s="233"/>
      <c r="N10" s="234"/>
    </row>
    <row r="11" spans="2:14" ht="23.5" customHeight="1" x14ac:dyDescent="0.35">
      <c r="B11" s="232"/>
      <c r="C11" s="233"/>
      <c r="D11" s="233"/>
      <c r="E11" s="233"/>
      <c r="F11" s="233"/>
      <c r="G11" s="233"/>
      <c r="H11" s="233"/>
      <c r="I11" s="233"/>
      <c r="J11" s="233"/>
      <c r="K11" s="233"/>
      <c r="L11" s="233"/>
      <c r="M11" s="233"/>
      <c r="N11" s="234"/>
    </row>
    <row r="12" spans="2:14" ht="23.5" customHeight="1" x14ac:dyDescent="0.35">
      <c r="B12" s="232"/>
      <c r="C12" s="233"/>
      <c r="D12" s="233"/>
      <c r="E12" s="233"/>
      <c r="F12" s="233"/>
      <c r="G12" s="233"/>
      <c r="H12" s="233"/>
      <c r="I12" s="233"/>
      <c r="J12" s="233"/>
      <c r="K12" s="233"/>
      <c r="L12" s="233"/>
      <c r="M12" s="233"/>
      <c r="N12" s="234"/>
    </row>
    <row r="13" spans="2:14" ht="23.5" customHeight="1" x14ac:dyDescent="0.35">
      <c r="B13" s="232"/>
      <c r="C13" s="233"/>
      <c r="D13" s="233"/>
      <c r="E13" s="233"/>
      <c r="F13" s="233"/>
      <c r="G13" s="233"/>
      <c r="H13" s="233"/>
      <c r="I13" s="233"/>
      <c r="J13" s="233"/>
      <c r="K13" s="233"/>
      <c r="L13" s="233"/>
      <c r="M13" s="233"/>
      <c r="N13" s="234"/>
    </row>
    <row r="14" spans="2:14" ht="23.5" customHeight="1" x14ac:dyDescent="0.35">
      <c r="B14" s="232"/>
      <c r="C14" s="233"/>
      <c r="D14" s="233"/>
      <c r="E14" s="233"/>
      <c r="F14" s="233"/>
      <c r="G14" s="233"/>
      <c r="H14" s="233"/>
      <c r="I14" s="233"/>
      <c r="J14" s="233"/>
      <c r="K14" s="233"/>
      <c r="L14" s="233"/>
      <c r="M14" s="233"/>
      <c r="N14" s="234"/>
    </row>
    <row r="15" spans="2:14" ht="23.5" customHeight="1" x14ac:dyDescent="0.35">
      <c r="B15" s="232"/>
      <c r="C15" s="233"/>
      <c r="D15" s="233"/>
      <c r="E15" s="233"/>
      <c r="F15" s="233"/>
      <c r="G15" s="233"/>
      <c r="H15" s="233"/>
      <c r="I15" s="233"/>
      <c r="J15" s="233"/>
      <c r="K15" s="233"/>
      <c r="L15" s="233"/>
      <c r="M15" s="233"/>
      <c r="N15" s="234"/>
    </row>
    <row r="16" spans="2:14" ht="23.5" customHeight="1" x14ac:dyDescent="0.35">
      <c r="B16" s="232"/>
      <c r="C16" s="233"/>
      <c r="D16" s="233"/>
      <c r="E16" s="233"/>
      <c r="F16" s="233"/>
      <c r="G16" s="233"/>
      <c r="H16" s="233"/>
      <c r="I16" s="233"/>
      <c r="J16" s="233"/>
      <c r="K16" s="233"/>
      <c r="L16" s="233"/>
      <c r="M16" s="233"/>
      <c r="N16" s="234"/>
    </row>
    <row r="17" spans="2:14" ht="23.5" customHeight="1" x14ac:dyDescent="0.35">
      <c r="B17" s="232"/>
      <c r="C17" s="233"/>
      <c r="D17" s="233"/>
      <c r="E17" s="233"/>
      <c r="F17" s="233"/>
      <c r="G17" s="233"/>
      <c r="H17" s="233"/>
      <c r="I17" s="233"/>
      <c r="J17" s="233"/>
      <c r="K17" s="233"/>
      <c r="L17" s="233"/>
      <c r="M17" s="233"/>
      <c r="N17" s="234"/>
    </row>
    <row r="18" spans="2:14" ht="23.5" customHeight="1" x14ac:dyDescent="0.35">
      <c r="B18" s="232"/>
      <c r="C18" s="233"/>
      <c r="D18" s="233"/>
      <c r="E18" s="233"/>
      <c r="F18" s="233"/>
      <c r="G18" s="233"/>
      <c r="H18" s="233"/>
      <c r="I18" s="233"/>
      <c r="J18" s="233"/>
      <c r="K18" s="233"/>
      <c r="L18" s="233"/>
      <c r="M18" s="233"/>
      <c r="N18" s="234"/>
    </row>
    <row r="19" spans="2:14" ht="23.5" customHeight="1" x14ac:dyDescent="0.35">
      <c r="B19" s="232"/>
      <c r="C19" s="233"/>
      <c r="D19" s="233"/>
      <c r="E19" s="233"/>
      <c r="F19" s="233"/>
      <c r="G19" s="233"/>
      <c r="H19" s="233"/>
      <c r="I19" s="233"/>
      <c r="J19" s="233"/>
      <c r="K19" s="233"/>
      <c r="L19" s="233"/>
      <c r="M19" s="233"/>
      <c r="N19" s="234"/>
    </row>
    <row r="20" spans="2:14" ht="23.5" customHeight="1" x14ac:dyDescent="0.35">
      <c r="B20" s="232"/>
      <c r="C20" s="233"/>
      <c r="D20" s="233"/>
      <c r="E20" s="233"/>
      <c r="F20" s="233"/>
      <c r="G20" s="233"/>
      <c r="H20" s="233"/>
      <c r="I20" s="233"/>
      <c r="J20" s="233"/>
      <c r="K20" s="233"/>
      <c r="L20" s="233"/>
      <c r="M20" s="233"/>
      <c r="N20" s="234"/>
    </row>
    <row r="21" spans="2:14" ht="23.5" customHeight="1" x14ac:dyDescent="0.35">
      <c r="B21" s="232"/>
      <c r="C21" s="233"/>
      <c r="D21" s="233"/>
      <c r="E21" s="233"/>
      <c r="F21" s="233"/>
      <c r="G21" s="233"/>
      <c r="H21" s="233"/>
      <c r="I21" s="233"/>
      <c r="J21" s="233"/>
      <c r="K21" s="233"/>
      <c r="L21" s="233"/>
      <c r="M21" s="233"/>
      <c r="N21" s="234"/>
    </row>
    <row r="22" spans="2:14" ht="23.5" customHeight="1" x14ac:dyDescent="0.35">
      <c r="B22" s="232"/>
      <c r="C22" s="233"/>
      <c r="D22" s="233"/>
      <c r="E22" s="233"/>
      <c r="F22" s="233"/>
      <c r="G22" s="233"/>
      <c r="H22" s="233"/>
      <c r="I22" s="233"/>
      <c r="J22" s="233"/>
      <c r="K22" s="233"/>
      <c r="L22" s="233"/>
      <c r="M22" s="233"/>
      <c r="N22" s="234"/>
    </row>
    <row r="23" spans="2:14" ht="23.5" customHeight="1" x14ac:dyDescent="0.35">
      <c r="B23" s="232"/>
      <c r="C23" s="233"/>
      <c r="D23" s="233"/>
      <c r="E23" s="233"/>
      <c r="F23" s="233"/>
      <c r="G23" s="233"/>
      <c r="H23" s="233"/>
      <c r="I23" s="233"/>
      <c r="J23" s="233"/>
      <c r="K23" s="233"/>
      <c r="L23" s="233"/>
      <c r="M23" s="233"/>
      <c r="N23" s="234"/>
    </row>
    <row r="24" spans="2:14" ht="23.5" customHeight="1" thickBot="1" x14ac:dyDescent="0.4">
      <c r="B24" s="235"/>
      <c r="C24" s="236"/>
      <c r="D24" s="236"/>
      <c r="E24" s="236"/>
      <c r="F24" s="236"/>
      <c r="G24" s="236"/>
      <c r="H24" s="236"/>
      <c r="I24" s="236"/>
      <c r="J24" s="236"/>
      <c r="K24" s="236"/>
      <c r="L24" s="236"/>
      <c r="M24" s="236"/>
      <c r="N24" s="237"/>
    </row>
  </sheetData>
  <mergeCells count="1">
    <mergeCell ref="B2:N2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70"/>
  <sheetViews>
    <sheetView zoomScale="23" workbookViewId="0">
      <selection activeCell="I34" sqref="I34"/>
    </sheetView>
  </sheetViews>
  <sheetFormatPr defaultRowHeight="14.5" x14ac:dyDescent="0.35"/>
  <cols>
    <col min="1" max="1" width="12.7265625" customWidth="1"/>
    <col min="2" max="2" width="21.453125" bestFit="1" customWidth="1"/>
    <col min="3" max="3" width="45.54296875" bestFit="1" customWidth="1"/>
    <col min="6" max="6" width="25.36328125" bestFit="1" customWidth="1"/>
    <col min="7" max="7" width="20.26953125" bestFit="1" customWidth="1"/>
    <col min="8" max="8" width="43.1796875" bestFit="1" customWidth="1"/>
    <col min="9" max="9" width="39.6328125" bestFit="1" customWidth="1"/>
    <col min="10" max="10" width="77.1796875" bestFit="1" customWidth="1"/>
    <col min="11" max="11" width="60.54296875" bestFit="1" customWidth="1"/>
    <col min="21" max="21" width="12.7265625" bestFit="1" customWidth="1"/>
    <col min="22" max="22" width="19.81640625" bestFit="1" customWidth="1"/>
    <col min="23" max="23" width="40.36328125" bestFit="1" customWidth="1"/>
    <col min="26" max="26" width="25.36328125" bestFit="1" customWidth="1"/>
    <col min="27" max="27" width="56.1796875" bestFit="1" customWidth="1"/>
    <col min="28" max="28" width="29.36328125" bestFit="1" customWidth="1"/>
    <col min="29" max="29" width="34.453125" bestFit="1" customWidth="1"/>
    <col min="30" max="30" width="44.36328125" bestFit="1" customWidth="1"/>
    <col min="31" max="31" width="38" bestFit="1" customWidth="1"/>
  </cols>
  <sheetData>
    <row r="2" spans="1:31" ht="15" thickBot="1" x14ac:dyDescent="0.4"/>
    <row r="3" spans="1:31" x14ac:dyDescent="0.35">
      <c r="B3" s="238" t="s">
        <v>0</v>
      </c>
      <c r="C3" s="239"/>
      <c r="D3" s="239"/>
      <c r="E3" s="239"/>
      <c r="F3" s="239"/>
      <c r="G3" s="239"/>
      <c r="H3" s="239"/>
      <c r="I3" s="240"/>
    </row>
    <row r="4" spans="1:31" x14ac:dyDescent="0.35">
      <c r="B4" s="232"/>
      <c r="C4" s="233"/>
      <c r="D4" s="233"/>
      <c r="E4" s="233"/>
      <c r="F4" s="233"/>
      <c r="G4" s="233"/>
      <c r="H4" s="233"/>
      <c r="I4" s="234"/>
    </row>
    <row r="5" spans="1:31" ht="15" thickBot="1" x14ac:dyDescent="0.4">
      <c r="B5" s="235"/>
      <c r="C5" s="236"/>
      <c r="D5" s="236"/>
      <c r="E5" s="236"/>
      <c r="F5" s="236"/>
      <c r="G5" s="236"/>
      <c r="H5" s="236"/>
      <c r="I5" s="237"/>
    </row>
    <row r="7" spans="1:31" ht="21" customHeight="1" x14ac:dyDescent="0.8">
      <c r="A7" s="244" t="s">
        <v>6</v>
      </c>
      <c r="B7" s="244"/>
      <c r="C7" s="244"/>
      <c r="D7" s="244"/>
      <c r="E7" s="244"/>
      <c r="F7" s="244"/>
      <c r="G7" s="244"/>
      <c r="H7" s="244"/>
      <c r="I7" s="244"/>
      <c r="J7" s="244"/>
      <c r="K7" s="244"/>
      <c r="L7" s="30"/>
      <c r="U7" s="244" t="s">
        <v>23</v>
      </c>
      <c r="V7" s="244"/>
      <c r="W7" s="244"/>
      <c r="X7" s="244"/>
      <c r="Y7" s="244"/>
      <c r="Z7" s="244"/>
      <c r="AA7" s="244"/>
      <c r="AB7" s="244"/>
      <c r="AC7" s="244"/>
      <c r="AD7" s="244"/>
      <c r="AE7" s="244"/>
    </row>
    <row r="8" spans="1:31" ht="14.5" customHeight="1" x14ac:dyDescent="0.8">
      <c r="A8" s="244"/>
      <c r="B8" s="244"/>
      <c r="C8" s="244"/>
      <c r="D8" s="244"/>
      <c r="E8" s="244"/>
      <c r="F8" s="244"/>
      <c r="G8" s="244"/>
      <c r="H8" s="244"/>
      <c r="I8" s="244"/>
      <c r="J8" s="244"/>
      <c r="K8" s="244"/>
      <c r="L8" s="30"/>
      <c r="U8" s="244"/>
      <c r="V8" s="244"/>
      <c r="W8" s="244"/>
      <c r="X8" s="244"/>
      <c r="Y8" s="244"/>
      <c r="Z8" s="244"/>
      <c r="AA8" s="244"/>
      <c r="AB8" s="244"/>
      <c r="AC8" s="244"/>
      <c r="AD8" s="244"/>
      <c r="AE8" s="244"/>
    </row>
    <row r="10" spans="1:31" ht="15" thickBot="1" x14ac:dyDescent="0.4"/>
    <row r="11" spans="1:31" ht="26.5" thickBot="1" x14ac:dyDescent="0.65">
      <c r="A11" s="241" t="s">
        <v>10</v>
      </c>
      <c r="B11" s="242"/>
      <c r="C11" s="243"/>
      <c r="F11" s="245" t="s">
        <v>17</v>
      </c>
      <c r="G11" s="246"/>
      <c r="H11" s="246"/>
      <c r="I11" s="246"/>
      <c r="J11" s="246"/>
      <c r="K11" s="247"/>
      <c r="U11" s="241" t="s">
        <v>10</v>
      </c>
      <c r="V11" s="242"/>
      <c r="W11" s="243"/>
      <c r="Z11" s="241" t="s">
        <v>17</v>
      </c>
      <c r="AA11" s="242"/>
      <c r="AB11" s="242"/>
      <c r="AC11" s="242"/>
      <c r="AD11" s="242"/>
      <c r="AE11" s="243"/>
    </row>
    <row r="12" spans="1:31" ht="26.5" thickBot="1" x14ac:dyDescent="0.65">
      <c r="A12" s="29" t="s">
        <v>7</v>
      </c>
      <c r="B12" s="29" t="s">
        <v>8</v>
      </c>
      <c r="C12" s="29" t="s">
        <v>9</v>
      </c>
      <c r="D12" s="8"/>
      <c r="F12" s="25" t="s">
        <v>11</v>
      </c>
      <c r="G12" s="26" t="s">
        <v>12</v>
      </c>
      <c r="H12" s="26" t="s">
        <v>13</v>
      </c>
      <c r="I12" s="26" t="s">
        <v>14</v>
      </c>
      <c r="J12" s="26" t="s">
        <v>15</v>
      </c>
      <c r="K12" s="27" t="s">
        <v>16</v>
      </c>
      <c r="U12" s="13" t="s">
        <v>7</v>
      </c>
      <c r="V12" s="14" t="s">
        <v>8</v>
      </c>
      <c r="W12" s="15" t="s">
        <v>9</v>
      </c>
      <c r="X12" s="36"/>
      <c r="Y12" s="36"/>
      <c r="Z12" s="43" t="s">
        <v>11</v>
      </c>
      <c r="AA12" s="44" t="s">
        <v>18</v>
      </c>
      <c r="AB12" s="44" t="s">
        <v>19</v>
      </c>
      <c r="AC12" s="45" t="s">
        <v>20</v>
      </c>
      <c r="AD12" s="45" t="s">
        <v>21</v>
      </c>
      <c r="AE12" s="46" t="s">
        <v>22</v>
      </c>
    </row>
    <row r="13" spans="1:31" ht="23.5" x14ac:dyDescent="0.55000000000000004">
      <c r="A13" s="28">
        <v>1929</v>
      </c>
      <c r="B13" s="17">
        <v>6.0000000000000001E-3</v>
      </c>
      <c r="C13" s="17">
        <v>3.2000000000000001E-2</v>
      </c>
      <c r="F13" s="16">
        <v>37622</v>
      </c>
      <c r="G13" s="17">
        <v>2.6000000000000002E-2</v>
      </c>
      <c r="H13" s="18">
        <v>5.2</v>
      </c>
      <c r="I13" s="17">
        <v>2.2499999999999999E-2</v>
      </c>
      <c r="J13" s="18">
        <v>23163</v>
      </c>
      <c r="K13" s="24">
        <v>-122850</v>
      </c>
      <c r="U13" s="28">
        <v>1991</v>
      </c>
      <c r="V13" s="17">
        <v>0.13869999999999999</v>
      </c>
      <c r="W13" s="17">
        <v>2.3610000610351598E-2</v>
      </c>
      <c r="X13" s="36"/>
      <c r="Y13" s="36"/>
      <c r="Z13" s="16">
        <v>32874</v>
      </c>
      <c r="AA13" s="40">
        <v>0.144274837084476</v>
      </c>
      <c r="AB13" s="41"/>
      <c r="AC13" s="40">
        <v>0.1</v>
      </c>
      <c r="AD13" s="42">
        <v>783383089501.2301</v>
      </c>
      <c r="AE13" s="42">
        <v>-374321667.28051704</v>
      </c>
    </row>
    <row r="14" spans="1:31" ht="23.5" x14ac:dyDescent="0.55000000000000004">
      <c r="A14" s="22">
        <v>1930</v>
      </c>
      <c r="B14" s="20">
        <v>-6.4000000000000001E-2</v>
      </c>
      <c r="C14" s="20">
        <v>8.6999999999999994E-2</v>
      </c>
      <c r="F14" s="19">
        <v>37653</v>
      </c>
      <c r="G14" s="20">
        <v>0.03</v>
      </c>
      <c r="H14" s="21">
        <v>5.3</v>
      </c>
      <c r="I14" s="20">
        <v>2.2499999999999999E-2</v>
      </c>
      <c r="J14" s="21">
        <v>23302.3</v>
      </c>
      <c r="K14" s="23">
        <v>-122142</v>
      </c>
      <c r="U14" s="22">
        <v>1992</v>
      </c>
      <c r="V14" s="20">
        <v>0.1179</v>
      </c>
      <c r="W14" s="20">
        <v>2.4079999923706099E-2</v>
      </c>
      <c r="X14" s="36"/>
      <c r="Y14" s="36"/>
      <c r="Z14" s="19">
        <v>32905</v>
      </c>
      <c r="AA14" s="38">
        <v>0.14510400281504598</v>
      </c>
      <c r="AB14" s="37"/>
      <c r="AC14" s="38">
        <v>0.1</v>
      </c>
      <c r="AD14" s="39">
        <v>801452998747.40198</v>
      </c>
      <c r="AE14" s="39">
        <v>-494853218.681593</v>
      </c>
    </row>
    <row r="15" spans="1:31" ht="23.5" x14ac:dyDescent="0.55000000000000004">
      <c r="A15" s="22">
        <v>1931</v>
      </c>
      <c r="B15" s="20">
        <v>-9.2999999999999999E-2</v>
      </c>
      <c r="C15" s="20">
        <v>0.159</v>
      </c>
      <c r="F15" s="19">
        <v>37681</v>
      </c>
      <c r="G15" s="20">
        <v>0.03</v>
      </c>
      <c r="H15" s="21">
        <v>5.3</v>
      </c>
      <c r="I15" s="20">
        <v>2.2499999999999999E-2</v>
      </c>
      <c r="J15" s="21">
        <v>29237.8</v>
      </c>
      <c r="K15" s="23">
        <v>-125935</v>
      </c>
      <c r="U15" s="22">
        <v>1993</v>
      </c>
      <c r="V15" s="20">
        <v>6.3299999999999995E-2</v>
      </c>
      <c r="W15" s="20">
        <v>2.5729999542236301E-2</v>
      </c>
      <c r="X15" s="36"/>
      <c r="Y15" s="36"/>
      <c r="Z15" s="19">
        <v>32933</v>
      </c>
      <c r="AA15" s="38">
        <v>0.14676233427580501</v>
      </c>
      <c r="AB15" s="37"/>
      <c r="AC15" s="38">
        <v>0.1</v>
      </c>
      <c r="AD15" s="39">
        <v>805230118426.82092</v>
      </c>
      <c r="AE15" s="39">
        <v>-315419543.432607</v>
      </c>
    </row>
    <row r="16" spans="1:31" ht="23.5" x14ac:dyDescent="0.55000000000000004">
      <c r="A16" s="22">
        <v>1932</v>
      </c>
      <c r="B16" s="20">
        <v>-0.10299999999999999</v>
      </c>
      <c r="C16" s="20">
        <v>0.23599999999999999</v>
      </c>
      <c r="F16" s="19">
        <v>37712</v>
      </c>
      <c r="G16" s="20">
        <v>2.2000000000000002E-2</v>
      </c>
      <c r="H16" s="21">
        <v>5.4</v>
      </c>
      <c r="I16" s="20">
        <v>2.2499999999999999E-2</v>
      </c>
      <c r="J16" s="21">
        <v>23531</v>
      </c>
      <c r="K16" s="23">
        <v>-123417</v>
      </c>
      <c r="U16" s="22">
        <v>1994</v>
      </c>
      <c r="V16" s="20">
        <v>0.10249999999999999</v>
      </c>
      <c r="W16" s="20">
        <v>2.5910000801086398E-2</v>
      </c>
      <c r="X16" s="36"/>
      <c r="Y16" s="36"/>
      <c r="Z16" s="19">
        <v>32964</v>
      </c>
      <c r="AA16" s="38">
        <v>0.149249831466752</v>
      </c>
      <c r="AB16" s="37"/>
      <c r="AC16" s="38">
        <v>0.1</v>
      </c>
      <c r="AD16" s="39">
        <v>832780042643.10095</v>
      </c>
      <c r="AE16" s="39">
        <v>-499038839.43232</v>
      </c>
    </row>
    <row r="17" spans="1:31" ht="23.5" x14ac:dyDescent="0.55000000000000004">
      <c r="A17" s="22">
        <v>1933</v>
      </c>
      <c r="B17" s="20">
        <v>8.0000000000000002E-3</v>
      </c>
      <c r="C17" s="20">
        <v>0.249</v>
      </c>
      <c r="F17" s="19">
        <v>37742</v>
      </c>
      <c r="G17" s="20">
        <v>2.1000000000000001E-2</v>
      </c>
      <c r="H17" s="21">
        <v>5.5</v>
      </c>
      <c r="I17" s="20">
        <v>2.2499999999999999E-2</v>
      </c>
      <c r="J17" s="21">
        <v>23782.1</v>
      </c>
      <c r="K17" s="23">
        <v>-122951</v>
      </c>
      <c r="U17" s="22">
        <v>1995</v>
      </c>
      <c r="V17" s="20">
        <v>0.1022</v>
      </c>
      <c r="W17" s="20">
        <v>2.6110000610351597E-2</v>
      </c>
      <c r="X17" s="36"/>
      <c r="Y17" s="36"/>
      <c r="Z17" s="19">
        <v>32994</v>
      </c>
      <c r="AA17" s="38">
        <v>0.15090816292751</v>
      </c>
      <c r="AB17" s="37"/>
      <c r="AC17" s="38">
        <v>0.1</v>
      </c>
      <c r="AD17" s="39">
        <v>827322384796.1189</v>
      </c>
      <c r="AE17" s="39">
        <v>-237811797.68675202</v>
      </c>
    </row>
    <row r="18" spans="1:31" ht="23.5" x14ac:dyDescent="0.55000000000000004">
      <c r="A18" s="22">
        <v>1934</v>
      </c>
      <c r="B18" s="20">
        <v>1.4999999999999999E-2</v>
      </c>
      <c r="C18" s="20">
        <v>0.217</v>
      </c>
      <c r="F18" s="19">
        <v>37773</v>
      </c>
      <c r="G18" s="20">
        <v>2.1000000000000001E-2</v>
      </c>
      <c r="H18" s="21">
        <v>5.6</v>
      </c>
      <c r="I18" s="20">
        <v>0.02</v>
      </c>
      <c r="J18" s="21">
        <v>29900.799999999999</v>
      </c>
      <c r="K18" s="23">
        <v>-124253</v>
      </c>
      <c r="U18" s="22">
        <v>1996</v>
      </c>
      <c r="V18" s="20">
        <v>8.9800000000000005E-2</v>
      </c>
      <c r="W18" s="20">
        <v>2.66499996185303E-2</v>
      </c>
      <c r="X18" s="36"/>
      <c r="Y18" s="36"/>
      <c r="Z18" s="19">
        <v>33025</v>
      </c>
      <c r="AA18" s="38">
        <v>0.15339566011883998</v>
      </c>
      <c r="AB18" s="37"/>
      <c r="AC18" s="38">
        <v>0.1</v>
      </c>
      <c r="AD18" s="39">
        <v>838082400908.45801</v>
      </c>
      <c r="AE18" s="39">
        <v>-268520943.747886</v>
      </c>
    </row>
    <row r="19" spans="1:31" ht="23.5" x14ac:dyDescent="0.55000000000000004">
      <c r="A19" s="22">
        <v>1935</v>
      </c>
      <c r="B19" s="20">
        <v>0.03</v>
      </c>
      <c r="C19" s="20">
        <v>0.20100000000000001</v>
      </c>
      <c r="F19" s="19">
        <v>37803</v>
      </c>
      <c r="G19" s="20">
        <v>2.1000000000000001E-2</v>
      </c>
      <c r="H19" s="21">
        <v>5.5</v>
      </c>
      <c r="I19" s="20">
        <v>0.02</v>
      </c>
      <c r="J19" s="21">
        <v>24102.9</v>
      </c>
      <c r="K19" s="23">
        <v>-126735</v>
      </c>
      <c r="U19" s="22">
        <v>1997</v>
      </c>
      <c r="V19" s="20">
        <v>7.1599999999999997E-2</v>
      </c>
      <c r="W19" s="20">
        <v>2.6300001144409203E-2</v>
      </c>
      <c r="X19" s="36"/>
      <c r="Y19" s="36"/>
      <c r="Z19" s="19">
        <v>33055</v>
      </c>
      <c r="AA19" s="38">
        <v>0.15671232304035698</v>
      </c>
      <c r="AB19" s="37"/>
      <c r="AC19" s="38">
        <v>0.1</v>
      </c>
      <c r="AD19" s="39">
        <v>839137574243.63708</v>
      </c>
      <c r="AE19" s="39">
        <v>-269278076.42420501</v>
      </c>
    </row>
    <row r="20" spans="1:31" ht="23.5" x14ac:dyDescent="0.55000000000000004">
      <c r="A20" s="22">
        <v>1936</v>
      </c>
      <c r="B20" s="20">
        <v>1.4E-2</v>
      </c>
      <c r="C20" s="20">
        <v>0.16900000000000001</v>
      </c>
      <c r="F20" s="19">
        <v>37834</v>
      </c>
      <c r="G20" s="20">
        <v>2.2000000000000002E-2</v>
      </c>
      <c r="H20" s="21">
        <v>5.5</v>
      </c>
      <c r="I20" s="20">
        <v>0.02</v>
      </c>
      <c r="J20" s="21">
        <v>24351.8</v>
      </c>
      <c r="K20" s="23">
        <v>-124049</v>
      </c>
      <c r="U20" s="22">
        <v>1998</v>
      </c>
      <c r="V20" s="20">
        <v>0.1323</v>
      </c>
      <c r="W20" s="20">
        <v>2.6710000038147001E-2</v>
      </c>
      <c r="X20" s="36"/>
      <c r="Y20" s="36"/>
      <c r="Z20" s="19">
        <v>33086</v>
      </c>
      <c r="AA20" s="38">
        <v>0.157541488770545</v>
      </c>
      <c r="AB20" s="37"/>
      <c r="AC20" s="38">
        <v>0.1</v>
      </c>
      <c r="AD20" s="39">
        <v>848139414961.23901</v>
      </c>
      <c r="AE20" s="39">
        <v>-408875589.74124801</v>
      </c>
    </row>
    <row r="21" spans="1:31" ht="23.5" x14ac:dyDescent="0.55000000000000004">
      <c r="A21" s="22">
        <v>1937</v>
      </c>
      <c r="B21" s="20">
        <v>2.9000000000000001E-2</v>
      </c>
      <c r="C21" s="20">
        <v>0.14299999999999999</v>
      </c>
      <c r="F21" s="19">
        <v>37865</v>
      </c>
      <c r="G21" s="20">
        <v>2.3E-2</v>
      </c>
      <c r="H21" s="21">
        <v>5.5</v>
      </c>
      <c r="I21" s="20">
        <v>0.02</v>
      </c>
      <c r="J21" s="21">
        <v>30327.8</v>
      </c>
      <c r="K21" s="23">
        <v>-127930</v>
      </c>
      <c r="U21" s="22">
        <v>1999</v>
      </c>
      <c r="V21" s="20">
        <v>4.6699999999999998E-2</v>
      </c>
      <c r="W21" s="20">
        <v>2.74399995803833E-2</v>
      </c>
      <c r="X21" s="36"/>
      <c r="Y21" s="36"/>
      <c r="Z21" s="19">
        <v>33117</v>
      </c>
      <c r="AA21" s="38">
        <v>0.15837065450073301</v>
      </c>
      <c r="AB21" s="37"/>
      <c r="AC21" s="38">
        <v>0.1</v>
      </c>
      <c r="AD21" s="39">
        <v>860662988027.58398</v>
      </c>
      <c r="AE21" s="39">
        <v>-662586628.90766001</v>
      </c>
    </row>
    <row r="22" spans="1:31" ht="23.5" x14ac:dyDescent="0.55000000000000004">
      <c r="A22" s="22">
        <v>1938</v>
      </c>
      <c r="B22" s="20">
        <v>-2.8000000000000001E-2</v>
      </c>
      <c r="C22" s="20">
        <v>0.19</v>
      </c>
      <c r="F22" s="19">
        <v>37895</v>
      </c>
      <c r="G22" s="20">
        <v>0.02</v>
      </c>
      <c r="H22" s="21">
        <v>5.4</v>
      </c>
      <c r="I22" s="20">
        <v>0.02</v>
      </c>
      <c r="J22" s="21">
        <v>24208.799999999999</v>
      </c>
      <c r="K22" s="23">
        <v>-129466</v>
      </c>
      <c r="U22" s="22">
        <v>2000</v>
      </c>
      <c r="V22" s="20">
        <v>4.0099999999999997E-2</v>
      </c>
      <c r="W22" s="20">
        <v>2.7309999465942401E-2</v>
      </c>
      <c r="X22" s="36"/>
      <c r="Y22" s="36"/>
      <c r="Z22" s="19">
        <v>33147</v>
      </c>
      <c r="AA22" s="38">
        <v>0.16168731742225098</v>
      </c>
      <c r="AB22" s="37"/>
      <c r="AC22" s="38">
        <v>0.1</v>
      </c>
      <c r="AD22" s="39">
        <v>873861835700.07593</v>
      </c>
      <c r="AE22" s="39">
        <v>-603783101.51584303</v>
      </c>
    </row>
    <row r="23" spans="1:31" ht="23.5" x14ac:dyDescent="0.55000000000000004">
      <c r="A23" s="22">
        <v>1939</v>
      </c>
      <c r="B23" s="20">
        <v>0</v>
      </c>
      <c r="C23" s="20">
        <v>0.17199999999999999</v>
      </c>
      <c r="F23" s="19">
        <v>37926</v>
      </c>
      <c r="G23" s="20">
        <v>1.8000000000000002E-2</v>
      </c>
      <c r="H23" s="21">
        <v>5.3</v>
      </c>
      <c r="I23" s="20">
        <v>0.02</v>
      </c>
      <c r="J23" s="21">
        <v>24215.599999999999</v>
      </c>
      <c r="K23" s="23">
        <v>-130355</v>
      </c>
      <c r="U23" s="22">
        <v>2001</v>
      </c>
      <c r="V23" s="20">
        <v>3.78E-2</v>
      </c>
      <c r="W23" s="20">
        <v>2.8680000305175798E-2</v>
      </c>
      <c r="X23" s="36"/>
      <c r="Y23" s="36"/>
      <c r="Z23" s="19">
        <v>33178</v>
      </c>
      <c r="AA23" s="38">
        <v>0.16417481461358002</v>
      </c>
      <c r="AB23" s="37"/>
      <c r="AC23" s="38">
        <v>0.1</v>
      </c>
      <c r="AD23" s="39">
        <v>888509823595.25098</v>
      </c>
      <c r="AE23" s="39">
        <v>-889245104.05210102</v>
      </c>
    </row>
    <row r="24" spans="1:31" ht="23.5" x14ac:dyDescent="0.55000000000000004">
      <c r="A24" s="22">
        <v>1940</v>
      </c>
      <c r="B24" s="20">
        <v>7.0000000000000001E-3</v>
      </c>
      <c r="C24" s="20">
        <v>0.14599999999999999</v>
      </c>
      <c r="F24" s="19">
        <v>37956</v>
      </c>
      <c r="G24" s="20">
        <v>1.9E-2</v>
      </c>
      <c r="H24" s="21">
        <v>5.0999999999999996</v>
      </c>
      <c r="I24" s="20">
        <v>0.02</v>
      </c>
      <c r="J24" s="21">
        <v>30279.9</v>
      </c>
      <c r="K24" s="23">
        <v>-134228</v>
      </c>
      <c r="U24" s="22">
        <v>2002</v>
      </c>
      <c r="V24" s="20">
        <v>4.2999999999999997E-2</v>
      </c>
      <c r="W24" s="20">
        <v>3.0520000457763697E-2</v>
      </c>
      <c r="X24" s="36"/>
      <c r="Y24" s="36"/>
      <c r="Z24" s="19">
        <v>33208</v>
      </c>
      <c r="AA24" s="38">
        <v>0.16500398034376801</v>
      </c>
      <c r="AB24" s="37"/>
      <c r="AC24" s="38">
        <v>0.1</v>
      </c>
      <c r="AD24" s="39">
        <v>899131429238.62598</v>
      </c>
      <c r="AE24" s="39">
        <v>-588889110.84316397</v>
      </c>
    </row>
    <row r="25" spans="1:31" ht="23.5" x14ac:dyDescent="0.55000000000000004">
      <c r="A25" s="22">
        <v>1941</v>
      </c>
      <c r="B25" s="20">
        <v>9.9000000000000005E-2</v>
      </c>
      <c r="C25" s="20">
        <v>9.9000000000000005E-2</v>
      </c>
      <c r="F25" s="19">
        <v>37987</v>
      </c>
      <c r="G25" s="20">
        <v>1.9E-2</v>
      </c>
      <c r="H25" s="21">
        <v>5.0999999999999996</v>
      </c>
      <c r="I25" s="20">
        <v>0.02</v>
      </c>
      <c r="J25" s="21">
        <v>24234.400000000001</v>
      </c>
      <c r="K25" s="23">
        <v>-134408</v>
      </c>
      <c r="U25" s="22">
        <v>2003</v>
      </c>
      <c r="V25" s="20">
        <v>3.8100000000000002E-2</v>
      </c>
      <c r="W25" s="20">
        <v>3.1819999217987102E-2</v>
      </c>
      <c r="X25" s="36"/>
      <c r="Y25" s="36"/>
      <c r="Z25" s="19">
        <v>33239</v>
      </c>
      <c r="AA25" s="38">
        <v>0.16749147753509699</v>
      </c>
      <c r="AB25" s="37"/>
      <c r="AC25" s="38">
        <v>0.1</v>
      </c>
      <c r="AD25" s="39">
        <v>907774889001.12891</v>
      </c>
      <c r="AE25" s="39">
        <v>-645889839.42631996</v>
      </c>
    </row>
    <row r="26" spans="1:31" ht="23.5" x14ac:dyDescent="0.55000000000000004">
      <c r="A26" s="22">
        <v>1942</v>
      </c>
      <c r="B26" s="20">
        <v>0.09</v>
      </c>
      <c r="C26" s="20">
        <v>4.7E-2</v>
      </c>
      <c r="F26" s="19">
        <v>38018</v>
      </c>
      <c r="G26" s="20">
        <v>1.7000000000000001E-2</v>
      </c>
      <c r="H26" s="21">
        <v>5</v>
      </c>
      <c r="I26" s="20">
        <v>0.02</v>
      </c>
      <c r="J26" s="21">
        <v>24382.6</v>
      </c>
      <c r="K26" s="23">
        <v>-138204</v>
      </c>
      <c r="U26" s="22">
        <v>2004</v>
      </c>
      <c r="V26" s="20">
        <v>3.7699999999999997E-2</v>
      </c>
      <c r="W26" s="20">
        <v>3.0980000495910601E-2</v>
      </c>
      <c r="X26" s="36"/>
      <c r="Y26" s="36"/>
      <c r="Z26" s="19">
        <v>33270</v>
      </c>
      <c r="AA26" s="38">
        <v>0.16749147753509699</v>
      </c>
      <c r="AB26" s="37"/>
      <c r="AC26" s="38">
        <v>0.1</v>
      </c>
      <c r="AD26" s="39">
        <v>932533153064.01099</v>
      </c>
      <c r="AE26" s="39">
        <v>-497462511.38089496</v>
      </c>
    </row>
    <row r="27" spans="1:31" ht="23.5" x14ac:dyDescent="0.55000000000000004">
      <c r="A27" s="22">
        <v>1943</v>
      </c>
      <c r="B27" s="20">
        <v>0.03</v>
      </c>
      <c r="C27" s="20">
        <v>1.9E-2</v>
      </c>
      <c r="F27" s="19">
        <v>38047</v>
      </c>
      <c r="G27" s="20">
        <v>1.7000000000000001E-2</v>
      </c>
      <c r="H27" s="21">
        <v>5.2</v>
      </c>
      <c r="I27" s="20">
        <v>0.02</v>
      </c>
      <c r="J27" s="21">
        <v>30665.200000000001</v>
      </c>
      <c r="K27" s="23">
        <v>-143003</v>
      </c>
      <c r="U27" s="22">
        <v>2005</v>
      </c>
      <c r="V27" s="20">
        <v>4.2500000000000003E-2</v>
      </c>
      <c r="W27" s="20">
        <v>3.1019999980926499E-2</v>
      </c>
      <c r="X27" s="36"/>
      <c r="Y27" s="36"/>
      <c r="Z27" s="19">
        <v>33298</v>
      </c>
      <c r="AA27" s="38">
        <v>0.16666231180452701</v>
      </c>
      <c r="AB27" s="37"/>
      <c r="AC27" s="38">
        <v>0.1</v>
      </c>
      <c r="AD27" s="39">
        <v>926516389489.15002</v>
      </c>
      <c r="AE27" s="39">
        <v>-358445997.69694501</v>
      </c>
    </row>
    <row r="28" spans="1:31" ht="23.5" x14ac:dyDescent="0.55000000000000004">
      <c r="A28" s="22">
        <v>1944</v>
      </c>
      <c r="B28" s="20">
        <v>2.3E-2</v>
      </c>
      <c r="C28" s="20">
        <v>1.2E-2</v>
      </c>
      <c r="F28" s="19">
        <v>38078</v>
      </c>
      <c r="G28" s="20">
        <v>2.3E-2</v>
      </c>
      <c r="H28" s="21">
        <v>5</v>
      </c>
      <c r="I28" s="20">
        <v>0.02</v>
      </c>
      <c r="J28" s="21">
        <v>24683.1</v>
      </c>
      <c r="K28" s="23">
        <v>-143232</v>
      </c>
      <c r="U28" s="22">
        <v>2006</v>
      </c>
      <c r="V28" s="20">
        <v>5.8000000000000003E-2</v>
      </c>
      <c r="W28" s="20">
        <v>2.7369999885559101E-2</v>
      </c>
      <c r="X28" s="36"/>
      <c r="Y28" s="36"/>
      <c r="Z28" s="19">
        <v>33329</v>
      </c>
      <c r="AA28" s="38">
        <v>0.16749147753509699</v>
      </c>
      <c r="AB28" s="37"/>
      <c r="AC28" s="38">
        <v>0.1</v>
      </c>
      <c r="AD28" s="39">
        <v>932683045354.23889</v>
      </c>
      <c r="AE28" s="39">
        <v>-87592279.322308496</v>
      </c>
    </row>
    <row r="29" spans="1:31" ht="23.5" x14ac:dyDescent="0.55000000000000004">
      <c r="A29" s="22">
        <v>1945</v>
      </c>
      <c r="B29" s="20">
        <v>2.1999999999999999E-2</v>
      </c>
      <c r="C29" s="20">
        <v>1.9E-2</v>
      </c>
      <c r="F29" s="19">
        <v>38108</v>
      </c>
      <c r="G29" s="20">
        <v>3.1E-2</v>
      </c>
      <c r="H29" s="21">
        <v>5</v>
      </c>
      <c r="I29" s="20">
        <v>0.02</v>
      </c>
      <c r="J29" s="21">
        <v>31260.7</v>
      </c>
      <c r="K29" s="23">
        <v>-145428</v>
      </c>
      <c r="U29" s="22">
        <v>2007</v>
      </c>
      <c r="V29" s="20">
        <v>6.3700000000000007E-2</v>
      </c>
      <c r="W29" s="20">
        <v>2.3989999294281E-2</v>
      </c>
      <c r="X29" s="36"/>
      <c r="Y29" s="36"/>
      <c r="Z29" s="19">
        <v>33359</v>
      </c>
      <c r="AA29" s="38">
        <v>0.16914980899585599</v>
      </c>
      <c r="AB29" s="37"/>
      <c r="AC29" s="38">
        <v>0.1</v>
      </c>
      <c r="AD29" s="39">
        <v>960036300777.49304</v>
      </c>
      <c r="AE29" s="39">
        <v>-176698473.44738501</v>
      </c>
    </row>
    <row r="30" spans="1:31" ht="23.5" x14ac:dyDescent="0.55000000000000004">
      <c r="A30" s="22">
        <v>1946</v>
      </c>
      <c r="B30" s="20">
        <v>0.18099999999999999</v>
      </c>
      <c r="C30" s="20">
        <v>3.9E-2</v>
      </c>
      <c r="F30" s="19">
        <v>38139</v>
      </c>
      <c r="G30" s="20">
        <v>3.3000000000000002E-2</v>
      </c>
      <c r="H30" s="21">
        <v>5.0999999999999996</v>
      </c>
      <c r="I30" s="20">
        <v>2.2499999999999999E-2</v>
      </c>
      <c r="J30" s="21">
        <v>25031</v>
      </c>
      <c r="K30" s="23">
        <v>-149555</v>
      </c>
      <c r="U30" s="22">
        <v>2008</v>
      </c>
      <c r="V30" s="20">
        <v>8.3500000000000005E-2</v>
      </c>
      <c r="W30" s="20">
        <v>2.2679998874664303E-2</v>
      </c>
      <c r="X30" s="36"/>
      <c r="Y30" s="36"/>
      <c r="Z30" s="19">
        <v>33390</v>
      </c>
      <c r="AA30" s="38">
        <v>0.17329563764756098</v>
      </c>
      <c r="AB30" s="37"/>
      <c r="AC30" s="38">
        <v>0.1</v>
      </c>
      <c r="AD30" s="39">
        <v>969164780118.12695</v>
      </c>
      <c r="AE30" s="39">
        <v>-403809222.71111304</v>
      </c>
    </row>
    <row r="31" spans="1:31" ht="23.5" x14ac:dyDescent="0.55000000000000004">
      <c r="A31" s="22">
        <v>1947</v>
      </c>
      <c r="B31" s="20">
        <v>8.7999999999999995E-2</v>
      </c>
      <c r="C31" s="20">
        <v>3.5999999999999997E-2</v>
      </c>
      <c r="F31" s="19">
        <v>38169</v>
      </c>
      <c r="G31" s="20">
        <v>0.03</v>
      </c>
      <c r="H31" s="21">
        <v>4.9000000000000004</v>
      </c>
      <c r="I31" s="20">
        <v>2.2499999999999999E-2</v>
      </c>
      <c r="J31" s="21">
        <v>25073.7</v>
      </c>
      <c r="K31" s="23">
        <v>-147767</v>
      </c>
      <c r="U31" s="22">
        <v>2009</v>
      </c>
      <c r="V31" s="20">
        <v>0.10879999999999999</v>
      </c>
      <c r="W31" s="20">
        <v>2.4749999046325702E-2</v>
      </c>
      <c r="X31" s="36"/>
      <c r="Y31" s="36"/>
      <c r="Z31" s="19">
        <v>33420</v>
      </c>
      <c r="AA31" s="38">
        <v>0.17744146629964899</v>
      </c>
      <c r="AB31" s="37"/>
      <c r="AC31" s="38">
        <v>0.11</v>
      </c>
      <c r="AD31" s="39">
        <v>973914570224.47498</v>
      </c>
      <c r="AE31" s="39">
        <v>20498802.3254182</v>
      </c>
    </row>
    <row r="32" spans="1:31" ht="23.5" x14ac:dyDescent="0.55000000000000004">
      <c r="A32" s="22">
        <v>1948</v>
      </c>
      <c r="B32" s="20">
        <v>0.03</v>
      </c>
      <c r="C32" s="20">
        <v>0.04</v>
      </c>
      <c r="F32" s="19">
        <v>38200</v>
      </c>
      <c r="G32" s="20">
        <v>2.7000000000000003E-2</v>
      </c>
      <c r="H32" s="21">
        <v>4.8</v>
      </c>
      <c r="I32" s="20">
        <v>2.5000000000000001E-2</v>
      </c>
      <c r="J32" s="21">
        <v>31474.799999999999</v>
      </c>
      <c r="K32" s="23">
        <v>-150225</v>
      </c>
      <c r="U32" s="22">
        <v>2010</v>
      </c>
      <c r="V32" s="20">
        <v>0.11990000000000001</v>
      </c>
      <c r="W32" s="20">
        <v>2.4440000057220499E-2</v>
      </c>
      <c r="X32" s="36"/>
      <c r="Y32" s="36"/>
      <c r="Z32" s="19">
        <v>33451</v>
      </c>
      <c r="AA32" s="38">
        <v>0.17992896349059598</v>
      </c>
      <c r="AB32" s="37"/>
      <c r="AC32" s="38">
        <v>0.11</v>
      </c>
      <c r="AD32" s="39">
        <v>991322728902.24902</v>
      </c>
      <c r="AE32" s="39">
        <v>-148852885.94896799</v>
      </c>
    </row>
    <row r="33" spans="1:31" ht="23.5" x14ac:dyDescent="0.55000000000000004">
      <c r="A33" s="22">
        <v>1949</v>
      </c>
      <c r="B33" s="20">
        <v>-2.1000000000000001E-2</v>
      </c>
      <c r="C33" s="20">
        <v>6.6000000000000003E-2</v>
      </c>
      <c r="F33" s="19">
        <v>38231</v>
      </c>
      <c r="G33" s="20">
        <v>2.5000000000000001E-2</v>
      </c>
      <c r="H33" s="21">
        <v>4.8</v>
      </c>
      <c r="I33" s="20">
        <v>2.75E-2</v>
      </c>
      <c r="J33" s="21">
        <v>25321.4</v>
      </c>
      <c r="K33" s="23">
        <v>-149765</v>
      </c>
      <c r="U33" s="22">
        <v>2011</v>
      </c>
      <c r="V33" s="20">
        <v>8.8599999999999998E-2</v>
      </c>
      <c r="W33" s="20">
        <v>2.5190000534057601E-2</v>
      </c>
      <c r="X33" s="36"/>
      <c r="Y33" s="36"/>
      <c r="Z33" s="19">
        <v>33482</v>
      </c>
      <c r="AA33" s="38">
        <v>0.18324562641211301</v>
      </c>
      <c r="AB33" s="37"/>
      <c r="AC33" s="38">
        <v>0.11</v>
      </c>
      <c r="AD33" s="39">
        <v>1001581670011.27</v>
      </c>
      <c r="AE33" s="39">
        <v>-16763796.237648699</v>
      </c>
    </row>
    <row r="34" spans="1:31" ht="23.5" x14ac:dyDescent="0.55000000000000004">
      <c r="A34" s="22">
        <v>1950</v>
      </c>
      <c r="B34" s="20">
        <v>5.8999999999999997E-2</v>
      </c>
      <c r="C34" s="20">
        <v>4.2999999999999997E-2</v>
      </c>
      <c r="F34" s="19">
        <v>38261</v>
      </c>
      <c r="G34" s="20">
        <v>3.2000000000000001E-2</v>
      </c>
      <c r="H34" s="21">
        <v>4.8</v>
      </c>
      <c r="I34" s="20">
        <v>2.75E-2</v>
      </c>
      <c r="J34" s="21">
        <v>25414.799999999999</v>
      </c>
      <c r="K34" s="23">
        <v>-154734</v>
      </c>
      <c r="U34" s="22">
        <v>2012</v>
      </c>
      <c r="V34" s="20">
        <v>9.3100000000000002E-2</v>
      </c>
      <c r="W34" s="20">
        <v>2.69000005722046E-2</v>
      </c>
      <c r="X34" s="36"/>
      <c r="Y34" s="36"/>
      <c r="Z34" s="19">
        <v>33512</v>
      </c>
      <c r="AA34" s="38">
        <v>0.18490395787287198</v>
      </c>
      <c r="AB34" s="37"/>
      <c r="AC34" s="38">
        <v>0.12</v>
      </c>
      <c r="AD34" s="39">
        <v>1050817505608.5801</v>
      </c>
      <c r="AE34" s="39">
        <v>-222774200.67340499</v>
      </c>
    </row>
    <row r="35" spans="1:31" ht="23.5" x14ac:dyDescent="0.55000000000000004">
      <c r="A35" s="22">
        <v>1951</v>
      </c>
      <c r="B35" s="20">
        <v>0.06</v>
      </c>
      <c r="C35" s="20">
        <v>3.1E-2</v>
      </c>
      <c r="F35" s="19">
        <v>38292</v>
      </c>
      <c r="G35" s="20">
        <v>3.5000000000000003E-2</v>
      </c>
      <c r="H35" s="21">
        <v>4.8</v>
      </c>
      <c r="I35" s="20">
        <v>0.03</v>
      </c>
      <c r="J35" s="21">
        <v>31929.5</v>
      </c>
      <c r="K35" s="23">
        <v>-158352</v>
      </c>
      <c r="U35" s="22">
        <v>2013</v>
      </c>
      <c r="V35" s="20">
        <v>0.1091</v>
      </c>
      <c r="W35" s="20">
        <v>2.8229999542236303E-2</v>
      </c>
      <c r="X35" s="36"/>
      <c r="Y35" s="36"/>
      <c r="Z35" s="19">
        <v>33543</v>
      </c>
      <c r="AA35" s="38">
        <v>0.186562289333631</v>
      </c>
      <c r="AB35" s="37"/>
      <c r="AC35" s="38">
        <v>0.12</v>
      </c>
      <c r="AD35" s="39">
        <v>1088504080128.9801</v>
      </c>
      <c r="AE35" s="39">
        <v>-27711287.9490235</v>
      </c>
    </row>
    <row r="36" spans="1:31" ht="23.5" x14ac:dyDescent="0.55000000000000004">
      <c r="A36" s="22">
        <v>1952</v>
      </c>
      <c r="B36" s="20">
        <v>8.0000000000000002E-3</v>
      </c>
      <c r="C36" s="20">
        <v>2.7E-2</v>
      </c>
      <c r="F36" s="19">
        <v>38322</v>
      </c>
      <c r="G36" s="20">
        <v>3.3000000000000002E-2</v>
      </c>
      <c r="H36" s="21">
        <v>4.7</v>
      </c>
      <c r="I36" s="20">
        <v>3.2500000000000001E-2</v>
      </c>
      <c r="J36" s="21">
        <v>25629.8</v>
      </c>
      <c r="K36" s="23">
        <v>-156760</v>
      </c>
      <c r="U36" s="22">
        <v>2014</v>
      </c>
      <c r="V36" s="20">
        <v>6.3500000000000001E-2</v>
      </c>
      <c r="W36" s="20">
        <v>2.7650001049041698E-2</v>
      </c>
      <c r="X36" s="36"/>
      <c r="Y36" s="36"/>
      <c r="Z36" s="19">
        <v>33573</v>
      </c>
      <c r="AA36" s="38">
        <v>0.186562289333631</v>
      </c>
      <c r="AB36" s="37"/>
      <c r="AC36" s="38">
        <v>0.12</v>
      </c>
      <c r="AD36" s="39">
        <v>1105090344225.6699</v>
      </c>
      <c r="AE36" s="39">
        <v>-190138503.13998702</v>
      </c>
    </row>
    <row r="37" spans="1:31" ht="23.5" x14ac:dyDescent="0.55000000000000004">
      <c r="A37" s="22">
        <v>1953</v>
      </c>
      <c r="B37" s="20">
        <v>7.0000000000000001E-3</v>
      </c>
      <c r="C37" s="20">
        <v>4.4999999999999998E-2</v>
      </c>
      <c r="F37" s="19">
        <v>38353</v>
      </c>
      <c r="G37" s="20">
        <v>0.03</v>
      </c>
      <c r="H37" s="21">
        <v>4.7</v>
      </c>
      <c r="I37" s="20">
        <v>3.2500000000000001E-2</v>
      </c>
      <c r="J37" s="21">
        <v>32045.1</v>
      </c>
      <c r="K37" s="23">
        <v>-158620</v>
      </c>
      <c r="U37" s="22">
        <v>2015</v>
      </c>
      <c r="V37" s="20">
        <v>5.8700000000000002E-2</v>
      </c>
      <c r="W37" s="20">
        <v>2.7820000648498499E-2</v>
      </c>
      <c r="X37" s="36"/>
      <c r="Y37" s="36"/>
      <c r="Z37" s="19">
        <v>33604</v>
      </c>
      <c r="AA37" s="38">
        <v>0.18904978652457799</v>
      </c>
      <c r="AB37" s="37"/>
      <c r="AC37" s="38">
        <v>0.12</v>
      </c>
      <c r="AD37" s="39">
        <v>1127059650320.9199</v>
      </c>
      <c r="AE37" s="39">
        <v>-2165260.6721510901</v>
      </c>
    </row>
    <row r="38" spans="1:31" ht="23.5" x14ac:dyDescent="0.55000000000000004">
      <c r="A38" s="22">
        <v>1954</v>
      </c>
      <c r="B38" s="20">
        <v>-7.0000000000000001E-3</v>
      </c>
      <c r="C38" s="20">
        <v>0.05</v>
      </c>
      <c r="F38" s="19">
        <v>38384</v>
      </c>
      <c r="G38" s="20">
        <v>0.03</v>
      </c>
      <c r="H38" s="21">
        <v>4.8</v>
      </c>
      <c r="I38" s="20">
        <v>3.5000000000000003E-2</v>
      </c>
      <c r="J38" s="21">
        <v>25680</v>
      </c>
      <c r="K38" s="23">
        <v>-161321</v>
      </c>
      <c r="U38" s="22">
        <v>2016</v>
      </c>
      <c r="V38" s="20">
        <v>4.9399999999999999E-2</v>
      </c>
      <c r="W38" s="20">
        <v>2.7300000190734898E-2</v>
      </c>
      <c r="X38" s="36"/>
      <c r="Y38" s="36"/>
      <c r="Z38" s="19">
        <v>33635</v>
      </c>
      <c r="AA38" s="38">
        <v>0.189878952255148</v>
      </c>
      <c r="AB38" s="37"/>
      <c r="AC38" s="38">
        <v>0.12</v>
      </c>
      <c r="AD38" s="39">
        <v>1147819431169.78</v>
      </c>
      <c r="AE38" s="39">
        <v>-249490179.39793798</v>
      </c>
    </row>
    <row r="39" spans="1:31" ht="23.5" x14ac:dyDescent="0.55000000000000004">
      <c r="A39" s="22">
        <v>1955</v>
      </c>
      <c r="B39" s="20">
        <v>4.0000000000000001E-3</v>
      </c>
      <c r="C39" s="20">
        <v>4.2000000000000003E-2</v>
      </c>
      <c r="F39" s="19">
        <v>38412</v>
      </c>
      <c r="G39" s="20">
        <v>3.1E-2</v>
      </c>
      <c r="H39" s="21">
        <v>4.5999999999999996</v>
      </c>
      <c r="I39" s="20">
        <v>3.7499999999999999E-2</v>
      </c>
      <c r="J39" s="21">
        <v>25712.400000000001</v>
      </c>
      <c r="K39" s="23">
        <v>-157424</v>
      </c>
      <c r="U39" s="22">
        <v>2017</v>
      </c>
      <c r="V39" s="20">
        <v>2.4899999999999999E-2</v>
      </c>
      <c r="W39" s="20">
        <v>2.55699992179871E-2</v>
      </c>
      <c r="X39" s="36"/>
      <c r="Y39" s="36"/>
      <c r="Z39" s="19">
        <v>33664</v>
      </c>
      <c r="AA39" s="38">
        <v>0.189878952255148</v>
      </c>
      <c r="AB39" s="37"/>
      <c r="AC39" s="38">
        <v>0.12</v>
      </c>
      <c r="AD39" s="39">
        <v>1141746874494.3801</v>
      </c>
      <c r="AE39" s="39">
        <v>-156666659.37313402</v>
      </c>
    </row>
    <row r="40" spans="1:31" ht="23.5" x14ac:dyDescent="0.55000000000000004">
      <c r="A40" s="22">
        <v>1956</v>
      </c>
      <c r="B40" s="20">
        <v>0.03</v>
      </c>
      <c r="C40" s="20">
        <v>4.2000000000000003E-2</v>
      </c>
      <c r="F40" s="19">
        <v>38443</v>
      </c>
      <c r="G40" s="20">
        <v>3.5000000000000003E-2</v>
      </c>
      <c r="H40" s="21">
        <v>4.5</v>
      </c>
      <c r="I40" s="20">
        <v>3.7499999999999999E-2</v>
      </c>
      <c r="J40" s="21">
        <v>25763.599999999999</v>
      </c>
      <c r="K40" s="23">
        <v>-163980</v>
      </c>
      <c r="U40" s="22">
        <v>2018</v>
      </c>
      <c r="V40" s="20">
        <v>4.8599999999999997E-2</v>
      </c>
      <c r="W40" s="20">
        <v>2.55100011825562E-2</v>
      </c>
      <c r="X40" s="36"/>
      <c r="Y40" s="36"/>
      <c r="Z40" s="19">
        <v>33695</v>
      </c>
      <c r="AA40" s="38">
        <v>0.19153728371590698</v>
      </c>
      <c r="AB40" s="37"/>
      <c r="AC40" s="38">
        <v>0.12</v>
      </c>
      <c r="AD40" s="39">
        <v>1168783914727.6001</v>
      </c>
      <c r="AE40" s="39">
        <v>-449544459.39299697</v>
      </c>
    </row>
    <row r="41" spans="1:31" ht="23.5" x14ac:dyDescent="0.55000000000000004">
      <c r="A41" s="22">
        <v>1957</v>
      </c>
      <c r="B41" s="20">
        <v>2.9000000000000001E-2</v>
      </c>
      <c r="C41" s="20">
        <v>5.1999999999999998E-2</v>
      </c>
      <c r="F41" s="19">
        <v>38473</v>
      </c>
      <c r="G41" s="20">
        <v>2.7999999999999997E-2</v>
      </c>
      <c r="H41" s="21">
        <v>4.5</v>
      </c>
      <c r="I41" s="20">
        <v>0.04</v>
      </c>
      <c r="J41" s="21">
        <v>32293.4</v>
      </c>
      <c r="K41" s="23">
        <v>-162495</v>
      </c>
      <c r="U41" s="22">
        <v>2019</v>
      </c>
      <c r="V41" s="20">
        <v>5.5E-2</v>
      </c>
      <c r="W41" s="20">
        <v>2.55100011825562E-2</v>
      </c>
      <c r="X41" s="36"/>
      <c r="Y41" s="36"/>
      <c r="Z41" s="19">
        <v>33725</v>
      </c>
      <c r="AA41" s="38">
        <v>0.19402478090685399</v>
      </c>
      <c r="AB41" s="37"/>
      <c r="AC41" s="38">
        <v>0.12</v>
      </c>
      <c r="AD41" s="39">
        <v>1199934318172</v>
      </c>
      <c r="AE41" s="39">
        <v>-447610907.56195998</v>
      </c>
    </row>
    <row r="42" spans="1:31" ht="23.5" x14ac:dyDescent="0.55000000000000004">
      <c r="A42" s="22">
        <v>1958</v>
      </c>
      <c r="B42" s="20">
        <v>1.7999999999999999E-2</v>
      </c>
      <c r="C42" s="20">
        <v>6.2E-2</v>
      </c>
      <c r="F42" s="19">
        <v>38504</v>
      </c>
      <c r="G42" s="20">
        <v>2.5000000000000001E-2</v>
      </c>
      <c r="H42" s="21">
        <v>4.5</v>
      </c>
      <c r="I42" s="20">
        <v>4.2500000000000003E-2</v>
      </c>
      <c r="J42" s="21">
        <v>25963.200000000001</v>
      </c>
      <c r="K42" s="23">
        <v>-164574</v>
      </c>
      <c r="U42" s="36"/>
      <c r="V42" s="36"/>
      <c r="W42" s="36"/>
      <c r="X42" s="36"/>
      <c r="Y42" s="36"/>
      <c r="Z42" s="19">
        <v>33756</v>
      </c>
      <c r="AA42" s="38">
        <v>0.19568311236761202</v>
      </c>
      <c r="AB42" s="37"/>
      <c r="AC42" s="38">
        <v>0.12</v>
      </c>
      <c r="AD42" s="39">
        <v>1187227624048.9202</v>
      </c>
      <c r="AE42" s="39">
        <v>-574303581.61768997</v>
      </c>
    </row>
    <row r="43" spans="1:31" ht="23.5" x14ac:dyDescent="0.55000000000000004">
      <c r="A43" s="22">
        <v>1959</v>
      </c>
      <c r="B43" s="20">
        <v>1.7000000000000001E-2</v>
      </c>
      <c r="C43" s="20">
        <v>5.2999999999999999E-2</v>
      </c>
      <c r="F43" s="19">
        <v>38534</v>
      </c>
      <c r="G43" s="20">
        <v>3.2000000000000001E-2</v>
      </c>
      <c r="H43" s="21">
        <v>4.4000000000000004</v>
      </c>
      <c r="I43" s="20">
        <v>4.2500000000000003E-2</v>
      </c>
      <c r="J43" s="21">
        <v>26066.3</v>
      </c>
      <c r="K43" s="23">
        <v>-164742</v>
      </c>
      <c r="U43" s="36"/>
      <c r="V43" s="36"/>
      <c r="W43" s="36"/>
      <c r="X43" s="36"/>
      <c r="Y43" s="36"/>
      <c r="Z43" s="19">
        <v>33786</v>
      </c>
      <c r="AA43" s="38">
        <v>0.20065810674988799</v>
      </c>
      <c r="AB43" s="37"/>
      <c r="AC43" s="38">
        <v>0.12</v>
      </c>
      <c r="AD43" s="39">
        <v>1208454453126.0999</v>
      </c>
      <c r="AE43" s="39">
        <v>-522655292.98087996</v>
      </c>
    </row>
    <row r="44" spans="1:31" ht="23.5" x14ac:dyDescent="0.55000000000000004">
      <c r="A44" s="22">
        <v>1960</v>
      </c>
      <c r="B44" s="20">
        <v>1.4E-2</v>
      </c>
      <c r="C44" s="20">
        <v>6.6000000000000003E-2</v>
      </c>
      <c r="F44" s="19">
        <v>38565</v>
      </c>
      <c r="G44" s="20">
        <v>3.6000000000000004E-2</v>
      </c>
      <c r="H44" s="21">
        <v>4.3</v>
      </c>
      <c r="I44" s="20">
        <v>4.4999999999999998E-2</v>
      </c>
      <c r="J44" s="21">
        <v>32774.300000000003</v>
      </c>
      <c r="K44" s="23">
        <v>-166385</v>
      </c>
      <c r="U44" s="36"/>
      <c r="V44" s="36"/>
      <c r="W44" s="36"/>
      <c r="X44" s="36"/>
      <c r="Y44" s="36"/>
      <c r="Z44" s="19">
        <v>33817</v>
      </c>
      <c r="AA44" s="38">
        <v>0.20065810674988799</v>
      </c>
      <c r="AB44" s="37"/>
      <c r="AC44" s="38">
        <v>0.12</v>
      </c>
      <c r="AD44" s="39">
        <v>1215117752746.9302</v>
      </c>
      <c r="AE44" s="39">
        <v>-192108496.03859401</v>
      </c>
    </row>
    <row r="45" spans="1:31" ht="23.5" x14ac:dyDescent="0.55000000000000004">
      <c r="A45" s="22">
        <v>1961</v>
      </c>
      <c r="B45" s="20">
        <v>7.0000000000000001E-3</v>
      </c>
      <c r="C45" s="20">
        <v>0.06</v>
      </c>
      <c r="F45" s="19">
        <v>38596</v>
      </c>
      <c r="G45" s="20">
        <v>4.7E-2</v>
      </c>
      <c r="H45" s="21">
        <v>4.5</v>
      </c>
      <c r="I45" s="20">
        <v>4.7500000000000001E-2</v>
      </c>
      <c r="J45" s="21">
        <v>26350.799999999999</v>
      </c>
      <c r="K45" s="23">
        <v>-171808</v>
      </c>
      <c r="U45" s="36"/>
      <c r="V45" s="36"/>
      <c r="W45" s="36"/>
      <c r="X45" s="36"/>
      <c r="Y45" s="36"/>
      <c r="Z45" s="19">
        <v>33848</v>
      </c>
      <c r="AA45" s="38">
        <v>0.201487272480076</v>
      </c>
      <c r="AB45" s="37"/>
      <c r="AC45" s="38">
        <v>0.12</v>
      </c>
      <c r="AD45" s="39">
        <v>1200230495179.0498</v>
      </c>
      <c r="AE45" s="39">
        <v>-329276922.23965502</v>
      </c>
    </row>
    <row r="46" spans="1:31" ht="23.5" x14ac:dyDescent="0.55000000000000004">
      <c r="A46" s="22">
        <v>1962</v>
      </c>
      <c r="B46" s="20">
        <v>1.2999999999999999E-2</v>
      </c>
      <c r="C46" s="20">
        <v>5.5E-2</v>
      </c>
      <c r="F46" s="19">
        <v>38626</v>
      </c>
      <c r="G46" s="20">
        <v>4.2999999999999997E-2</v>
      </c>
      <c r="H46" s="21">
        <v>4.4000000000000004</v>
      </c>
      <c r="I46" s="20">
        <v>4.7500000000000001E-2</v>
      </c>
      <c r="J46" s="21">
        <v>33114.1</v>
      </c>
      <c r="K46" s="23">
        <v>-176528</v>
      </c>
      <c r="U46" s="36"/>
      <c r="V46" s="36"/>
      <c r="W46" s="36"/>
      <c r="X46" s="36"/>
      <c r="Y46" s="36"/>
      <c r="Z46" s="19">
        <v>33878</v>
      </c>
      <c r="AA46" s="38">
        <v>0.20231643821064701</v>
      </c>
      <c r="AB46" s="37"/>
      <c r="AC46" s="38">
        <v>0.12</v>
      </c>
      <c r="AD46" s="39">
        <v>1200938508149.0701</v>
      </c>
      <c r="AE46" s="39">
        <v>-84051352.513186693</v>
      </c>
    </row>
    <row r="47" spans="1:31" ht="23.5" x14ac:dyDescent="0.55000000000000004">
      <c r="A47" s="22">
        <v>1963</v>
      </c>
      <c r="B47" s="20">
        <v>1.6E-2</v>
      </c>
      <c r="C47" s="20">
        <v>5.5E-2</v>
      </c>
      <c r="F47" s="19">
        <v>38657</v>
      </c>
      <c r="G47" s="20">
        <v>3.5000000000000003E-2</v>
      </c>
      <c r="H47" s="21">
        <v>4.4000000000000004</v>
      </c>
      <c r="I47" s="20">
        <v>0.05</v>
      </c>
      <c r="J47" s="21">
        <v>26563.8</v>
      </c>
      <c r="K47" s="23">
        <v>-174746</v>
      </c>
      <c r="U47" s="36"/>
      <c r="V47" s="36"/>
      <c r="W47" s="36"/>
      <c r="X47" s="36"/>
      <c r="Y47" s="36"/>
      <c r="Z47" s="19">
        <v>33909</v>
      </c>
      <c r="AA47" s="38">
        <v>0.20231643821064701</v>
      </c>
      <c r="AB47" s="37"/>
      <c r="AC47" s="38">
        <v>0.12</v>
      </c>
      <c r="AD47" s="39">
        <v>1195975938160.6699</v>
      </c>
      <c r="AE47" s="39">
        <v>-245335791.40039799</v>
      </c>
    </row>
    <row r="48" spans="1:31" ht="23.5" x14ac:dyDescent="0.55000000000000004">
      <c r="A48" s="22">
        <v>1964</v>
      </c>
      <c r="B48" s="20">
        <v>0.01</v>
      </c>
      <c r="C48" s="20">
        <v>0.05</v>
      </c>
      <c r="F48" s="19">
        <v>38687</v>
      </c>
      <c r="G48" s="20">
        <v>3.4000000000000002E-2</v>
      </c>
      <c r="H48" s="21">
        <v>4.3</v>
      </c>
      <c r="I48" s="20">
        <v>5.2499999999999998E-2</v>
      </c>
      <c r="J48" s="21">
        <v>26658.799999999999</v>
      </c>
      <c r="K48" s="23">
        <v>-177643</v>
      </c>
      <c r="U48" s="36"/>
      <c r="V48" s="36"/>
      <c r="W48" s="36"/>
      <c r="X48" s="36"/>
      <c r="Y48" s="36"/>
      <c r="Z48" s="19">
        <v>33939</v>
      </c>
      <c r="AA48" s="38">
        <v>0.201487272480076</v>
      </c>
      <c r="AB48" s="37"/>
      <c r="AC48" s="38">
        <v>0.12</v>
      </c>
      <c r="AD48" s="39">
        <v>1185476556960.1201</v>
      </c>
      <c r="AE48" s="39">
        <v>-354694546.50258702</v>
      </c>
    </row>
    <row r="49" spans="1:31" ht="23.5" x14ac:dyDescent="0.55000000000000004">
      <c r="A49" s="22">
        <v>1965</v>
      </c>
      <c r="B49" s="20">
        <v>1.9E-2</v>
      </c>
      <c r="C49" s="20">
        <v>0.04</v>
      </c>
      <c r="F49" s="19">
        <v>38718</v>
      </c>
      <c r="G49" s="20">
        <v>0.04</v>
      </c>
      <c r="H49" s="21">
        <v>4.2</v>
      </c>
      <c r="I49" s="20">
        <v>5.5E-2</v>
      </c>
      <c r="J49" s="21">
        <v>33534.400000000001</v>
      </c>
      <c r="K49" s="23">
        <v>-181741</v>
      </c>
      <c r="U49" s="36"/>
      <c r="V49" s="36"/>
      <c r="W49" s="36"/>
      <c r="X49" s="36"/>
      <c r="Y49" s="36"/>
      <c r="Z49" s="19">
        <v>33970</v>
      </c>
      <c r="AA49" s="38">
        <v>0.19982894101931803</v>
      </c>
      <c r="AB49" s="37"/>
      <c r="AC49" s="38">
        <v>0.12</v>
      </c>
      <c r="AD49" s="39">
        <v>1205310750311.73</v>
      </c>
      <c r="AE49" s="39">
        <v>-102364393.446881</v>
      </c>
    </row>
    <row r="50" spans="1:31" ht="23.5" x14ac:dyDescent="0.55000000000000004">
      <c r="A50" s="22">
        <v>1966</v>
      </c>
      <c r="B50" s="20">
        <v>3.5000000000000003E-2</v>
      </c>
      <c r="C50" s="20">
        <v>3.7999999999999999E-2</v>
      </c>
      <c r="F50" s="19">
        <v>38749</v>
      </c>
      <c r="G50" s="20">
        <v>3.6000000000000004E-2</v>
      </c>
      <c r="H50" s="21">
        <v>4.2</v>
      </c>
      <c r="I50" s="20">
        <v>5.5E-2</v>
      </c>
      <c r="J50" s="21">
        <v>26935.7</v>
      </c>
      <c r="K50" s="23">
        <v>-178503</v>
      </c>
      <c r="U50" s="36"/>
      <c r="V50" s="36"/>
      <c r="W50" s="36"/>
      <c r="X50" s="36"/>
      <c r="Y50" s="36"/>
      <c r="Z50" s="19">
        <v>34001</v>
      </c>
      <c r="AA50" s="38">
        <v>0.19982894101931803</v>
      </c>
      <c r="AB50" s="37"/>
      <c r="AC50" s="38">
        <v>0.12</v>
      </c>
      <c r="AD50" s="39">
        <v>1208851067074.48</v>
      </c>
      <c r="AE50" s="39">
        <v>-154494963.51617602</v>
      </c>
    </row>
    <row r="51" spans="1:31" ht="23.5" x14ac:dyDescent="0.55000000000000004">
      <c r="A51" s="22">
        <v>1967</v>
      </c>
      <c r="B51" s="20">
        <v>0.03</v>
      </c>
      <c r="C51" s="20">
        <v>3.7999999999999999E-2</v>
      </c>
      <c r="F51" s="19">
        <v>38777</v>
      </c>
      <c r="G51" s="20">
        <v>3.4000000000000002E-2</v>
      </c>
      <c r="H51" s="21">
        <v>4.0999999999999996</v>
      </c>
      <c r="I51" s="20">
        <v>5.7500000000000002E-2</v>
      </c>
      <c r="J51" s="21">
        <v>26994.799999999999</v>
      </c>
      <c r="K51" s="23">
        <v>-180846</v>
      </c>
      <c r="U51" s="36"/>
      <c r="V51" s="36"/>
      <c r="W51" s="36"/>
      <c r="X51" s="36"/>
      <c r="Y51" s="36"/>
      <c r="Z51" s="19">
        <v>34029</v>
      </c>
      <c r="AA51" s="38">
        <v>0.201487272480076</v>
      </c>
      <c r="AB51" s="37"/>
      <c r="AC51" s="38">
        <v>0.12</v>
      </c>
      <c r="AD51" s="39">
        <v>1235007608532.22</v>
      </c>
      <c r="AE51" s="39">
        <v>-3381427.2326555201</v>
      </c>
    </row>
    <row r="52" spans="1:31" ht="23.5" x14ac:dyDescent="0.55000000000000004">
      <c r="A52" s="22">
        <v>1968</v>
      </c>
      <c r="B52" s="20">
        <v>4.7E-2</v>
      </c>
      <c r="C52" s="20">
        <v>3.4000000000000002E-2</v>
      </c>
      <c r="F52" s="19">
        <v>38808</v>
      </c>
      <c r="G52" s="20">
        <v>3.5000000000000003E-2</v>
      </c>
      <c r="H52" s="21">
        <v>4.2</v>
      </c>
      <c r="I52" s="20">
        <v>5.7500000000000002E-2</v>
      </c>
      <c r="J52" s="21">
        <v>27121.9</v>
      </c>
      <c r="K52" s="23">
        <v>-181516</v>
      </c>
      <c r="U52" s="36"/>
      <c r="V52" s="36"/>
      <c r="W52" s="36"/>
      <c r="X52" s="36"/>
      <c r="Y52" s="36"/>
      <c r="Z52" s="19">
        <v>34060</v>
      </c>
      <c r="AA52" s="38">
        <v>0.203145603940835</v>
      </c>
      <c r="AB52" s="37"/>
      <c r="AC52" s="38">
        <v>0.12</v>
      </c>
      <c r="AD52" s="39">
        <v>1292054807876</v>
      </c>
      <c r="AE52" s="39">
        <v>4781234.7021393804</v>
      </c>
    </row>
    <row r="53" spans="1:31" ht="23.5" x14ac:dyDescent="0.55000000000000004">
      <c r="A53" s="22">
        <v>1969</v>
      </c>
      <c r="B53" s="20">
        <v>6.2E-2</v>
      </c>
      <c r="C53" s="20">
        <v>3.5000000000000003E-2</v>
      </c>
      <c r="F53" s="19">
        <v>38838</v>
      </c>
      <c r="G53" s="20">
        <v>4.2000000000000003E-2</v>
      </c>
      <c r="H53" s="21">
        <v>4.0999999999999996</v>
      </c>
      <c r="I53" s="20">
        <v>0.06</v>
      </c>
      <c r="J53" s="21">
        <v>33965</v>
      </c>
      <c r="K53" s="23">
        <v>-185444</v>
      </c>
      <c r="U53" s="36"/>
      <c r="V53" s="36"/>
      <c r="W53" s="36"/>
      <c r="X53" s="36"/>
      <c r="Y53" s="36"/>
      <c r="Z53" s="19">
        <v>34090</v>
      </c>
      <c r="AA53" s="38">
        <v>0.20397476967140601</v>
      </c>
      <c r="AB53" s="37"/>
      <c r="AC53" s="38">
        <v>0.12</v>
      </c>
      <c r="AD53" s="39">
        <v>1284150976454.3599</v>
      </c>
      <c r="AE53" s="39">
        <v>25999795.455875602</v>
      </c>
    </row>
    <row r="54" spans="1:31" ht="23.5" x14ac:dyDescent="0.55000000000000004">
      <c r="A54" s="22">
        <v>1970</v>
      </c>
      <c r="B54" s="20">
        <v>5.6000000000000001E-2</v>
      </c>
      <c r="C54" s="20">
        <v>6.0999999999999999E-2</v>
      </c>
      <c r="F54" s="19">
        <v>38869</v>
      </c>
      <c r="G54" s="20">
        <v>4.2999999999999997E-2</v>
      </c>
      <c r="H54" s="21">
        <v>4.0999999999999996</v>
      </c>
      <c r="I54" s="20">
        <v>6.25E-2</v>
      </c>
      <c r="J54" s="21">
        <v>27308</v>
      </c>
      <c r="K54" s="23">
        <v>-185534</v>
      </c>
      <c r="U54" s="36"/>
      <c r="V54" s="36"/>
      <c r="W54" s="36"/>
      <c r="X54" s="36"/>
      <c r="Y54" s="36"/>
      <c r="Z54" s="19">
        <v>34121</v>
      </c>
      <c r="AA54" s="38">
        <v>0.20729143259292301</v>
      </c>
      <c r="AB54" s="37"/>
      <c r="AC54" s="38">
        <v>0.12</v>
      </c>
      <c r="AD54" s="39">
        <v>1288067244692.79</v>
      </c>
      <c r="AE54" s="39">
        <v>-199313475.65671802</v>
      </c>
    </row>
    <row r="55" spans="1:31" ht="23.5" x14ac:dyDescent="0.55000000000000004">
      <c r="A55" s="22">
        <v>1971</v>
      </c>
      <c r="B55" s="20">
        <v>3.3000000000000002E-2</v>
      </c>
      <c r="C55" s="20">
        <v>0.06</v>
      </c>
      <c r="F55" s="19">
        <v>38899</v>
      </c>
      <c r="G55" s="20">
        <v>4.0999999999999995E-2</v>
      </c>
      <c r="H55" s="21">
        <v>4.2</v>
      </c>
      <c r="I55" s="20">
        <v>6.25E-2</v>
      </c>
      <c r="J55" s="21">
        <v>34351.4</v>
      </c>
      <c r="K55" s="23">
        <v>-186328</v>
      </c>
      <c r="U55" s="36"/>
      <c r="V55" s="36"/>
      <c r="W55" s="36"/>
      <c r="X55" s="36"/>
      <c r="Y55" s="36"/>
      <c r="Z55" s="19">
        <v>34151</v>
      </c>
      <c r="AA55" s="38">
        <v>0.20977892978387</v>
      </c>
      <c r="AB55" s="37"/>
      <c r="AC55" s="38">
        <v>0.12</v>
      </c>
      <c r="AD55" s="39">
        <v>1306914614373.5801</v>
      </c>
      <c r="AE55" s="39">
        <v>-88670051.040766701</v>
      </c>
    </row>
    <row r="56" spans="1:31" ht="23.5" x14ac:dyDescent="0.55000000000000004">
      <c r="A56" s="22">
        <v>1972</v>
      </c>
      <c r="B56" s="20">
        <v>3.4000000000000002E-2</v>
      </c>
      <c r="C56" s="20">
        <v>5.1999999999999998E-2</v>
      </c>
      <c r="F56" s="19">
        <v>38930</v>
      </c>
      <c r="G56" s="20">
        <v>3.7999999999999999E-2</v>
      </c>
      <c r="H56" s="21">
        <v>4.0999999999999996</v>
      </c>
      <c r="I56" s="20">
        <v>6.25E-2</v>
      </c>
      <c r="J56" s="21">
        <v>27606.5</v>
      </c>
      <c r="K56" s="23">
        <v>-190144</v>
      </c>
      <c r="U56" s="36"/>
      <c r="V56" s="36"/>
      <c r="W56" s="36"/>
      <c r="X56" s="36"/>
      <c r="Y56" s="36"/>
      <c r="Z56" s="19">
        <v>34182</v>
      </c>
      <c r="AA56" s="38">
        <v>0.21226642697519899</v>
      </c>
      <c r="AB56" s="37"/>
      <c r="AC56" s="38">
        <v>0.12</v>
      </c>
      <c r="AD56" s="39">
        <v>1316411267324.53</v>
      </c>
      <c r="AE56" s="39">
        <v>-150347772.26367903</v>
      </c>
    </row>
    <row r="57" spans="1:31" ht="23.5" x14ac:dyDescent="0.55000000000000004">
      <c r="A57" s="22">
        <v>1973</v>
      </c>
      <c r="B57" s="20">
        <v>8.6999999999999994E-2</v>
      </c>
      <c r="C57" s="20">
        <v>4.9000000000000002E-2</v>
      </c>
      <c r="F57" s="19">
        <v>38961</v>
      </c>
      <c r="G57" s="20">
        <v>2.1000000000000001E-2</v>
      </c>
      <c r="H57" s="21">
        <v>3.9</v>
      </c>
      <c r="I57" s="20">
        <v>6.25E-2</v>
      </c>
      <c r="J57" s="21">
        <v>27706.5</v>
      </c>
      <c r="K57" s="23">
        <v>-188497</v>
      </c>
      <c r="U57" s="36"/>
      <c r="V57" s="36"/>
      <c r="W57" s="36"/>
      <c r="X57" s="36"/>
      <c r="Y57" s="36"/>
      <c r="Z57" s="19">
        <v>34213</v>
      </c>
      <c r="AA57" s="38">
        <v>0.214753924166146</v>
      </c>
      <c r="AB57" s="37"/>
      <c r="AC57" s="38">
        <v>0.12</v>
      </c>
      <c r="AD57" s="39">
        <v>1342028199444.22</v>
      </c>
      <c r="AE57" s="39">
        <v>-194379600.059459</v>
      </c>
    </row>
    <row r="58" spans="1:31" ht="23.5" x14ac:dyDescent="0.55000000000000004">
      <c r="A58" s="22">
        <v>1974</v>
      </c>
      <c r="B58" s="20">
        <v>0.123</v>
      </c>
      <c r="C58" s="20">
        <v>7.1999999999999995E-2</v>
      </c>
      <c r="F58" s="19">
        <v>38991</v>
      </c>
      <c r="G58" s="20">
        <v>1.3000000000000001E-2</v>
      </c>
      <c r="H58" s="21">
        <v>3.9</v>
      </c>
      <c r="I58" s="20">
        <v>6.25E-2</v>
      </c>
      <c r="J58" s="21">
        <v>34874.9</v>
      </c>
      <c r="K58" s="23">
        <v>-184636</v>
      </c>
      <c r="U58" s="36"/>
      <c r="V58" s="36"/>
      <c r="W58" s="36"/>
      <c r="X58" s="36"/>
      <c r="Y58" s="36"/>
      <c r="Z58" s="19">
        <v>34243</v>
      </c>
      <c r="AA58" s="38">
        <v>0.21724142135747498</v>
      </c>
      <c r="AB58" s="37"/>
      <c r="AC58" s="38">
        <v>0.12</v>
      </c>
      <c r="AD58" s="39">
        <v>1328973676995.1702</v>
      </c>
      <c r="AE58" s="39">
        <v>-22933084.082154501</v>
      </c>
    </row>
    <row r="59" spans="1:31" ht="23.5" x14ac:dyDescent="0.55000000000000004">
      <c r="A59" s="22">
        <v>1975</v>
      </c>
      <c r="B59" s="20">
        <v>6.9000000000000006E-2</v>
      </c>
      <c r="C59" s="20">
        <v>8.2000000000000003E-2</v>
      </c>
      <c r="F59" s="19">
        <v>39022</v>
      </c>
      <c r="G59" s="20">
        <v>0.02</v>
      </c>
      <c r="H59" s="21">
        <v>4</v>
      </c>
      <c r="I59" s="20">
        <v>6.25E-2</v>
      </c>
      <c r="J59" s="21">
        <v>28048.400000000001</v>
      </c>
      <c r="K59" s="23">
        <v>-186020</v>
      </c>
      <c r="U59" s="36"/>
      <c r="V59" s="36"/>
      <c r="W59" s="36"/>
      <c r="X59" s="36"/>
      <c r="Y59" s="36"/>
      <c r="Z59" s="19">
        <v>34274</v>
      </c>
      <c r="AA59" s="38">
        <v>0.219728918548422</v>
      </c>
      <c r="AB59" s="37"/>
      <c r="AC59" s="38">
        <v>0.12</v>
      </c>
      <c r="AD59" s="39">
        <v>1378568775040.8301</v>
      </c>
      <c r="AE59" s="39">
        <v>-51590342.268296503</v>
      </c>
    </row>
    <row r="60" spans="1:31" ht="23.5" x14ac:dyDescent="0.55000000000000004">
      <c r="A60" s="22">
        <v>1976</v>
      </c>
      <c r="B60" s="20">
        <v>4.9000000000000002E-2</v>
      </c>
      <c r="C60" s="20">
        <v>7.8E-2</v>
      </c>
      <c r="F60" s="19">
        <v>39052</v>
      </c>
      <c r="G60" s="20">
        <v>2.5000000000000001E-2</v>
      </c>
      <c r="H60" s="21">
        <v>3.9</v>
      </c>
      <c r="I60" s="20">
        <v>6.25E-2</v>
      </c>
      <c r="J60" s="21">
        <v>28198.7</v>
      </c>
      <c r="K60" s="23">
        <v>-190149</v>
      </c>
      <c r="U60" s="36"/>
      <c r="V60" s="36"/>
      <c r="W60" s="36"/>
      <c r="X60" s="36"/>
      <c r="Y60" s="36"/>
      <c r="Z60" s="19">
        <v>34304</v>
      </c>
      <c r="AA60" s="38">
        <v>0.21889975281785101</v>
      </c>
      <c r="AB60" s="37"/>
      <c r="AC60" s="38">
        <v>0.12</v>
      </c>
      <c r="AD60" s="39">
        <v>1406249201491.2</v>
      </c>
      <c r="AE60" s="39">
        <v>-245672029.48929501</v>
      </c>
    </row>
    <row r="61" spans="1:31" ht="23.5" x14ac:dyDescent="0.55000000000000004">
      <c r="A61" s="22">
        <v>1977</v>
      </c>
      <c r="B61" s="20">
        <v>6.7000000000000004E-2</v>
      </c>
      <c r="C61" s="20">
        <v>6.4000000000000001E-2</v>
      </c>
      <c r="F61" s="19">
        <v>39083</v>
      </c>
      <c r="G61" s="20">
        <v>2.1000000000000001E-2</v>
      </c>
      <c r="H61" s="21">
        <v>4.0999999999999996</v>
      </c>
      <c r="I61" s="20">
        <v>6.25E-2</v>
      </c>
      <c r="J61" s="21">
        <v>35467.599999999999</v>
      </c>
      <c r="K61" s="23">
        <v>-187734</v>
      </c>
      <c r="U61" s="36"/>
      <c r="V61" s="36"/>
      <c r="W61" s="36"/>
      <c r="X61" s="36"/>
      <c r="Y61" s="36"/>
      <c r="Z61" s="19">
        <v>34335</v>
      </c>
      <c r="AA61" s="38">
        <v>0.218070587087663</v>
      </c>
      <c r="AB61" s="37"/>
      <c r="AC61" s="38">
        <v>0.12</v>
      </c>
      <c r="AD61" s="39">
        <v>1443328931146.3101</v>
      </c>
      <c r="AE61" s="39">
        <v>139421275.08777899</v>
      </c>
    </row>
    <row r="62" spans="1:31" ht="23.5" x14ac:dyDescent="0.55000000000000004">
      <c r="A62" s="22">
        <v>1978</v>
      </c>
      <c r="B62" s="20">
        <v>0.09</v>
      </c>
      <c r="C62" s="20">
        <v>0.06</v>
      </c>
      <c r="F62" s="19">
        <v>39114</v>
      </c>
      <c r="G62" s="20">
        <v>2.4E-2</v>
      </c>
      <c r="H62" s="21">
        <v>4</v>
      </c>
      <c r="I62" s="20">
        <v>6.25E-2</v>
      </c>
      <c r="J62" s="21">
        <v>28444.6</v>
      </c>
      <c r="K62" s="23">
        <v>-186877</v>
      </c>
      <c r="U62" s="36"/>
      <c r="V62" s="36"/>
      <c r="W62" s="36"/>
      <c r="X62" s="36"/>
      <c r="Y62" s="36"/>
      <c r="Z62" s="19">
        <v>34366</v>
      </c>
      <c r="AA62" s="38">
        <v>0.219728918548422</v>
      </c>
      <c r="AB62" s="22"/>
      <c r="AC62" s="38">
        <v>0.12</v>
      </c>
      <c r="AD62" s="39">
        <v>1491758091173.8501</v>
      </c>
      <c r="AE62" s="39">
        <v>77519508.037778795</v>
      </c>
    </row>
    <row r="63" spans="1:31" ht="23.5" x14ac:dyDescent="0.55000000000000004">
      <c r="A63" s="22">
        <v>1979</v>
      </c>
      <c r="B63" s="20">
        <v>0.13300000000000001</v>
      </c>
      <c r="C63" s="20">
        <v>0.06</v>
      </c>
      <c r="F63" s="19">
        <v>39142</v>
      </c>
      <c r="G63" s="20">
        <v>2.7999999999999997E-2</v>
      </c>
      <c r="H63" s="21">
        <v>3.9</v>
      </c>
      <c r="I63" s="20">
        <v>6.25E-2</v>
      </c>
      <c r="J63" s="21">
        <v>28542.5</v>
      </c>
      <c r="K63" s="23">
        <v>-194930</v>
      </c>
      <c r="U63" s="36"/>
      <c r="V63" s="36"/>
      <c r="W63" s="36"/>
      <c r="X63" s="36"/>
      <c r="Y63" s="36"/>
      <c r="Z63" s="19">
        <v>34394</v>
      </c>
      <c r="AA63" s="38">
        <v>0.221387250009181</v>
      </c>
      <c r="AB63" s="22"/>
      <c r="AC63" s="38">
        <v>0.12</v>
      </c>
      <c r="AD63" s="39">
        <v>1492471330535.21</v>
      </c>
      <c r="AE63" s="39">
        <v>-361624101.67254102</v>
      </c>
    </row>
    <row r="64" spans="1:31" ht="23.5" x14ac:dyDescent="0.55000000000000004">
      <c r="A64" s="22">
        <v>1980</v>
      </c>
      <c r="B64" s="20">
        <v>0.125</v>
      </c>
      <c r="C64" s="20">
        <v>7.1999999999999995E-2</v>
      </c>
      <c r="F64" s="19">
        <v>39173</v>
      </c>
      <c r="G64" s="20">
        <v>2.6000000000000002E-2</v>
      </c>
      <c r="H64" s="21">
        <v>3.9</v>
      </c>
      <c r="I64" s="20">
        <v>6.25E-2</v>
      </c>
      <c r="J64" s="21">
        <v>36066.6</v>
      </c>
      <c r="K64" s="23">
        <v>-192972</v>
      </c>
      <c r="U64" s="36"/>
      <c r="V64" s="36"/>
      <c r="W64" s="36"/>
      <c r="X64" s="36"/>
      <c r="Y64" s="36"/>
      <c r="Z64" s="19">
        <v>34425</v>
      </c>
      <c r="AA64" s="38">
        <v>0.22304558146993902</v>
      </c>
      <c r="AB64" s="22"/>
      <c r="AC64" s="38">
        <v>0.12</v>
      </c>
      <c r="AD64" s="39">
        <v>1527103135530.97</v>
      </c>
      <c r="AE64" s="39">
        <v>-46621911.696550801</v>
      </c>
    </row>
    <row r="65" spans="1:31" ht="23.5" x14ac:dyDescent="0.55000000000000004">
      <c r="A65" s="22">
        <v>1981</v>
      </c>
      <c r="B65" s="20">
        <v>8.8999999999999996E-2</v>
      </c>
      <c r="C65" s="20">
        <v>8.5000000000000006E-2</v>
      </c>
      <c r="F65" s="19">
        <v>39203</v>
      </c>
      <c r="G65" s="20">
        <v>2.7000000000000003E-2</v>
      </c>
      <c r="H65" s="21">
        <v>3.9</v>
      </c>
      <c r="I65" s="20">
        <v>6.25E-2</v>
      </c>
      <c r="J65" s="21">
        <v>28919.8</v>
      </c>
      <c r="K65" s="23">
        <v>-194470</v>
      </c>
      <c r="U65" s="36"/>
      <c r="V65" s="36"/>
      <c r="W65" s="36"/>
      <c r="X65" s="36"/>
      <c r="Y65" s="36"/>
      <c r="Z65" s="19">
        <v>34455</v>
      </c>
      <c r="AA65" s="38">
        <v>0.22553307866088598</v>
      </c>
      <c r="AB65" s="22"/>
      <c r="AC65" s="38">
        <v>0.12</v>
      </c>
      <c r="AD65" s="39">
        <v>1552164383078.6899</v>
      </c>
      <c r="AE65" s="39">
        <v>-17397427.2537737</v>
      </c>
    </row>
    <row r="66" spans="1:31" ht="23.5" x14ac:dyDescent="0.55000000000000004">
      <c r="A66" s="22">
        <v>1982</v>
      </c>
      <c r="B66" s="20">
        <v>3.7999999999999999E-2</v>
      </c>
      <c r="C66" s="20">
        <v>0.108</v>
      </c>
      <c r="F66" s="19">
        <v>39234</v>
      </c>
      <c r="G66" s="20">
        <v>2.7000000000000003E-2</v>
      </c>
      <c r="H66" s="21">
        <v>4</v>
      </c>
      <c r="I66" s="20">
        <v>6.25E-2</v>
      </c>
      <c r="J66" s="21">
        <v>29034.6</v>
      </c>
      <c r="K66" s="23">
        <v>-196114</v>
      </c>
      <c r="U66" s="36"/>
      <c r="V66" s="36"/>
      <c r="W66" s="36"/>
      <c r="X66" s="36"/>
      <c r="Y66" s="36"/>
      <c r="Z66" s="19">
        <v>34486</v>
      </c>
      <c r="AA66" s="38">
        <v>0.229678907312974</v>
      </c>
      <c r="AB66" s="22"/>
      <c r="AC66" s="38">
        <v>0.12</v>
      </c>
      <c r="AD66" s="39">
        <v>1592908598637.8</v>
      </c>
      <c r="AE66" s="39">
        <v>-115085128.582792</v>
      </c>
    </row>
    <row r="67" spans="1:31" ht="23.5" x14ac:dyDescent="0.55000000000000004">
      <c r="A67" s="22">
        <v>1983</v>
      </c>
      <c r="B67" s="20">
        <v>3.7999999999999999E-2</v>
      </c>
      <c r="C67" s="20">
        <v>8.3000000000000004E-2</v>
      </c>
      <c r="F67" s="19">
        <v>39264</v>
      </c>
      <c r="G67" s="20">
        <v>2.4E-2</v>
      </c>
      <c r="H67" s="21">
        <v>4.2</v>
      </c>
      <c r="I67" s="20">
        <v>6.25E-2</v>
      </c>
      <c r="J67" s="21">
        <v>36463.1</v>
      </c>
      <c r="K67" s="23">
        <v>-197478</v>
      </c>
      <c r="U67" s="36"/>
      <c r="V67" s="36"/>
      <c r="W67" s="36"/>
      <c r="X67" s="36"/>
      <c r="Y67" s="36"/>
      <c r="Z67" s="19">
        <v>34516</v>
      </c>
      <c r="AA67" s="38">
        <v>0.23299557023449199</v>
      </c>
      <c r="AB67" s="22"/>
      <c r="AC67" s="38">
        <v>0.12</v>
      </c>
      <c r="AD67" s="39">
        <v>1632965593360.25</v>
      </c>
      <c r="AE67" s="39">
        <v>-252612588.86916098</v>
      </c>
    </row>
    <row r="68" spans="1:31" ht="23.5" x14ac:dyDescent="0.55000000000000004">
      <c r="A68" s="22">
        <v>1984</v>
      </c>
      <c r="B68" s="20">
        <v>3.9E-2</v>
      </c>
      <c r="C68" s="20">
        <v>7.2999999999999995E-2</v>
      </c>
      <c r="F68" s="19">
        <v>39295</v>
      </c>
      <c r="G68" s="20">
        <v>0.02</v>
      </c>
      <c r="H68" s="21">
        <v>4.0999999999999996</v>
      </c>
      <c r="I68" s="20">
        <v>5.7500000000000002E-2</v>
      </c>
      <c r="J68" s="21">
        <v>29463.8</v>
      </c>
      <c r="K68" s="23">
        <v>-197490</v>
      </c>
      <c r="U68" s="36"/>
      <c r="V68" s="36"/>
      <c r="W68" s="36"/>
      <c r="X68" s="36"/>
      <c r="Y68" s="36"/>
      <c r="Z68" s="19">
        <v>34547</v>
      </c>
      <c r="AA68" s="38">
        <v>0.23548306742543801</v>
      </c>
      <c r="AB68" s="22"/>
      <c r="AC68" s="38">
        <v>0.12</v>
      </c>
      <c r="AD68" s="39">
        <v>1620366070756.47</v>
      </c>
      <c r="AE68" s="39">
        <v>-194885207.91112602</v>
      </c>
    </row>
    <row r="69" spans="1:31" ht="23.5" x14ac:dyDescent="0.55000000000000004">
      <c r="A69" s="22">
        <v>1985</v>
      </c>
      <c r="B69" s="20">
        <v>3.7999999999999999E-2</v>
      </c>
      <c r="C69" s="20">
        <v>7.0000000000000007E-2</v>
      </c>
      <c r="F69" s="19">
        <v>39326</v>
      </c>
      <c r="G69" s="20">
        <v>2.7999999999999997E-2</v>
      </c>
      <c r="H69" s="21">
        <v>4.0999999999999996</v>
      </c>
      <c r="I69" s="20">
        <v>5.2499999999999998E-2</v>
      </c>
      <c r="J69" s="21">
        <v>29555</v>
      </c>
      <c r="K69" s="23">
        <v>-199070</v>
      </c>
      <c r="U69" s="36"/>
      <c r="V69" s="36"/>
      <c r="W69" s="36"/>
      <c r="X69" s="36"/>
      <c r="Y69" s="36"/>
      <c r="Z69" s="19">
        <v>34578</v>
      </c>
      <c r="AA69" s="38">
        <v>0.23879973034695598</v>
      </c>
      <c r="AB69" s="22"/>
      <c r="AC69" s="38">
        <v>0.12</v>
      </c>
      <c r="AD69" s="39">
        <v>1667244439441.72</v>
      </c>
      <c r="AE69" s="39">
        <v>-260322588.62607598</v>
      </c>
    </row>
    <row r="70" spans="1:31" ht="23.5" x14ac:dyDescent="0.55000000000000004">
      <c r="A70" s="22">
        <v>1986</v>
      </c>
      <c r="B70" s="20">
        <v>1.0999999999999999E-2</v>
      </c>
      <c r="C70" s="20">
        <v>6.6000000000000003E-2</v>
      </c>
      <c r="F70" s="19">
        <v>39356</v>
      </c>
      <c r="G70" s="20">
        <v>3.5000000000000003E-2</v>
      </c>
      <c r="H70" s="21">
        <v>4.2</v>
      </c>
      <c r="I70" s="20">
        <v>0.05</v>
      </c>
      <c r="J70" s="21">
        <v>37008.6</v>
      </c>
      <c r="K70" s="23">
        <v>-201274</v>
      </c>
      <c r="U70" s="36"/>
      <c r="V70" s="36"/>
      <c r="W70" s="36"/>
      <c r="X70" s="36"/>
      <c r="Y70" s="36"/>
      <c r="Z70" s="19">
        <v>34608</v>
      </c>
      <c r="AA70" s="38">
        <v>0.23962889607714399</v>
      </c>
      <c r="AB70" s="22"/>
      <c r="AC70" s="38">
        <v>0.12</v>
      </c>
      <c r="AD70" s="39">
        <v>1716378777553.1399</v>
      </c>
      <c r="AE70" s="39">
        <v>-320847941.31445497</v>
      </c>
    </row>
    <row r="71" spans="1:31" ht="23.5" x14ac:dyDescent="0.55000000000000004">
      <c r="A71" s="22">
        <v>1987</v>
      </c>
      <c r="B71" s="20">
        <v>4.3999999999999997E-2</v>
      </c>
      <c r="C71" s="20">
        <v>5.7000000000000002E-2</v>
      </c>
      <c r="F71" s="19">
        <v>39387</v>
      </c>
      <c r="G71" s="20">
        <v>4.2999999999999997E-2</v>
      </c>
      <c r="H71" s="21">
        <v>4.2</v>
      </c>
      <c r="I71" s="20">
        <v>0.05</v>
      </c>
      <c r="J71" s="21">
        <v>29699.599999999999</v>
      </c>
      <c r="K71" s="23">
        <v>-206090</v>
      </c>
      <c r="U71" s="36"/>
      <c r="V71" s="36"/>
      <c r="W71" s="36"/>
      <c r="X71" s="36"/>
      <c r="Y71" s="36"/>
      <c r="Z71" s="19">
        <v>34639</v>
      </c>
      <c r="AA71" s="38">
        <v>0.24128722753790199</v>
      </c>
      <c r="AB71" s="22"/>
      <c r="AC71" s="38">
        <v>0.12</v>
      </c>
      <c r="AD71" s="39">
        <v>1748983544903.6399</v>
      </c>
      <c r="AE71" s="39">
        <v>-191559578.06533</v>
      </c>
    </row>
    <row r="72" spans="1:31" ht="23.5" x14ac:dyDescent="0.55000000000000004">
      <c r="A72" s="22">
        <v>1988</v>
      </c>
      <c r="B72" s="20">
        <v>4.3999999999999997E-2</v>
      </c>
      <c r="C72" s="20">
        <v>5.2999999999999999E-2</v>
      </c>
      <c r="F72" s="19">
        <v>39417</v>
      </c>
      <c r="G72" s="20">
        <v>4.0999999999999995E-2</v>
      </c>
      <c r="H72" s="21">
        <v>4.4000000000000004</v>
      </c>
      <c r="I72" s="20">
        <v>4.7500000000000001E-2</v>
      </c>
      <c r="J72" s="21">
        <v>37282.5</v>
      </c>
      <c r="K72" s="23">
        <v>-204422</v>
      </c>
      <c r="U72" s="36"/>
      <c r="V72" s="36"/>
      <c r="W72" s="36"/>
      <c r="X72" s="36"/>
      <c r="Y72" s="36"/>
      <c r="Z72" s="19">
        <v>34669</v>
      </c>
      <c r="AA72" s="38">
        <v>0.23962889607714399</v>
      </c>
      <c r="AB72" s="22"/>
      <c r="AC72" s="38">
        <v>0.12</v>
      </c>
      <c r="AD72" s="39">
        <v>1781272192613.8699</v>
      </c>
      <c r="AE72" s="39">
        <v>-242495448.26051199</v>
      </c>
    </row>
    <row r="73" spans="1:31" ht="23.5" x14ac:dyDescent="0.55000000000000004">
      <c r="A73" s="22">
        <v>1989</v>
      </c>
      <c r="B73" s="20">
        <v>4.5999999999999999E-2</v>
      </c>
      <c r="C73" s="20">
        <v>5.3999999999999999E-2</v>
      </c>
      <c r="F73" s="19">
        <v>39448</v>
      </c>
      <c r="G73" s="20">
        <v>4.2999999999999997E-2</v>
      </c>
      <c r="H73" s="21">
        <v>4.4000000000000004</v>
      </c>
      <c r="I73" s="20">
        <v>3.5000000000000003E-2</v>
      </c>
      <c r="J73" s="21">
        <v>29942.400000000001</v>
      </c>
      <c r="K73" s="23">
        <v>-211306</v>
      </c>
      <c r="U73" s="36"/>
      <c r="V73" s="36"/>
      <c r="W73" s="36"/>
      <c r="X73" s="36"/>
      <c r="Y73" s="36"/>
      <c r="Z73" s="19">
        <v>34700</v>
      </c>
      <c r="AA73" s="38">
        <v>0.23962889607714399</v>
      </c>
      <c r="AB73" s="22"/>
      <c r="AC73" s="38">
        <v>0.12</v>
      </c>
      <c r="AD73" s="39">
        <v>1775039058620.3699</v>
      </c>
      <c r="AE73" s="39">
        <v>-93312033.777992204</v>
      </c>
    </row>
    <row r="74" spans="1:31" ht="23.5" x14ac:dyDescent="0.55000000000000004">
      <c r="A74" s="22">
        <v>1990</v>
      </c>
      <c r="B74" s="20">
        <v>6.0999999999999999E-2</v>
      </c>
      <c r="C74" s="20">
        <v>6.3E-2</v>
      </c>
      <c r="F74" s="19">
        <v>39479</v>
      </c>
      <c r="G74" s="20">
        <v>0.04</v>
      </c>
      <c r="H74" s="21">
        <v>4.3</v>
      </c>
      <c r="I74" s="20">
        <v>3.5000000000000003E-2</v>
      </c>
      <c r="J74" s="21">
        <v>30281</v>
      </c>
      <c r="K74" s="23">
        <v>-216781</v>
      </c>
      <c r="U74" s="36"/>
      <c r="V74" s="36"/>
      <c r="W74" s="36"/>
      <c r="X74" s="36"/>
      <c r="Y74" s="36"/>
      <c r="Z74" s="19">
        <v>34731</v>
      </c>
      <c r="AA74" s="38">
        <v>0.24128722753790199</v>
      </c>
      <c r="AB74" s="22"/>
      <c r="AC74" s="38">
        <v>0.12</v>
      </c>
      <c r="AD74" s="39">
        <v>1808899522620.49</v>
      </c>
      <c r="AE74" s="39">
        <v>-352643915.300372</v>
      </c>
    </row>
    <row r="75" spans="1:31" ht="23.5" x14ac:dyDescent="0.55000000000000004">
      <c r="A75" s="22">
        <v>1991</v>
      </c>
      <c r="B75" s="20">
        <v>3.1E-2</v>
      </c>
      <c r="C75" s="20">
        <v>7.2999999999999995E-2</v>
      </c>
      <c r="F75" s="19">
        <v>39508</v>
      </c>
      <c r="G75" s="20">
        <v>0.04</v>
      </c>
      <c r="H75" s="21">
        <v>4.5999999999999996</v>
      </c>
      <c r="I75" s="20">
        <v>2.5000000000000001E-2</v>
      </c>
      <c r="J75" s="21">
        <v>38193.599999999999</v>
      </c>
      <c r="K75" s="23">
        <v>-212154</v>
      </c>
      <c r="U75" s="36"/>
      <c r="V75" s="36"/>
      <c r="W75" s="36"/>
      <c r="X75" s="36"/>
      <c r="Y75" s="36"/>
      <c r="Z75" s="19">
        <v>34759</v>
      </c>
      <c r="AA75" s="38">
        <v>0.24294555899866099</v>
      </c>
      <c r="AB75" s="22"/>
      <c r="AC75" s="38">
        <v>0.12</v>
      </c>
      <c r="AD75" s="39">
        <v>1891386843187.6099</v>
      </c>
      <c r="AE75" s="39">
        <v>-316051857.85532302</v>
      </c>
    </row>
    <row r="76" spans="1:31" ht="23.5" x14ac:dyDescent="0.55000000000000004">
      <c r="A76" s="22">
        <v>1992</v>
      </c>
      <c r="B76" s="20">
        <v>2.9000000000000001E-2</v>
      </c>
      <c r="C76" s="20">
        <v>7.3999999999999996E-2</v>
      </c>
      <c r="F76" s="19">
        <v>39539</v>
      </c>
      <c r="G76" s="20">
        <v>3.9E-2</v>
      </c>
      <c r="H76" s="21">
        <v>4.4000000000000004</v>
      </c>
      <c r="I76" s="20">
        <v>2.2499999999999999E-2</v>
      </c>
      <c r="J76" s="21">
        <v>30746</v>
      </c>
      <c r="K76" s="23">
        <v>-220284</v>
      </c>
      <c r="U76" s="36"/>
      <c r="V76" s="36"/>
      <c r="W76" s="36"/>
      <c r="X76" s="36"/>
      <c r="Y76" s="36"/>
      <c r="Z76" s="19">
        <v>34790</v>
      </c>
      <c r="AA76" s="38">
        <v>0.24460389045942002</v>
      </c>
      <c r="AB76" s="22"/>
      <c r="AC76" s="38">
        <v>0.12</v>
      </c>
      <c r="AD76" s="39">
        <v>1878162295059.54</v>
      </c>
      <c r="AE76" s="39">
        <v>-32554621.460927505</v>
      </c>
    </row>
    <row r="77" spans="1:31" ht="23.5" x14ac:dyDescent="0.55000000000000004">
      <c r="A77" s="22">
        <v>1993</v>
      </c>
      <c r="B77" s="20">
        <v>2.7E-2</v>
      </c>
      <c r="C77" s="20">
        <v>6.5000000000000002E-2</v>
      </c>
      <c r="F77" s="19">
        <v>39569</v>
      </c>
      <c r="G77" s="20">
        <v>4.2000000000000003E-2</v>
      </c>
      <c r="H77" s="21">
        <v>4.8</v>
      </c>
      <c r="I77" s="20">
        <v>2.2499999999999999E-2</v>
      </c>
      <c r="J77" s="21">
        <v>30772.6</v>
      </c>
      <c r="K77" s="23">
        <v>-220950</v>
      </c>
      <c r="U77" s="36"/>
      <c r="V77" s="36"/>
      <c r="W77" s="36"/>
      <c r="X77" s="36"/>
      <c r="Y77" s="36"/>
      <c r="Z77" s="19">
        <v>34820</v>
      </c>
      <c r="AA77" s="38">
        <v>0.24874971911150801</v>
      </c>
      <c r="AB77" s="22"/>
      <c r="AC77" s="38">
        <v>0.12</v>
      </c>
      <c r="AD77" s="39">
        <v>1900395370802.0901</v>
      </c>
      <c r="AE77" s="39">
        <v>-480356933.63518</v>
      </c>
    </row>
    <row r="78" spans="1:31" ht="23.5" x14ac:dyDescent="0.55000000000000004">
      <c r="A78" s="22">
        <v>1994</v>
      </c>
      <c r="B78" s="20">
        <v>2.7E-2</v>
      </c>
      <c r="C78" s="20">
        <v>5.5E-2</v>
      </c>
      <c r="F78" s="19">
        <v>39600</v>
      </c>
      <c r="G78" s="20">
        <v>0.05</v>
      </c>
      <c r="H78" s="21">
        <v>4.9000000000000004</v>
      </c>
      <c r="I78" s="20">
        <v>2.2499999999999999E-2</v>
      </c>
      <c r="J78" s="21">
        <v>38570.699999999997</v>
      </c>
      <c r="K78" s="23">
        <v>-224279</v>
      </c>
      <c r="U78" s="36"/>
      <c r="V78" s="36"/>
      <c r="W78" s="36"/>
      <c r="X78" s="36"/>
      <c r="Y78" s="36"/>
      <c r="Z78" s="19">
        <v>34851</v>
      </c>
      <c r="AA78" s="38">
        <v>0.253724713493784</v>
      </c>
      <c r="AB78" s="22"/>
      <c r="AC78" s="38">
        <v>0.12</v>
      </c>
      <c r="AD78" s="39">
        <v>1898177254271.8801</v>
      </c>
      <c r="AE78" s="39">
        <v>-377699526.62086201</v>
      </c>
    </row>
    <row r="79" spans="1:31" ht="23.5" x14ac:dyDescent="0.55000000000000004">
      <c r="A79" s="22">
        <v>1995</v>
      </c>
      <c r="B79" s="20">
        <v>2.5000000000000001E-2</v>
      </c>
      <c r="C79" s="20">
        <v>5.6000000000000001E-2</v>
      </c>
      <c r="F79" s="19">
        <v>39630</v>
      </c>
      <c r="G79" s="20">
        <v>5.5999999999999994E-2</v>
      </c>
      <c r="H79" s="21">
        <v>5.0999999999999996</v>
      </c>
      <c r="I79" s="20">
        <v>2.2499999999999999E-2</v>
      </c>
      <c r="J79" s="21">
        <v>31039.3</v>
      </c>
      <c r="K79" s="23">
        <v>-232221</v>
      </c>
      <c r="U79" s="36"/>
      <c r="V79" s="36"/>
      <c r="W79" s="36"/>
      <c r="X79" s="36"/>
      <c r="Y79" s="36"/>
      <c r="Z79" s="19">
        <v>34881</v>
      </c>
      <c r="AA79" s="38">
        <v>0.25952887360624799</v>
      </c>
      <c r="AB79" s="22"/>
      <c r="AC79" s="38">
        <v>0.12</v>
      </c>
      <c r="AD79" s="39">
        <v>1926535075790.8401</v>
      </c>
      <c r="AE79" s="39">
        <v>-514238769.55811501</v>
      </c>
    </row>
    <row r="80" spans="1:31" ht="23.5" x14ac:dyDescent="0.55000000000000004">
      <c r="A80" s="22">
        <v>1996</v>
      </c>
      <c r="B80" s="20">
        <v>3.3000000000000002E-2</v>
      </c>
      <c r="C80" s="20">
        <v>5.3999999999999999E-2</v>
      </c>
      <c r="F80" s="19">
        <v>39661</v>
      </c>
      <c r="G80" s="20">
        <v>5.4000000000000006E-2</v>
      </c>
      <c r="H80" s="21">
        <v>5.5</v>
      </c>
      <c r="I80" s="20">
        <v>2.2499999999999999E-2</v>
      </c>
      <c r="J80" s="21">
        <v>31109.7</v>
      </c>
      <c r="K80" s="23">
        <v>-224766</v>
      </c>
      <c r="U80" s="36"/>
      <c r="V80" s="36"/>
      <c r="W80" s="36"/>
      <c r="X80" s="36"/>
      <c r="Y80" s="36"/>
      <c r="Z80" s="19">
        <v>34912</v>
      </c>
      <c r="AA80" s="38">
        <v>0.26118720506700699</v>
      </c>
      <c r="AB80" s="22"/>
      <c r="AC80" s="38">
        <v>0.12</v>
      </c>
      <c r="AD80" s="39">
        <v>1976082431252.76</v>
      </c>
      <c r="AE80" s="39">
        <v>-509756593.86996496</v>
      </c>
    </row>
    <row r="81" spans="1:31" ht="23.5" x14ac:dyDescent="0.55000000000000004">
      <c r="A81" s="22">
        <v>1997</v>
      </c>
      <c r="B81" s="20">
        <v>1.7000000000000001E-2</v>
      </c>
      <c r="C81" s="20">
        <v>4.7E-2</v>
      </c>
      <c r="F81" s="19">
        <v>39692</v>
      </c>
      <c r="G81" s="20">
        <v>4.9000000000000002E-2</v>
      </c>
      <c r="H81" s="21">
        <v>5.5</v>
      </c>
      <c r="I81" s="20">
        <v>2.2499999999999999E-2</v>
      </c>
      <c r="J81" s="21">
        <v>39160.199999999997</v>
      </c>
      <c r="K81" s="23">
        <v>-214086</v>
      </c>
      <c r="U81" s="36"/>
      <c r="V81" s="36"/>
      <c r="W81" s="36"/>
      <c r="X81" s="36"/>
      <c r="Y81" s="36"/>
      <c r="Z81" s="19">
        <v>34943</v>
      </c>
      <c r="AA81" s="38">
        <v>0.26284553652776499</v>
      </c>
      <c r="AB81" s="22"/>
      <c r="AC81" s="38">
        <v>0.12</v>
      </c>
      <c r="AD81" s="39">
        <v>1990241846176.6399</v>
      </c>
      <c r="AE81" s="39">
        <v>-576486431.83900309</v>
      </c>
    </row>
    <row r="82" spans="1:31" ht="23.5" x14ac:dyDescent="0.55000000000000004">
      <c r="A82" s="22">
        <v>1998</v>
      </c>
      <c r="B82" s="20">
        <v>1.6E-2</v>
      </c>
      <c r="C82" s="20">
        <v>4.3999999999999997E-2</v>
      </c>
      <c r="F82" s="19">
        <v>39722</v>
      </c>
      <c r="G82" s="20">
        <v>3.7000000000000005E-2</v>
      </c>
      <c r="H82" s="21">
        <v>5.9</v>
      </c>
      <c r="I82" s="20">
        <v>1.2500000000000001E-2</v>
      </c>
      <c r="J82" s="21">
        <v>31811.599999999999</v>
      </c>
      <c r="K82" s="23">
        <v>-211555</v>
      </c>
      <c r="U82" s="36"/>
      <c r="V82" s="36"/>
      <c r="W82" s="36"/>
      <c r="X82" s="36"/>
      <c r="Y82" s="36"/>
      <c r="Z82" s="19">
        <v>34973</v>
      </c>
      <c r="AA82" s="38">
        <v>0.26450386798852399</v>
      </c>
      <c r="AB82" s="22"/>
      <c r="AC82" s="38">
        <v>0.12</v>
      </c>
      <c r="AD82" s="39">
        <v>2018480631476.78</v>
      </c>
      <c r="AE82" s="39">
        <v>-254010505.82007399</v>
      </c>
    </row>
    <row r="83" spans="1:31" ht="23.5" x14ac:dyDescent="0.55000000000000004">
      <c r="A83" s="22">
        <v>1999</v>
      </c>
      <c r="B83" s="20">
        <v>2.7E-2</v>
      </c>
      <c r="C83" s="20">
        <v>0.04</v>
      </c>
      <c r="F83" s="19">
        <v>39753</v>
      </c>
      <c r="G83" s="20">
        <v>1.1000000000000001E-2</v>
      </c>
      <c r="H83" s="21">
        <v>6.2</v>
      </c>
      <c r="I83" s="20">
        <v>1.2500000000000001E-2</v>
      </c>
      <c r="J83" s="21">
        <v>31935.9</v>
      </c>
      <c r="K83" s="23">
        <v>-187123</v>
      </c>
      <c r="U83" s="36"/>
      <c r="V83" s="36"/>
      <c r="W83" s="36"/>
      <c r="X83" s="36"/>
      <c r="Y83" s="36"/>
      <c r="Z83" s="19">
        <v>35004</v>
      </c>
      <c r="AA83" s="38">
        <v>0.26616219944928299</v>
      </c>
      <c r="AB83" s="22"/>
      <c r="AC83" s="38">
        <v>0.12</v>
      </c>
      <c r="AD83" s="39">
        <v>2002624334243.05</v>
      </c>
      <c r="AE83" s="39">
        <v>-435112927.339966</v>
      </c>
    </row>
    <row r="84" spans="1:31" ht="23.5" x14ac:dyDescent="0.55000000000000004">
      <c r="A84" s="22">
        <v>2000</v>
      </c>
      <c r="B84" s="20">
        <v>3.4000000000000002E-2</v>
      </c>
      <c r="C84" s="20">
        <v>3.9E-2</v>
      </c>
      <c r="F84" s="19">
        <v>39783</v>
      </c>
      <c r="G84" s="20">
        <v>1E-3</v>
      </c>
      <c r="H84" s="21">
        <v>6.7</v>
      </c>
      <c r="I84" s="20">
        <v>5.0000000000000001E-3</v>
      </c>
      <c r="J84" s="21">
        <v>40798.800000000003</v>
      </c>
      <c r="K84" s="23">
        <v>-174835</v>
      </c>
      <c r="U84" s="36"/>
      <c r="V84" s="36"/>
      <c r="W84" s="36"/>
      <c r="X84" s="36"/>
      <c r="Y84" s="36"/>
      <c r="Z84" s="19">
        <v>35034</v>
      </c>
      <c r="AA84" s="38">
        <v>0.26284553652776499</v>
      </c>
      <c r="AB84" s="22"/>
      <c r="AC84" s="38">
        <v>0.12</v>
      </c>
      <c r="AD84" s="39">
        <v>2019601333226.6802</v>
      </c>
      <c r="AE84" s="39">
        <v>-119111310.09732901</v>
      </c>
    </row>
    <row r="85" spans="1:31" ht="23.5" x14ac:dyDescent="0.55000000000000004">
      <c r="A85" s="22">
        <v>2001</v>
      </c>
      <c r="B85" s="20">
        <v>1.6E-2</v>
      </c>
      <c r="C85" s="20">
        <v>5.7000000000000002E-2</v>
      </c>
      <c r="F85" s="19">
        <v>39814</v>
      </c>
      <c r="G85" s="20">
        <v>1E-3</v>
      </c>
      <c r="H85" s="21">
        <v>7.2</v>
      </c>
      <c r="I85" s="20">
        <v>5.0000000000000001E-3</v>
      </c>
      <c r="J85" s="21">
        <v>33036.5</v>
      </c>
      <c r="K85" s="23">
        <v>-163136</v>
      </c>
      <c r="U85" s="36"/>
      <c r="V85" s="36"/>
      <c r="W85" s="36"/>
      <c r="X85" s="36"/>
      <c r="Y85" s="36"/>
      <c r="Z85" s="19">
        <v>35065</v>
      </c>
      <c r="AA85" s="38">
        <v>0.26118720506700699</v>
      </c>
      <c r="AB85" s="22"/>
      <c r="AC85" s="38">
        <v>0.12</v>
      </c>
      <c r="AD85" s="39">
        <v>2036488824390.6199</v>
      </c>
      <c r="AE85" s="39">
        <v>-794394767.55516005</v>
      </c>
    </row>
    <row r="86" spans="1:31" ht="23.5" x14ac:dyDescent="0.55000000000000004">
      <c r="A86" s="22">
        <v>2002</v>
      </c>
      <c r="B86" s="20">
        <v>2.4E-2</v>
      </c>
      <c r="C86" s="20">
        <v>0.06</v>
      </c>
      <c r="F86" s="19">
        <v>39845</v>
      </c>
      <c r="G86" s="20">
        <v>2E-3</v>
      </c>
      <c r="H86" s="21">
        <v>7.7</v>
      </c>
      <c r="I86" s="20">
        <v>5.0000000000000001E-3</v>
      </c>
      <c r="J86" s="21">
        <v>33146.5</v>
      </c>
      <c r="K86" s="23">
        <v>-155109</v>
      </c>
      <c r="U86" s="36"/>
      <c r="V86" s="36"/>
      <c r="W86" s="36"/>
      <c r="X86" s="36"/>
      <c r="Y86" s="36"/>
      <c r="Z86" s="19">
        <v>35096</v>
      </c>
      <c r="AA86" s="38">
        <v>0.26201637079719498</v>
      </c>
      <c r="AB86" s="22"/>
      <c r="AC86" s="38">
        <v>0.12</v>
      </c>
      <c r="AD86" s="39">
        <v>2048482780695.5798</v>
      </c>
      <c r="AE86" s="39">
        <v>-437929738.75082195</v>
      </c>
    </row>
    <row r="87" spans="1:31" ht="23.5" x14ac:dyDescent="0.55000000000000004">
      <c r="A87" s="22">
        <v>2003</v>
      </c>
      <c r="B87" s="20">
        <v>1.9E-2</v>
      </c>
      <c r="C87" s="20">
        <v>5.7000000000000002E-2</v>
      </c>
      <c r="F87" s="19">
        <v>39873</v>
      </c>
      <c r="G87" s="20">
        <v>-4.0000000000000001E-3</v>
      </c>
      <c r="H87" s="21">
        <v>8.1</v>
      </c>
      <c r="I87" s="20">
        <v>5.0000000000000001E-3</v>
      </c>
      <c r="J87" s="21">
        <v>41762.400000000001</v>
      </c>
      <c r="K87" s="23">
        <v>-155161</v>
      </c>
      <c r="U87" s="36"/>
      <c r="V87" s="36"/>
      <c r="W87" s="36"/>
      <c r="X87" s="36"/>
      <c r="Y87" s="36"/>
      <c r="Z87" s="19">
        <v>35125</v>
      </c>
      <c r="AA87" s="38">
        <v>0.26450386798852399</v>
      </c>
      <c r="AB87" s="22"/>
      <c r="AC87" s="38">
        <v>0.12</v>
      </c>
      <c r="AD87" s="39">
        <v>2100807349451.48</v>
      </c>
      <c r="AE87" s="39">
        <v>-400903902.46412098</v>
      </c>
    </row>
    <row r="88" spans="1:31" ht="23.5" x14ac:dyDescent="0.55000000000000004">
      <c r="A88" s="22">
        <v>2004</v>
      </c>
      <c r="B88" s="20">
        <v>3.3000000000000002E-2</v>
      </c>
      <c r="C88" s="20">
        <v>5.3999999999999999E-2</v>
      </c>
      <c r="F88" s="19">
        <v>39904</v>
      </c>
      <c r="G88" s="20">
        <v>-6.9999999999999993E-3</v>
      </c>
      <c r="H88" s="21">
        <v>8.4</v>
      </c>
      <c r="I88" s="20">
        <v>5.0000000000000001E-3</v>
      </c>
      <c r="J88" s="21">
        <v>33426.300000000003</v>
      </c>
      <c r="K88" s="23">
        <v>-154095</v>
      </c>
      <c r="U88" s="36"/>
      <c r="V88" s="36"/>
      <c r="W88" s="36"/>
      <c r="X88" s="36"/>
      <c r="Y88" s="36"/>
      <c r="Z88" s="19">
        <v>35156</v>
      </c>
      <c r="AA88" s="38">
        <v>0.26864969664022903</v>
      </c>
      <c r="AB88" s="22"/>
      <c r="AC88" s="38">
        <v>0.12</v>
      </c>
      <c r="AD88" s="39">
        <v>2110610647348.9199</v>
      </c>
      <c r="AE88" s="39">
        <v>-190411241.59689</v>
      </c>
    </row>
    <row r="89" spans="1:31" ht="23.5" x14ac:dyDescent="0.55000000000000004">
      <c r="A89" s="22">
        <v>2005</v>
      </c>
      <c r="B89" s="20">
        <v>3.4000000000000002E-2</v>
      </c>
      <c r="C89" s="20">
        <v>4.9000000000000002E-2</v>
      </c>
      <c r="F89" s="19">
        <v>39934</v>
      </c>
      <c r="G89" s="20">
        <v>-1.3000000000000001E-2</v>
      </c>
      <c r="H89" s="21">
        <v>8.6999999999999993</v>
      </c>
      <c r="I89" s="20">
        <v>5.0000000000000001E-3</v>
      </c>
      <c r="J89" s="21">
        <v>33657.199999999997</v>
      </c>
      <c r="K89" s="23">
        <v>-151593</v>
      </c>
      <c r="U89" s="36"/>
      <c r="V89" s="36"/>
      <c r="W89" s="36"/>
      <c r="X89" s="36"/>
      <c r="Y89" s="36"/>
      <c r="Z89" s="19">
        <v>35186</v>
      </c>
      <c r="AA89" s="38">
        <v>0.27196635956174697</v>
      </c>
      <c r="AB89" s="22"/>
      <c r="AC89" s="38">
        <v>0.12</v>
      </c>
      <c r="AD89" s="39">
        <v>2107430541943.4597</v>
      </c>
      <c r="AE89" s="39">
        <v>-432776268.59767199</v>
      </c>
    </row>
    <row r="90" spans="1:31" ht="23.5" x14ac:dyDescent="0.55000000000000004">
      <c r="A90" s="22">
        <v>2006</v>
      </c>
      <c r="B90" s="20">
        <v>2.5000000000000001E-2</v>
      </c>
      <c r="C90" s="20">
        <v>4.3999999999999997E-2</v>
      </c>
      <c r="F90" s="19">
        <v>39965</v>
      </c>
      <c r="G90" s="20">
        <v>-1.3999999999999999E-2</v>
      </c>
      <c r="H90" s="21">
        <v>8.8000000000000007</v>
      </c>
      <c r="I90" s="20">
        <v>5.0000000000000001E-3</v>
      </c>
      <c r="J90" s="21">
        <v>42143.4</v>
      </c>
      <c r="K90" s="23">
        <v>-155258</v>
      </c>
      <c r="U90" s="36"/>
      <c r="V90" s="36"/>
      <c r="W90" s="36"/>
      <c r="X90" s="36"/>
      <c r="Y90" s="36"/>
      <c r="Z90" s="19">
        <v>35217</v>
      </c>
      <c r="AA90" s="38">
        <v>0.27611218821383499</v>
      </c>
      <c r="AB90" s="22"/>
      <c r="AC90" s="38">
        <v>0.12</v>
      </c>
      <c r="AD90" s="39">
        <v>2137352542450.3103</v>
      </c>
      <c r="AE90" s="39">
        <v>-159239679.542465</v>
      </c>
    </row>
    <row r="91" spans="1:31" ht="23.5" x14ac:dyDescent="0.55000000000000004">
      <c r="A91" s="22">
        <v>2007</v>
      </c>
      <c r="B91" s="20">
        <v>4.1000000000000002E-2</v>
      </c>
      <c r="C91" s="20">
        <v>0.05</v>
      </c>
      <c r="F91" s="19">
        <v>39995</v>
      </c>
      <c r="G91" s="20">
        <v>-2.1000000000000001E-2</v>
      </c>
      <c r="H91" s="21">
        <v>8.8000000000000007</v>
      </c>
      <c r="I91" s="20">
        <v>5.0000000000000001E-3</v>
      </c>
      <c r="J91" s="21">
        <v>33728.9</v>
      </c>
      <c r="K91" s="23">
        <v>-163637</v>
      </c>
      <c r="U91" s="36"/>
      <c r="V91" s="36"/>
      <c r="W91" s="36"/>
      <c r="X91" s="36"/>
      <c r="Y91" s="36"/>
      <c r="Z91" s="19">
        <v>35247</v>
      </c>
      <c r="AA91" s="38">
        <v>0.28108718259572801</v>
      </c>
      <c r="AB91" s="22"/>
      <c r="AC91" s="38">
        <v>0.12</v>
      </c>
      <c r="AD91" s="39">
        <v>2155193597637.6301</v>
      </c>
      <c r="AE91" s="39">
        <v>-167055687.286823</v>
      </c>
    </row>
    <row r="92" spans="1:31" ht="23.5" x14ac:dyDescent="0.55000000000000004">
      <c r="A92" s="22">
        <v>2008</v>
      </c>
      <c r="B92" s="20">
        <v>1E-3</v>
      </c>
      <c r="C92" s="20">
        <v>7.2999999999999995E-2</v>
      </c>
      <c r="F92" s="19">
        <v>40026</v>
      </c>
      <c r="G92" s="20">
        <v>-1.4999999999999999E-2</v>
      </c>
      <c r="H92" s="21">
        <v>8.9</v>
      </c>
      <c r="I92" s="20">
        <v>5.0000000000000001E-3</v>
      </c>
      <c r="J92" s="21">
        <v>42164.2</v>
      </c>
      <c r="K92" s="23">
        <v>-162705</v>
      </c>
      <c r="U92" s="36"/>
      <c r="V92" s="36"/>
      <c r="W92" s="36"/>
      <c r="X92" s="36"/>
      <c r="Y92" s="36"/>
      <c r="Z92" s="19">
        <v>35278</v>
      </c>
      <c r="AA92" s="38">
        <v>0.28440384551724596</v>
      </c>
      <c r="AB92" s="22"/>
      <c r="AC92" s="38">
        <v>0.12</v>
      </c>
      <c r="AD92" s="39">
        <v>2191217825196.2097</v>
      </c>
      <c r="AE92" s="39">
        <v>-385793159.37090701</v>
      </c>
    </row>
    <row r="93" spans="1:31" ht="23.5" x14ac:dyDescent="0.55000000000000004">
      <c r="A93" s="22">
        <v>2009</v>
      </c>
      <c r="B93" s="20">
        <v>2.7E-2</v>
      </c>
      <c r="C93" s="20">
        <v>9.9000000000000005E-2</v>
      </c>
      <c r="F93" s="19">
        <v>40057</v>
      </c>
      <c r="G93" s="20">
        <v>-1.3000000000000001E-2</v>
      </c>
      <c r="H93" s="21">
        <v>9.1</v>
      </c>
      <c r="I93" s="20">
        <v>5.0000000000000001E-3</v>
      </c>
      <c r="J93" s="21">
        <v>33726.1</v>
      </c>
      <c r="K93" s="23">
        <v>-170632</v>
      </c>
      <c r="U93" s="36"/>
      <c r="V93" s="36"/>
      <c r="W93" s="36"/>
      <c r="X93" s="36"/>
      <c r="Y93" s="36"/>
      <c r="Z93" s="19">
        <v>35309</v>
      </c>
      <c r="AA93" s="38">
        <v>0.28523301124781603</v>
      </c>
      <c r="AB93" s="22"/>
      <c r="AC93" s="38">
        <v>0.12</v>
      </c>
      <c r="AD93" s="39">
        <v>2214711785877.8003</v>
      </c>
      <c r="AE93" s="39">
        <v>-264395519.04905</v>
      </c>
    </row>
    <row r="94" spans="1:31" ht="23.5" x14ac:dyDescent="0.55000000000000004">
      <c r="A94" s="22">
        <v>2010</v>
      </c>
      <c r="B94" s="20">
        <v>1.4999999999999999E-2</v>
      </c>
      <c r="C94" s="20">
        <v>9.2999999999999999E-2</v>
      </c>
      <c r="F94" s="19">
        <v>40087</v>
      </c>
      <c r="G94" s="20">
        <v>-2E-3</v>
      </c>
      <c r="H94" s="21">
        <v>9.3000000000000007</v>
      </c>
      <c r="I94" s="20">
        <v>5.0000000000000001E-3</v>
      </c>
      <c r="J94" s="21">
        <v>33820.800000000003</v>
      </c>
      <c r="K94" s="23">
        <v>-174228</v>
      </c>
      <c r="U94" s="36"/>
      <c r="V94" s="36"/>
      <c r="W94" s="36"/>
      <c r="X94" s="36"/>
      <c r="Y94" s="36"/>
      <c r="Z94" s="19">
        <v>35339</v>
      </c>
      <c r="AA94" s="38">
        <v>0.28689134270857503</v>
      </c>
      <c r="AB94" s="22"/>
      <c r="AC94" s="38">
        <v>0.12</v>
      </c>
      <c r="AD94" s="39">
        <v>2216931393527.8901</v>
      </c>
      <c r="AE94" s="39">
        <v>-503223076.70486301</v>
      </c>
    </row>
    <row r="95" spans="1:31" ht="23.5" x14ac:dyDescent="0.55000000000000004">
      <c r="A95" s="22">
        <v>2011</v>
      </c>
      <c r="B95" s="20">
        <v>0.03</v>
      </c>
      <c r="C95" s="20">
        <v>8.5000000000000006E-2</v>
      </c>
      <c r="F95" s="19">
        <v>40118</v>
      </c>
      <c r="G95" s="20">
        <v>1.8000000000000002E-2</v>
      </c>
      <c r="H95" s="21">
        <v>9.1999999999999993</v>
      </c>
      <c r="I95" s="20">
        <v>5.0000000000000001E-3</v>
      </c>
      <c r="J95" s="21">
        <v>42430.400000000001</v>
      </c>
      <c r="K95" s="23">
        <v>-178573</v>
      </c>
      <c r="U95" s="36"/>
      <c r="V95" s="36"/>
      <c r="W95" s="36"/>
      <c r="X95" s="36"/>
      <c r="Y95" s="36"/>
      <c r="Z95" s="19">
        <v>35370</v>
      </c>
      <c r="AA95" s="38">
        <v>0.28937883989952201</v>
      </c>
      <c r="AB95" s="22"/>
      <c r="AC95" s="38">
        <v>0.12</v>
      </c>
      <c r="AD95" s="39">
        <v>2248287330352.7798</v>
      </c>
      <c r="AE95" s="39">
        <v>-758423515.39416695</v>
      </c>
    </row>
    <row r="96" spans="1:31" ht="23.5" x14ac:dyDescent="0.55000000000000004">
      <c r="A96" s="22">
        <v>2012</v>
      </c>
      <c r="B96" s="20">
        <v>1.7000000000000001E-2</v>
      </c>
      <c r="C96" s="20">
        <v>7.9000000000000001E-2</v>
      </c>
      <c r="F96" s="19">
        <v>40148</v>
      </c>
      <c r="G96" s="20">
        <v>2.7000000000000003E-2</v>
      </c>
      <c r="H96" s="21">
        <v>9.1999999999999993</v>
      </c>
      <c r="I96" s="20">
        <v>5.0000000000000001E-3</v>
      </c>
      <c r="J96" s="21">
        <v>33954.699999999997</v>
      </c>
      <c r="K96" s="23">
        <v>-182700</v>
      </c>
      <c r="U96" s="36"/>
      <c r="V96" s="36"/>
      <c r="W96" s="36"/>
      <c r="X96" s="36"/>
      <c r="Y96" s="36"/>
      <c r="Z96" s="19">
        <v>35400</v>
      </c>
      <c r="AA96" s="38">
        <v>0.29020800563009197</v>
      </c>
      <c r="AB96" s="22"/>
      <c r="AC96" s="38">
        <v>0.12</v>
      </c>
      <c r="AD96" s="39">
        <v>2260915560567.4399</v>
      </c>
      <c r="AE96" s="39">
        <v>-371603719.14542401</v>
      </c>
    </row>
    <row r="97" spans="1:31" ht="23.5" x14ac:dyDescent="0.55000000000000004">
      <c r="A97" s="22">
        <v>2013</v>
      </c>
      <c r="B97" s="20">
        <v>1.4999999999999999E-2</v>
      </c>
      <c r="C97" s="20">
        <v>6.7000000000000004E-2</v>
      </c>
      <c r="F97" s="19">
        <v>40179</v>
      </c>
      <c r="G97" s="20">
        <v>2.6000000000000002E-2</v>
      </c>
      <c r="H97" s="21">
        <v>9.1</v>
      </c>
      <c r="I97" s="20">
        <v>5.0000000000000001E-3</v>
      </c>
      <c r="J97" s="21">
        <v>33761.800000000003</v>
      </c>
      <c r="K97" s="23">
        <v>-181167</v>
      </c>
      <c r="U97" s="36"/>
      <c r="V97" s="36"/>
      <c r="W97" s="36"/>
      <c r="X97" s="36"/>
      <c r="Y97" s="36"/>
      <c r="Z97" s="19">
        <v>35431</v>
      </c>
      <c r="AA97" s="38">
        <v>0.29020800563009197</v>
      </c>
      <c r="AB97" s="22"/>
      <c r="AC97" s="38">
        <v>0.12</v>
      </c>
      <c r="AD97" s="39">
        <v>2298413938500.96</v>
      </c>
      <c r="AE97" s="39">
        <v>-982992695.623317</v>
      </c>
    </row>
    <row r="98" spans="1:31" ht="23.5" x14ac:dyDescent="0.55000000000000004">
      <c r="A98" s="22">
        <v>2014</v>
      </c>
      <c r="B98" s="20">
        <v>8.0000000000000002E-3</v>
      </c>
      <c r="C98" s="20">
        <v>5.6000000000000001E-2</v>
      </c>
      <c r="F98" s="19">
        <v>40210</v>
      </c>
      <c r="G98" s="20">
        <v>2.1000000000000001E-2</v>
      </c>
      <c r="H98" s="21">
        <v>9.1999999999999993</v>
      </c>
      <c r="I98" s="20">
        <v>7.4999999999999997E-3</v>
      </c>
      <c r="J98" s="21">
        <v>33960.199999999997</v>
      </c>
      <c r="K98" s="23">
        <v>-186093</v>
      </c>
      <c r="U98" s="36"/>
      <c r="V98" s="36"/>
      <c r="W98" s="36"/>
      <c r="X98" s="36"/>
      <c r="Y98" s="36"/>
      <c r="Z98" s="19">
        <v>35462</v>
      </c>
      <c r="AA98" s="38">
        <v>0.29020800563009197</v>
      </c>
      <c r="AB98" s="22"/>
      <c r="AC98" s="38">
        <v>0.12</v>
      </c>
      <c r="AD98" s="39">
        <v>2327163916137.5498</v>
      </c>
      <c r="AE98" s="39">
        <v>-1009195994.3676201</v>
      </c>
    </row>
    <row r="99" spans="1:31" ht="23.5" x14ac:dyDescent="0.55000000000000004">
      <c r="A99" s="22">
        <v>2015</v>
      </c>
      <c r="B99" s="20">
        <v>7.0000000000000001E-3</v>
      </c>
      <c r="C99" s="20">
        <v>0.05</v>
      </c>
      <c r="F99" s="19">
        <v>40238</v>
      </c>
      <c r="G99" s="20">
        <v>2.3E-2</v>
      </c>
      <c r="H99" s="21">
        <v>9.1999999999999993</v>
      </c>
      <c r="I99" s="20">
        <v>7.4999999999999997E-3</v>
      </c>
      <c r="J99" s="21">
        <v>42461.7</v>
      </c>
      <c r="K99" s="23">
        <v>-189028</v>
      </c>
      <c r="U99" s="36"/>
      <c r="V99" s="36"/>
      <c r="W99" s="36"/>
      <c r="X99" s="36"/>
      <c r="Y99" s="36"/>
      <c r="Z99" s="19">
        <v>35490</v>
      </c>
      <c r="AA99" s="38">
        <v>0.29103717136028001</v>
      </c>
      <c r="AB99" s="22"/>
      <c r="AC99" s="38">
        <v>0.12</v>
      </c>
      <c r="AD99" s="39">
        <v>2343953386743</v>
      </c>
      <c r="AE99" s="39">
        <v>-473029097.15748096</v>
      </c>
    </row>
    <row r="100" spans="1:31" ht="23.5" x14ac:dyDescent="0.55000000000000004">
      <c r="A100" s="22">
        <v>2016</v>
      </c>
      <c r="B100" s="20">
        <v>2.1000000000000001E-2</v>
      </c>
      <c r="C100" s="20">
        <v>4.7E-2</v>
      </c>
      <c r="F100" s="19">
        <v>40269</v>
      </c>
      <c r="G100" s="20">
        <v>2.2000000000000002E-2</v>
      </c>
      <c r="H100" s="21">
        <v>9.3000000000000007</v>
      </c>
      <c r="I100" s="20">
        <v>7.4999999999999997E-3</v>
      </c>
      <c r="J100" s="21">
        <v>34070.800000000003</v>
      </c>
      <c r="K100" s="23">
        <v>-188664</v>
      </c>
      <c r="U100" s="36"/>
      <c r="V100" s="36"/>
      <c r="W100" s="36"/>
      <c r="X100" s="36"/>
      <c r="Y100" s="36"/>
      <c r="Z100" s="19">
        <v>35521</v>
      </c>
      <c r="AA100" s="38">
        <v>0.29352466855161002</v>
      </c>
      <c r="AB100" s="22"/>
      <c r="AC100" s="38">
        <v>0.11</v>
      </c>
      <c r="AD100" s="39">
        <v>2342459716901.6201</v>
      </c>
      <c r="AE100" s="39">
        <v>-588208584.414814</v>
      </c>
    </row>
    <row r="101" spans="1:31" ht="23.5" x14ac:dyDescent="0.55000000000000004">
      <c r="A101" s="22">
        <v>2017</v>
      </c>
      <c r="B101" s="20">
        <v>2.1000000000000001E-2</v>
      </c>
      <c r="C101" s="20">
        <v>4.1000000000000002E-2</v>
      </c>
      <c r="F101" s="19">
        <v>40299</v>
      </c>
      <c r="G101" s="20">
        <v>0.02</v>
      </c>
      <c r="H101" s="21">
        <v>9</v>
      </c>
      <c r="I101" s="20">
        <v>7.4999999999999997E-3</v>
      </c>
      <c r="J101" s="21">
        <v>42875.199999999997</v>
      </c>
      <c r="K101" s="23">
        <v>-193834</v>
      </c>
      <c r="U101" s="36"/>
      <c r="V101" s="36"/>
      <c r="W101" s="36"/>
      <c r="X101" s="36"/>
      <c r="Y101" s="36"/>
      <c r="Z101" s="19">
        <v>35551</v>
      </c>
      <c r="AA101" s="38">
        <v>0.29186633709085102</v>
      </c>
      <c r="AB101" s="22"/>
      <c r="AC101" s="38">
        <v>0.11</v>
      </c>
      <c r="AD101" s="39">
        <v>2374723893203.0601</v>
      </c>
      <c r="AE101" s="39">
        <v>-279174842.681117</v>
      </c>
    </row>
    <row r="102" spans="1:31" ht="23.5" x14ac:dyDescent="0.55000000000000004">
      <c r="A102" s="22">
        <v>2018</v>
      </c>
      <c r="B102" s="20">
        <v>1.9E-2</v>
      </c>
      <c r="C102" s="20">
        <v>3.9E-2</v>
      </c>
      <c r="F102" s="19">
        <v>40330</v>
      </c>
      <c r="G102" s="20">
        <v>1.1000000000000001E-2</v>
      </c>
      <c r="H102" s="21">
        <v>8.8000000000000007</v>
      </c>
      <c r="I102" s="20">
        <v>7.4999999999999997E-3</v>
      </c>
      <c r="J102" s="21">
        <v>34394.400000000001</v>
      </c>
      <c r="K102" s="23">
        <v>-198626</v>
      </c>
      <c r="U102" s="36"/>
      <c r="V102" s="36"/>
      <c r="W102" s="36"/>
      <c r="X102" s="36"/>
      <c r="Y102" s="36"/>
      <c r="Z102" s="19">
        <v>35582</v>
      </c>
      <c r="AA102" s="38">
        <v>0.29435383428179801</v>
      </c>
      <c r="AB102" s="22"/>
      <c r="AC102" s="38">
        <v>0.1</v>
      </c>
      <c r="AD102" s="39">
        <v>2440102819000.6899</v>
      </c>
      <c r="AE102" s="39">
        <v>-459973084.85039604</v>
      </c>
    </row>
    <row r="103" spans="1:31" ht="23.5" x14ac:dyDescent="0.55000000000000004">
      <c r="A103" s="22">
        <v>2019</v>
      </c>
      <c r="B103" s="20">
        <v>1.4999999999999999E-2</v>
      </c>
      <c r="C103" s="20">
        <v>3.5000000000000003E-2</v>
      </c>
      <c r="F103" s="19">
        <v>40360</v>
      </c>
      <c r="G103" s="20">
        <v>1.2E-2</v>
      </c>
      <c r="H103" s="21">
        <v>8.8000000000000007</v>
      </c>
      <c r="I103" s="20">
        <v>7.4999999999999997E-3</v>
      </c>
      <c r="J103" s="21">
        <v>34396.199999999997</v>
      </c>
      <c r="K103" s="23">
        <v>-195847</v>
      </c>
      <c r="U103" s="36"/>
      <c r="V103" s="36"/>
      <c r="W103" s="36"/>
      <c r="X103" s="36"/>
      <c r="Y103" s="36"/>
      <c r="Z103" s="19">
        <v>35612</v>
      </c>
      <c r="AA103" s="38">
        <v>0.29684133147312702</v>
      </c>
      <c r="AB103" s="22"/>
      <c r="AC103" s="38">
        <v>0.1</v>
      </c>
      <c r="AD103" s="39">
        <v>2450881028117.3999</v>
      </c>
      <c r="AE103" s="39">
        <v>-461863234.530047</v>
      </c>
    </row>
    <row r="104" spans="1:31" ht="23.5" x14ac:dyDescent="0.55000000000000004">
      <c r="F104" s="19">
        <v>40391</v>
      </c>
      <c r="G104" s="20">
        <v>1.1000000000000001E-2</v>
      </c>
      <c r="H104" s="21">
        <v>8.9</v>
      </c>
      <c r="I104" s="20">
        <v>7.4999999999999997E-3</v>
      </c>
      <c r="J104" s="21">
        <v>43266.9</v>
      </c>
      <c r="K104" s="23">
        <v>-200937</v>
      </c>
      <c r="U104" s="36"/>
      <c r="V104" s="36"/>
      <c r="W104" s="36"/>
      <c r="X104" s="36"/>
      <c r="Y104" s="36"/>
      <c r="Z104" s="19">
        <v>35643</v>
      </c>
      <c r="AA104" s="38">
        <v>0.29767049720331501</v>
      </c>
      <c r="AB104" s="22"/>
      <c r="AC104" s="38">
        <v>0.1</v>
      </c>
      <c r="AD104" s="39">
        <v>2440790985524.2896</v>
      </c>
      <c r="AE104" s="39">
        <v>-309992038.65668201</v>
      </c>
    </row>
    <row r="105" spans="1:31" ht="23.5" x14ac:dyDescent="0.55000000000000004">
      <c r="F105" s="19">
        <v>40422</v>
      </c>
      <c r="G105" s="20">
        <v>1.1000000000000001E-2</v>
      </c>
      <c r="H105" s="21">
        <v>8.8000000000000007</v>
      </c>
      <c r="I105" s="20">
        <v>7.4999999999999997E-3</v>
      </c>
      <c r="J105" s="21">
        <v>34738.300000000003</v>
      </c>
      <c r="K105" s="23">
        <v>-200937</v>
      </c>
      <c r="U105" s="36"/>
      <c r="V105" s="36"/>
      <c r="W105" s="36"/>
      <c r="X105" s="36"/>
      <c r="Y105" s="36"/>
      <c r="Z105" s="19">
        <v>35674</v>
      </c>
      <c r="AA105" s="38">
        <v>0.29932882866407401</v>
      </c>
      <c r="AB105" s="22"/>
      <c r="AC105" s="38">
        <v>0.1</v>
      </c>
      <c r="AD105" s="39">
        <v>2474371795156.5503</v>
      </c>
      <c r="AE105" s="39">
        <v>-122038945.506093</v>
      </c>
    </row>
    <row r="106" spans="1:31" ht="23.5" x14ac:dyDescent="0.55000000000000004">
      <c r="F106" s="19">
        <v>40452</v>
      </c>
      <c r="G106" s="20">
        <v>1.2E-2</v>
      </c>
      <c r="H106" s="21">
        <v>8.6999999999999993</v>
      </c>
      <c r="I106" s="20">
        <v>7.4999999999999997E-3</v>
      </c>
      <c r="J106" s="21">
        <v>34930.199999999997</v>
      </c>
      <c r="K106" s="23">
        <v>-202727</v>
      </c>
      <c r="U106" s="36"/>
      <c r="V106" s="36"/>
      <c r="W106" s="36"/>
      <c r="X106" s="36"/>
      <c r="Y106" s="36"/>
      <c r="Z106" s="19">
        <v>35704</v>
      </c>
      <c r="AA106" s="38">
        <v>0.30264549158559101</v>
      </c>
      <c r="AB106" s="22"/>
      <c r="AC106" s="38">
        <v>0.09</v>
      </c>
      <c r="AD106" s="39">
        <v>2479331703814.4302</v>
      </c>
      <c r="AE106" s="39">
        <v>-507166618.20760399</v>
      </c>
    </row>
    <row r="107" spans="1:31" ht="23.5" x14ac:dyDescent="0.55000000000000004">
      <c r="F107" s="19">
        <v>40483</v>
      </c>
      <c r="G107" s="20">
        <v>1.1000000000000001E-2</v>
      </c>
      <c r="H107" s="21">
        <v>9.1999999999999993</v>
      </c>
      <c r="I107" s="20">
        <v>7.4999999999999997E-3</v>
      </c>
      <c r="J107" s="21">
        <v>43777.3</v>
      </c>
      <c r="K107" s="23">
        <v>-202180</v>
      </c>
      <c r="U107" s="36"/>
      <c r="V107" s="36"/>
      <c r="W107" s="36"/>
      <c r="X107" s="36"/>
      <c r="Y107" s="36"/>
      <c r="Z107" s="19">
        <v>35735</v>
      </c>
      <c r="AA107" s="38">
        <v>0.303474657315779</v>
      </c>
      <c r="AB107" s="22"/>
      <c r="AC107" s="38">
        <v>0.09</v>
      </c>
      <c r="AD107" s="39">
        <v>2536319643034.1499</v>
      </c>
      <c r="AE107" s="39">
        <v>-565119788.81430006</v>
      </c>
    </row>
    <row r="108" spans="1:31" ht="23.5" x14ac:dyDescent="0.55000000000000004">
      <c r="F108" s="19">
        <v>40513</v>
      </c>
      <c r="G108" s="20">
        <v>1.4999999999999999E-2</v>
      </c>
      <c r="H108" s="21">
        <v>8.6999999999999993</v>
      </c>
      <c r="I108" s="20">
        <v>7.4999999999999997E-3</v>
      </c>
      <c r="J108" s="21">
        <v>35157.199999999997</v>
      </c>
      <c r="K108" s="23">
        <v>-208223</v>
      </c>
      <c r="U108" s="36"/>
      <c r="V108" s="36"/>
      <c r="W108" s="36"/>
      <c r="X108" s="36"/>
      <c r="Y108" s="36"/>
      <c r="Z108" s="19">
        <v>35765</v>
      </c>
      <c r="AA108" s="38">
        <v>0.30844965169805499</v>
      </c>
      <c r="AB108" s="22"/>
      <c r="AC108" s="38">
        <v>0.09</v>
      </c>
      <c r="AD108" s="39">
        <v>2548973430775.23</v>
      </c>
      <c r="AE108" s="39">
        <v>-696207519.33744597</v>
      </c>
    </row>
    <row r="109" spans="1:31" ht="23.5" x14ac:dyDescent="0.55000000000000004">
      <c r="F109" s="19">
        <v>40544</v>
      </c>
      <c r="G109" s="20">
        <v>1.6E-2</v>
      </c>
      <c r="H109" s="21">
        <v>8.5</v>
      </c>
      <c r="I109" s="20">
        <v>7.4999999999999997E-3</v>
      </c>
      <c r="J109" s="21">
        <v>44109</v>
      </c>
      <c r="K109" s="23">
        <v>-216055</v>
      </c>
      <c r="U109" s="36"/>
      <c r="V109" s="36"/>
      <c r="W109" s="36"/>
      <c r="X109" s="36"/>
      <c r="Y109" s="36"/>
      <c r="Z109" s="19">
        <v>35796</v>
      </c>
      <c r="AA109" s="38">
        <v>0.31839964046260799</v>
      </c>
      <c r="AB109" s="22"/>
      <c r="AC109" s="38">
        <v>0.11</v>
      </c>
      <c r="AD109" s="39">
        <v>2553281709155.5601</v>
      </c>
      <c r="AE109" s="39">
        <v>-683570761.43271303</v>
      </c>
    </row>
    <row r="110" spans="1:31" ht="23.5" x14ac:dyDescent="0.55000000000000004">
      <c r="F110" s="19">
        <v>40575</v>
      </c>
      <c r="G110" s="20">
        <v>2.1000000000000001E-2</v>
      </c>
      <c r="H110" s="21">
        <v>8.4</v>
      </c>
      <c r="I110" s="20">
        <v>7.4999999999999997E-3</v>
      </c>
      <c r="J110" s="21">
        <v>35486.400000000001</v>
      </c>
      <c r="K110" s="23">
        <v>-211155</v>
      </c>
      <c r="U110" s="36"/>
      <c r="V110" s="36"/>
      <c r="W110" s="36"/>
      <c r="X110" s="36"/>
      <c r="Y110" s="36"/>
      <c r="Z110" s="19">
        <v>35827</v>
      </c>
      <c r="AA110" s="38">
        <v>0.31674130900184899</v>
      </c>
      <c r="AB110" s="22"/>
      <c r="AC110" s="38">
        <v>0.11</v>
      </c>
      <c r="AD110" s="39">
        <v>2569714199691.79</v>
      </c>
      <c r="AE110" s="39">
        <v>-968135820.00271797</v>
      </c>
    </row>
    <row r="111" spans="1:31" ht="23.5" x14ac:dyDescent="0.55000000000000004">
      <c r="F111" s="19">
        <v>40603</v>
      </c>
      <c r="G111" s="20">
        <v>2.7000000000000003E-2</v>
      </c>
      <c r="H111" s="21">
        <v>8.4</v>
      </c>
      <c r="I111" s="20">
        <v>7.4999999999999997E-3</v>
      </c>
      <c r="J111" s="21">
        <v>35653</v>
      </c>
      <c r="K111" s="23">
        <v>-218851</v>
      </c>
      <c r="U111" s="36"/>
      <c r="V111" s="36"/>
      <c r="W111" s="36"/>
      <c r="X111" s="36"/>
      <c r="Y111" s="36"/>
      <c r="Z111" s="19">
        <v>35855</v>
      </c>
      <c r="AA111" s="38">
        <v>0.31508297754108999</v>
      </c>
      <c r="AB111" s="22"/>
      <c r="AC111" s="38">
        <v>0.105</v>
      </c>
      <c r="AD111" s="39">
        <v>2606453444008.1196</v>
      </c>
      <c r="AE111" s="39">
        <v>-793684630.71380806</v>
      </c>
    </row>
    <row r="112" spans="1:31" ht="23.5" x14ac:dyDescent="0.55000000000000004">
      <c r="F112" s="19">
        <v>40634</v>
      </c>
      <c r="G112" s="20">
        <v>3.2000000000000001E-2</v>
      </c>
      <c r="H112" s="21">
        <v>8.5</v>
      </c>
      <c r="I112" s="20">
        <v>7.4999999999999997E-3</v>
      </c>
      <c r="J112" s="21">
        <v>35868.300000000003</v>
      </c>
      <c r="K112" s="23">
        <v>-219684</v>
      </c>
      <c r="U112" s="36"/>
      <c r="V112" s="36"/>
      <c r="W112" s="36"/>
      <c r="X112" s="36"/>
      <c r="Y112" s="36"/>
      <c r="Z112" s="19">
        <v>35886</v>
      </c>
      <c r="AA112" s="38">
        <v>0.31757047473203698</v>
      </c>
      <c r="AB112" s="22"/>
      <c r="AC112" s="38">
        <v>0.1</v>
      </c>
      <c r="AD112" s="39">
        <v>2631454785151.4502</v>
      </c>
      <c r="AE112" s="39">
        <v>-906810159.44308794</v>
      </c>
    </row>
    <row r="113" spans="6:31" ht="23.5" x14ac:dyDescent="0.55000000000000004">
      <c r="F113" s="19">
        <v>40664</v>
      </c>
      <c r="G113" s="20">
        <v>3.6000000000000004E-2</v>
      </c>
      <c r="H113" s="21">
        <v>8.5</v>
      </c>
      <c r="I113" s="20">
        <v>7.4999999999999997E-3</v>
      </c>
      <c r="J113" s="21">
        <v>45137.2</v>
      </c>
      <c r="K113" s="23">
        <v>-224671</v>
      </c>
      <c r="U113" s="36"/>
      <c r="V113" s="36"/>
      <c r="W113" s="36"/>
      <c r="X113" s="36"/>
      <c r="Y113" s="36"/>
      <c r="Z113" s="19">
        <v>35916</v>
      </c>
      <c r="AA113" s="38">
        <v>0.32254546911431298</v>
      </c>
      <c r="AB113" s="22"/>
      <c r="AC113" s="38">
        <v>0.09</v>
      </c>
      <c r="AD113" s="39">
        <v>2658105362296.52</v>
      </c>
      <c r="AE113" s="39">
        <v>-1071157295.99468</v>
      </c>
    </row>
    <row r="114" spans="6:31" ht="23.5" x14ac:dyDescent="0.55000000000000004">
      <c r="F114" s="19">
        <v>40695</v>
      </c>
      <c r="G114" s="20">
        <v>3.6000000000000004E-2</v>
      </c>
      <c r="H114" s="21">
        <v>8.5</v>
      </c>
      <c r="I114" s="20">
        <v>7.4999999999999997E-3</v>
      </c>
      <c r="J114" s="21">
        <v>36395.199999999997</v>
      </c>
      <c r="K114" s="23">
        <v>-225043</v>
      </c>
      <c r="U114" s="36"/>
      <c r="V114" s="36"/>
      <c r="W114" s="36"/>
      <c r="X114" s="36"/>
      <c r="Y114" s="36"/>
      <c r="Z114" s="19">
        <v>35947</v>
      </c>
      <c r="AA114" s="38">
        <v>0.33083712641810598</v>
      </c>
      <c r="AB114" s="22"/>
      <c r="AC114" s="38">
        <v>0.09</v>
      </c>
      <c r="AD114" s="39">
        <v>2690191200399.2002</v>
      </c>
      <c r="AE114" s="39">
        <v>-624761524.86132002</v>
      </c>
    </row>
    <row r="115" spans="6:31" ht="23.5" x14ac:dyDescent="0.55000000000000004">
      <c r="F115" s="19">
        <v>40725</v>
      </c>
      <c r="G115" s="20">
        <v>3.6000000000000004E-2</v>
      </c>
      <c r="H115" s="21">
        <v>8.4</v>
      </c>
      <c r="I115" s="20">
        <v>7.4999999999999997E-3</v>
      </c>
      <c r="J115" s="21">
        <v>37044.9</v>
      </c>
      <c r="K115" s="23">
        <v>-225810</v>
      </c>
      <c r="U115" s="36"/>
      <c r="V115" s="36"/>
      <c r="W115" s="36"/>
      <c r="X115" s="36"/>
      <c r="Y115" s="36"/>
      <c r="Z115" s="19">
        <v>35977</v>
      </c>
      <c r="AA115" s="38">
        <v>0.34078711518265897</v>
      </c>
      <c r="AB115" s="22"/>
      <c r="AC115" s="38">
        <v>0.09</v>
      </c>
      <c r="AD115" s="39">
        <v>2708144123807.7197</v>
      </c>
      <c r="AE115" s="39">
        <v>-1017362383.6090699</v>
      </c>
    </row>
    <row r="116" spans="6:31" ht="23.5" x14ac:dyDescent="0.55000000000000004">
      <c r="F116" s="19">
        <v>40756</v>
      </c>
      <c r="G116" s="20">
        <v>3.7999999999999999E-2</v>
      </c>
      <c r="H116" s="21">
        <v>8.4</v>
      </c>
      <c r="I116" s="20">
        <v>7.4999999999999997E-3</v>
      </c>
      <c r="J116" s="21">
        <v>47518.3</v>
      </c>
      <c r="K116" s="23">
        <v>-225423</v>
      </c>
      <c r="U116" s="36"/>
      <c r="V116" s="36"/>
      <c r="W116" s="36"/>
      <c r="X116" s="36"/>
      <c r="Y116" s="36"/>
      <c r="Z116" s="19">
        <v>36008</v>
      </c>
      <c r="AA116" s="38">
        <v>0.34244544664341703</v>
      </c>
      <c r="AB116" s="22"/>
      <c r="AC116" s="38">
        <v>0.09</v>
      </c>
      <c r="AD116" s="39">
        <v>2738880971450.8003</v>
      </c>
      <c r="AE116" s="39">
        <v>-499132075.972166</v>
      </c>
    </row>
    <row r="117" spans="6:31" ht="23.5" x14ac:dyDescent="0.55000000000000004">
      <c r="F117" s="19">
        <v>40787</v>
      </c>
      <c r="G117" s="20">
        <v>3.9E-2</v>
      </c>
      <c r="H117" s="21">
        <v>8.4</v>
      </c>
      <c r="I117" s="20">
        <v>7.4999999999999997E-3</v>
      </c>
      <c r="J117" s="21">
        <v>38144.6</v>
      </c>
      <c r="K117" s="23">
        <v>-225703</v>
      </c>
      <c r="U117" s="36"/>
      <c r="V117" s="36"/>
      <c r="W117" s="36"/>
      <c r="X117" s="36"/>
      <c r="Y117" s="36"/>
      <c r="Z117" s="19">
        <v>36039</v>
      </c>
      <c r="AA117" s="38">
        <v>0.34824960675588101</v>
      </c>
      <c r="AB117" s="22"/>
      <c r="AC117" s="38">
        <v>0.09</v>
      </c>
      <c r="AD117" s="39">
        <v>2784455941705.9399</v>
      </c>
      <c r="AE117" s="39">
        <v>-966000211.32567108</v>
      </c>
    </row>
    <row r="118" spans="6:31" ht="23.5" x14ac:dyDescent="0.55000000000000004">
      <c r="F118" s="19">
        <v>40817</v>
      </c>
      <c r="G118" s="20">
        <v>3.5000000000000003E-2</v>
      </c>
      <c r="H118" s="21">
        <v>8.1999999999999993</v>
      </c>
      <c r="I118" s="20">
        <v>7.4999999999999997E-3</v>
      </c>
      <c r="J118" s="21">
        <v>47853.3</v>
      </c>
      <c r="K118" s="23">
        <v>-226645</v>
      </c>
      <c r="U118" s="36"/>
      <c r="V118" s="36"/>
      <c r="W118" s="36"/>
      <c r="X118" s="36"/>
      <c r="Y118" s="36"/>
      <c r="Z118" s="19">
        <v>36069</v>
      </c>
      <c r="AA118" s="38">
        <v>0.359028761250622</v>
      </c>
      <c r="AB118" s="22"/>
      <c r="AC118" s="38">
        <v>0.09</v>
      </c>
      <c r="AD118" s="39">
        <v>2817566697955.48</v>
      </c>
      <c r="AE118" s="39">
        <v>-787892831.60699093</v>
      </c>
    </row>
    <row r="119" spans="6:31" ht="23.5" x14ac:dyDescent="0.55000000000000004">
      <c r="F119" s="19">
        <v>40848</v>
      </c>
      <c r="G119" s="20">
        <v>3.4000000000000002E-2</v>
      </c>
      <c r="H119" s="21">
        <v>8</v>
      </c>
      <c r="I119" s="20">
        <v>7.4999999999999997E-3</v>
      </c>
      <c r="J119" s="21">
        <v>38446.5</v>
      </c>
      <c r="K119" s="23">
        <v>-226633</v>
      </c>
      <c r="U119" s="36"/>
      <c r="V119" s="36"/>
      <c r="W119" s="36"/>
      <c r="X119" s="36"/>
      <c r="Y119" s="36"/>
      <c r="Z119" s="19">
        <v>36100</v>
      </c>
      <c r="AA119" s="38">
        <v>0.36317458990271001</v>
      </c>
      <c r="AB119" s="22"/>
      <c r="AC119" s="38">
        <v>0.09</v>
      </c>
      <c r="AD119" s="39">
        <v>2816130564372.1602</v>
      </c>
      <c r="AE119" s="39">
        <v>-555255631.675174</v>
      </c>
    </row>
    <row r="120" spans="6:31" ht="23.5" x14ac:dyDescent="0.55000000000000004">
      <c r="F120" s="19">
        <v>40878</v>
      </c>
      <c r="G120" s="20">
        <v>0.03</v>
      </c>
      <c r="H120" s="21">
        <v>7.9</v>
      </c>
      <c r="I120" s="20">
        <v>7.4999999999999997E-3</v>
      </c>
      <c r="J120" s="21">
        <v>38551</v>
      </c>
      <c r="K120" s="23">
        <v>-229973</v>
      </c>
      <c r="U120" s="36"/>
      <c r="V120" s="36"/>
      <c r="W120" s="36"/>
      <c r="X120" s="36"/>
      <c r="Y120" s="36"/>
      <c r="Z120" s="19">
        <v>36130</v>
      </c>
      <c r="AA120" s="38">
        <v>0.35571209832948703</v>
      </c>
      <c r="AB120" s="22"/>
      <c r="AC120" s="38">
        <v>0.09</v>
      </c>
      <c r="AD120" s="39">
        <v>2845302984193.6899</v>
      </c>
      <c r="AE120" s="39">
        <v>-651872862.25096393</v>
      </c>
    </row>
    <row r="121" spans="6:31" ht="23.5" x14ac:dyDescent="0.55000000000000004">
      <c r="F121" s="19">
        <v>40909</v>
      </c>
      <c r="G121" s="20">
        <v>2.8999999999999998E-2</v>
      </c>
      <c r="H121" s="21">
        <v>7.7</v>
      </c>
      <c r="I121" s="20">
        <v>7.4999999999999997E-3</v>
      </c>
      <c r="J121" s="21">
        <v>48640.2</v>
      </c>
      <c r="K121" s="23">
        <v>-231056</v>
      </c>
      <c r="U121" s="36"/>
      <c r="V121" s="36"/>
      <c r="W121" s="36"/>
      <c r="X121" s="36"/>
      <c r="Y121" s="36"/>
      <c r="Z121" s="19">
        <v>36161</v>
      </c>
      <c r="AA121" s="38">
        <v>0.34824960675588101</v>
      </c>
      <c r="AB121" s="22"/>
      <c r="AC121" s="38">
        <v>0.09</v>
      </c>
      <c r="AD121" s="39">
        <v>2920522534659.4697</v>
      </c>
      <c r="AE121" s="39">
        <v>-772511851.97040594</v>
      </c>
    </row>
    <row r="122" spans="6:31" ht="23.5" x14ac:dyDescent="0.55000000000000004">
      <c r="F122" s="19">
        <v>40940</v>
      </c>
      <c r="G122" s="20">
        <v>2.8999999999999998E-2</v>
      </c>
      <c r="H122" s="21">
        <v>7.7</v>
      </c>
      <c r="I122" s="20">
        <v>7.4999999999999997E-3</v>
      </c>
      <c r="J122" s="21">
        <v>39082.800000000003</v>
      </c>
      <c r="K122" s="23">
        <v>-226210</v>
      </c>
      <c r="U122" s="36"/>
      <c r="V122" s="36"/>
      <c r="W122" s="36"/>
      <c r="X122" s="36"/>
      <c r="Y122" s="36"/>
      <c r="Z122" s="19">
        <v>36192</v>
      </c>
      <c r="AA122" s="38">
        <v>0.34410377810417603</v>
      </c>
      <c r="AB122" s="22"/>
      <c r="AC122" s="38">
        <v>0.09</v>
      </c>
      <c r="AD122" s="39">
        <v>2939669984784.96</v>
      </c>
      <c r="AE122" s="39">
        <v>-633813977.58426404</v>
      </c>
    </row>
    <row r="123" spans="6:31" ht="23.5" x14ac:dyDescent="0.55000000000000004">
      <c r="F123" s="19">
        <v>40969</v>
      </c>
      <c r="G123" s="20">
        <v>2.7000000000000003E-2</v>
      </c>
      <c r="H123" s="21">
        <v>7.6</v>
      </c>
      <c r="I123" s="20">
        <v>7.4999999999999997E-3</v>
      </c>
      <c r="J123" s="21">
        <v>39244.1</v>
      </c>
      <c r="K123" s="23">
        <v>-236533</v>
      </c>
      <c r="U123" s="36"/>
      <c r="V123" s="36"/>
      <c r="W123" s="36"/>
      <c r="X123" s="36"/>
      <c r="Y123" s="36"/>
      <c r="Z123" s="19">
        <v>36220</v>
      </c>
      <c r="AA123" s="38">
        <v>0.34327461237360501</v>
      </c>
      <c r="AB123" s="22"/>
      <c r="AC123" s="38">
        <v>0.08</v>
      </c>
      <c r="AD123" s="39">
        <v>3012061672265.8301</v>
      </c>
      <c r="AE123" s="39">
        <v>-720765035.04271507</v>
      </c>
    </row>
    <row r="124" spans="6:31" ht="23.5" x14ac:dyDescent="0.55000000000000004">
      <c r="F124" s="19">
        <v>41000</v>
      </c>
      <c r="G124" s="20">
        <v>2.3E-2</v>
      </c>
      <c r="H124" s="21">
        <v>7.5</v>
      </c>
      <c r="I124" s="20">
        <v>7.4999999999999997E-3</v>
      </c>
      <c r="J124" s="21">
        <v>49346.1</v>
      </c>
      <c r="K124" s="23">
        <v>-232284</v>
      </c>
      <c r="U124" s="36"/>
      <c r="V124" s="36"/>
      <c r="W124" s="36"/>
      <c r="X124" s="36"/>
      <c r="Y124" s="36"/>
      <c r="Z124" s="19">
        <v>36251</v>
      </c>
      <c r="AA124" s="38">
        <v>0.34410377810417603</v>
      </c>
      <c r="AB124" s="22"/>
      <c r="AC124" s="38">
        <v>0.08</v>
      </c>
      <c r="AD124" s="39">
        <v>3014975096143.8901</v>
      </c>
      <c r="AE124" s="39">
        <v>-608102695.56193793</v>
      </c>
    </row>
    <row r="125" spans="6:31" ht="23.5" x14ac:dyDescent="0.55000000000000004">
      <c r="F125" s="19">
        <v>41030</v>
      </c>
      <c r="G125" s="20">
        <v>1.7000000000000001E-2</v>
      </c>
      <c r="H125" s="21">
        <v>7.5</v>
      </c>
      <c r="I125" s="20">
        <v>7.4999999999999997E-3</v>
      </c>
      <c r="J125" s="21">
        <v>39608.800000000003</v>
      </c>
      <c r="K125" s="23">
        <v>-231041</v>
      </c>
      <c r="U125" s="36"/>
      <c r="V125" s="36"/>
      <c r="W125" s="36"/>
      <c r="X125" s="36"/>
      <c r="Y125" s="36"/>
      <c r="Z125" s="19">
        <v>36281</v>
      </c>
      <c r="AA125" s="38">
        <v>0.34742044102569303</v>
      </c>
      <c r="AB125" s="22"/>
      <c r="AC125" s="38">
        <v>0.08</v>
      </c>
      <c r="AD125" s="39">
        <v>3043580398403.1499</v>
      </c>
      <c r="AE125" s="39">
        <v>-813913590.93754601</v>
      </c>
    </row>
    <row r="126" spans="6:31" ht="23.5" x14ac:dyDescent="0.55000000000000004">
      <c r="F126" s="19">
        <v>41061</v>
      </c>
      <c r="G126" s="20">
        <v>1.7000000000000001E-2</v>
      </c>
      <c r="H126" s="21">
        <v>7.6</v>
      </c>
      <c r="I126" s="20">
        <v>7.4999999999999997E-3</v>
      </c>
      <c r="J126" s="21">
        <v>39847.699999999997</v>
      </c>
      <c r="K126" s="23">
        <v>-228746</v>
      </c>
      <c r="U126" s="36"/>
      <c r="V126" s="36"/>
      <c r="W126" s="36"/>
      <c r="X126" s="36"/>
      <c r="Y126" s="36"/>
      <c r="Z126" s="19">
        <v>36312</v>
      </c>
      <c r="AA126" s="38">
        <v>0.34824960675588101</v>
      </c>
      <c r="AB126" s="22"/>
      <c r="AC126" s="38">
        <v>0.08</v>
      </c>
      <c r="AD126" s="39">
        <v>3062831378360.25</v>
      </c>
      <c r="AE126" s="39">
        <v>-862500579.67395401</v>
      </c>
    </row>
    <row r="127" spans="6:31" ht="23.5" x14ac:dyDescent="0.55000000000000004">
      <c r="F127" s="19">
        <v>41091</v>
      </c>
      <c r="G127" s="20">
        <v>1.3999999999999999E-2</v>
      </c>
      <c r="H127" s="21">
        <v>7.6</v>
      </c>
      <c r="I127" s="20">
        <v>7.4999999999999997E-3</v>
      </c>
      <c r="J127" s="21">
        <v>50202.2</v>
      </c>
      <c r="K127" s="23">
        <v>-227706</v>
      </c>
      <c r="U127" s="36"/>
      <c r="V127" s="36"/>
      <c r="W127" s="36"/>
      <c r="X127" s="36"/>
      <c r="Y127" s="36"/>
      <c r="Z127" s="19">
        <v>36342</v>
      </c>
      <c r="AA127" s="38">
        <v>0.35156626967739901</v>
      </c>
      <c r="AB127" s="22"/>
      <c r="AC127" s="38">
        <v>0.08</v>
      </c>
      <c r="AD127" s="39">
        <v>3105361331427.1802</v>
      </c>
      <c r="AE127" s="39">
        <v>-941519324.66148806</v>
      </c>
    </row>
    <row r="128" spans="6:31" ht="23.5" x14ac:dyDescent="0.55000000000000004">
      <c r="F128" s="19">
        <v>41122</v>
      </c>
      <c r="G128" s="20">
        <v>1.7000000000000001E-2</v>
      </c>
      <c r="H128" s="21">
        <v>7.4</v>
      </c>
      <c r="I128" s="20">
        <v>7.4999999999999997E-3</v>
      </c>
      <c r="J128" s="21">
        <v>40440.9</v>
      </c>
      <c r="K128" s="23">
        <v>-227372</v>
      </c>
      <c r="U128" s="36"/>
      <c r="V128" s="36"/>
      <c r="W128" s="36"/>
      <c r="X128" s="36"/>
      <c r="Y128" s="36"/>
      <c r="Z128" s="19">
        <v>36373</v>
      </c>
      <c r="AA128" s="38">
        <v>0.35322460113815701</v>
      </c>
      <c r="AB128" s="22"/>
      <c r="AC128" s="38">
        <v>0.08</v>
      </c>
      <c r="AD128" s="39">
        <v>3149455408740.5498</v>
      </c>
      <c r="AE128" s="39">
        <v>-1070803101.48077</v>
      </c>
    </row>
    <row r="129" spans="6:31" ht="23.5" x14ac:dyDescent="0.55000000000000004">
      <c r="F129" s="19">
        <v>41153</v>
      </c>
      <c r="G129" s="20">
        <v>0.02</v>
      </c>
      <c r="H129" s="21">
        <v>7.2</v>
      </c>
      <c r="I129" s="20">
        <v>7.4999999999999997E-3</v>
      </c>
      <c r="J129" s="21">
        <v>40739.9</v>
      </c>
      <c r="K129" s="23">
        <v>-228711</v>
      </c>
      <c r="U129" s="36"/>
      <c r="V129" s="36"/>
      <c r="W129" s="36"/>
      <c r="X129" s="36"/>
      <c r="Y129" s="36"/>
      <c r="Z129" s="19">
        <v>36404</v>
      </c>
      <c r="AA129" s="38">
        <v>0.35571209832948703</v>
      </c>
      <c r="AB129" s="22"/>
      <c r="AC129" s="38">
        <v>0.08</v>
      </c>
      <c r="AD129" s="39">
        <v>3188143575761.4004</v>
      </c>
      <c r="AE129" s="39">
        <v>-1398211607.4646699</v>
      </c>
    </row>
    <row r="130" spans="6:31" ht="23.5" x14ac:dyDescent="0.55000000000000004">
      <c r="F130" s="19">
        <v>41183</v>
      </c>
      <c r="G130" s="20">
        <v>2.2000000000000002E-2</v>
      </c>
      <c r="H130" s="21">
        <v>7.2</v>
      </c>
      <c r="I130" s="20">
        <v>7.4999999999999997E-3</v>
      </c>
      <c r="J130" s="21">
        <v>51273.1</v>
      </c>
      <c r="K130" s="23">
        <v>-226029</v>
      </c>
      <c r="U130" s="36"/>
      <c r="V130" s="36"/>
      <c r="W130" s="36"/>
      <c r="X130" s="36"/>
      <c r="Y130" s="36"/>
      <c r="Z130" s="19">
        <v>36434</v>
      </c>
      <c r="AA130" s="38">
        <v>0.362345424172139</v>
      </c>
      <c r="AB130" s="22"/>
      <c r="AC130" s="38">
        <v>0.08</v>
      </c>
      <c r="AD130" s="39">
        <v>3217708916343.5898</v>
      </c>
      <c r="AE130" s="39">
        <v>-970164382.15757298</v>
      </c>
    </row>
    <row r="131" spans="6:31" ht="23.5" x14ac:dyDescent="0.55000000000000004">
      <c r="F131" s="19">
        <v>41214</v>
      </c>
      <c r="G131" s="20">
        <v>1.8000000000000002E-2</v>
      </c>
      <c r="H131" s="21">
        <v>7.1</v>
      </c>
      <c r="I131" s="20">
        <v>7.4999999999999997E-3</v>
      </c>
      <c r="J131" s="21">
        <v>41261.300000000003</v>
      </c>
      <c r="K131" s="23">
        <v>-232414</v>
      </c>
      <c r="U131" s="36"/>
      <c r="V131" s="36"/>
      <c r="W131" s="36"/>
      <c r="X131" s="36"/>
      <c r="Y131" s="36"/>
      <c r="Z131" s="19">
        <v>36465</v>
      </c>
      <c r="AA131" s="38">
        <v>0.36317458990271001</v>
      </c>
      <c r="AB131" s="22"/>
      <c r="AC131" s="38">
        <v>0.08</v>
      </c>
      <c r="AD131" s="39">
        <v>3255913127553.1001</v>
      </c>
      <c r="AE131" s="39">
        <v>-1000728808.7295401</v>
      </c>
    </row>
    <row r="132" spans="6:31" ht="23.5" x14ac:dyDescent="0.55000000000000004">
      <c r="F132" s="19">
        <v>41244</v>
      </c>
      <c r="G132" s="20">
        <v>1.7000000000000001E-2</v>
      </c>
      <c r="H132" s="21">
        <v>7.3</v>
      </c>
      <c r="I132" s="20">
        <v>7.4999999999999997E-3</v>
      </c>
      <c r="J132" s="21">
        <v>52181.2</v>
      </c>
      <c r="K132" s="23">
        <v>-227661</v>
      </c>
      <c r="U132" s="36"/>
      <c r="V132" s="36"/>
      <c r="W132" s="36"/>
      <c r="X132" s="36"/>
      <c r="Y132" s="36"/>
      <c r="Z132" s="19">
        <v>36495</v>
      </c>
      <c r="AA132" s="38">
        <v>0.357370429789863</v>
      </c>
      <c r="AB132" s="22"/>
      <c r="AC132" s="38">
        <v>0.08</v>
      </c>
      <c r="AD132" s="39">
        <v>3347282826838.9102</v>
      </c>
      <c r="AE132" s="39">
        <v>-1423822245.5166302</v>
      </c>
    </row>
    <row r="133" spans="6:31" ht="23.5" x14ac:dyDescent="0.55000000000000004">
      <c r="F133" s="19">
        <v>41275</v>
      </c>
      <c r="G133" s="20">
        <v>1.6E-2</v>
      </c>
      <c r="H133" s="21">
        <v>7.4</v>
      </c>
      <c r="I133" s="20">
        <v>7.4999999999999997E-3</v>
      </c>
      <c r="J133" s="21">
        <v>41892</v>
      </c>
      <c r="K133" s="23">
        <v>-229779</v>
      </c>
      <c r="U133" s="36"/>
      <c r="V133" s="36"/>
      <c r="W133" s="36"/>
      <c r="X133" s="36"/>
      <c r="Y133" s="36"/>
      <c r="Z133" s="19">
        <v>36526</v>
      </c>
      <c r="AA133" s="38">
        <v>0.357370429789863</v>
      </c>
      <c r="AB133" s="22"/>
      <c r="AC133" s="38">
        <v>0.08</v>
      </c>
      <c r="AD133" s="39">
        <v>3358472389838.7998</v>
      </c>
      <c r="AE133" s="39">
        <v>-1216350666.42399</v>
      </c>
    </row>
    <row r="134" spans="6:31" ht="23.5" x14ac:dyDescent="0.55000000000000004">
      <c r="F134" s="19">
        <v>41306</v>
      </c>
      <c r="G134" s="20">
        <v>0.02</v>
      </c>
      <c r="H134" s="21">
        <v>7</v>
      </c>
      <c r="I134" s="20">
        <v>7.4999999999999997E-3</v>
      </c>
      <c r="J134" s="21">
        <v>41855.5</v>
      </c>
      <c r="K134" s="23">
        <v>-232985</v>
      </c>
      <c r="U134" s="36"/>
      <c r="V134" s="36"/>
      <c r="W134" s="36"/>
      <c r="X134" s="36"/>
      <c r="Y134" s="36"/>
      <c r="Z134" s="19">
        <v>36557</v>
      </c>
      <c r="AA134" s="38">
        <v>0.35654126405967501</v>
      </c>
      <c r="AB134" s="22"/>
      <c r="AC134" s="38">
        <v>0.08</v>
      </c>
      <c r="AD134" s="39">
        <v>3407891123791.8999</v>
      </c>
      <c r="AE134" s="39">
        <v>-1232861600.8486199</v>
      </c>
    </row>
    <row r="135" spans="6:31" ht="23.5" x14ac:dyDescent="0.55000000000000004">
      <c r="F135" s="19">
        <v>41334</v>
      </c>
      <c r="G135" s="20">
        <v>1.4999999999999999E-2</v>
      </c>
      <c r="H135" s="21">
        <v>6.9</v>
      </c>
      <c r="I135" s="20">
        <v>7.4999999999999997E-3</v>
      </c>
      <c r="J135" s="21">
        <v>42094.8</v>
      </c>
      <c r="K135" s="23">
        <v>-224104</v>
      </c>
      <c r="U135" s="36"/>
      <c r="V135" s="36"/>
      <c r="W135" s="36"/>
      <c r="X135" s="36"/>
      <c r="Y135" s="36"/>
      <c r="Z135" s="19">
        <v>36586</v>
      </c>
      <c r="AA135" s="38">
        <v>0.35985792698119196</v>
      </c>
      <c r="AB135" s="22"/>
      <c r="AC135" s="38">
        <v>0.08</v>
      </c>
      <c r="AD135" s="39">
        <v>3339120229274.6899</v>
      </c>
      <c r="AE135" s="39">
        <v>-1337198605.2083199</v>
      </c>
    </row>
    <row r="136" spans="6:31" ht="23.5" x14ac:dyDescent="0.55000000000000004">
      <c r="F136" s="19">
        <v>41365</v>
      </c>
      <c r="G136" s="20">
        <v>1.1000000000000001E-2</v>
      </c>
      <c r="H136" s="21">
        <v>6.9</v>
      </c>
      <c r="I136" s="20">
        <v>7.4999999999999997E-3</v>
      </c>
      <c r="J136" s="21">
        <v>52893.2</v>
      </c>
      <c r="K136" s="23">
        <v>-228452</v>
      </c>
      <c r="U136" s="36"/>
      <c r="V136" s="36"/>
      <c r="W136" s="36"/>
      <c r="X136" s="36"/>
      <c r="Y136" s="36"/>
      <c r="Z136" s="19">
        <v>36617</v>
      </c>
      <c r="AA136" s="38">
        <v>0.36317458990271001</v>
      </c>
      <c r="AB136" s="22"/>
      <c r="AC136" s="38">
        <v>7.0000000000000007E-2</v>
      </c>
      <c r="AD136" s="39">
        <v>3402363406696.6602</v>
      </c>
      <c r="AE136" s="39">
        <v>-1143693767.1525002</v>
      </c>
    </row>
    <row r="137" spans="6:31" ht="23.5" x14ac:dyDescent="0.55000000000000004">
      <c r="F137" s="19">
        <v>41395</v>
      </c>
      <c r="G137" s="20">
        <v>1.3999999999999999E-2</v>
      </c>
      <c r="H137" s="21">
        <v>6.8</v>
      </c>
      <c r="I137" s="20">
        <v>7.4999999999999997E-3</v>
      </c>
      <c r="J137" s="21">
        <v>42426.7</v>
      </c>
      <c r="K137" s="23">
        <v>-231330</v>
      </c>
      <c r="U137" s="36"/>
      <c r="V137" s="36"/>
      <c r="W137" s="36"/>
      <c r="X137" s="36"/>
      <c r="Y137" s="36"/>
      <c r="Z137" s="19">
        <v>36647</v>
      </c>
      <c r="AA137" s="38">
        <v>0.36483292136346795</v>
      </c>
      <c r="AB137" s="22"/>
      <c r="AC137" s="38">
        <v>7.0000000000000007E-2</v>
      </c>
      <c r="AD137" s="39">
        <v>3421383525733.9102</v>
      </c>
      <c r="AE137" s="39">
        <v>-538940516.83191299</v>
      </c>
    </row>
    <row r="138" spans="6:31" ht="23.5" x14ac:dyDescent="0.55000000000000004">
      <c r="F138" s="19">
        <v>41426</v>
      </c>
      <c r="G138" s="20">
        <v>1.8000000000000002E-2</v>
      </c>
      <c r="H138" s="21">
        <v>6.9</v>
      </c>
      <c r="I138" s="20">
        <v>7.4999999999999997E-3</v>
      </c>
      <c r="J138" s="21">
        <v>42613.599999999999</v>
      </c>
      <c r="K138" s="23">
        <v>-227236</v>
      </c>
      <c r="U138" s="36"/>
      <c r="V138" s="36"/>
      <c r="W138" s="36"/>
      <c r="X138" s="36"/>
      <c r="Y138" s="36"/>
      <c r="Z138" s="19">
        <v>36678</v>
      </c>
      <c r="AA138" s="38">
        <v>0.36649125282422701</v>
      </c>
      <c r="AB138" s="22"/>
      <c r="AC138" s="38">
        <v>7.0000000000000007E-2</v>
      </c>
      <c r="AD138" s="39">
        <v>3450071136058.9399</v>
      </c>
      <c r="AE138" s="39">
        <v>-515673071.82945001</v>
      </c>
    </row>
    <row r="139" spans="6:31" ht="23.5" x14ac:dyDescent="0.55000000000000004">
      <c r="F139" s="19">
        <v>41456</v>
      </c>
      <c r="G139" s="20">
        <v>0.02</v>
      </c>
      <c r="H139" s="21">
        <v>6.7</v>
      </c>
      <c r="I139" s="20">
        <v>7.4999999999999997E-3</v>
      </c>
      <c r="J139" s="21">
        <v>53586.8</v>
      </c>
      <c r="K139" s="23">
        <v>-228337</v>
      </c>
      <c r="U139" s="36"/>
      <c r="V139" s="36"/>
      <c r="W139" s="36"/>
      <c r="X139" s="36"/>
      <c r="Y139" s="36"/>
      <c r="Z139" s="19">
        <v>36708</v>
      </c>
      <c r="AA139" s="38">
        <v>0.368978750015174</v>
      </c>
      <c r="AB139" s="22"/>
      <c r="AC139" s="38">
        <v>0.08</v>
      </c>
      <c r="AD139" s="39">
        <v>3466770510474.25</v>
      </c>
      <c r="AE139" s="39">
        <v>-836504713.75336695</v>
      </c>
    </row>
    <row r="140" spans="6:31" ht="23.5" x14ac:dyDescent="0.55000000000000004">
      <c r="F140" s="19">
        <v>41487</v>
      </c>
      <c r="G140" s="20">
        <v>1.4999999999999999E-2</v>
      </c>
      <c r="H140" s="21">
        <v>6.7</v>
      </c>
      <c r="I140" s="20">
        <v>7.4999999999999997E-3</v>
      </c>
      <c r="J140" s="21">
        <v>43091.8</v>
      </c>
      <c r="K140" s="23">
        <v>-228843</v>
      </c>
      <c r="U140" s="36"/>
      <c r="V140" s="36"/>
      <c r="W140" s="36"/>
      <c r="X140" s="36"/>
      <c r="Y140" s="36"/>
      <c r="Z140" s="19">
        <v>36739</v>
      </c>
      <c r="AA140" s="38">
        <v>0.367320418554415</v>
      </c>
      <c r="AB140" s="22"/>
      <c r="AC140" s="38">
        <v>0.08</v>
      </c>
      <c r="AD140" s="39">
        <v>3506254303454.9702</v>
      </c>
      <c r="AE140" s="39">
        <v>-356404132.835051</v>
      </c>
    </row>
    <row r="141" spans="6:31" ht="23.5" x14ac:dyDescent="0.55000000000000004">
      <c r="F141" s="19">
        <v>41518</v>
      </c>
      <c r="G141" s="20">
        <v>1.2E-2</v>
      </c>
      <c r="H141" s="21">
        <v>6.7</v>
      </c>
      <c r="I141" s="20">
        <v>7.4999999999999997E-3</v>
      </c>
      <c r="J141" s="21">
        <v>54149.3</v>
      </c>
      <c r="K141" s="23">
        <v>-232107</v>
      </c>
      <c r="U141" s="36"/>
      <c r="V141" s="36"/>
      <c r="W141" s="36"/>
      <c r="X141" s="36"/>
      <c r="Y141" s="36"/>
      <c r="Z141" s="19">
        <v>36770</v>
      </c>
      <c r="AA141" s="38">
        <v>0.36814958428498601</v>
      </c>
      <c r="AB141" s="22"/>
      <c r="AC141" s="38">
        <v>0.08</v>
      </c>
      <c r="AD141" s="39">
        <v>3544331085420.1401</v>
      </c>
      <c r="AE141" s="39">
        <v>-382702255.40249497</v>
      </c>
    </row>
    <row r="142" spans="6:31" ht="23.5" x14ac:dyDescent="0.55000000000000004">
      <c r="F142" s="19">
        <v>41548</v>
      </c>
      <c r="G142" s="20">
        <v>0.01</v>
      </c>
      <c r="H142" s="21">
        <v>6.6</v>
      </c>
      <c r="I142" s="20">
        <v>7.4999999999999997E-3</v>
      </c>
      <c r="J142" s="21">
        <v>43780.1</v>
      </c>
      <c r="K142" s="23">
        <v>-232193</v>
      </c>
      <c r="U142" s="36"/>
      <c r="V142" s="36"/>
      <c r="W142" s="36"/>
      <c r="X142" s="36"/>
      <c r="Y142" s="36"/>
      <c r="Z142" s="19">
        <v>36800</v>
      </c>
      <c r="AA142" s="38">
        <v>0.37229541293669099</v>
      </c>
      <c r="AB142" s="22"/>
      <c r="AC142" s="38">
        <v>0.08</v>
      </c>
      <c r="AD142" s="39">
        <v>3604236687170.0503</v>
      </c>
      <c r="AE142" s="39">
        <v>-481413530.75394499</v>
      </c>
    </row>
    <row r="143" spans="6:31" ht="23.5" x14ac:dyDescent="0.55000000000000004">
      <c r="F143" s="19">
        <v>41579</v>
      </c>
      <c r="G143" s="20">
        <v>1.2E-2</v>
      </c>
      <c r="H143" s="21">
        <v>6.4</v>
      </c>
      <c r="I143" s="20">
        <v>7.4999999999999997E-3</v>
      </c>
      <c r="J143" s="21">
        <v>43788.800000000003</v>
      </c>
      <c r="K143" s="23">
        <v>-230671</v>
      </c>
      <c r="U143" s="36"/>
      <c r="V143" s="36"/>
      <c r="W143" s="36"/>
      <c r="X143" s="36"/>
      <c r="Y143" s="36"/>
      <c r="Z143" s="19">
        <v>36831</v>
      </c>
      <c r="AA143" s="38">
        <v>0.37312457866726201</v>
      </c>
      <c r="AB143" s="22"/>
      <c r="AC143" s="38">
        <v>0.08</v>
      </c>
      <c r="AD143" s="39">
        <v>3623801242837.25</v>
      </c>
      <c r="AE143" s="39">
        <v>-876079852.03951502</v>
      </c>
    </row>
    <row r="144" spans="6:31" ht="23.5" x14ac:dyDescent="0.55000000000000004">
      <c r="F144" s="19">
        <v>41609</v>
      </c>
      <c r="G144" s="20">
        <v>1.4999999999999999E-2</v>
      </c>
      <c r="H144" s="21">
        <v>6.2</v>
      </c>
      <c r="I144" s="20">
        <v>7.4999999999999997E-3</v>
      </c>
      <c r="J144" s="21">
        <v>55055.5</v>
      </c>
      <c r="K144" s="23">
        <v>-229294</v>
      </c>
      <c r="U144" s="36"/>
      <c r="V144" s="36"/>
      <c r="W144" s="36"/>
      <c r="X144" s="36"/>
      <c r="Y144" s="36"/>
      <c r="Z144" s="19">
        <v>36861</v>
      </c>
      <c r="AA144" s="38">
        <v>0.36980791574574395</v>
      </c>
      <c r="AB144" s="22"/>
      <c r="AC144" s="38">
        <v>0.08</v>
      </c>
      <c r="AD144" s="39">
        <v>3703446328109.3501</v>
      </c>
      <c r="AE144" s="39">
        <v>-254879950.513156</v>
      </c>
    </row>
    <row r="145" spans="6:31" ht="23.5" x14ac:dyDescent="0.55000000000000004">
      <c r="F145" s="19">
        <v>41640</v>
      </c>
      <c r="G145" s="20">
        <v>1.6E-2</v>
      </c>
      <c r="H145" s="21">
        <v>6.1</v>
      </c>
      <c r="I145" s="20">
        <v>7.4999999999999997E-3</v>
      </c>
      <c r="J145" s="21">
        <v>44241.7</v>
      </c>
      <c r="K145" s="23">
        <v>-232505</v>
      </c>
      <c r="U145" s="36"/>
      <c r="V145" s="36"/>
      <c r="W145" s="36"/>
      <c r="X145" s="36"/>
      <c r="Y145" s="36"/>
      <c r="Z145" s="19">
        <v>36892</v>
      </c>
      <c r="AA145" s="38">
        <v>0.368978750015174</v>
      </c>
      <c r="AB145" s="22"/>
      <c r="AC145" s="38">
        <v>0.08</v>
      </c>
      <c r="AD145" s="39">
        <v>3664978955925.1499</v>
      </c>
      <c r="AE145" s="39">
        <v>-398257443.51723105</v>
      </c>
    </row>
    <row r="146" spans="6:31" ht="23.5" x14ac:dyDescent="0.55000000000000004">
      <c r="F146" s="19">
        <v>41671</v>
      </c>
      <c r="G146" s="20">
        <v>1.1000000000000001E-2</v>
      </c>
      <c r="H146" s="21">
        <v>6.1</v>
      </c>
      <c r="I146" s="20">
        <v>7.4999999999999997E-3</v>
      </c>
      <c r="J146" s="21">
        <v>44567.6</v>
      </c>
      <c r="K146" s="23">
        <v>-234270</v>
      </c>
      <c r="U146" s="36"/>
      <c r="V146" s="36"/>
      <c r="W146" s="36"/>
      <c r="X146" s="36"/>
      <c r="Y146" s="36"/>
      <c r="Z146" s="19">
        <v>36923</v>
      </c>
      <c r="AA146" s="38">
        <v>0.367320418554415</v>
      </c>
      <c r="AB146" s="22"/>
      <c r="AC146" s="38">
        <v>7.4999999999999997E-2</v>
      </c>
      <c r="AD146" s="39">
        <v>3701383098449.9502</v>
      </c>
      <c r="AE146" s="39">
        <v>-11760931.945581401</v>
      </c>
    </row>
    <row r="147" spans="6:31" ht="23.5" x14ac:dyDescent="0.55000000000000004">
      <c r="F147" s="19">
        <v>41699</v>
      </c>
      <c r="G147" s="20">
        <v>1.4999999999999999E-2</v>
      </c>
      <c r="H147" s="21">
        <v>6.1</v>
      </c>
      <c r="I147" s="20">
        <v>7.4999999999999997E-3</v>
      </c>
      <c r="J147" s="21">
        <v>55929.2</v>
      </c>
      <c r="K147" s="23">
        <v>-240346</v>
      </c>
      <c r="U147" s="36"/>
      <c r="V147" s="36"/>
      <c r="W147" s="36"/>
      <c r="X147" s="36"/>
      <c r="Y147" s="36"/>
      <c r="Z147" s="19">
        <v>36951</v>
      </c>
      <c r="AA147" s="38">
        <v>0.368978750015174</v>
      </c>
      <c r="AB147" s="22"/>
      <c r="AC147" s="38">
        <v>7.0000000000000007E-2</v>
      </c>
      <c r="AD147" s="39">
        <v>3710830800124.3003</v>
      </c>
      <c r="AE147" s="39">
        <v>-743451755.08257294</v>
      </c>
    </row>
    <row r="148" spans="6:31" ht="23.5" x14ac:dyDescent="0.55000000000000004">
      <c r="F148" s="19">
        <v>41730</v>
      </c>
      <c r="G148" s="20">
        <v>0.02</v>
      </c>
      <c r="H148" s="21">
        <v>5.8</v>
      </c>
      <c r="I148" s="20">
        <v>7.4999999999999997E-3</v>
      </c>
      <c r="J148" s="21">
        <v>44976.6</v>
      </c>
      <c r="K148" s="23">
        <v>-242238</v>
      </c>
      <c r="U148" s="36"/>
      <c r="V148" s="36"/>
      <c r="W148" s="36"/>
      <c r="X148" s="36"/>
      <c r="Y148" s="36"/>
      <c r="Z148" s="19">
        <v>36982</v>
      </c>
      <c r="AA148" s="38">
        <v>0.37146624720650301</v>
      </c>
      <c r="AB148" s="22"/>
      <c r="AC148" s="38">
        <v>7.0000000000000007E-2</v>
      </c>
      <c r="AD148" s="39">
        <v>3788322478290.7998</v>
      </c>
      <c r="AE148" s="39">
        <v>-990076454.19781196</v>
      </c>
    </row>
    <row r="149" spans="6:31" ht="23.5" x14ac:dyDescent="0.55000000000000004">
      <c r="F149" s="19">
        <v>41760</v>
      </c>
      <c r="G149" s="20">
        <v>2.1000000000000001E-2</v>
      </c>
      <c r="H149" s="21">
        <v>5.8</v>
      </c>
      <c r="I149" s="20">
        <v>7.4999999999999997E-3</v>
      </c>
      <c r="J149" s="21">
        <v>45214.3</v>
      </c>
      <c r="K149" s="23">
        <v>-240358</v>
      </c>
      <c r="U149" s="36"/>
      <c r="V149" s="36"/>
      <c r="W149" s="36"/>
      <c r="X149" s="36"/>
      <c r="Y149" s="36"/>
      <c r="Z149" s="19">
        <v>37012</v>
      </c>
      <c r="AA149" s="38">
        <v>0.37395374439744999</v>
      </c>
      <c r="AB149" s="22"/>
      <c r="AC149" s="38">
        <v>7.0000000000000007E-2</v>
      </c>
      <c r="AD149" s="39">
        <v>3841096516842.7402</v>
      </c>
      <c r="AE149" s="39">
        <v>-761148928.81896603</v>
      </c>
    </row>
    <row r="150" spans="6:31" ht="23.5" x14ac:dyDescent="0.55000000000000004">
      <c r="F150" s="19">
        <v>41791</v>
      </c>
      <c r="G150" s="20">
        <v>2.1000000000000001E-2</v>
      </c>
      <c r="H150" s="21">
        <v>5.5</v>
      </c>
      <c r="I150" s="20">
        <v>7.4999999999999997E-3</v>
      </c>
      <c r="J150" s="21">
        <v>56832.4</v>
      </c>
      <c r="K150" s="23">
        <v>-238766</v>
      </c>
      <c r="U150" s="36"/>
      <c r="V150" s="36"/>
      <c r="W150" s="36"/>
      <c r="X150" s="36"/>
      <c r="Y150" s="36"/>
      <c r="Z150" s="19">
        <v>37043</v>
      </c>
      <c r="AA150" s="38">
        <v>0.37892873877972599</v>
      </c>
      <c r="AB150" s="22"/>
      <c r="AC150" s="38">
        <v>7.0000000000000007E-2</v>
      </c>
      <c r="AD150" s="39">
        <v>3885376675866.5</v>
      </c>
      <c r="AE150" s="39">
        <v>-357081992.33837402</v>
      </c>
    </row>
    <row r="151" spans="6:31" ht="23.5" x14ac:dyDescent="0.55000000000000004">
      <c r="F151" s="19">
        <v>41821</v>
      </c>
      <c r="G151" s="20">
        <v>0.02</v>
      </c>
      <c r="H151" s="21">
        <v>5.6</v>
      </c>
      <c r="I151" s="20">
        <v>7.4999999999999997E-3</v>
      </c>
      <c r="J151" s="21">
        <v>45698.7</v>
      </c>
      <c r="K151" s="23">
        <v>-239569</v>
      </c>
      <c r="U151" s="36"/>
      <c r="V151" s="36"/>
      <c r="W151" s="36"/>
      <c r="X151" s="36"/>
      <c r="Y151" s="36"/>
      <c r="Z151" s="19">
        <v>37073</v>
      </c>
      <c r="AA151" s="38">
        <v>0.38390373316200199</v>
      </c>
      <c r="AB151" s="22"/>
      <c r="AC151" s="38">
        <v>7.0000000000000007E-2</v>
      </c>
      <c r="AD151" s="39">
        <v>3914345488504.1299</v>
      </c>
      <c r="AE151" s="39">
        <v>-1333296163.24752</v>
      </c>
    </row>
    <row r="152" spans="6:31" ht="23.5" x14ac:dyDescent="0.55000000000000004">
      <c r="F152" s="19">
        <v>41852</v>
      </c>
      <c r="G152" s="20">
        <v>1.7000000000000001E-2</v>
      </c>
      <c r="H152" s="21">
        <v>5.7</v>
      </c>
      <c r="I152" s="20">
        <v>7.4999999999999997E-3</v>
      </c>
      <c r="J152" s="21">
        <v>45811</v>
      </c>
      <c r="K152" s="23">
        <v>-238593</v>
      </c>
      <c r="U152" s="36"/>
      <c r="V152" s="36"/>
      <c r="W152" s="36"/>
      <c r="X152" s="36"/>
      <c r="Y152" s="36"/>
      <c r="Z152" s="19">
        <v>37104</v>
      </c>
      <c r="AA152" s="38">
        <v>0.38639123035294903</v>
      </c>
      <c r="AB152" s="22"/>
      <c r="AC152" s="38">
        <v>7.0000000000000007E-2</v>
      </c>
      <c r="AD152" s="39">
        <v>3978312858159.3896</v>
      </c>
      <c r="AE152" s="39">
        <v>-736579889.92068505</v>
      </c>
    </row>
    <row r="153" spans="6:31" ht="23.5" x14ac:dyDescent="0.55000000000000004">
      <c r="F153" s="19">
        <v>41883</v>
      </c>
      <c r="G153" s="20">
        <v>1.7000000000000001E-2</v>
      </c>
      <c r="H153" s="21">
        <v>5.4</v>
      </c>
      <c r="I153" s="20">
        <v>7.4999999999999997E-3</v>
      </c>
      <c r="J153" s="21">
        <v>57444.5</v>
      </c>
      <c r="K153" s="23">
        <v>-240369</v>
      </c>
      <c r="U153" s="36"/>
      <c r="V153" s="36"/>
      <c r="W153" s="36"/>
      <c r="X153" s="36"/>
      <c r="Y153" s="36"/>
      <c r="Z153" s="19">
        <v>37135</v>
      </c>
      <c r="AA153" s="38">
        <v>0.38556206462276099</v>
      </c>
      <c r="AB153" s="22"/>
      <c r="AC153" s="38">
        <v>7.0000000000000007E-2</v>
      </c>
      <c r="AD153" s="39">
        <v>3930109958991.8496</v>
      </c>
      <c r="AE153" s="39">
        <v>-200616714.58369601</v>
      </c>
    </row>
    <row r="154" spans="6:31" ht="23.5" x14ac:dyDescent="0.55000000000000004">
      <c r="F154" s="19">
        <v>41913</v>
      </c>
      <c r="G154" s="20">
        <v>1.7000000000000001E-2</v>
      </c>
      <c r="H154" s="21">
        <v>5.2</v>
      </c>
      <c r="I154" s="20">
        <v>7.4999999999999997E-3</v>
      </c>
      <c r="J154" s="21">
        <v>46207.3</v>
      </c>
      <c r="K154" s="23">
        <v>-240909</v>
      </c>
      <c r="U154" s="36"/>
      <c r="V154" s="36"/>
      <c r="W154" s="36"/>
      <c r="X154" s="36"/>
      <c r="Y154" s="36"/>
      <c r="Z154" s="19">
        <v>37165</v>
      </c>
      <c r="AA154" s="38">
        <v>0.38804956181370698</v>
      </c>
      <c r="AB154" s="22"/>
      <c r="AC154" s="38">
        <v>6.5000000000000002E-2</v>
      </c>
      <c r="AD154" s="39">
        <v>3954825992099.8501</v>
      </c>
      <c r="AE154" s="39">
        <v>-298510821.73108202</v>
      </c>
    </row>
    <row r="155" spans="6:31" ht="23.5" x14ac:dyDescent="0.55000000000000004">
      <c r="F155" s="19">
        <v>41944</v>
      </c>
      <c r="G155" s="20">
        <v>1.3000000000000001E-2</v>
      </c>
      <c r="H155" s="21">
        <v>5.4</v>
      </c>
      <c r="I155" s="20">
        <v>7.4999999999999997E-3</v>
      </c>
      <c r="J155" s="21">
        <v>46314</v>
      </c>
      <c r="K155" s="23">
        <v>-237689</v>
      </c>
      <c r="U155" s="36"/>
      <c r="V155" s="36"/>
      <c r="W155" s="36"/>
      <c r="X155" s="36"/>
      <c r="Y155" s="36"/>
      <c r="Z155" s="19">
        <v>37196</v>
      </c>
      <c r="AA155" s="38">
        <v>0.39136622473522498</v>
      </c>
      <c r="AB155" s="22"/>
      <c r="AC155" s="38">
        <v>6.5000000000000002E-2</v>
      </c>
      <c r="AD155" s="39">
        <v>4043389558111.3101</v>
      </c>
      <c r="AE155" s="39">
        <v>-369622783.82367504</v>
      </c>
    </row>
    <row r="156" spans="6:31" ht="23.5" x14ac:dyDescent="0.55000000000000004">
      <c r="F156" s="19">
        <v>41974</v>
      </c>
      <c r="G156" s="20">
        <v>8.0000000000000002E-3</v>
      </c>
      <c r="H156" s="21">
        <v>5.0999999999999996</v>
      </c>
      <c r="I156" s="20">
        <v>7.4999999999999997E-3</v>
      </c>
      <c r="J156" s="21">
        <v>58311.9</v>
      </c>
      <c r="K156" s="23">
        <v>-240628</v>
      </c>
      <c r="U156" s="36"/>
      <c r="V156" s="36"/>
      <c r="W156" s="36"/>
      <c r="X156" s="36"/>
      <c r="Y156" s="36"/>
      <c r="Z156" s="19">
        <v>37226</v>
      </c>
      <c r="AA156" s="38">
        <v>0.38887872754427799</v>
      </c>
      <c r="AB156" s="22"/>
      <c r="AC156" s="38">
        <v>6.5000000000000002E-2</v>
      </c>
      <c r="AD156" s="39">
        <v>4072484374161.2998</v>
      </c>
      <c r="AE156" s="39">
        <v>-786251002.33707404</v>
      </c>
    </row>
    <row r="157" spans="6:31" ht="23.5" x14ac:dyDescent="0.55000000000000004">
      <c r="F157" s="19">
        <v>42005</v>
      </c>
      <c r="G157" s="20">
        <v>-1E-3</v>
      </c>
      <c r="H157" s="21">
        <v>5.2</v>
      </c>
      <c r="I157" s="20">
        <v>7.4999999999999997E-3</v>
      </c>
      <c r="J157" s="21">
        <v>46857.9</v>
      </c>
      <c r="K157" s="23">
        <v>-232798</v>
      </c>
      <c r="U157" s="36"/>
      <c r="V157" s="36"/>
      <c r="W157" s="36"/>
      <c r="X157" s="36"/>
      <c r="Y157" s="36"/>
      <c r="Z157" s="19">
        <v>37257</v>
      </c>
      <c r="AA157" s="38">
        <v>0.38722039608351899</v>
      </c>
      <c r="AB157" s="22"/>
      <c r="AC157" s="38">
        <v>6.5000000000000002E-2</v>
      </c>
      <c r="AD157" s="39">
        <v>4074139800717.8999</v>
      </c>
      <c r="AE157" s="39">
        <v>-59498482.890558206</v>
      </c>
    </row>
    <row r="158" spans="6:31" ht="23.5" x14ac:dyDescent="0.55000000000000004">
      <c r="F158" s="19">
        <v>42036</v>
      </c>
      <c r="G158" s="20">
        <v>0</v>
      </c>
      <c r="H158" s="21">
        <v>5.0999999999999996</v>
      </c>
      <c r="I158" s="20">
        <v>7.4999999999999997E-3</v>
      </c>
      <c r="J158" s="21">
        <v>47364.4</v>
      </c>
      <c r="K158" s="23">
        <v>-225467</v>
      </c>
      <c r="U158" s="36"/>
      <c r="V158" s="36"/>
      <c r="W158" s="36"/>
      <c r="X158" s="36"/>
      <c r="Y158" s="36"/>
      <c r="Z158" s="19">
        <v>37288</v>
      </c>
      <c r="AA158" s="38">
        <v>0.38639123035294903</v>
      </c>
      <c r="AB158" s="22"/>
      <c r="AC158" s="38">
        <v>6.5000000000000002E-2</v>
      </c>
      <c r="AD158" s="39">
        <v>4109005236482.98</v>
      </c>
      <c r="AE158" s="39">
        <v>-513833774.53659397</v>
      </c>
    </row>
    <row r="159" spans="6:31" ht="23.5" x14ac:dyDescent="0.55000000000000004">
      <c r="F159" s="19">
        <v>42064</v>
      </c>
      <c r="G159" s="20">
        <v>-1E-3</v>
      </c>
      <c r="H159" s="21">
        <v>5</v>
      </c>
      <c r="I159" s="20">
        <v>7.4999999999999997E-3</v>
      </c>
      <c r="J159" s="21">
        <v>59348.5</v>
      </c>
      <c r="K159" s="23">
        <v>-240561</v>
      </c>
      <c r="U159" s="36"/>
      <c r="V159" s="36"/>
      <c r="W159" s="36"/>
      <c r="X159" s="36"/>
      <c r="Y159" s="36"/>
      <c r="Z159" s="19">
        <v>37316</v>
      </c>
      <c r="AA159" s="38">
        <v>0.38804956181370698</v>
      </c>
      <c r="AB159" s="22"/>
      <c r="AC159" s="38">
        <v>6.5000000000000002E-2</v>
      </c>
      <c r="AD159" s="39">
        <v>4135706288943.9102</v>
      </c>
      <c r="AE159" s="39">
        <v>-726130733.44192302</v>
      </c>
    </row>
    <row r="160" spans="6:31" ht="23.5" x14ac:dyDescent="0.55000000000000004">
      <c r="F160" s="19">
        <v>42095</v>
      </c>
      <c r="G160" s="20">
        <v>-2E-3</v>
      </c>
      <c r="H160" s="21">
        <v>5</v>
      </c>
      <c r="I160" s="20">
        <v>7.4999999999999997E-3</v>
      </c>
      <c r="J160" s="21">
        <v>47664.6</v>
      </c>
      <c r="K160" s="23">
        <v>-233307</v>
      </c>
      <c r="U160" s="36"/>
      <c r="V160" s="36"/>
      <c r="W160" s="36"/>
      <c r="X160" s="36"/>
      <c r="Y160" s="36"/>
      <c r="Z160" s="19">
        <v>37347</v>
      </c>
      <c r="AA160" s="38">
        <v>0.38887872754427799</v>
      </c>
      <c r="AB160" s="22"/>
      <c r="AC160" s="38">
        <v>6.5000000000000002E-2</v>
      </c>
      <c r="AD160" s="39">
        <v>4194883803831.1602</v>
      </c>
      <c r="AE160" s="39">
        <v>-130378755.93804199</v>
      </c>
    </row>
    <row r="161" spans="6:31" ht="23.5" x14ac:dyDescent="0.55000000000000004">
      <c r="F161" s="19">
        <v>42125</v>
      </c>
      <c r="G161" s="20">
        <v>0</v>
      </c>
      <c r="H161" s="21">
        <v>5.0999999999999996</v>
      </c>
      <c r="I161" s="20">
        <v>7.4999999999999997E-3</v>
      </c>
      <c r="J161" s="21">
        <v>47750.3</v>
      </c>
      <c r="K161" s="23">
        <v>-230224</v>
      </c>
      <c r="U161" s="36"/>
      <c r="V161" s="36"/>
      <c r="W161" s="36"/>
      <c r="X161" s="36"/>
      <c r="Y161" s="36"/>
      <c r="Z161" s="19">
        <v>37377</v>
      </c>
      <c r="AA161" s="38">
        <v>0.39136622473522498</v>
      </c>
      <c r="AB161" s="22"/>
      <c r="AC161" s="38">
        <v>6.5000000000000002E-2</v>
      </c>
      <c r="AD161" s="39">
        <v>4288898421135.4302</v>
      </c>
      <c r="AE161" s="39">
        <v>-778163073.03625703</v>
      </c>
    </row>
    <row r="162" spans="6:31" ht="23.5" x14ac:dyDescent="0.55000000000000004">
      <c r="F162" s="19">
        <v>42156</v>
      </c>
      <c r="G162" s="20">
        <v>1E-3</v>
      </c>
      <c r="H162" s="21">
        <v>4.8</v>
      </c>
      <c r="I162" s="20">
        <v>7.4999999999999997E-3</v>
      </c>
      <c r="J162" s="21">
        <v>59946.9</v>
      </c>
      <c r="K162" s="23">
        <v>-233402</v>
      </c>
      <c r="U162" s="36"/>
      <c r="V162" s="36"/>
      <c r="W162" s="36"/>
      <c r="X162" s="36"/>
      <c r="Y162" s="36"/>
      <c r="Z162" s="19">
        <v>37408</v>
      </c>
      <c r="AA162" s="38">
        <v>0.39468288765674203</v>
      </c>
      <c r="AB162" s="22"/>
      <c r="AC162" s="38">
        <v>6.5000000000000002E-2</v>
      </c>
      <c r="AD162" s="39">
        <v>4322999319543.4297</v>
      </c>
      <c r="AE162" s="39">
        <v>-242383786.13979501</v>
      </c>
    </row>
    <row r="163" spans="6:31" ht="23.5" x14ac:dyDescent="0.55000000000000004">
      <c r="F163" s="19">
        <v>42186</v>
      </c>
      <c r="G163" s="20">
        <v>2E-3</v>
      </c>
      <c r="H163" s="21">
        <v>4.8</v>
      </c>
      <c r="I163" s="20">
        <v>7.4999999999999997E-3</v>
      </c>
      <c r="J163" s="21">
        <v>48181.1</v>
      </c>
      <c r="K163" s="23">
        <v>-230927</v>
      </c>
      <c r="U163" s="36"/>
      <c r="V163" s="36"/>
      <c r="W163" s="36"/>
      <c r="X163" s="36"/>
      <c r="Y163" s="36"/>
      <c r="Z163" s="19">
        <v>37438</v>
      </c>
      <c r="AA163" s="38">
        <v>0.39882871630844796</v>
      </c>
      <c r="AB163" s="22"/>
      <c r="AC163" s="38">
        <v>6.5000000000000002E-2</v>
      </c>
      <c r="AD163" s="39">
        <v>4359940989867.9497</v>
      </c>
      <c r="AE163" s="39">
        <v>-112307418.68811001</v>
      </c>
    </row>
    <row r="164" spans="6:31" ht="23.5" x14ac:dyDescent="0.55000000000000004">
      <c r="F164" s="19">
        <v>42217</v>
      </c>
      <c r="G164" s="20">
        <v>2E-3</v>
      </c>
      <c r="H164" s="21">
        <v>4.5999999999999996</v>
      </c>
      <c r="I164" s="20">
        <v>7.4999999999999997E-3</v>
      </c>
      <c r="J164" s="21">
        <v>60457</v>
      </c>
      <c r="K164" s="23">
        <v>-231718</v>
      </c>
      <c r="U164" s="36"/>
      <c r="V164" s="36"/>
      <c r="W164" s="36"/>
      <c r="X164" s="36"/>
      <c r="Y164" s="36"/>
      <c r="Z164" s="19">
        <v>37469</v>
      </c>
      <c r="AA164" s="38">
        <v>0.40131621349977697</v>
      </c>
      <c r="AB164" s="22"/>
      <c r="AC164" s="38">
        <v>6.5000000000000002E-2</v>
      </c>
      <c r="AD164" s="39">
        <v>4399225426217.5908</v>
      </c>
      <c r="AE164" s="39">
        <v>-343091522.433258</v>
      </c>
    </row>
    <row r="165" spans="6:31" ht="23.5" x14ac:dyDescent="0.55000000000000004">
      <c r="F165" s="19">
        <v>42248</v>
      </c>
      <c r="G165" s="20">
        <v>0</v>
      </c>
      <c r="H165" s="21">
        <v>4.5999999999999996</v>
      </c>
      <c r="I165" s="20">
        <v>7.4999999999999997E-3</v>
      </c>
      <c r="J165" s="21">
        <v>48615.5</v>
      </c>
      <c r="K165" s="23">
        <v>-230204</v>
      </c>
      <c r="U165" s="36"/>
      <c r="V165" s="36"/>
      <c r="W165" s="36"/>
      <c r="X165" s="36"/>
      <c r="Y165" s="36"/>
      <c r="Z165" s="19">
        <v>37500</v>
      </c>
      <c r="AA165" s="38">
        <v>0.40214537922996496</v>
      </c>
      <c r="AB165" s="22"/>
      <c r="AC165" s="38">
        <v>6.5000000000000002E-2</v>
      </c>
      <c r="AD165" s="39">
        <v>4424646279405.9199</v>
      </c>
      <c r="AE165" s="39">
        <v>-598140493.96949303</v>
      </c>
    </row>
    <row r="166" spans="6:31" ht="23.5" x14ac:dyDescent="0.55000000000000004">
      <c r="F166" s="19">
        <v>42278</v>
      </c>
      <c r="G166" s="20">
        <v>2E-3</v>
      </c>
      <c r="H166" s="21">
        <v>4.5999999999999996</v>
      </c>
      <c r="I166" s="20">
        <v>7.4999999999999997E-3</v>
      </c>
      <c r="J166" s="21">
        <v>48690</v>
      </c>
      <c r="K166" s="23">
        <v>-227475</v>
      </c>
      <c r="U166" s="36"/>
      <c r="V166" s="36"/>
      <c r="W166" s="36"/>
      <c r="X166" s="36"/>
      <c r="Y166" s="36"/>
      <c r="Z166" s="19">
        <v>37530</v>
      </c>
      <c r="AA166" s="38">
        <v>0.40380371069072402</v>
      </c>
      <c r="AB166" s="22"/>
      <c r="AC166" s="38">
        <v>6.5000000000000002E-2</v>
      </c>
      <c r="AD166" s="39">
        <v>4482105096931.9697</v>
      </c>
      <c r="AE166" s="39">
        <v>-719061869.43893099</v>
      </c>
    </row>
    <row r="167" spans="6:31" ht="23.5" x14ac:dyDescent="0.55000000000000004">
      <c r="F167" s="19">
        <v>42309</v>
      </c>
      <c r="G167" s="20">
        <v>5.0000000000000001E-3</v>
      </c>
      <c r="H167" s="21">
        <v>4.7</v>
      </c>
      <c r="I167" s="20">
        <v>7.4999999999999997E-3</v>
      </c>
      <c r="J167" s="21">
        <v>61376.7</v>
      </c>
      <c r="K167" s="23">
        <v>-224858</v>
      </c>
      <c r="U167" s="36"/>
      <c r="V167" s="36"/>
      <c r="W167" s="36"/>
      <c r="X167" s="36"/>
      <c r="Y167" s="36"/>
      <c r="Z167" s="19">
        <v>37561</v>
      </c>
      <c r="AA167" s="38">
        <v>0.40546204215148202</v>
      </c>
      <c r="AB167" s="22"/>
      <c r="AC167" s="38">
        <v>6.25E-2</v>
      </c>
      <c r="AD167" s="39">
        <v>4522011605765.8398</v>
      </c>
      <c r="AE167" s="39">
        <v>-800151002.55477297</v>
      </c>
    </row>
    <row r="168" spans="6:31" ht="23.5" x14ac:dyDescent="0.55000000000000004">
      <c r="F168" s="19">
        <v>42339</v>
      </c>
      <c r="G168" s="20">
        <v>6.9999999999999993E-3</v>
      </c>
      <c r="H168" s="21">
        <v>4.5999999999999996</v>
      </c>
      <c r="I168" s="20">
        <v>0.01</v>
      </c>
      <c r="J168" s="21">
        <v>49340.1</v>
      </c>
      <c r="K168" s="23">
        <v>-224275</v>
      </c>
      <c r="U168" s="36"/>
      <c r="V168" s="36"/>
      <c r="W168" s="36"/>
      <c r="X168" s="36"/>
      <c r="Y168" s="36"/>
      <c r="Z168" s="19">
        <v>37591</v>
      </c>
      <c r="AA168" s="38">
        <v>0.40131621349977697</v>
      </c>
      <c r="AB168" s="22"/>
      <c r="AC168" s="38">
        <v>6.25E-2</v>
      </c>
      <c r="AD168" s="39">
        <v>4567903954685.6299</v>
      </c>
      <c r="AE168" s="39">
        <v>-934270780.659657</v>
      </c>
    </row>
    <row r="169" spans="6:31" ht="23.5" x14ac:dyDescent="0.55000000000000004">
      <c r="F169" s="19">
        <v>42370</v>
      </c>
      <c r="G169" s="20">
        <v>1.3999999999999999E-2</v>
      </c>
      <c r="H169" s="21">
        <v>4.5</v>
      </c>
      <c r="I169" s="20">
        <v>0.01</v>
      </c>
      <c r="J169" s="21">
        <v>49746.5</v>
      </c>
      <c r="K169" s="23">
        <v>-220986</v>
      </c>
      <c r="U169" s="36"/>
      <c r="V169" s="36"/>
      <c r="W169" s="36"/>
      <c r="X169" s="36"/>
      <c r="Y169" s="36"/>
      <c r="Z169" s="19">
        <v>37622</v>
      </c>
      <c r="AA169" s="38">
        <v>0.40048704776920602</v>
      </c>
      <c r="AB169" s="22"/>
      <c r="AC169" s="38">
        <v>6.25E-2</v>
      </c>
      <c r="AD169" s="39">
        <v>4610548052026.5303</v>
      </c>
      <c r="AE169" s="39">
        <v>-797857920.95659697</v>
      </c>
    </row>
    <row r="170" spans="6:31" ht="23.5" x14ac:dyDescent="0.55000000000000004">
      <c r="F170" s="19">
        <v>42401</v>
      </c>
      <c r="G170" s="20">
        <v>0.01</v>
      </c>
      <c r="H170" s="21">
        <v>4.5</v>
      </c>
      <c r="I170" s="20">
        <v>0.01</v>
      </c>
      <c r="J170" s="21">
        <v>62657.7</v>
      </c>
      <c r="K170" s="23">
        <v>-225712</v>
      </c>
      <c r="U170" s="36"/>
      <c r="V170" s="36"/>
      <c r="W170" s="36"/>
      <c r="X170" s="36"/>
      <c r="Y170" s="36"/>
      <c r="Z170" s="19">
        <v>37653</v>
      </c>
      <c r="AA170" s="38">
        <v>0.40131621349977697</v>
      </c>
      <c r="AB170" s="22"/>
      <c r="AC170" s="38">
        <v>6.25E-2</v>
      </c>
      <c r="AD170" s="39">
        <v>4668345244811.0596</v>
      </c>
      <c r="AE170" s="39">
        <v>-716506028.97658205</v>
      </c>
    </row>
    <row r="171" spans="6:31" ht="23.5" x14ac:dyDescent="0.55000000000000004">
      <c r="F171" s="19">
        <v>42430</v>
      </c>
      <c r="G171" s="20">
        <v>9.0000000000000011E-3</v>
      </c>
      <c r="H171" s="21">
        <v>4.5999999999999996</v>
      </c>
      <c r="I171" s="20">
        <v>0.01</v>
      </c>
      <c r="J171" s="21">
        <v>50360.9</v>
      </c>
      <c r="K171" s="23">
        <v>-218338</v>
      </c>
      <c r="U171" s="36"/>
      <c r="V171" s="36"/>
      <c r="W171" s="36"/>
      <c r="X171" s="36"/>
      <c r="Y171" s="36"/>
      <c r="Z171" s="19">
        <v>37681</v>
      </c>
      <c r="AA171" s="38">
        <v>0.40380371069072402</v>
      </c>
      <c r="AB171" s="22"/>
      <c r="AC171" s="38">
        <v>6.25E-2</v>
      </c>
      <c r="AD171" s="39">
        <v>4618751191962.46</v>
      </c>
      <c r="AE171" s="39">
        <v>-1287567603.8650701</v>
      </c>
    </row>
    <row r="172" spans="6:31" ht="23.5" x14ac:dyDescent="0.55000000000000004">
      <c r="F172" s="19">
        <v>42461</v>
      </c>
      <c r="G172" s="20">
        <v>1.1000000000000001E-2</v>
      </c>
      <c r="H172" s="21">
        <v>4.5999999999999996</v>
      </c>
      <c r="I172" s="20">
        <v>0.01</v>
      </c>
      <c r="J172" s="21">
        <v>50684.3</v>
      </c>
      <c r="K172" s="23">
        <v>-221086</v>
      </c>
      <c r="U172" s="36"/>
      <c r="V172" s="36"/>
      <c r="W172" s="36"/>
      <c r="X172" s="36"/>
      <c r="Y172" s="36"/>
      <c r="Z172" s="19">
        <v>37712</v>
      </c>
      <c r="AA172" s="38">
        <v>0.40877870507300001</v>
      </c>
      <c r="AB172" s="22"/>
      <c r="AC172" s="38">
        <v>6.25E-2</v>
      </c>
      <c r="AD172" s="39">
        <v>4759440803226.5801</v>
      </c>
      <c r="AE172" s="39">
        <v>-1413108430.36956</v>
      </c>
    </row>
    <row r="173" spans="6:31" ht="23.5" x14ac:dyDescent="0.55000000000000004">
      <c r="F173" s="19">
        <v>42491</v>
      </c>
      <c r="G173" s="20">
        <v>0.01</v>
      </c>
      <c r="H173" s="21">
        <v>4.4000000000000004</v>
      </c>
      <c r="I173" s="20">
        <v>0.01</v>
      </c>
      <c r="J173" s="21">
        <v>63743.8</v>
      </c>
      <c r="K173" s="23">
        <v>-223764</v>
      </c>
      <c r="U173" s="36"/>
      <c r="V173" s="36"/>
      <c r="W173" s="36"/>
      <c r="X173" s="36"/>
      <c r="Y173" s="36"/>
      <c r="Z173" s="19">
        <v>37742</v>
      </c>
      <c r="AA173" s="38">
        <v>0.40960787080357003</v>
      </c>
      <c r="AB173" s="22"/>
      <c r="AC173" s="38">
        <v>0.06</v>
      </c>
      <c r="AD173" s="39">
        <v>4833995193287.0801</v>
      </c>
      <c r="AE173" s="39">
        <v>-1112603250.49071</v>
      </c>
    </row>
    <row r="174" spans="6:31" ht="23.5" x14ac:dyDescent="0.55000000000000004">
      <c r="F174" s="19">
        <v>42522</v>
      </c>
      <c r="G174" s="20">
        <v>0.01</v>
      </c>
      <c r="H174" s="21">
        <v>4.5</v>
      </c>
      <c r="I174" s="20">
        <v>0.01</v>
      </c>
      <c r="J174" s="21">
        <v>51263.8</v>
      </c>
      <c r="K174" s="23">
        <v>-228325</v>
      </c>
      <c r="U174" s="36"/>
      <c r="V174" s="36"/>
      <c r="W174" s="36"/>
      <c r="X174" s="36"/>
      <c r="Y174" s="36"/>
      <c r="Z174" s="19">
        <v>37773</v>
      </c>
      <c r="AA174" s="38">
        <v>0.41209536799451696</v>
      </c>
      <c r="AB174" s="22"/>
      <c r="AC174" s="38">
        <v>0.06</v>
      </c>
      <c r="AD174" s="39">
        <v>4923172186493.2002</v>
      </c>
      <c r="AE174" s="39">
        <v>-1287972170.2137401</v>
      </c>
    </row>
    <row r="175" spans="6:31" ht="23.5" x14ac:dyDescent="0.55000000000000004">
      <c r="F175" s="19">
        <v>42552</v>
      </c>
      <c r="G175" s="20">
        <v>8.0000000000000002E-3</v>
      </c>
      <c r="H175" s="21">
        <v>4.4000000000000004</v>
      </c>
      <c r="I175" s="20">
        <v>0.01</v>
      </c>
      <c r="J175" s="21">
        <v>51463.9</v>
      </c>
      <c r="K175" s="23">
        <v>-227337</v>
      </c>
      <c r="U175" s="36"/>
      <c r="V175" s="36"/>
      <c r="W175" s="36"/>
      <c r="X175" s="36"/>
      <c r="Y175" s="36"/>
      <c r="Z175" s="19">
        <v>37803</v>
      </c>
      <c r="AA175" s="38">
        <v>0.41541203091603401</v>
      </c>
      <c r="AB175" s="22"/>
      <c r="AC175" s="38">
        <v>0.06</v>
      </c>
      <c r="AD175" s="39">
        <v>4956446280626.3301</v>
      </c>
      <c r="AE175" s="39">
        <v>-936078751.34759605</v>
      </c>
    </row>
    <row r="176" spans="6:31" ht="23.5" x14ac:dyDescent="0.55000000000000004">
      <c r="F176" s="19">
        <v>42583</v>
      </c>
      <c r="G176" s="20">
        <v>1.1000000000000001E-2</v>
      </c>
      <c r="H176" s="21">
        <v>4.5</v>
      </c>
      <c r="I176" s="20">
        <v>0.01</v>
      </c>
      <c r="J176" s="21">
        <v>64798.8</v>
      </c>
      <c r="K176" s="23">
        <v>-229714</v>
      </c>
      <c r="U176" s="36"/>
      <c r="V176" s="36"/>
      <c r="W176" s="36"/>
      <c r="X176" s="36"/>
      <c r="Y176" s="36"/>
      <c r="Z176" s="19">
        <v>37834</v>
      </c>
      <c r="AA176" s="38">
        <v>0.41375369945527601</v>
      </c>
      <c r="AB176" s="22"/>
      <c r="AC176" s="38">
        <v>0.06</v>
      </c>
      <c r="AD176" s="39">
        <v>4990625577273.4707</v>
      </c>
      <c r="AE176" s="39">
        <v>-1285044232.2404101</v>
      </c>
    </row>
    <row r="177" spans="6:31" ht="23.5" x14ac:dyDescent="0.55000000000000004">
      <c r="F177" s="19">
        <v>42614</v>
      </c>
      <c r="G177" s="20">
        <v>1.4999999999999999E-2</v>
      </c>
      <c r="H177" s="21">
        <v>4.5</v>
      </c>
      <c r="I177" s="20">
        <v>0.01</v>
      </c>
      <c r="J177" s="21">
        <v>52106.8</v>
      </c>
      <c r="K177" s="23">
        <v>-227757</v>
      </c>
      <c r="U177" s="36"/>
      <c r="V177" s="36"/>
      <c r="W177" s="36"/>
      <c r="X177" s="36"/>
      <c r="Y177" s="36"/>
      <c r="Z177" s="19">
        <v>37865</v>
      </c>
      <c r="AA177" s="38">
        <v>0.41375369945527601</v>
      </c>
      <c r="AB177" s="22"/>
      <c r="AC177" s="38">
        <v>0.06</v>
      </c>
      <c r="AD177" s="39">
        <v>4999535743360.7002</v>
      </c>
      <c r="AE177" s="39">
        <v>-801647281.52174401</v>
      </c>
    </row>
    <row r="178" spans="6:31" ht="23.5" x14ac:dyDescent="0.55000000000000004">
      <c r="F178" s="19">
        <v>42644</v>
      </c>
      <c r="G178" s="20">
        <v>1.6E-2</v>
      </c>
      <c r="H178" s="21">
        <v>4.5</v>
      </c>
      <c r="I178" s="20">
        <v>0.01</v>
      </c>
      <c r="J178" s="21">
        <v>65494.5</v>
      </c>
      <c r="K178" s="23">
        <v>-229117</v>
      </c>
      <c r="U178" s="36"/>
      <c r="V178" s="36"/>
      <c r="W178" s="36"/>
      <c r="X178" s="36"/>
      <c r="Y178" s="36"/>
      <c r="Z178" s="19">
        <v>37895</v>
      </c>
      <c r="AA178" s="38">
        <v>0.41707036237679296</v>
      </c>
      <c r="AB178" s="22"/>
      <c r="AC178" s="38">
        <v>0.06</v>
      </c>
      <c r="AD178" s="39">
        <v>5252284518222.8604</v>
      </c>
      <c r="AE178" s="39">
        <v>-1233207181.4504399</v>
      </c>
    </row>
    <row r="179" spans="6:31" ht="23.5" x14ac:dyDescent="0.55000000000000004">
      <c r="F179" s="19">
        <v>42675</v>
      </c>
      <c r="G179" s="20">
        <v>1.7000000000000001E-2</v>
      </c>
      <c r="H179" s="21">
        <v>4.3</v>
      </c>
      <c r="I179" s="20">
        <v>0.01</v>
      </c>
      <c r="J179" s="21">
        <v>52708.9</v>
      </c>
      <c r="K179" s="23">
        <v>-232121</v>
      </c>
      <c r="U179" s="36"/>
      <c r="V179" s="36"/>
      <c r="W179" s="36"/>
      <c r="X179" s="36"/>
      <c r="Y179" s="36"/>
      <c r="Z179" s="19">
        <v>37926</v>
      </c>
      <c r="AA179" s="38">
        <v>0.41789952810698094</v>
      </c>
      <c r="AB179" s="22"/>
      <c r="AC179" s="38">
        <v>0.06</v>
      </c>
      <c r="AD179" s="39">
        <v>5222652473095.0605</v>
      </c>
      <c r="AE179" s="39">
        <v>-1331588530.0932698</v>
      </c>
    </row>
    <row r="180" spans="6:31" ht="23.5" x14ac:dyDescent="0.55000000000000004">
      <c r="F180" s="19">
        <v>42705</v>
      </c>
      <c r="G180" s="20">
        <v>2.1000000000000001E-2</v>
      </c>
      <c r="H180" s="21">
        <v>4.3</v>
      </c>
      <c r="I180" s="20">
        <v>1.2500000000000001E-2</v>
      </c>
      <c r="J180" s="21">
        <v>52825.5</v>
      </c>
      <c r="K180" s="23">
        <v>-234564</v>
      </c>
      <c r="U180" s="36"/>
      <c r="V180" s="36"/>
      <c r="W180" s="36"/>
      <c r="X180" s="36"/>
      <c r="Y180" s="36"/>
      <c r="Z180" s="19">
        <v>37956</v>
      </c>
      <c r="AA180" s="38">
        <v>0.416241196646222</v>
      </c>
      <c r="AB180" s="22"/>
      <c r="AC180" s="38">
        <v>0.06</v>
      </c>
      <c r="AD180" s="39">
        <v>5312841862263.5205</v>
      </c>
      <c r="AE180" s="39">
        <v>-1260162539.8278999</v>
      </c>
    </row>
    <row r="181" spans="6:31" ht="23.5" x14ac:dyDescent="0.55000000000000004">
      <c r="F181" s="19">
        <v>42736</v>
      </c>
      <c r="G181" s="20">
        <v>2.5000000000000001E-2</v>
      </c>
      <c r="H181" s="21">
        <v>4.3</v>
      </c>
      <c r="I181" s="20">
        <v>1.2500000000000001E-2</v>
      </c>
      <c r="J181" s="21">
        <v>66366.3</v>
      </c>
      <c r="K181" s="23">
        <v>-238607</v>
      </c>
      <c r="U181" s="36"/>
      <c r="V181" s="36"/>
      <c r="W181" s="36"/>
      <c r="X181" s="36"/>
      <c r="Y181" s="36"/>
      <c r="Z181" s="19">
        <v>37987</v>
      </c>
      <c r="AA181" s="38">
        <v>0.41789952810698094</v>
      </c>
      <c r="AB181" s="22"/>
      <c r="AC181" s="38">
        <v>0.06</v>
      </c>
      <c r="AD181" s="39">
        <v>5372915545268.2598</v>
      </c>
      <c r="AE181" s="39">
        <v>-1802089620.17207</v>
      </c>
    </row>
    <row r="182" spans="6:31" ht="23.5" x14ac:dyDescent="0.55000000000000004">
      <c r="F182" s="19">
        <v>42767</v>
      </c>
      <c r="G182" s="20">
        <v>2.7000000000000003E-2</v>
      </c>
      <c r="H182" s="21">
        <v>4.3</v>
      </c>
      <c r="I182" s="20">
        <v>1.2500000000000001E-2</v>
      </c>
      <c r="J182" s="21">
        <v>53353.7</v>
      </c>
      <c r="K182" s="23">
        <v>-235704</v>
      </c>
      <c r="U182" s="36"/>
      <c r="V182" s="36"/>
      <c r="W182" s="36"/>
      <c r="X182" s="36"/>
      <c r="Y182" s="36"/>
      <c r="Z182" s="19">
        <v>38018</v>
      </c>
      <c r="AA182" s="38">
        <v>0.41789952810698094</v>
      </c>
      <c r="AB182" s="22"/>
      <c r="AC182" s="38">
        <v>0.06</v>
      </c>
      <c r="AD182" s="39">
        <v>5496850612955.6797</v>
      </c>
      <c r="AE182" s="39">
        <v>-1205002368.3045702</v>
      </c>
    </row>
    <row r="183" spans="6:31" ht="23.5" x14ac:dyDescent="0.55000000000000004">
      <c r="F183" s="19">
        <v>42795</v>
      </c>
      <c r="G183" s="20">
        <v>2.4E-2</v>
      </c>
      <c r="H183" s="21">
        <v>4.0999999999999996</v>
      </c>
      <c r="I183" s="20">
        <v>1.4999999999999999E-2</v>
      </c>
      <c r="J183" s="21">
        <v>53607.1</v>
      </c>
      <c r="K183" s="23">
        <v>-236844</v>
      </c>
      <c r="U183" s="36"/>
      <c r="V183" s="36"/>
      <c r="W183" s="36"/>
      <c r="X183" s="36"/>
      <c r="Y183" s="36"/>
      <c r="Z183" s="19">
        <v>38047</v>
      </c>
      <c r="AA183" s="38">
        <v>0.41789952810698094</v>
      </c>
      <c r="AB183" s="22"/>
      <c r="AC183" s="38">
        <v>0.06</v>
      </c>
      <c r="AD183" s="39">
        <v>5616503200206.4502</v>
      </c>
      <c r="AE183" s="39">
        <v>-997369313.2276969</v>
      </c>
    </row>
    <row r="184" spans="6:31" ht="23.5" x14ac:dyDescent="0.55000000000000004">
      <c r="F184" s="19">
        <v>42826</v>
      </c>
      <c r="G184" s="20">
        <v>2.2000000000000002E-2</v>
      </c>
      <c r="H184" s="21">
        <v>4</v>
      </c>
      <c r="I184" s="20">
        <v>1.4999999999999999E-2</v>
      </c>
      <c r="J184" s="21">
        <v>53819.1</v>
      </c>
      <c r="K184" s="23">
        <v>-238946</v>
      </c>
      <c r="U184" s="36"/>
      <c r="V184" s="36"/>
      <c r="W184" s="36"/>
      <c r="X184" s="36"/>
      <c r="Y184" s="36"/>
      <c r="Z184" s="19">
        <v>38078</v>
      </c>
      <c r="AA184" s="38">
        <v>0.41789952810698094</v>
      </c>
      <c r="AB184" s="22"/>
      <c r="AC184" s="38">
        <v>0.06</v>
      </c>
      <c r="AD184" s="39">
        <v>5670102838235.04</v>
      </c>
      <c r="AE184" s="39">
        <v>-1274486314.2560501</v>
      </c>
    </row>
    <row r="185" spans="6:31" ht="23.5" x14ac:dyDescent="0.55000000000000004">
      <c r="F185" s="19">
        <v>42856</v>
      </c>
      <c r="G185" s="20">
        <v>1.9E-2</v>
      </c>
      <c r="H185" s="21">
        <v>4</v>
      </c>
      <c r="I185" s="20">
        <v>1.4999999999999999E-2</v>
      </c>
      <c r="J185" s="21">
        <v>67590.8</v>
      </c>
      <c r="K185" s="23">
        <v>-238908</v>
      </c>
      <c r="U185" s="36"/>
      <c r="V185" s="36"/>
      <c r="W185" s="36"/>
      <c r="X185" s="36"/>
      <c r="Y185" s="36"/>
      <c r="Z185" s="19">
        <v>38108</v>
      </c>
      <c r="AA185" s="38">
        <v>0.421216191028499</v>
      </c>
      <c r="AB185" s="22"/>
      <c r="AC185" s="38">
        <v>0.06</v>
      </c>
      <c r="AD185" s="39">
        <v>5686311286519.2305</v>
      </c>
      <c r="AE185" s="39">
        <v>-1665631002.71874</v>
      </c>
    </row>
    <row r="186" spans="6:31" ht="23.5" x14ac:dyDescent="0.55000000000000004">
      <c r="F186" s="19">
        <v>42887</v>
      </c>
      <c r="G186" s="20">
        <v>1.6E-2</v>
      </c>
      <c r="H186" s="21">
        <v>4</v>
      </c>
      <c r="I186" s="20">
        <v>1.7500000000000002E-2</v>
      </c>
      <c r="J186" s="21">
        <v>54194.7</v>
      </c>
      <c r="K186" s="23">
        <v>-239868</v>
      </c>
      <c r="U186" s="36"/>
      <c r="V186" s="36"/>
      <c r="W186" s="36"/>
      <c r="X186" s="36"/>
      <c r="Y186" s="36"/>
      <c r="Z186" s="19">
        <v>38139</v>
      </c>
      <c r="AA186" s="38">
        <v>0.424532853950016</v>
      </c>
      <c r="AB186" s="22"/>
      <c r="AC186" s="38">
        <v>0.06</v>
      </c>
      <c r="AD186" s="39">
        <v>5702450613177.0098</v>
      </c>
      <c r="AE186" s="39">
        <v>-2553279948.1469502</v>
      </c>
    </row>
    <row r="187" spans="6:31" ht="23.5" x14ac:dyDescent="0.55000000000000004">
      <c r="F187" s="19">
        <v>42917</v>
      </c>
      <c r="G187" s="20">
        <v>1.7000000000000001E-2</v>
      </c>
      <c r="H187" s="21">
        <v>3.9</v>
      </c>
      <c r="I187" s="20">
        <v>1.7500000000000002E-2</v>
      </c>
      <c r="J187" s="21">
        <v>68047.7</v>
      </c>
      <c r="K187" s="23">
        <v>-238908</v>
      </c>
      <c r="U187" s="36"/>
      <c r="V187" s="36"/>
      <c r="W187" s="36"/>
      <c r="X187" s="36"/>
      <c r="Y187" s="36"/>
      <c r="Z187" s="19">
        <v>38169</v>
      </c>
      <c r="AA187" s="38">
        <v>0.42867868260210401</v>
      </c>
      <c r="AB187" s="22"/>
      <c r="AC187" s="38">
        <v>0.06</v>
      </c>
      <c r="AD187" s="39">
        <v>5773381055350.71</v>
      </c>
      <c r="AE187" s="39">
        <v>-1798253129.2848101</v>
      </c>
    </row>
    <row r="188" spans="6:31" ht="23.5" x14ac:dyDescent="0.55000000000000004">
      <c r="F188" s="19">
        <v>42948</v>
      </c>
      <c r="G188" s="20">
        <v>1.9E-2</v>
      </c>
      <c r="H188" s="21">
        <v>4.0999999999999996</v>
      </c>
      <c r="I188" s="20">
        <v>1.7500000000000002E-2</v>
      </c>
      <c r="J188" s="21">
        <v>54675.6</v>
      </c>
      <c r="K188" s="23">
        <v>-239254</v>
      </c>
      <c r="U188" s="36"/>
      <c r="V188" s="36"/>
      <c r="W188" s="36"/>
      <c r="X188" s="36"/>
      <c r="Y188" s="36"/>
      <c r="Z188" s="19">
        <v>38200</v>
      </c>
      <c r="AA188" s="38">
        <v>0.432824511253809</v>
      </c>
      <c r="AB188" s="22"/>
      <c r="AC188" s="38">
        <v>0.06</v>
      </c>
      <c r="AD188" s="39">
        <v>5984290775551.1006</v>
      </c>
      <c r="AE188" s="39">
        <v>-2106700818.2294803</v>
      </c>
    </row>
    <row r="189" spans="6:31" ht="23.5" x14ac:dyDescent="0.55000000000000004">
      <c r="F189" s="19">
        <v>42979</v>
      </c>
      <c r="G189" s="20">
        <v>2.2000000000000002E-2</v>
      </c>
      <c r="H189" s="21">
        <v>3.9</v>
      </c>
      <c r="I189" s="20">
        <v>1.7500000000000002E-2</v>
      </c>
      <c r="J189" s="21">
        <v>54827.5</v>
      </c>
      <c r="K189" s="23">
        <v>-241737</v>
      </c>
      <c r="U189" s="36"/>
      <c r="V189" s="36"/>
      <c r="W189" s="36"/>
      <c r="X189" s="36"/>
      <c r="Y189" s="36"/>
      <c r="Z189" s="19">
        <v>38231</v>
      </c>
      <c r="AA189" s="38">
        <v>0.43365367698438001</v>
      </c>
      <c r="AB189" s="22"/>
      <c r="AC189" s="38">
        <v>0.06</v>
      </c>
      <c r="AD189" s="39">
        <v>5856810098305.6396</v>
      </c>
      <c r="AE189" s="39">
        <v>-2432551098.1336598</v>
      </c>
    </row>
    <row r="190" spans="6:31" ht="23.5" x14ac:dyDescent="0.55000000000000004">
      <c r="F190" s="19">
        <v>43009</v>
      </c>
      <c r="G190" s="20">
        <v>0.02</v>
      </c>
      <c r="H190" s="21">
        <v>3.7</v>
      </c>
      <c r="I190" s="20">
        <v>1.7500000000000002E-2</v>
      </c>
      <c r="J190" s="21">
        <v>68876.899999999994</v>
      </c>
      <c r="K190" s="23">
        <v>-244792</v>
      </c>
      <c r="U190" s="36"/>
      <c r="V190" s="36"/>
      <c r="W190" s="36"/>
      <c r="X190" s="36"/>
      <c r="Y190" s="36"/>
      <c r="Z190" s="19">
        <v>38261</v>
      </c>
      <c r="AA190" s="38">
        <v>0.43614117417532694</v>
      </c>
      <c r="AB190" s="22"/>
      <c r="AC190" s="38">
        <v>0.06</v>
      </c>
      <c r="AD190" s="39">
        <v>6205986264270.0898</v>
      </c>
      <c r="AE190" s="39">
        <v>-2303160852.7968001</v>
      </c>
    </row>
    <row r="191" spans="6:31" ht="23.5" x14ac:dyDescent="0.55000000000000004">
      <c r="F191" s="19">
        <v>43040</v>
      </c>
      <c r="G191" s="20">
        <v>2.2000000000000002E-2</v>
      </c>
      <c r="H191" s="21">
        <v>3.7</v>
      </c>
      <c r="I191" s="20">
        <v>1.7500000000000002E-2</v>
      </c>
      <c r="J191" s="21">
        <v>55230.7</v>
      </c>
      <c r="K191" s="23">
        <v>-252024</v>
      </c>
      <c r="U191" s="36"/>
      <c r="V191" s="36"/>
      <c r="W191" s="36"/>
      <c r="X191" s="36"/>
      <c r="Y191" s="36"/>
      <c r="Z191" s="19">
        <v>38292</v>
      </c>
      <c r="AA191" s="38">
        <v>0.43531200844513895</v>
      </c>
      <c r="AB191" s="22"/>
      <c r="AC191" s="38">
        <v>0.06</v>
      </c>
      <c r="AD191" s="39">
        <v>6155228330168.2695</v>
      </c>
      <c r="AE191" s="39">
        <v>-1851023858.3085098</v>
      </c>
    </row>
    <row r="192" spans="6:31" ht="23.5" x14ac:dyDescent="0.55000000000000004">
      <c r="F192" s="19">
        <v>43070</v>
      </c>
      <c r="G192" s="20">
        <v>2.1000000000000001E-2</v>
      </c>
      <c r="H192" s="21">
        <v>3.7</v>
      </c>
      <c r="I192" s="20">
        <v>0.02</v>
      </c>
      <c r="J192" s="21">
        <v>55395.5</v>
      </c>
      <c r="K192" s="23">
        <v>-257076</v>
      </c>
      <c r="U192" s="36"/>
      <c r="V192" s="36"/>
      <c r="W192" s="36"/>
      <c r="X192" s="36"/>
      <c r="Y192" s="36"/>
      <c r="Z192" s="19">
        <v>38322</v>
      </c>
      <c r="AA192" s="38">
        <v>0.43199534552362101</v>
      </c>
      <c r="AB192" s="22"/>
      <c r="AC192" s="38">
        <v>0.06</v>
      </c>
      <c r="AD192" s="39">
        <v>6161118669898.9102</v>
      </c>
      <c r="AE192" s="39">
        <v>-3033222319.4200101</v>
      </c>
    </row>
    <row r="193" spans="6:31" ht="23.5" x14ac:dyDescent="0.55000000000000004">
      <c r="F193" s="19">
        <v>43101</v>
      </c>
      <c r="G193" s="20">
        <v>2.1000000000000001E-2</v>
      </c>
      <c r="H193" s="21">
        <v>3.7</v>
      </c>
      <c r="I193" s="20">
        <v>0.02</v>
      </c>
      <c r="J193" s="21">
        <v>69321.100000000006</v>
      </c>
      <c r="K193" s="23">
        <v>-254689</v>
      </c>
      <c r="U193" s="36"/>
      <c r="V193" s="36"/>
      <c r="W193" s="36"/>
      <c r="X193" s="36"/>
      <c r="Y193" s="36"/>
      <c r="Z193" s="19">
        <v>38353</v>
      </c>
      <c r="AA193" s="38">
        <v>0.43614117417532694</v>
      </c>
      <c r="AB193" s="22"/>
      <c r="AC193" s="38">
        <v>0.06</v>
      </c>
      <c r="AD193" s="39">
        <v>6262413580779.9199</v>
      </c>
      <c r="AE193" s="39">
        <v>-3080555836.8636999</v>
      </c>
    </row>
    <row r="194" spans="6:31" ht="23.5" x14ac:dyDescent="0.55000000000000004">
      <c r="F194" s="19">
        <v>43132</v>
      </c>
      <c r="G194" s="20">
        <v>2.2000000000000002E-2</v>
      </c>
      <c r="H194" s="21">
        <v>3.7</v>
      </c>
      <c r="I194" s="20">
        <v>0.02</v>
      </c>
      <c r="J194" s="21">
        <v>55550.5</v>
      </c>
      <c r="K194" s="23">
        <v>-259425</v>
      </c>
      <c r="U194" s="36"/>
      <c r="V194" s="36"/>
      <c r="W194" s="36"/>
      <c r="X194" s="36"/>
      <c r="Y194" s="36"/>
      <c r="Z194" s="19">
        <v>38384</v>
      </c>
      <c r="AA194" s="38">
        <v>0.43531200844513895</v>
      </c>
      <c r="AB194" s="22"/>
      <c r="AC194" s="38">
        <v>0.06</v>
      </c>
      <c r="AD194" s="39">
        <v>6289105079926.4102</v>
      </c>
      <c r="AE194" s="39">
        <v>-3215869823.5773101</v>
      </c>
    </row>
    <row r="195" spans="6:31" ht="23.5" x14ac:dyDescent="0.55000000000000004">
      <c r="F195" s="19">
        <v>43160</v>
      </c>
      <c r="G195" s="20">
        <v>2.4E-2</v>
      </c>
      <c r="H195" s="21">
        <v>3.7</v>
      </c>
      <c r="I195" s="20">
        <v>2.2499999999999999E-2</v>
      </c>
      <c r="J195" s="21">
        <v>55740.800000000003</v>
      </c>
      <c r="K195" s="23">
        <v>-257114</v>
      </c>
      <c r="U195" s="36"/>
      <c r="V195" s="36"/>
      <c r="W195" s="36"/>
      <c r="X195" s="36"/>
      <c r="Y195" s="36"/>
      <c r="Z195" s="19">
        <v>38412</v>
      </c>
      <c r="AA195" s="38">
        <v>0.43531200844513895</v>
      </c>
      <c r="AB195" s="22"/>
      <c r="AC195" s="38">
        <v>0.06</v>
      </c>
      <c r="AD195" s="39">
        <v>6264855398534.8799</v>
      </c>
      <c r="AE195" s="39">
        <v>-3214751548.6637797</v>
      </c>
    </row>
    <row r="196" spans="6:31" ht="23.5" x14ac:dyDescent="0.55000000000000004">
      <c r="F196" s="19">
        <v>43191</v>
      </c>
      <c r="G196" s="20">
        <v>2.5000000000000001E-2</v>
      </c>
      <c r="H196" s="21">
        <v>3.6</v>
      </c>
      <c r="I196" s="20">
        <v>2.2499999999999999E-2</v>
      </c>
      <c r="J196" s="21">
        <v>69877.8</v>
      </c>
      <c r="K196" s="23">
        <v>-257102</v>
      </c>
      <c r="U196" s="36"/>
      <c r="V196" s="36"/>
      <c r="W196" s="36"/>
      <c r="X196" s="36"/>
      <c r="Y196" s="36"/>
      <c r="Z196" s="19">
        <v>38443</v>
      </c>
      <c r="AA196" s="38">
        <v>0.43862867136627304</v>
      </c>
      <c r="AB196" s="22"/>
      <c r="AC196" s="38">
        <v>0.06</v>
      </c>
      <c r="AD196" s="39">
        <v>6544824278246.7002</v>
      </c>
      <c r="AE196" s="39">
        <v>-3628715096.37678</v>
      </c>
    </row>
    <row r="197" spans="6:31" ht="23.5" x14ac:dyDescent="0.55000000000000004">
      <c r="F197" s="19">
        <v>43221</v>
      </c>
      <c r="G197" s="20">
        <v>2.7999999999999997E-2</v>
      </c>
      <c r="H197" s="21">
        <v>3.5</v>
      </c>
      <c r="I197" s="20">
        <v>2.2499999999999999E-2</v>
      </c>
      <c r="J197" s="21">
        <v>56136</v>
      </c>
      <c r="K197" s="23">
        <v>-257692</v>
      </c>
      <c r="U197" s="36"/>
      <c r="V197" s="36"/>
      <c r="W197" s="36"/>
      <c r="X197" s="36"/>
      <c r="Y197" s="36"/>
      <c r="Z197" s="19">
        <v>38473</v>
      </c>
      <c r="AA197" s="38">
        <v>0.43697033990551504</v>
      </c>
      <c r="AB197" s="22"/>
      <c r="AC197" s="38">
        <v>0.06</v>
      </c>
      <c r="AD197" s="39">
        <v>6592948451897.6201</v>
      </c>
      <c r="AE197" s="39">
        <v>-4481061504.84375</v>
      </c>
    </row>
    <row r="198" spans="6:31" ht="23.5" x14ac:dyDescent="0.55000000000000004">
      <c r="F198" s="19">
        <v>43252</v>
      </c>
      <c r="G198" s="20">
        <v>2.8999999999999998E-2</v>
      </c>
      <c r="H198" s="21">
        <v>3.7</v>
      </c>
      <c r="I198" s="20">
        <v>2.5000000000000001E-2</v>
      </c>
      <c r="J198" s="21">
        <v>56398.5</v>
      </c>
      <c r="K198" s="23">
        <v>-258398</v>
      </c>
      <c r="U198" s="36"/>
      <c r="V198" s="36"/>
      <c r="W198" s="36"/>
      <c r="X198" s="36"/>
      <c r="Y198" s="36"/>
      <c r="Z198" s="19">
        <v>38504</v>
      </c>
      <c r="AA198" s="38">
        <v>0.43862867136627304</v>
      </c>
      <c r="AB198" s="22"/>
      <c r="AC198" s="38">
        <v>0.06</v>
      </c>
      <c r="AD198" s="39">
        <v>6733252399918.3506</v>
      </c>
      <c r="AE198" s="39">
        <v>-3790983920.1141801</v>
      </c>
    </row>
    <row r="199" spans="6:31" ht="23.5" x14ac:dyDescent="0.55000000000000004">
      <c r="F199" s="19">
        <v>43282</v>
      </c>
      <c r="G199" s="20">
        <v>2.8999999999999998E-2</v>
      </c>
      <c r="H199" s="21">
        <v>3.5</v>
      </c>
      <c r="I199" s="20">
        <v>2.5000000000000001E-2</v>
      </c>
      <c r="J199" s="21">
        <v>70734</v>
      </c>
      <c r="K199" s="23">
        <v>-261175</v>
      </c>
      <c r="U199" s="36"/>
      <c r="V199" s="36"/>
      <c r="W199" s="36"/>
      <c r="X199" s="36"/>
      <c r="Y199" s="36"/>
      <c r="Z199" s="19">
        <v>38534</v>
      </c>
      <c r="AA199" s="38">
        <v>0.44609116293987905</v>
      </c>
      <c r="AB199" s="22"/>
      <c r="AC199" s="38">
        <v>0.06</v>
      </c>
      <c r="AD199" s="39">
        <v>6840641568629.0195</v>
      </c>
      <c r="AE199" s="39">
        <v>-3720407138.1562099</v>
      </c>
    </row>
    <row r="200" spans="6:31" ht="23.5" x14ac:dyDescent="0.55000000000000004">
      <c r="F200" s="19">
        <v>43313</v>
      </c>
      <c r="G200" s="20">
        <v>2.7000000000000003E-2</v>
      </c>
      <c r="H200" s="21">
        <v>3.5</v>
      </c>
      <c r="I200" s="20">
        <v>2.5000000000000001E-2</v>
      </c>
      <c r="J200" s="21">
        <v>56739.8</v>
      </c>
      <c r="K200" s="23">
        <v>-262647</v>
      </c>
      <c r="U200" s="36"/>
      <c r="V200" s="36"/>
      <c r="W200" s="36"/>
      <c r="X200" s="36"/>
      <c r="Y200" s="36"/>
      <c r="Z200" s="19">
        <v>38565</v>
      </c>
      <c r="AA200" s="38">
        <v>0.44774949440063799</v>
      </c>
      <c r="AB200" s="22"/>
      <c r="AC200" s="38">
        <v>0.06</v>
      </c>
      <c r="AD200" s="39">
        <v>6959374806853.3398</v>
      </c>
      <c r="AE200" s="39">
        <v>-4011891780.5630002</v>
      </c>
    </row>
    <row r="201" spans="6:31" ht="23.5" x14ac:dyDescent="0.55000000000000004">
      <c r="F201" s="19">
        <v>43344</v>
      </c>
      <c r="G201" s="20">
        <v>2.3E-2</v>
      </c>
      <c r="H201" s="21">
        <v>3.4</v>
      </c>
      <c r="I201" s="20">
        <v>2.75E-2</v>
      </c>
      <c r="J201" s="21">
        <v>56877.7</v>
      </c>
      <c r="K201" s="23">
        <v>-265840</v>
      </c>
      <c r="U201" s="36"/>
      <c r="V201" s="36"/>
      <c r="W201" s="36"/>
      <c r="X201" s="36"/>
      <c r="Y201" s="36"/>
      <c r="Z201" s="19">
        <v>38596</v>
      </c>
      <c r="AA201" s="38">
        <v>0.44940782586139599</v>
      </c>
      <c r="AB201" s="22"/>
      <c r="AC201" s="38">
        <v>0.06</v>
      </c>
      <c r="AD201" s="39">
        <v>7150912346096.1602</v>
      </c>
      <c r="AE201" s="39">
        <v>-4309914272.5220604</v>
      </c>
    </row>
    <row r="202" spans="6:31" ht="23.5" x14ac:dyDescent="0.55000000000000004">
      <c r="F202" s="19">
        <v>43374</v>
      </c>
      <c r="G202" s="20">
        <v>2.5000000000000001E-2</v>
      </c>
      <c r="H202" s="21">
        <v>3.4</v>
      </c>
      <c r="I202" s="20">
        <v>2.75E-2</v>
      </c>
      <c r="J202" s="21">
        <v>71238.3</v>
      </c>
      <c r="K202" s="23">
        <v>-266816</v>
      </c>
      <c r="U202" s="36"/>
      <c r="V202" s="36"/>
      <c r="W202" s="36"/>
      <c r="X202" s="36"/>
      <c r="Y202" s="36"/>
      <c r="Z202" s="19">
        <v>38626</v>
      </c>
      <c r="AA202" s="38">
        <v>0.45438282024367199</v>
      </c>
      <c r="AB202" s="22"/>
      <c r="AC202" s="38">
        <v>0.06</v>
      </c>
      <c r="AD202" s="39">
        <v>7168090928201.54</v>
      </c>
      <c r="AE202" s="39">
        <v>-3001323987.7611003</v>
      </c>
    </row>
    <row r="203" spans="6:31" ht="23.5" x14ac:dyDescent="0.55000000000000004">
      <c r="F203" s="19">
        <v>43405</v>
      </c>
      <c r="G203" s="20">
        <v>2.2000000000000002E-2</v>
      </c>
      <c r="H203" s="21">
        <v>3.4</v>
      </c>
      <c r="I203" s="20">
        <v>2.75E-2</v>
      </c>
      <c r="J203" s="21">
        <v>57019.4</v>
      </c>
      <c r="K203" s="23">
        <v>-261623</v>
      </c>
      <c r="U203" s="36"/>
      <c r="V203" s="36"/>
      <c r="W203" s="36"/>
      <c r="X203" s="36"/>
      <c r="Y203" s="36"/>
      <c r="Z203" s="19">
        <v>38657</v>
      </c>
      <c r="AA203" s="38">
        <v>0.45852864889537798</v>
      </c>
      <c r="AB203" s="22"/>
      <c r="AC203" s="38">
        <v>0.06</v>
      </c>
      <c r="AD203" s="39">
        <v>7278501693371.9199</v>
      </c>
      <c r="AE203" s="39">
        <v>-3592759106.1966</v>
      </c>
    </row>
    <row r="204" spans="6:31" ht="23.5" x14ac:dyDescent="0.55000000000000004">
      <c r="F204" s="19">
        <v>43435</v>
      </c>
      <c r="G204" s="20">
        <v>1.9E-2</v>
      </c>
      <c r="H204" s="21">
        <v>3.5</v>
      </c>
      <c r="I204" s="20">
        <v>0.03</v>
      </c>
      <c r="J204" s="21">
        <v>71813.5</v>
      </c>
      <c r="K204" s="23">
        <v>-266468</v>
      </c>
      <c r="U204" s="36"/>
      <c r="V204" s="36"/>
      <c r="W204" s="36"/>
      <c r="X204" s="36"/>
      <c r="Y204" s="36"/>
      <c r="Z204" s="19">
        <v>38687</v>
      </c>
      <c r="AA204" s="38">
        <v>0.45604115170404802</v>
      </c>
      <c r="AB204" s="22"/>
      <c r="AC204" s="38">
        <v>0.06</v>
      </c>
      <c r="AD204" s="39">
        <v>7463759424789.0195</v>
      </c>
      <c r="AE204" s="39">
        <v>-3208042596.7511902</v>
      </c>
    </row>
    <row r="205" spans="6:31" ht="23.5" x14ac:dyDescent="0.55000000000000004">
      <c r="F205" s="19">
        <v>43466</v>
      </c>
      <c r="G205" s="20">
        <v>1.6E-2</v>
      </c>
      <c r="H205" s="21">
        <v>3.7</v>
      </c>
      <c r="I205" s="20">
        <v>0.03</v>
      </c>
      <c r="J205" s="21">
        <v>57767.4</v>
      </c>
      <c r="K205" s="23">
        <v>-260105</v>
      </c>
      <c r="U205" s="36"/>
      <c r="V205" s="36"/>
      <c r="W205" s="36"/>
      <c r="X205" s="36"/>
      <c r="Y205" s="36"/>
      <c r="Z205" s="19">
        <v>38718</v>
      </c>
      <c r="AA205" s="38">
        <v>0.45521198597385998</v>
      </c>
      <c r="AB205" s="22"/>
      <c r="AC205" s="38">
        <v>0.06</v>
      </c>
      <c r="AD205" s="39">
        <v>7561547961767.5996</v>
      </c>
      <c r="AE205" s="39">
        <v>-3999830783.06178</v>
      </c>
    </row>
    <row r="206" spans="6:31" ht="23.5" x14ac:dyDescent="0.55000000000000004">
      <c r="F206" s="19">
        <v>43497</v>
      </c>
      <c r="G206" s="20">
        <v>1.4999999999999999E-2</v>
      </c>
      <c r="H206" s="21">
        <v>3.4</v>
      </c>
      <c r="I206" s="20">
        <v>0.03</v>
      </c>
      <c r="J206" s="21">
        <v>57838.2</v>
      </c>
      <c r="K206" s="23">
        <v>-259724</v>
      </c>
      <c r="U206" s="36"/>
      <c r="V206" s="36"/>
      <c r="W206" s="36"/>
      <c r="X206" s="36"/>
      <c r="Y206" s="36"/>
      <c r="Z206" s="19">
        <v>38749</v>
      </c>
      <c r="AA206" s="38">
        <v>0.45521198597385998</v>
      </c>
      <c r="AB206" s="22"/>
      <c r="AC206" s="38">
        <v>0.06</v>
      </c>
      <c r="AD206" s="39">
        <v>7708394775919.6406</v>
      </c>
      <c r="AE206" s="39">
        <v>-3503078941.1621404</v>
      </c>
    </row>
    <row r="207" spans="6:31" ht="23.5" x14ac:dyDescent="0.55000000000000004">
      <c r="F207" s="19">
        <v>43525</v>
      </c>
      <c r="G207" s="20">
        <v>1.9E-2</v>
      </c>
      <c r="H207" s="21">
        <v>3.5</v>
      </c>
      <c r="I207" s="20">
        <v>0.03</v>
      </c>
      <c r="J207" s="21">
        <v>57941.1</v>
      </c>
      <c r="K207" s="23">
        <v>-263428</v>
      </c>
      <c r="U207" s="36"/>
      <c r="V207" s="36"/>
      <c r="W207" s="36"/>
      <c r="X207" s="36"/>
      <c r="Y207" s="36"/>
      <c r="Z207" s="19">
        <v>38777</v>
      </c>
      <c r="AA207" s="38">
        <v>0.45521198597385998</v>
      </c>
      <c r="AB207" s="22"/>
      <c r="AC207" s="38">
        <v>0.06</v>
      </c>
      <c r="AD207" s="39">
        <v>7931397321811.7197</v>
      </c>
      <c r="AE207" s="39">
        <v>-3912485142.1703401</v>
      </c>
    </row>
    <row r="208" spans="6:31" ht="23.5" x14ac:dyDescent="0.55000000000000004">
      <c r="F208" s="19">
        <v>43556</v>
      </c>
      <c r="G208" s="20">
        <v>0.02</v>
      </c>
      <c r="H208" s="21">
        <v>3.3</v>
      </c>
      <c r="I208" s="20">
        <v>0.03</v>
      </c>
      <c r="J208" s="21">
        <v>72691.8</v>
      </c>
      <c r="K208" s="23">
        <v>-257840</v>
      </c>
      <c r="U208" s="36"/>
      <c r="V208" s="36"/>
      <c r="W208" s="36"/>
      <c r="X208" s="36"/>
      <c r="Y208" s="36"/>
      <c r="Z208" s="19">
        <v>38808</v>
      </c>
      <c r="AA208" s="38">
        <v>0.45903729678036298</v>
      </c>
      <c r="AB208" s="22"/>
      <c r="AC208" s="38">
        <v>0.06</v>
      </c>
      <c r="AD208" s="39">
        <v>8255816603965.8096</v>
      </c>
      <c r="AE208" s="39">
        <v>-4332345157.0967798</v>
      </c>
    </row>
    <row r="209" spans="6:31" ht="23.5" x14ac:dyDescent="0.55000000000000004">
      <c r="F209" s="19">
        <v>43586</v>
      </c>
      <c r="G209" s="20">
        <v>1.8000000000000002E-2</v>
      </c>
      <c r="H209" s="21">
        <v>3.3</v>
      </c>
      <c r="I209" s="20">
        <v>0.03</v>
      </c>
      <c r="J209" s="21">
        <v>58477.4</v>
      </c>
      <c r="K209" s="23">
        <v>-266286</v>
      </c>
      <c r="U209" s="36"/>
      <c r="V209" s="36"/>
      <c r="W209" s="36"/>
      <c r="X209" s="36"/>
      <c r="Y209" s="36"/>
      <c r="Z209" s="19">
        <v>38838</v>
      </c>
      <c r="AA209" s="38">
        <v>0.46286260758686604</v>
      </c>
      <c r="AB209" s="22"/>
      <c r="AC209" s="38">
        <v>0.06</v>
      </c>
      <c r="AD209" s="39">
        <v>8069459004361.96</v>
      </c>
      <c r="AE209" s="39">
        <v>-4032487588.4172702</v>
      </c>
    </row>
    <row r="210" spans="6:31" ht="23.5" x14ac:dyDescent="0.55000000000000004">
      <c r="F210" s="19">
        <v>43617</v>
      </c>
      <c r="G210" s="20">
        <v>1.6E-2</v>
      </c>
      <c r="H210" s="21">
        <v>3.3</v>
      </c>
      <c r="I210" s="20">
        <v>0.03</v>
      </c>
      <c r="J210" s="21">
        <v>58998.6</v>
      </c>
      <c r="K210" s="23">
        <v>-261750</v>
      </c>
      <c r="U210" s="36"/>
      <c r="V210" s="36"/>
      <c r="W210" s="36"/>
      <c r="X210" s="36"/>
      <c r="Y210" s="36"/>
      <c r="Z210" s="19">
        <v>38869</v>
      </c>
      <c r="AA210" s="38">
        <v>0.47051322919987199</v>
      </c>
      <c r="AB210" s="22"/>
      <c r="AC210" s="38">
        <v>0.06</v>
      </c>
      <c r="AD210" s="39">
        <v>8043797426847.7197</v>
      </c>
      <c r="AE210" s="39">
        <v>-3849555760.07901</v>
      </c>
    </row>
    <row r="211" spans="6:31" ht="23.5" x14ac:dyDescent="0.55000000000000004">
      <c r="F211" s="19">
        <v>43647</v>
      </c>
      <c r="G211" s="20">
        <v>1.8000000000000002E-2</v>
      </c>
      <c r="H211" s="21">
        <v>3.3</v>
      </c>
      <c r="I211" s="20">
        <v>0.03</v>
      </c>
      <c r="J211" s="21">
        <v>74253.7</v>
      </c>
      <c r="K211" s="23">
        <v>-261558</v>
      </c>
      <c r="U211" s="36"/>
      <c r="V211" s="36"/>
      <c r="W211" s="36"/>
      <c r="X211" s="36"/>
      <c r="Y211" s="36"/>
      <c r="Z211" s="19">
        <v>38899</v>
      </c>
      <c r="AA211" s="38">
        <v>0.47433854000637504</v>
      </c>
      <c r="AB211" s="22"/>
      <c r="AC211" s="38">
        <v>0.06</v>
      </c>
      <c r="AD211" s="39">
        <v>8208490599858.0801</v>
      </c>
      <c r="AE211" s="39">
        <v>-3951830571.65593</v>
      </c>
    </row>
    <row r="212" spans="6:31" ht="23.5" x14ac:dyDescent="0.55000000000000004">
      <c r="F212" s="19">
        <v>43678</v>
      </c>
      <c r="G212" s="20">
        <v>1.7000000000000001E-2</v>
      </c>
      <c r="H212" s="21">
        <v>3.3</v>
      </c>
      <c r="I212" s="20">
        <v>2.75E-2</v>
      </c>
      <c r="J212" s="21">
        <v>59691.9</v>
      </c>
      <c r="K212" s="23">
        <v>-262821</v>
      </c>
      <c r="U212" s="36"/>
      <c r="V212" s="36"/>
      <c r="W212" s="36"/>
      <c r="X212" s="36"/>
      <c r="Y212" s="36"/>
      <c r="Z212" s="19">
        <v>38930</v>
      </c>
      <c r="AA212" s="38">
        <v>0.47433854000637504</v>
      </c>
      <c r="AB212" s="22"/>
      <c r="AC212" s="38">
        <v>0.06</v>
      </c>
      <c r="AD212" s="39">
        <v>8403833216393.0195</v>
      </c>
      <c r="AE212" s="39">
        <v>-4291046899.8133898</v>
      </c>
    </row>
    <row r="213" spans="6:31" ht="23.5" x14ac:dyDescent="0.55000000000000004">
      <c r="F213" s="19">
        <v>43709</v>
      </c>
      <c r="G213" s="20">
        <v>1.7000000000000001E-2</v>
      </c>
      <c r="H213" s="21">
        <v>3.2</v>
      </c>
      <c r="I213" s="20">
        <v>2.5000000000000001E-2</v>
      </c>
      <c r="J213" s="21">
        <v>75101.899999999994</v>
      </c>
      <c r="K213" s="23">
        <v>-258590</v>
      </c>
      <c r="U213" s="36"/>
      <c r="V213" s="36"/>
      <c r="W213" s="36"/>
      <c r="X213" s="36"/>
      <c r="Y213" s="36"/>
      <c r="Z213" s="19">
        <v>38961</v>
      </c>
      <c r="AA213" s="38">
        <v>0.47816385081287899</v>
      </c>
      <c r="AB213" s="22"/>
      <c r="AC213" s="38">
        <v>0.06</v>
      </c>
      <c r="AD213" s="39">
        <v>8501993272550.6709</v>
      </c>
      <c r="AE213" s="39">
        <v>-6526104081.6270905</v>
      </c>
    </row>
    <row r="214" spans="6:31" ht="23.5" x14ac:dyDescent="0.55000000000000004">
      <c r="F214" s="19">
        <v>43739</v>
      </c>
      <c r="G214" s="20">
        <v>1.8000000000000002E-2</v>
      </c>
      <c r="H214" s="21">
        <v>3.2</v>
      </c>
      <c r="I214" s="20">
        <v>2.2499999999999999E-2</v>
      </c>
      <c r="J214" s="21">
        <v>60735.199999999997</v>
      </c>
      <c r="K214" s="23">
        <v>-254143</v>
      </c>
      <c r="U214" s="36"/>
      <c r="V214" s="36"/>
      <c r="W214" s="36"/>
      <c r="X214" s="36"/>
      <c r="Y214" s="36"/>
      <c r="Z214" s="19">
        <v>38991</v>
      </c>
      <c r="AA214" s="38">
        <v>0.48581447242588505</v>
      </c>
      <c r="AB214" s="22"/>
      <c r="AC214" s="38">
        <v>0.06</v>
      </c>
      <c r="AD214" s="39">
        <v>8645814487995.4609</v>
      </c>
      <c r="AE214" s="39">
        <v>-7066801535.9139299</v>
      </c>
    </row>
    <row r="215" spans="6:31" ht="23.5" x14ac:dyDescent="0.55000000000000004">
      <c r="F215" s="19">
        <v>43770</v>
      </c>
      <c r="G215" s="20">
        <v>2.1000000000000001E-2</v>
      </c>
      <c r="H215" s="21">
        <v>3.2</v>
      </c>
      <c r="I215" s="20">
        <v>2.2499999999999999E-2</v>
      </c>
      <c r="J215" s="21">
        <v>61249.1</v>
      </c>
      <c r="K215" s="23">
        <v>-251754</v>
      </c>
      <c r="U215" s="36"/>
      <c r="V215" s="36"/>
      <c r="W215" s="36"/>
      <c r="X215" s="36"/>
      <c r="Y215" s="36"/>
      <c r="Z215" s="19">
        <v>39022</v>
      </c>
      <c r="AA215" s="38">
        <v>0.48581447242588505</v>
      </c>
      <c r="AB215" s="22"/>
      <c r="AC215" s="38">
        <v>0.06</v>
      </c>
      <c r="AD215" s="39">
        <v>8695179992423.3594</v>
      </c>
      <c r="AE215" s="39">
        <v>-5783297193.3189201</v>
      </c>
    </row>
    <row r="216" spans="6:31" ht="23.5" x14ac:dyDescent="0.55000000000000004">
      <c r="U216" s="36"/>
      <c r="V216" s="36"/>
      <c r="W216" s="36"/>
      <c r="X216" s="36"/>
      <c r="Y216" s="36"/>
      <c r="Z216" s="19">
        <v>39052</v>
      </c>
      <c r="AA216" s="38">
        <v>0.48581447242588505</v>
      </c>
      <c r="AB216" s="22"/>
      <c r="AC216" s="38">
        <v>0.06</v>
      </c>
      <c r="AD216" s="39">
        <v>8792147242836.4307</v>
      </c>
      <c r="AE216" s="39">
        <v>-5069117160.9961996</v>
      </c>
    </row>
    <row r="217" spans="6:31" ht="23.5" x14ac:dyDescent="0.55000000000000004">
      <c r="U217" s="36"/>
      <c r="V217" s="36"/>
      <c r="W217" s="36"/>
      <c r="X217" s="36"/>
      <c r="Y217" s="36"/>
      <c r="Z217" s="19">
        <v>39083</v>
      </c>
      <c r="AA217" s="38">
        <v>0.48581447242588505</v>
      </c>
      <c r="AB217" s="22"/>
      <c r="AC217" s="38">
        <v>0.06</v>
      </c>
      <c r="AD217" s="39">
        <v>8860397702104.0391</v>
      </c>
      <c r="AE217" s="39">
        <v>-3733845102.74122</v>
      </c>
    </row>
    <row r="218" spans="6:31" ht="23.5" x14ac:dyDescent="0.55000000000000004">
      <c r="U218" s="36"/>
      <c r="V218" s="36"/>
      <c r="W218" s="36"/>
      <c r="X218" s="36"/>
      <c r="Y218" s="36"/>
      <c r="Z218" s="19">
        <v>39114</v>
      </c>
      <c r="AA218" s="38">
        <v>0.48963978323238799</v>
      </c>
      <c r="AB218" s="22"/>
      <c r="AC218" s="38">
        <v>0.06</v>
      </c>
      <c r="AD218" s="39">
        <v>9250628018114.0605</v>
      </c>
      <c r="AE218" s="39">
        <v>-5243056040.9815302</v>
      </c>
    </row>
    <row r="219" spans="6:31" ht="23.5" x14ac:dyDescent="0.55000000000000004">
      <c r="U219" s="36"/>
      <c r="V219" s="36"/>
      <c r="W219" s="36"/>
      <c r="X219" s="36"/>
      <c r="Y219" s="36"/>
      <c r="Z219" s="19">
        <v>39142</v>
      </c>
      <c r="AA219" s="38">
        <v>0.48581447242588505</v>
      </c>
      <c r="AB219" s="22"/>
      <c r="AC219" s="38">
        <v>0.06</v>
      </c>
      <c r="AD219" s="39">
        <v>9256098736281.959</v>
      </c>
      <c r="AE219" s="39">
        <v>-5664852024.3021393</v>
      </c>
    </row>
    <row r="220" spans="6:31" ht="23.5" x14ac:dyDescent="0.55000000000000004">
      <c r="U220" s="36"/>
      <c r="V220" s="36"/>
      <c r="W220" s="36"/>
      <c r="X220" s="36"/>
      <c r="Y220" s="36"/>
      <c r="Z220" s="19">
        <v>39173</v>
      </c>
      <c r="AA220" s="38">
        <v>0.48963978323238799</v>
      </c>
      <c r="AB220" s="22"/>
      <c r="AC220" s="38">
        <v>0.06</v>
      </c>
      <c r="AD220" s="39">
        <v>9083473741626.541</v>
      </c>
      <c r="AE220" s="39">
        <v>-6977903818.8919296</v>
      </c>
    </row>
    <row r="221" spans="6:31" ht="23.5" x14ac:dyDescent="0.55000000000000004">
      <c r="U221" s="36"/>
      <c r="V221" s="36"/>
      <c r="W221" s="36"/>
      <c r="X221" s="36"/>
      <c r="Y221" s="36"/>
      <c r="Z221" s="19">
        <v>39203</v>
      </c>
      <c r="AA221" s="38">
        <v>0.49346509403889099</v>
      </c>
      <c r="AB221" s="22"/>
      <c r="AC221" s="38">
        <v>0.06</v>
      </c>
      <c r="AD221" s="39">
        <v>9139550609286.2695</v>
      </c>
      <c r="AE221" s="39">
        <v>-7335687153.6595898</v>
      </c>
    </row>
    <row r="222" spans="6:31" ht="23.5" x14ac:dyDescent="0.55000000000000004">
      <c r="U222" s="36"/>
      <c r="V222" s="36"/>
      <c r="W222" s="36"/>
      <c r="X222" s="36"/>
      <c r="Y222" s="36"/>
      <c r="Z222" s="19">
        <v>39234</v>
      </c>
      <c r="AA222" s="38">
        <v>0.49729040484539394</v>
      </c>
      <c r="AB222" s="22"/>
      <c r="AC222" s="38">
        <v>0.06</v>
      </c>
      <c r="AD222" s="39">
        <v>9416580192423.1699</v>
      </c>
      <c r="AE222" s="39">
        <v>-7893768513.1696491</v>
      </c>
    </row>
    <row r="223" spans="6:31" ht="23.5" x14ac:dyDescent="0.55000000000000004">
      <c r="U223" s="36"/>
      <c r="V223" s="36"/>
      <c r="W223" s="36"/>
      <c r="X223" s="36"/>
      <c r="Y223" s="36"/>
      <c r="Z223" s="19">
        <v>39264</v>
      </c>
      <c r="AA223" s="38">
        <v>0.5049410264584</v>
      </c>
      <c r="AB223" s="22"/>
      <c r="AC223" s="38">
        <v>0.06</v>
      </c>
      <c r="AD223" s="39">
        <v>9586963561839.7891</v>
      </c>
      <c r="AE223" s="39">
        <v>-7887770351.69944</v>
      </c>
    </row>
    <row r="224" spans="6:31" ht="23.5" x14ac:dyDescent="0.55000000000000004">
      <c r="U224" s="36"/>
      <c r="V224" s="36"/>
      <c r="W224" s="36"/>
      <c r="X224" s="36"/>
      <c r="Y224" s="36"/>
      <c r="Z224" s="19">
        <v>39295</v>
      </c>
      <c r="AA224" s="38">
        <v>0.50876633726490295</v>
      </c>
      <c r="AB224" s="22"/>
      <c r="AC224" s="38">
        <v>0.06</v>
      </c>
      <c r="AD224" s="39">
        <v>9488283025651.4102</v>
      </c>
      <c r="AE224" s="39">
        <v>-7302259095.9835901</v>
      </c>
    </row>
    <row r="225" spans="21:31" ht="23.5" x14ac:dyDescent="0.55000000000000004">
      <c r="U225" s="36"/>
      <c r="V225" s="36"/>
      <c r="W225" s="36"/>
      <c r="X225" s="36"/>
      <c r="Y225" s="36"/>
      <c r="Z225" s="19">
        <v>39326</v>
      </c>
      <c r="AA225" s="38">
        <v>0.50876633726490295</v>
      </c>
      <c r="AB225" s="22"/>
      <c r="AC225" s="38">
        <v>0.06</v>
      </c>
      <c r="AD225" s="39">
        <v>9836133174245.0508</v>
      </c>
      <c r="AE225" s="39">
        <v>-5771116903.5134993</v>
      </c>
    </row>
    <row r="226" spans="21:31" ht="23.5" x14ac:dyDescent="0.55000000000000004">
      <c r="U226" s="36"/>
      <c r="V226" s="36"/>
      <c r="W226" s="36"/>
      <c r="X226" s="36"/>
      <c r="Y226" s="36"/>
      <c r="Z226" s="19">
        <v>39356</v>
      </c>
      <c r="AA226" s="38">
        <v>0.512591648071406</v>
      </c>
      <c r="AB226" s="22"/>
      <c r="AC226" s="38">
        <v>0.06</v>
      </c>
      <c r="AD226" s="39">
        <v>9768117534277.5898</v>
      </c>
      <c r="AE226" s="39">
        <v>-6325555636.5248404</v>
      </c>
    </row>
    <row r="227" spans="21:31" ht="23.5" x14ac:dyDescent="0.55000000000000004">
      <c r="U227" s="36"/>
      <c r="V227" s="36"/>
      <c r="W227" s="36"/>
      <c r="X227" s="36"/>
      <c r="Y227" s="36"/>
      <c r="Z227" s="19">
        <v>39387</v>
      </c>
      <c r="AA227" s="38">
        <v>0.512591648071406</v>
      </c>
      <c r="AB227" s="22"/>
      <c r="AC227" s="38">
        <v>0.06</v>
      </c>
      <c r="AD227" s="39">
        <v>10287955199214.9</v>
      </c>
      <c r="AE227" s="39">
        <v>-8390497115.2017803</v>
      </c>
    </row>
    <row r="228" spans="21:31" ht="23.5" x14ac:dyDescent="0.55000000000000004">
      <c r="U228" s="36"/>
      <c r="V228" s="36"/>
      <c r="W228" s="36"/>
      <c r="X228" s="36"/>
      <c r="Y228" s="36"/>
      <c r="Z228" s="19">
        <v>39417</v>
      </c>
      <c r="AA228" s="38">
        <v>0.512591648071406</v>
      </c>
      <c r="AB228" s="22"/>
      <c r="AC228" s="38">
        <v>0.06</v>
      </c>
      <c r="AD228" s="39">
        <v>10391884102073.699</v>
      </c>
      <c r="AE228" s="39">
        <v>-5834773344.0470304</v>
      </c>
    </row>
    <row r="229" spans="21:31" ht="23.5" x14ac:dyDescent="0.55000000000000004">
      <c r="U229" s="36"/>
      <c r="V229" s="36"/>
      <c r="W229" s="36"/>
      <c r="X229" s="36"/>
      <c r="Y229" s="36"/>
      <c r="Z229" s="19">
        <v>39448</v>
      </c>
      <c r="AA229" s="38">
        <v>0.512591648071406</v>
      </c>
      <c r="AB229" s="22"/>
      <c r="AC229" s="38">
        <v>0.06</v>
      </c>
      <c r="AD229" s="39">
        <v>10625571371893.701</v>
      </c>
      <c r="AE229" s="39">
        <v>-8362669624.2439709</v>
      </c>
    </row>
    <row r="230" spans="21:31" ht="23.5" x14ac:dyDescent="0.55000000000000004">
      <c r="U230" s="36"/>
      <c r="V230" s="36"/>
      <c r="W230" s="36"/>
      <c r="X230" s="36"/>
      <c r="Y230" s="36"/>
      <c r="Z230" s="19">
        <v>39479</v>
      </c>
      <c r="AA230" s="38">
        <v>0.51641695887790906</v>
      </c>
      <c r="AB230" s="22"/>
      <c r="AC230" s="38">
        <v>0.06</v>
      </c>
      <c r="AD230" s="39">
        <v>10690822711531.9</v>
      </c>
      <c r="AE230" s="39">
        <v>-7548067397.0237904</v>
      </c>
    </row>
    <row r="231" spans="21:31" ht="23.5" x14ac:dyDescent="0.55000000000000004">
      <c r="U231" s="36"/>
      <c r="V231" s="36"/>
      <c r="W231" s="36"/>
      <c r="X231" s="36"/>
      <c r="Y231" s="36"/>
      <c r="Z231" s="19">
        <v>39508</v>
      </c>
      <c r="AA231" s="38">
        <v>0.52406758049091495</v>
      </c>
      <c r="AB231" s="22"/>
      <c r="AC231" s="38">
        <v>0.06</v>
      </c>
      <c r="AD231" s="39">
        <v>11045996363752.199</v>
      </c>
      <c r="AE231" s="39">
        <v>-8381452085.2772102</v>
      </c>
    </row>
    <row r="232" spans="21:31" ht="23.5" x14ac:dyDescent="0.55000000000000004">
      <c r="U232" s="36"/>
      <c r="V232" s="36"/>
      <c r="W232" s="36"/>
      <c r="X232" s="36"/>
      <c r="Y232" s="36"/>
      <c r="Z232" s="19">
        <v>39539</v>
      </c>
      <c r="AA232" s="38">
        <v>0.52789289129741801</v>
      </c>
      <c r="AB232" s="22"/>
      <c r="AC232" s="38">
        <v>0.06</v>
      </c>
      <c r="AD232" s="39">
        <v>10850272015587.301</v>
      </c>
      <c r="AE232" s="39">
        <v>-11510421069.3398</v>
      </c>
    </row>
    <row r="233" spans="21:31" ht="23.5" x14ac:dyDescent="0.55000000000000004">
      <c r="U233" s="36"/>
      <c r="V233" s="36"/>
      <c r="W233" s="36"/>
      <c r="X233" s="36"/>
      <c r="Y233" s="36"/>
      <c r="Z233" s="19">
        <v>39569</v>
      </c>
      <c r="AA233" s="38">
        <v>0.53171820210392096</v>
      </c>
      <c r="AB233" s="22"/>
      <c r="AC233" s="38">
        <v>0.06</v>
      </c>
      <c r="AD233" s="39">
        <v>11037571640516.701</v>
      </c>
      <c r="AE233" s="39">
        <v>-9087217033.8120098</v>
      </c>
    </row>
    <row r="234" spans="21:31" ht="23.5" x14ac:dyDescent="0.55000000000000004">
      <c r="U234" s="36"/>
      <c r="V234" s="36"/>
      <c r="W234" s="36"/>
      <c r="X234" s="36"/>
      <c r="Y234" s="36"/>
      <c r="Z234" s="19">
        <v>39600</v>
      </c>
      <c r="AA234" s="38">
        <v>0.53554351291042401</v>
      </c>
      <c r="AB234" s="22"/>
      <c r="AC234" s="38">
        <v>0.06</v>
      </c>
      <c r="AD234" s="39">
        <v>11102318941751.4</v>
      </c>
      <c r="AE234" s="39">
        <v>-9749112475.7276306</v>
      </c>
    </row>
    <row r="235" spans="21:31" ht="23.5" x14ac:dyDescent="0.55000000000000004">
      <c r="U235" s="36"/>
      <c r="V235" s="36"/>
      <c r="W235" s="36"/>
      <c r="X235" s="36"/>
      <c r="Y235" s="36"/>
      <c r="Z235" s="19">
        <v>39630</v>
      </c>
      <c r="AA235" s="38">
        <v>0.54701944532993307</v>
      </c>
      <c r="AB235" s="22"/>
      <c r="AC235" s="38">
        <v>0.06</v>
      </c>
      <c r="AD235" s="39">
        <v>11180648169393.5</v>
      </c>
      <c r="AE235" s="39">
        <v>-11241778892.122101</v>
      </c>
    </row>
    <row r="236" spans="21:31" ht="23.5" x14ac:dyDescent="0.55000000000000004">
      <c r="U236" s="36"/>
      <c r="V236" s="36"/>
      <c r="W236" s="36"/>
      <c r="X236" s="36"/>
      <c r="Y236" s="36"/>
      <c r="Z236" s="19">
        <v>39661</v>
      </c>
      <c r="AA236" s="38">
        <v>0.55467006694293897</v>
      </c>
      <c r="AB236" s="22"/>
      <c r="AC236" s="38">
        <v>0.06</v>
      </c>
      <c r="AD236" s="39">
        <v>11324154507841</v>
      </c>
      <c r="AE236" s="39">
        <v>-15560106563.052599</v>
      </c>
    </row>
    <row r="237" spans="21:31" ht="23.5" x14ac:dyDescent="0.55000000000000004">
      <c r="U237" s="36"/>
      <c r="V237" s="36"/>
      <c r="W237" s="36"/>
      <c r="X237" s="36"/>
      <c r="Y237" s="36"/>
      <c r="Z237" s="19">
        <v>39692</v>
      </c>
      <c r="AA237" s="38">
        <v>0.55849537774944202</v>
      </c>
      <c r="AB237" s="22"/>
      <c r="AC237" s="38">
        <v>0.06</v>
      </c>
      <c r="AD237" s="39">
        <v>11438167205766.801</v>
      </c>
      <c r="AE237" s="39">
        <v>-14957459836.4783</v>
      </c>
    </row>
    <row r="238" spans="21:31" ht="23.5" x14ac:dyDescent="0.55000000000000004">
      <c r="U238" s="36"/>
      <c r="V238" s="36"/>
      <c r="W238" s="36"/>
      <c r="X238" s="36"/>
      <c r="Y238" s="36"/>
      <c r="Z238" s="19">
        <v>39722</v>
      </c>
      <c r="AA238" s="38">
        <v>0.56614599936244803</v>
      </c>
      <c r="AB238" s="22"/>
      <c r="AC238" s="38">
        <v>0.06</v>
      </c>
      <c r="AD238" s="39">
        <v>11411768088708.102</v>
      </c>
      <c r="AE238" s="39">
        <v>-10644468730.652901</v>
      </c>
    </row>
    <row r="239" spans="21:31" ht="23.5" x14ac:dyDescent="0.55000000000000004">
      <c r="U239" s="36"/>
      <c r="V239" s="36"/>
      <c r="W239" s="36"/>
      <c r="X239" s="36"/>
      <c r="Y239" s="36"/>
      <c r="Z239" s="19">
        <v>39753</v>
      </c>
      <c r="AA239" s="38">
        <v>0.56614599936244803</v>
      </c>
      <c r="AB239" s="22"/>
      <c r="AC239" s="38">
        <v>0.06</v>
      </c>
      <c r="AD239" s="39">
        <v>11353391617621.699</v>
      </c>
      <c r="AE239" s="39">
        <v>-12075433809.6397</v>
      </c>
    </row>
    <row r="240" spans="21:31" ht="23.5" x14ac:dyDescent="0.55000000000000004">
      <c r="U240" s="36"/>
      <c r="V240" s="36"/>
      <c r="W240" s="36"/>
      <c r="X240" s="36"/>
      <c r="Y240" s="36"/>
      <c r="Z240" s="19">
        <v>39783</v>
      </c>
      <c r="AA240" s="38">
        <v>0.56232068855594497</v>
      </c>
      <c r="AB240" s="22"/>
      <c r="AC240" s="38">
        <v>0.06</v>
      </c>
      <c r="AD240" s="39">
        <v>11445305839091.299</v>
      </c>
      <c r="AE240" s="39">
        <v>-6199709609.4479504</v>
      </c>
    </row>
    <row r="241" spans="21:31" ht="23.5" x14ac:dyDescent="0.55000000000000004">
      <c r="U241" s="36"/>
      <c r="V241" s="36"/>
      <c r="W241" s="36"/>
      <c r="X241" s="36"/>
      <c r="Y241" s="36"/>
      <c r="Z241" s="19">
        <v>39814</v>
      </c>
      <c r="AA241" s="38">
        <v>0.56614599936244803</v>
      </c>
      <c r="AB241" s="22"/>
      <c r="AC241" s="38">
        <v>0.06</v>
      </c>
      <c r="AD241" s="39">
        <v>11654642990536.799</v>
      </c>
      <c r="AE241" s="39">
        <v>-5798431413.0673103</v>
      </c>
    </row>
    <row r="242" spans="21:31" ht="23.5" x14ac:dyDescent="0.55000000000000004">
      <c r="U242" s="36"/>
      <c r="V242" s="36"/>
      <c r="W242" s="36"/>
      <c r="X242" s="36"/>
      <c r="Y242" s="36"/>
      <c r="Z242" s="19">
        <v>39845</v>
      </c>
      <c r="AA242" s="38">
        <v>0.56614599936244803</v>
      </c>
      <c r="AB242" s="22"/>
      <c r="AC242" s="38">
        <v>0.06</v>
      </c>
      <c r="AD242" s="39">
        <v>11872042831305.602</v>
      </c>
      <c r="AE242" s="39">
        <v>-4450026002.3430099</v>
      </c>
    </row>
    <row r="243" spans="21:31" ht="23.5" x14ac:dyDescent="0.55000000000000004">
      <c r="U243" s="36"/>
      <c r="V243" s="36"/>
      <c r="W243" s="36"/>
      <c r="X243" s="36"/>
      <c r="Y243" s="36"/>
      <c r="Z243" s="19">
        <v>39873</v>
      </c>
      <c r="AA243" s="38">
        <v>0.56614599936244803</v>
      </c>
      <c r="AB243" s="22"/>
      <c r="AC243" s="38">
        <v>0.06</v>
      </c>
      <c r="AD243" s="39">
        <v>12061605773390.199</v>
      </c>
      <c r="AE243" s="39">
        <v>-5136993740.0032997</v>
      </c>
    </row>
    <row r="244" spans="21:31" ht="23.5" x14ac:dyDescent="0.55000000000000004">
      <c r="U244" s="36"/>
      <c r="V244" s="36"/>
      <c r="W244" s="36"/>
      <c r="X244" s="36"/>
      <c r="Y244" s="36"/>
      <c r="Z244" s="19">
        <v>39904</v>
      </c>
      <c r="AA244" s="38">
        <v>0.57379662097545403</v>
      </c>
      <c r="AB244" s="22"/>
      <c r="AC244" s="38">
        <v>0.06</v>
      </c>
      <c r="AD244" s="39">
        <v>12325795010411.4</v>
      </c>
      <c r="AE244" s="39">
        <v>-6631574285.4874897</v>
      </c>
    </row>
    <row r="245" spans="21:31" ht="23.5" x14ac:dyDescent="0.55000000000000004">
      <c r="U245" s="36"/>
      <c r="V245" s="36"/>
      <c r="W245" s="36"/>
      <c r="X245" s="36"/>
      <c r="Y245" s="36"/>
      <c r="Z245" s="19">
        <v>39934</v>
      </c>
      <c r="AA245" s="38">
        <v>0.57762193178195698</v>
      </c>
      <c r="AB245" s="22"/>
      <c r="AC245" s="38">
        <v>0.06</v>
      </c>
      <c r="AD245" s="39">
        <v>12523072800587.102</v>
      </c>
      <c r="AE245" s="39">
        <v>-6735960978.4410105</v>
      </c>
    </row>
    <row r="246" spans="21:31" ht="23.5" x14ac:dyDescent="0.55000000000000004">
      <c r="U246" s="36"/>
      <c r="V246" s="36"/>
      <c r="W246" s="36"/>
      <c r="X246" s="36"/>
      <c r="Y246" s="36"/>
      <c r="Z246" s="19">
        <v>39965</v>
      </c>
      <c r="AA246" s="38">
        <v>0.58527255339496298</v>
      </c>
      <c r="AB246" s="22"/>
      <c r="AC246" s="38">
        <v>0.06</v>
      </c>
      <c r="AD246" s="39">
        <v>12497482966959.6</v>
      </c>
      <c r="AE246" s="39">
        <v>-9323265650.419939</v>
      </c>
    </row>
    <row r="247" spans="21:31" ht="23.5" x14ac:dyDescent="0.55000000000000004">
      <c r="U247" s="36"/>
      <c r="V247" s="36"/>
      <c r="W247" s="36"/>
      <c r="X247" s="36"/>
      <c r="Y247" s="36"/>
      <c r="Z247" s="19">
        <v>39995</v>
      </c>
      <c r="AA247" s="38">
        <v>0.61204972904048505</v>
      </c>
      <c r="AB247" s="22"/>
      <c r="AC247" s="38">
        <v>0.06</v>
      </c>
      <c r="AD247" s="39">
        <v>12780197349817.199</v>
      </c>
      <c r="AE247" s="39">
        <v>-6461501679.9011803</v>
      </c>
    </row>
    <row r="248" spans="21:31" ht="23.5" x14ac:dyDescent="0.55000000000000004">
      <c r="U248" s="36"/>
      <c r="V248" s="36"/>
      <c r="W248" s="36"/>
      <c r="X248" s="36"/>
      <c r="Y248" s="36"/>
      <c r="Z248" s="19">
        <v>40026</v>
      </c>
      <c r="AA248" s="38">
        <v>0.61970035065349105</v>
      </c>
      <c r="AB248" s="22"/>
      <c r="AC248" s="38">
        <v>0.06</v>
      </c>
      <c r="AD248" s="39">
        <v>12995997330567.6</v>
      </c>
      <c r="AE248" s="39">
        <v>-8678064440.9329205</v>
      </c>
    </row>
    <row r="249" spans="21:31" ht="23.5" x14ac:dyDescent="0.55000000000000004">
      <c r="U249" s="36"/>
      <c r="V249" s="36"/>
      <c r="W249" s="36"/>
      <c r="X249" s="36"/>
      <c r="Y249" s="36"/>
      <c r="Z249" s="19">
        <v>40057</v>
      </c>
      <c r="AA249" s="38">
        <v>0.623525661459994</v>
      </c>
      <c r="AB249" s="22"/>
      <c r="AC249" s="38">
        <v>0.06</v>
      </c>
      <c r="AD249" s="39">
        <v>13150534867433.799</v>
      </c>
      <c r="AE249" s="39">
        <v>-6771575502.0891199</v>
      </c>
    </row>
    <row r="250" spans="21:31" ht="23.5" x14ac:dyDescent="0.55000000000000004">
      <c r="U250" s="36"/>
      <c r="V250" s="36"/>
      <c r="W250" s="36"/>
      <c r="X250" s="36"/>
      <c r="Y250" s="36"/>
      <c r="Z250" s="19">
        <v>40087</v>
      </c>
      <c r="AA250" s="38">
        <v>0.631176283073</v>
      </c>
      <c r="AB250" s="22"/>
      <c r="AC250" s="38">
        <v>0.06</v>
      </c>
      <c r="AD250" s="39">
        <v>13221064253845.6</v>
      </c>
      <c r="AE250" s="39">
        <v>-10157111778.5054</v>
      </c>
    </row>
    <row r="251" spans="21:31" ht="23.5" x14ac:dyDescent="0.55000000000000004">
      <c r="U251" s="36"/>
      <c r="V251" s="36"/>
      <c r="W251" s="36"/>
      <c r="X251" s="36"/>
      <c r="Y251" s="36"/>
      <c r="Z251" s="19">
        <v>40118</v>
      </c>
      <c r="AA251" s="38">
        <v>0.64265221549250895</v>
      </c>
      <c r="AB251" s="22"/>
      <c r="AC251" s="38">
        <v>0.06</v>
      </c>
      <c r="AD251" s="39">
        <v>13271423758586.5</v>
      </c>
      <c r="AE251" s="39">
        <v>-9364013749.896101</v>
      </c>
    </row>
    <row r="252" spans="21:31" ht="23.5" x14ac:dyDescent="0.55000000000000004">
      <c r="U252" s="36"/>
      <c r="V252" s="36"/>
      <c r="W252" s="36"/>
      <c r="X252" s="36"/>
      <c r="Y252" s="36"/>
      <c r="Z252" s="19">
        <v>40148</v>
      </c>
      <c r="AA252" s="38">
        <v>0.64647752629901201</v>
      </c>
      <c r="AB252" s="22"/>
      <c r="AC252" s="38">
        <v>0.06</v>
      </c>
      <c r="AD252" s="39">
        <v>13465848167003.701</v>
      </c>
      <c r="AE252" s="39">
        <v>-11810031551.431499</v>
      </c>
    </row>
    <row r="253" spans="21:31" ht="23.5" x14ac:dyDescent="0.55000000000000004">
      <c r="U253" s="36"/>
      <c r="V253" s="36"/>
      <c r="W253" s="36"/>
      <c r="X253" s="36"/>
      <c r="Y253" s="36"/>
      <c r="Z253" s="19">
        <v>40179</v>
      </c>
      <c r="AA253" s="38">
        <v>0.65795345871852107</v>
      </c>
      <c r="AB253" s="22"/>
      <c r="AC253" s="38">
        <v>0.06</v>
      </c>
      <c r="AD253" s="39">
        <v>13853677602035.602</v>
      </c>
      <c r="AE253" s="39">
        <v>-9443624031.5270596</v>
      </c>
    </row>
    <row r="254" spans="21:31" ht="23.5" x14ac:dyDescent="0.55000000000000004">
      <c r="U254" s="36"/>
      <c r="V254" s="36"/>
      <c r="W254" s="36"/>
      <c r="X254" s="36"/>
      <c r="Y254" s="36"/>
      <c r="Z254" s="19">
        <v>40210</v>
      </c>
      <c r="AA254" s="38">
        <v>0.65030283710551506</v>
      </c>
      <c r="AB254" s="22"/>
      <c r="AC254" s="38">
        <v>0.06</v>
      </c>
      <c r="AD254" s="39">
        <v>13975176010649.5</v>
      </c>
      <c r="AE254" s="39">
        <v>-11324509299.5961</v>
      </c>
    </row>
    <row r="255" spans="21:31" ht="23.5" x14ac:dyDescent="0.55000000000000004">
      <c r="U255" s="36"/>
      <c r="V255" s="36"/>
      <c r="W255" s="36"/>
      <c r="X255" s="36"/>
      <c r="Y255" s="36"/>
      <c r="Z255" s="19">
        <v>40238</v>
      </c>
      <c r="AA255" s="38">
        <v>0.65030283710551506</v>
      </c>
      <c r="AB255" s="22"/>
      <c r="AC255" s="38">
        <v>0.06</v>
      </c>
      <c r="AD255" s="39">
        <v>14333497827381.801</v>
      </c>
      <c r="AE255" s="39">
        <v>-10943042027.279499</v>
      </c>
    </row>
    <row r="256" spans="21:31" ht="23.5" x14ac:dyDescent="0.55000000000000004">
      <c r="U256" s="36"/>
      <c r="V256" s="36"/>
      <c r="W256" s="36"/>
      <c r="X256" s="36"/>
      <c r="Y256" s="36"/>
      <c r="Z256" s="19">
        <v>40269</v>
      </c>
      <c r="AA256" s="38">
        <v>0.65030283710551506</v>
      </c>
      <c r="AB256" s="22"/>
      <c r="AC256" s="38">
        <v>0.06</v>
      </c>
      <c r="AD256" s="39">
        <v>14307251884510.4</v>
      </c>
      <c r="AE256" s="39">
        <v>-12564648559.072401</v>
      </c>
    </row>
    <row r="257" spans="21:31" ht="23.5" x14ac:dyDescent="0.55000000000000004">
      <c r="U257" s="36"/>
      <c r="V257" s="36"/>
      <c r="W257" s="36"/>
      <c r="X257" s="36"/>
      <c r="Y257" s="36"/>
      <c r="Z257" s="19">
        <v>40299</v>
      </c>
      <c r="AA257" s="38">
        <v>0.65795345871852107</v>
      </c>
      <c r="AB257" s="22"/>
      <c r="AC257" s="38">
        <v>0.06</v>
      </c>
      <c r="AD257" s="39">
        <v>14568786194429.199</v>
      </c>
      <c r="AE257" s="39">
        <v>-10702972877.7677</v>
      </c>
    </row>
    <row r="258" spans="21:31" ht="23.5" x14ac:dyDescent="0.55000000000000004">
      <c r="U258" s="36"/>
      <c r="V258" s="36"/>
      <c r="W258" s="36"/>
      <c r="X258" s="36"/>
      <c r="Y258" s="36"/>
      <c r="Z258" s="19">
        <v>40330</v>
      </c>
      <c r="AA258" s="38">
        <v>0.66560408033152696</v>
      </c>
      <c r="AB258" s="22"/>
      <c r="AC258" s="38">
        <v>0.06</v>
      </c>
      <c r="AD258" s="39">
        <v>14866105527889.799</v>
      </c>
      <c r="AE258" s="39">
        <v>-8493610790.5279598</v>
      </c>
    </row>
    <row r="259" spans="21:31" ht="23.5" x14ac:dyDescent="0.55000000000000004">
      <c r="U259" s="36"/>
      <c r="V259" s="36"/>
      <c r="W259" s="36"/>
      <c r="X259" s="36"/>
      <c r="Y259" s="36"/>
      <c r="Z259" s="19">
        <v>40360</v>
      </c>
      <c r="AA259" s="38">
        <v>0.68090532355753897</v>
      </c>
      <c r="AB259" s="22"/>
      <c r="AC259" s="38">
        <v>0.06</v>
      </c>
      <c r="AD259" s="39">
        <v>15249656592785.9</v>
      </c>
      <c r="AE259" s="39">
        <v>-11741301993.4401</v>
      </c>
    </row>
    <row r="260" spans="21:31" ht="23.5" x14ac:dyDescent="0.55000000000000004">
      <c r="U260" s="36"/>
      <c r="V260" s="36"/>
      <c r="W260" s="36"/>
      <c r="X260" s="36"/>
      <c r="Y260" s="36"/>
      <c r="Z260" s="19">
        <v>40391</v>
      </c>
      <c r="AA260" s="38">
        <v>0.68090532355753897</v>
      </c>
      <c r="AB260" s="22"/>
      <c r="AC260" s="38">
        <v>0.06</v>
      </c>
      <c r="AD260" s="39">
        <v>15251100678590.6</v>
      </c>
      <c r="AE260" s="39">
        <v>-10119662530.622601</v>
      </c>
    </row>
    <row r="261" spans="21:31" ht="23.5" x14ac:dyDescent="0.55000000000000004">
      <c r="U261" s="36"/>
      <c r="V261" s="36"/>
      <c r="W261" s="36"/>
      <c r="X261" s="36"/>
      <c r="Y261" s="36"/>
      <c r="Z261" s="19">
        <v>40422</v>
      </c>
      <c r="AA261" s="38">
        <v>0.68473063436404202</v>
      </c>
      <c r="AB261" s="22"/>
      <c r="AC261" s="38">
        <v>0.06</v>
      </c>
      <c r="AD261" s="39">
        <v>15295554624111.5</v>
      </c>
      <c r="AE261" s="39">
        <v>-11637969004.422899</v>
      </c>
    </row>
    <row r="262" spans="21:31" ht="23.5" x14ac:dyDescent="0.55000000000000004">
      <c r="U262" s="36"/>
      <c r="V262" s="36"/>
      <c r="W262" s="36"/>
      <c r="X262" s="36"/>
      <c r="Y262" s="36"/>
      <c r="Z262" s="19">
        <v>40452</v>
      </c>
      <c r="AA262" s="38">
        <v>0.69238125597704792</v>
      </c>
      <c r="AB262" s="22"/>
      <c r="AC262" s="38">
        <v>0.06</v>
      </c>
      <c r="AD262" s="39">
        <v>15875377404072.6</v>
      </c>
      <c r="AE262" s="39">
        <v>-12205734609.640699</v>
      </c>
    </row>
    <row r="263" spans="21:31" ht="23.5" x14ac:dyDescent="0.55000000000000004">
      <c r="U263" s="36"/>
      <c r="V263" s="36"/>
      <c r="W263" s="36"/>
      <c r="X263" s="36"/>
      <c r="Y263" s="36"/>
      <c r="Z263" s="19">
        <v>40483</v>
      </c>
      <c r="AA263" s="38">
        <v>0.69620656678355108</v>
      </c>
      <c r="AB263" s="22"/>
      <c r="AC263" s="38">
        <v>0.06</v>
      </c>
      <c r="AD263" s="39">
        <v>16045404855989.4</v>
      </c>
      <c r="AE263" s="39">
        <v>-6117796165.7269096</v>
      </c>
    </row>
    <row r="264" spans="21:31" ht="23.5" x14ac:dyDescent="0.55000000000000004">
      <c r="U264" s="36"/>
      <c r="V264" s="36"/>
      <c r="W264" s="36"/>
      <c r="X264" s="36"/>
      <c r="Y264" s="36"/>
      <c r="Z264" s="19">
        <v>40513</v>
      </c>
      <c r="AA264" s="38">
        <v>0.70768249920306003</v>
      </c>
      <c r="AB264" s="22"/>
      <c r="AC264" s="38">
        <v>0.06</v>
      </c>
      <c r="AD264" s="39">
        <v>16055050063375.9</v>
      </c>
      <c r="AE264" s="39">
        <v>-8356234479.7422304</v>
      </c>
    </row>
    <row r="265" spans="21:31" ht="23.5" x14ac:dyDescent="0.55000000000000004">
      <c r="U265" s="36"/>
      <c r="V265" s="36"/>
      <c r="W265" s="36"/>
      <c r="X265" s="36"/>
      <c r="Y265" s="36"/>
      <c r="Z265" s="19">
        <v>40544</v>
      </c>
      <c r="AA265" s="38">
        <v>0.71915843162256909</v>
      </c>
      <c r="AB265" s="22"/>
      <c r="AC265" s="38">
        <v>0.06</v>
      </c>
      <c r="AD265" s="39">
        <v>15794321232580.398</v>
      </c>
      <c r="AE265" s="39">
        <v>-10161920859.690102</v>
      </c>
    </row>
    <row r="266" spans="21:31" ht="23.5" x14ac:dyDescent="0.55000000000000004">
      <c r="U266" s="36"/>
      <c r="V266" s="36"/>
      <c r="W266" s="36"/>
      <c r="X266" s="36"/>
      <c r="Y266" s="36"/>
      <c r="Z266" s="19">
        <v>40575</v>
      </c>
      <c r="AA266" s="38">
        <v>0.70768249920306003</v>
      </c>
      <c r="AB266" s="22"/>
      <c r="AC266" s="38">
        <v>0.06</v>
      </c>
      <c r="AD266" s="39">
        <v>15899486698603.5</v>
      </c>
      <c r="AE266" s="39">
        <v>-10850508954.9184</v>
      </c>
    </row>
    <row r="267" spans="21:31" ht="23.5" x14ac:dyDescent="0.55000000000000004">
      <c r="U267" s="36"/>
      <c r="V267" s="36"/>
      <c r="W267" s="36"/>
      <c r="X267" s="36"/>
      <c r="Y267" s="36"/>
      <c r="Z267" s="19">
        <v>40603</v>
      </c>
      <c r="AA267" s="38">
        <v>0.70768249920306003</v>
      </c>
      <c r="AB267" s="22"/>
      <c r="AC267" s="38">
        <v>0.06</v>
      </c>
      <c r="AD267" s="39">
        <v>15855425071239.799</v>
      </c>
      <c r="AE267" s="39">
        <v>-6606945462.9163599</v>
      </c>
    </row>
    <row r="268" spans="21:31" ht="23.5" x14ac:dyDescent="0.55000000000000004">
      <c r="U268" s="36"/>
      <c r="V268" s="36"/>
      <c r="W268" s="36"/>
      <c r="X268" s="36"/>
      <c r="Y268" s="36"/>
      <c r="Z268" s="19">
        <v>40634</v>
      </c>
      <c r="AA268" s="38">
        <v>0.71150781000956298</v>
      </c>
      <c r="AB268" s="22"/>
      <c r="AC268" s="38">
        <v>0.06</v>
      </c>
      <c r="AD268" s="39">
        <v>15861301972910.799</v>
      </c>
      <c r="AE268" s="39">
        <v>-12190859364.372801</v>
      </c>
    </row>
    <row r="269" spans="21:31" ht="23.5" x14ac:dyDescent="0.55000000000000004">
      <c r="U269" s="36"/>
      <c r="V269" s="36"/>
      <c r="W269" s="36"/>
      <c r="X269" s="36"/>
      <c r="Y269" s="36"/>
      <c r="Z269" s="19">
        <v>40664</v>
      </c>
      <c r="AA269" s="38">
        <v>0.71533312081606593</v>
      </c>
      <c r="AB269" s="22"/>
      <c r="AC269" s="38">
        <v>0.06</v>
      </c>
      <c r="AD269" s="39">
        <v>15860982872393.301</v>
      </c>
      <c r="AE269" s="39">
        <v>-16102262631.077501</v>
      </c>
    </row>
    <row r="270" spans="21:31" ht="23.5" x14ac:dyDescent="0.55000000000000004">
      <c r="U270" s="36"/>
      <c r="V270" s="36"/>
      <c r="W270" s="36"/>
      <c r="X270" s="36"/>
      <c r="Y270" s="36"/>
      <c r="Z270" s="19">
        <v>40695</v>
      </c>
      <c r="AA270" s="38">
        <v>0.72298374242907204</v>
      </c>
      <c r="AB270" s="22"/>
      <c r="AC270" s="38">
        <v>0.06</v>
      </c>
      <c r="AD270" s="39">
        <v>15873212343714.301</v>
      </c>
      <c r="AE270" s="39">
        <v>-15077432072.8095</v>
      </c>
    </row>
    <row r="271" spans="21:31" ht="23.5" x14ac:dyDescent="0.55000000000000004">
      <c r="U271" s="36"/>
      <c r="V271" s="36"/>
      <c r="W271" s="36"/>
      <c r="X271" s="36"/>
      <c r="Y271" s="36"/>
      <c r="Z271" s="19">
        <v>40725</v>
      </c>
      <c r="AA271" s="38">
        <v>0.73828498565508394</v>
      </c>
      <c r="AB271" s="22"/>
      <c r="AC271" s="38">
        <v>0.06</v>
      </c>
      <c r="AD271" s="39">
        <v>15938525908189.9</v>
      </c>
      <c r="AE271" s="39">
        <v>-13225967195.602999</v>
      </c>
    </row>
    <row r="272" spans="21:31" ht="23.5" x14ac:dyDescent="0.55000000000000004">
      <c r="U272" s="36"/>
      <c r="V272" s="36"/>
      <c r="W272" s="36"/>
      <c r="X272" s="36"/>
      <c r="Y272" s="36"/>
      <c r="Z272" s="19">
        <v>40756</v>
      </c>
      <c r="AA272" s="38">
        <v>0.7421102964615871</v>
      </c>
      <c r="AB272" s="22"/>
      <c r="AC272" s="38">
        <v>0.06</v>
      </c>
      <c r="AD272" s="39">
        <v>16037298740023.6</v>
      </c>
      <c r="AE272" s="39">
        <v>-16239713436.564098</v>
      </c>
    </row>
    <row r="273" spans="21:31" ht="23.5" x14ac:dyDescent="0.55000000000000004">
      <c r="U273" s="36"/>
      <c r="V273" s="36"/>
      <c r="W273" s="36"/>
      <c r="X273" s="36"/>
      <c r="Y273" s="36"/>
      <c r="Z273" s="19">
        <v>40787</v>
      </c>
      <c r="AA273" s="38">
        <v>0.75358622888109705</v>
      </c>
      <c r="AB273" s="22"/>
      <c r="AC273" s="38">
        <v>0.06</v>
      </c>
      <c r="AD273" s="39">
        <v>15996232097298.102</v>
      </c>
      <c r="AE273" s="39">
        <v>-14637006708.4786</v>
      </c>
    </row>
    <row r="274" spans="21:31" ht="23.5" x14ac:dyDescent="0.55000000000000004">
      <c r="U274" s="36"/>
      <c r="V274" s="36"/>
      <c r="W274" s="36"/>
      <c r="X274" s="36"/>
      <c r="Y274" s="36"/>
      <c r="Z274" s="19">
        <v>40817</v>
      </c>
      <c r="AA274" s="38">
        <v>0.7574115396876</v>
      </c>
      <c r="AB274" s="22"/>
      <c r="AC274" s="38">
        <v>0.06</v>
      </c>
      <c r="AD274" s="39">
        <v>16145019191540.602</v>
      </c>
      <c r="AE274" s="39">
        <v>-16048153806.202698</v>
      </c>
    </row>
    <row r="275" spans="21:31" ht="23.5" x14ac:dyDescent="0.55000000000000004">
      <c r="U275" s="36"/>
      <c r="V275" s="36"/>
      <c r="W275" s="36"/>
      <c r="X275" s="36"/>
      <c r="Y275" s="36"/>
      <c r="Z275" s="19">
        <v>40848</v>
      </c>
      <c r="AA275" s="38">
        <v>0.76123685049410195</v>
      </c>
      <c r="AB275" s="22"/>
      <c r="AC275" s="38">
        <v>0.06</v>
      </c>
      <c r="AD275" s="39">
        <v>16301399615886.201</v>
      </c>
      <c r="AE275" s="39">
        <v>-15885415852.8321</v>
      </c>
    </row>
    <row r="276" spans="21:31" ht="23.5" x14ac:dyDescent="0.55000000000000004">
      <c r="U276" s="36"/>
      <c r="V276" s="36"/>
      <c r="W276" s="36"/>
      <c r="X276" s="36"/>
      <c r="Y276" s="36"/>
      <c r="Z276" s="19">
        <v>40878</v>
      </c>
      <c r="AA276" s="38">
        <v>0.75358622888109705</v>
      </c>
      <c r="AB276" s="22"/>
      <c r="AC276" s="38">
        <v>0.06</v>
      </c>
      <c r="AD276" s="39">
        <v>17072792564616.598</v>
      </c>
      <c r="AE276" s="39">
        <v>-14648167704.7157</v>
      </c>
    </row>
    <row r="277" spans="21:31" ht="23.5" x14ac:dyDescent="0.55000000000000004">
      <c r="U277" s="36"/>
      <c r="V277" s="36"/>
      <c r="W277" s="36"/>
      <c r="X277" s="36"/>
      <c r="Y277" s="36"/>
      <c r="Z277" s="19">
        <v>40909</v>
      </c>
      <c r="AA277" s="38">
        <v>0.7574115396876</v>
      </c>
      <c r="AB277" s="22"/>
      <c r="AC277" s="38">
        <v>0.06</v>
      </c>
      <c r="AD277" s="39">
        <v>16875265670108.4</v>
      </c>
      <c r="AE277" s="39">
        <v>-16875713673.8617</v>
      </c>
    </row>
    <row r="278" spans="21:31" ht="23.5" x14ac:dyDescent="0.55000000000000004">
      <c r="U278" s="36"/>
      <c r="V278" s="36"/>
      <c r="W278" s="36"/>
      <c r="X278" s="36"/>
      <c r="Y278" s="36"/>
      <c r="Z278" s="19">
        <v>40940</v>
      </c>
      <c r="AA278" s="38">
        <v>0.76123685049410195</v>
      </c>
      <c r="AB278" s="22"/>
      <c r="AC278" s="38">
        <v>9.5000000000000001E-2</v>
      </c>
      <c r="AD278" s="39">
        <v>16940487173785.102</v>
      </c>
      <c r="AE278" s="39">
        <v>-16455459554.082499</v>
      </c>
    </row>
    <row r="279" spans="21:31" ht="23.5" x14ac:dyDescent="0.55000000000000004">
      <c r="U279" s="36"/>
      <c r="V279" s="36"/>
      <c r="W279" s="36"/>
      <c r="X279" s="36"/>
      <c r="Y279" s="36"/>
      <c r="Z279" s="19">
        <v>40969</v>
      </c>
      <c r="AA279" s="38">
        <v>0.76888747210710906</v>
      </c>
      <c r="AB279" s="22"/>
      <c r="AC279" s="38">
        <v>9.5000000000000001E-2</v>
      </c>
      <c r="AD279" s="39">
        <v>16906590230216.801</v>
      </c>
      <c r="AE279" s="39">
        <v>-15814483096.131699</v>
      </c>
    </row>
    <row r="280" spans="21:31" ht="23.5" x14ac:dyDescent="0.55000000000000004">
      <c r="U280" s="36"/>
      <c r="V280" s="36"/>
      <c r="W280" s="36"/>
      <c r="X280" s="36"/>
      <c r="Y280" s="36"/>
      <c r="Z280" s="19">
        <v>41000</v>
      </c>
      <c r="AA280" s="38">
        <v>0.78418871533312096</v>
      </c>
      <c r="AB280" s="22"/>
      <c r="AC280" s="38">
        <v>0.09</v>
      </c>
      <c r="AD280" s="39">
        <v>17172220456608.002</v>
      </c>
      <c r="AE280" s="39">
        <v>-13725097183.899099</v>
      </c>
    </row>
    <row r="281" spans="21:31" ht="23.5" x14ac:dyDescent="0.55000000000000004">
      <c r="U281" s="36"/>
      <c r="V281" s="36"/>
      <c r="W281" s="36"/>
      <c r="X281" s="36"/>
      <c r="Y281" s="36"/>
      <c r="Z281" s="19">
        <v>41030</v>
      </c>
      <c r="AA281" s="38">
        <v>0.7880140261396239</v>
      </c>
      <c r="AB281" s="22"/>
      <c r="AC281" s="38">
        <v>0.09</v>
      </c>
      <c r="AD281" s="39">
        <v>17264098129475.299</v>
      </c>
      <c r="AE281" s="39">
        <v>-15174298877.8647</v>
      </c>
    </row>
    <row r="282" spans="21:31" ht="23.5" x14ac:dyDescent="0.55000000000000004">
      <c r="U282" s="36"/>
      <c r="V282" s="36"/>
      <c r="W282" s="36"/>
      <c r="X282" s="36"/>
      <c r="Y282" s="36"/>
      <c r="Z282" s="19">
        <v>41061</v>
      </c>
      <c r="AA282" s="38">
        <v>0.79566464775263002</v>
      </c>
      <c r="AB282" s="22"/>
      <c r="AC282" s="38">
        <v>0.09</v>
      </c>
      <c r="AD282" s="39">
        <v>17961464908196.301</v>
      </c>
      <c r="AE282" s="39">
        <v>-12078775715.8729</v>
      </c>
    </row>
    <row r="283" spans="21:31" ht="23.5" x14ac:dyDescent="0.55000000000000004">
      <c r="U283" s="36"/>
      <c r="V283" s="36"/>
      <c r="W283" s="36"/>
      <c r="X283" s="36"/>
      <c r="Y283" s="36"/>
      <c r="Z283" s="19">
        <v>41091</v>
      </c>
      <c r="AA283" s="38">
        <v>0.81096589097864191</v>
      </c>
      <c r="AB283" s="22"/>
      <c r="AC283" s="38">
        <v>0.09</v>
      </c>
      <c r="AD283" s="39">
        <v>17520792653177.701</v>
      </c>
      <c r="AE283" s="39">
        <v>-16271963272.650999</v>
      </c>
    </row>
    <row r="284" spans="21:31" ht="23.5" x14ac:dyDescent="0.55000000000000004">
      <c r="U284" s="36"/>
      <c r="V284" s="36"/>
      <c r="W284" s="36"/>
      <c r="X284" s="36"/>
      <c r="Y284" s="36"/>
      <c r="Z284" s="19">
        <v>41122</v>
      </c>
      <c r="AA284" s="38">
        <v>0.81861651259164803</v>
      </c>
      <c r="AB284" s="22"/>
      <c r="AC284" s="38">
        <v>0.09</v>
      </c>
      <c r="AD284" s="39">
        <v>17772444554213.301</v>
      </c>
      <c r="AE284" s="39">
        <v>-15040562684.0369</v>
      </c>
    </row>
    <row r="285" spans="21:31" ht="23.5" x14ac:dyDescent="0.55000000000000004">
      <c r="U285" s="36"/>
      <c r="V285" s="36"/>
      <c r="W285" s="36"/>
      <c r="X285" s="36"/>
      <c r="Y285" s="36"/>
      <c r="Z285" s="19">
        <v>41153</v>
      </c>
      <c r="AA285" s="38">
        <v>0.82244182339815097</v>
      </c>
      <c r="AB285" s="22"/>
      <c r="AC285" s="38">
        <v>0.09</v>
      </c>
      <c r="AD285" s="39">
        <v>17708465803942.898</v>
      </c>
      <c r="AE285" s="39">
        <v>-18479495584.675701</v>
      </c>
    </row>
    <row r="286" spans="21:31" ht="23.5" x14ac:dyDescent="0.55000000000000004">
      <c r="U286" s="36"/>
      <c r="V286" s="36"/>
      <c r="W286" s="36"/>
      <c r="X286" s="36"/>
      <c r="Y286" s="36"/>
      <c r="Z286" s="19">
        <v>41183</v>
      </c>
      <c r="AA286" s="38">
        <v>0.83009244501115698</v>
      </c>
      <c r="AB286" s="22"/>
      <c r="AC286" s="38">
        <v>0.09</v>
      </c>
      <c r="AD286" s="39">
        <v>17537770048400.398</v>
      </c>
      <c r="AE286" s="39">
        <v>-18659914303.440502</v>
      </c>
    </row>
    <row r="287" spans="21:31" ht="23.5" x14ac:dyDescent="0.55000000000000004">
      <c r="U287" s="36"/>
      <c r="V287" s="36"/>
      <c r="W287" s="36"/>
      <c r="X287" s="36"/>
      <c r="Y287" s="36"/>
      <c r="Z287" s="19">
        <v>41214</v>
      </c>
      <c r="AA287" s="38">
        <v>0.83391775581766003</v>
      </c>
      <c r="AB287" s="22"/>
      <c r="AC287" s="38">
        <v>0.09</v>
      </c>
      <c r="AD287" s="39">
        <v>18073559755053.5</v>
      </c>
      <c r="AE287" s="39">
        <v>-17050369212.133099</v>
      </c>
    </row>
    <row r="288" spans="21:31" ht="23.5" x14ac:dyDescent="0.55000000000000004">
      <c r="U288" s="36"/>
      <c r="V288" s="36"/>
      <c r="W288" s="36"/>
      <c r="X288" s="36"/>
      <c r="Y288" s="36"/>
      <c r="Z288" s="19">
        <v>41244</v>
      </c>
      <c r="AA288" s="38">
        <v>0.83774306662416298</v>
      </c>
      <c r="AB288" s="22"/>
      <c r="AC288" s="38">
        <v>0.09</v>
      </c>
      <c r="AD288" s="39">
        <v>18195940355319.199</v>
      </c>
      <c r="AE288" s="39">
        <v>-17235669107.358601</v>
      </c>
    </row>
    <row r="289" spans="21:31" ht="23.5" x14ac:dyDescent="0.55000000000000004">
      <c r="U289" s="36"/>
      <c r="V289" s="36"/>
      <c r="W289" s="36"/>
      <c r="X289" s="36"/>
      <c r="Y289" s="36"/>
      <c r="Z289" s="19">
        <v>41275</v>
      </c>
      <c r="AA289" s="38">
        <v>0.84539368823716898</v>
      </c>
      <c r="AB289" s="22"/>
      <c r="AC289" s="38">
        <v>0.09</v>
      </c>
      <c r="AD289" s="39">
        <v>18217543696350.102</v>
      </c>
      <c r="AE289" s="39">
        <v>-18253536479.879601</v>
      </c>
    </row>
    <row r="290" spans="21:31" ht="23.5" x14ac:dyDescent="0.55000000000000004">
      <c r="U290" s="36"/>
      <c r="V290" s="36"/>
      <c r="W290" s="36"/>
      <c r="X290" s="36"/>
      <c r="Y290" s="36"/>
      <c r="Z290" s="19">
        <v>41306</v>
      </c>
      <c r="AA290" s="38">
        <v>0.85304430985017499</v>
      </c>
      <c r="AB290" s="22"/>
      <c r="AC290" s="38">
        <v>8.7499999999999994E-2</v>
      </c>
      <c r="AD290" s="39">
        <v>18448961134840.297</v>
      </c>
      <c r="AE290" s="39">
        <v>-15835410902.3002</v>
      </c>
    </row>
    <row r="291" spans="21:31" ht="23.5" x14ac:dyDescent="0.55000000000000004">
      <c r="U291" s="36"/>
      <c r="V291" s="36"/>
      <c r="W291" s="36"/>
      <c r="X291" s="36"/>
      <c r="Y291" s="36"/>
      <c r="Z291" s="19">
        <v>41334</v>
      </c>
      <c r="AA291" s="38">
        <v>0.85686962065667804</v>
      </c>
      <c r="AB291" s="22"/>
      <c r="AC291" s="38">
        <v>8.5000000000000006E-2</v>
      </c>
      <c r="AD291" s="39">
        <v>18551478339866.398</v>
      </c>
      <c r="AE291" s="39">
        <v>-12805771286.2679</v>
      </c>
    </row>
    <row r="292" spans="21:31" ht="23.5" x14ac:dyDescent="0.55000000000000004">
      <c r="U292" s="36"/>
      <c r="V292" s="36"/>
      <c r="W292" s="36"/>
      <c r="X292" s="36"/>
      <c r="Y292" s="36"/>
      <c r="Z292" s="19">
        <v>41365</v>
      </c>
      <c r="AA292" s="38">
        <v>0.86452024226968405</v>
      </c>
      <c r="AB292" s="22"/>
      <c r="AC292" s="38">
        <v>8.5000000000000006E-2</v>
      </c>
      <c r="AD292" s="39">
        <v>18647290381195.602</v>
      </c>
      <c r="AE292" s="39">
        <v>-16565781186.940601</v>
      </c>
    </row>
    <row r="293" spans="21:31" ht="23.5" x14ac:dyDescent="0.55000000000000004">
      <c r="U293" s="36"/>
      <c r="V293" s="36"/>
      <c r="W293" s="36"/>
      <c r="X293" s="36"/>
      <c r="Y293" s="36"/>
      <c r="Z293" s="19">
        <v>41395</v>
      </c>
      <c r="AA293" s="38">
        <v>0.87217086388268994</v>
      </c>
      <c r="AB293" s="22"/>
      <c r="AC293" s="38">
        <v>8.2500000000000004E-2</v>
      </c>
      <c r="AD293" s="39">
        <v>18957437312649.699</v>
      </c>
      <c r="AE293" s="39">
        <v>-17043857948.405901</v>
      </c>
    </row>
    <row r="294" spans="21:31" ht="23.5" x14ac:dyDescent="0.55000000000000004">
      <c r="U294" s="36"/>
      <c r="V294" s="36"/>
      <c r="W294" s="36"/>
      <c r="X294" s="36"/>
      <c r="Y294" s="36"/>
      <c r="Z294" s="19">
        <v>41426</v>
      </c>
      <c r="AA294" s="38">
        <v>0.8836467963022</v>
      </c>
      <c r="AB294" s="22"/>
      <c r="AC294" s="38">
        <v>8.2500000000000004E-2</v>
      </c>
      <c r="AD294" s="39">
        <v>19533184862210.602</v>
      </c>
      <c r="AE294" s="39">
        <v>-12059619049.1635</v>
      </c>
    </row>
    <row r="295" spans="21:31" ht="23.5" x14ac:dyDescent="0.55000000000000004">
      <c r="U295" s="36"/>
      <c r="V295" s="36"/>
      <c r="W295" s="36"/>
      <c r="X295" s="36"/>
      <c r="Y295" s="36"/>
      <c r="Z295" s="19">
        <v>41456</v>
      </c>
      <c r="AA295" s="38">
        <v>0.89894803952821212</v>
      </c>
      <c r="AB295" s="22"/>
      <c r="AC295" s="38">
        <v>0.10249999999999999</v>
      </c>
      <c r="AD295" s="39">
        <v>19213836627966.801</v>
      </c>
      <c r="AE295" s="39">
        <v>-11197153519.7292</v>
      </c>
    </row>
    <row r="296" spans="21:31" ht="23.5" x14ac:dyDescent="0.55000000000000004">
      <c r="U296" s="36"/>
      <c r="V296" s="36"/>
      <c r="W296" s="36"/>
      <c r="X296" s="36"/>
      <c r="Y296" s="36"/>
      <c r="Z296" s="19">
        <v>41487</v>
      </c>
      <c r="AA296" s="38">
        <v>0.90659866114121801</v>
      </c>
      <c r="AB296" s="22"/>
      <c r="AC296" s="38">
        <v>0.10249999999999999</v>
      </c>
      <c r="AD296" s="39">
        <v>19248958907247.199</v>
      </c>
      <c r="AE296" s="39">
        <v>-11303377971.0033</v>
      </c>
    </row>
    <row r="297" spans="21:31" ht="23.5" x14ac:dyDescent="0.55000000000000004">
      <c r="U297" s="36"/>
      <c r="V297" s="36"/>
      <c r="W297" s="36"/>
      <c r="X297" s="36"/>
      <c r="Y297" s="36"/>
      <c r="Z297" s="19">
        <v>41518</v>
      </c>
      <c r="AA297" s="38">
        <v>0.91042397194772096</v>
      </c>
      <c r="AB297" s="22"/>
      <c r="AC297" s="38">
        <v>9.5000000000000001E-2</v>
      </c>
      <c r="AD297" s="39">
        <v>19376586100173.203</v>
      </c>
      <c r="AE297" s="39">
        <v>-7458037271.5433397</v>
      </c>
    </row>
    <row r="298" spans="21:31" ht="23.5" x14ac:dyDescent="0.55000000000000004">
      <c r="U298" s="36"/>
      <c r="V298" s="36"/>
      <c r="W298" s="36"/>
      <c r="X298" s="36"/>
      <c r="Y298" s="36"/>
      <c r="Z298" s="19">
        <v>41548</v>
      </c>
      <c r="AA298" s="38">
        <v>0.92189990436722991</v>
      </c>
      <c r="AB298" s="22"/>
      <c r="AC298" s="38">
        <v>8.7499999999999994E-2</v>
      </c>
      <c r="AD298" s="39">
        <v>19547627240546</v>
      </c>
      <c r="AE298" s="39">
        <v>-9240470048.7768307</v>
      </c>
    </row>
    <row r="299" spans="21:31" ht="23.5" x14ac:dyDescent="0.55000000000000004">
      <c r="U299" s="36"/>
      <c r="V299" s="36"/>
      <c r="W299" s="36"/>
      <c r="X299" s="36"/>
      <c r="Y299" s="36"/>
      <c r="Z299" s="19">
        <v>41579</v>
      </c>
      <c r="AA299" s="38">
        <v>0.92955052598023602</v>
      </c>
      <c r="AB299" s="22"/>
      <c r="AC299" s="38">
        <v>8.7499999999999994E-2</v>
      </c>
      <c r="AD299" s="39">
        <v>19739395484186</v>
      </c>
      <c r="AE299" s="39">
        <v>-8942980101.6759605</v>
      </c>
    </row>
    <row r="300" spans="21:31" ht="23.5" x14ac:dyDescent="0.55000000000000004">
      <c r="U300" s="36"/>
      <c r="V300" s="36"/>
      <c r="W300" s="36"/>
      <c r="X300" s="36"/>
      <c r="Y300" s="36"/>
      <c r="Z300" s="19">
        <v>41609</v>
      </c>
      <c r="AA300" s="38">
        <v>0.91424928275422401</v>
      </c>
      <c r="AB300" s="22"/>
      <c r="AC300" s="38">
        <v>8.7499999999999994E-2</v>
      </c>
      <c r="AD300" s="39">
        <v>19964909816125.898</v>
      </c>
      <c r="AE300" s="39">
        <v>-9763126116.163229</v>
      </c>
    </row>
    <row r="301" spans="21:31" ht="23.5" x14ac:dyDescent="0.55000000000000004">
      <c r="U301" s="36"/>
      <c r="V301" s="36"/>
      <c r="W301" s="36"/>
      <c r="X301" s="36"/>
      <c r="Y301" s="36"/>
      <c r="Z301" s="19">
        <v>41640</v>
      </c>
      <c r="AA301" s="38">
        <v>0.90659866114121801</v>
      </c>
      <c r="AB301" s="22"/>
      <c r="AC301" s="38">
        <v>0.09</v>
      </c>
      <c r="AD301" s="39">
        <v>20308648574246.398</v>
      </c>
      <c r="AE301" s="39">
        <v>-8895477514.26651</v>
      </c>
    </row>
    <row r="302" spans="21:31" ht="23.5" x14ac:dyDescent="0.55000000000000004">
      <c r="U302" s="36"/>
      <c r="V302" s="36"/>
      <c r="W302" s="36"/>
      <c r="X302" s="36"/>
      <c r="Y302" s="36"/>
      <c r="Z302" s="19">
        <v>41671</v>
      </c>
      <c r="AA302" s="38">
        <v>0.91042397194772096</v>
      </c>
      <c r="AB302" s="22"/>
      <c r="AC302" s="38">
        <v>0.09</v>
      </c>
      <c r="AD302" s="39">
        <v>20207621742883.203</v>
      </c>
      <c r="AE302" s="39">
        <v>-9916129079.7531109</v>
      </c>
    </row>
    <row r="303" spans="21:31" ht="23.5" x14ac:dyDescent="0.55000000000000004">
      <c r="U303" s="36"/>
      <c r="V303" s="36"/>
      <c r="W303" s="36"/>
      <c r="X303" s="36"/>
      <c r="Y303" s="36"/>
      <c r="Z303" s="19">
        <v>41699</v>
      </c>
      <c r="AA303" s="38">
        <v>0.91424928275422401</v>
      </c>
      <c r="AB303" s="22"/>
      <c r="AC303" s="38">
        <v>0.09</v>
      </c>
      <c r="AD303" s="39">
        <v>20200428528644</v>
      </c>
      <c r="AE303" s="39">
        <v>-13244747772.540701</v>
      </c>
    </row>
    <row r="304" spans="21:31" ht="23.5" x14ac:dyDescent="0.55000000000000004">
      <c r="U304" s="36"/>
      <c r="V304" s="36"/>
      <c r="W304" s="36"/>
      <c r="X304" s="36"/>
      <c r="Y304" s="36"/>
      <c r="Z304" s="19">
        <v>41730</v>
      </c>
      <c r="AA304" s="38">
        <v>0.92572521517373307</v>
      </c>
      <c r="AB304" s="22"/>
      <c r="AC304" s="38">
        <v>0.09</v>
      </c>
      <c r="AD304" s="39">
        <v>20771245883791.398</v>
      </c>
      <c r="AE304" s="39">
        <v>-9609393383.6646786</v>
      </c>
    </row>
    <row r="305" spans="21:31" ht="23.5" x14ac:dyDescent="0.55000000000000004">
      <c r="U305" s="36"/>
      <c r="V305" s="36"/>
      <c r="W305" s="36"/>
      <c r="X305" s="36"/>
      <c r="Y305" s="36"/>
      <c r="Z305" s="19">
        <v>41760</v>
      </c>
      <c r="AA305" s="38">
        <v>0.93337583678673897</v>
      </c>
      <c r="AB305" s="22"/>
      <c r="AC305" s="38">
        <v>0.09</v>
      </c>
      <c r="AD305" s="39">
        <v>21263533967695.301</v>
      </c>
      <c r="AE305" s="39">
        <v>-9649638263.9471989</v>
      </c>
    </row>
    <row r="306" spans="21:31" ht="23.5" x14ac:dyDescent="0.55000000000000004">
      <c r="U306" s="36"/>
      <c r="V306" s="36"/>
      <c r="W306" s="36"/>
      <c r="X306" s="36"/>
      <c r="Y306" s="36"/>
      <c r="Z306" s="19">
        <v>41791</v>
      </c>
      <c r="AA306" s="38">
        <v>0.94102645839974497</v>
      </c>
      <c r="AB306" s="22"/>
      <c r="AC306" s="38">
        <v>0.09</v>
      </c>
      <c r="AD306" s="39">
        <v>21261481300533.5</v>
      </c>
      <c r="AE306" s="39">
        <v>-12993367853.2747</v>
      </c>
    </row>
    <row r="307" spans="21:31" ht="23.5" x14ac:dyDescent="0.55000000000000004">
      <c r="U307" s="36"/>
      <c r="V307" s="36"/>
      <c r="W307" s="36"/>
      <c r="X307" s="36"/>
      <c r="Y307" s="36"/>
      <c r="Z307" s="19">
        <v>41821</v>
      </c>
      <c r="AA307" s="38">
        <v>0.96397832323876298</v>
      </c>
      <c r="AB307" s="22"/>
      <c r="AC307" s="38">
        <v>0.09</v>
      </c>
      <c r="AD307" s="39">
        <v>21237614457498.699</v>
      </c>
      <c r="AE307" s="39">
        <v>-12919563135.7612</v>
      </c>
    </row>
    <row r="308" spans="21:31" ht="23.5" x14ac:dyDescent="0.55000000000000004">
      <c r="U308" s="36"/>
      <c r="V308" s="36"/>
      <c r="W308" s="36"/>
      <c r="X308" s="36"/>
      <c r="Y308" s="36"/>
      <c r="Z308" s="19">
        <v>41852</v>
      </c>
      <c r="AA308" s="38">
        <v>0.96780363404526593</v>
      </c>
      <c r="AB308" s="22"/>
      <c r="AC308" s="38">
        <v>0.09</v>
      </c>
      <c r="AD308" s="39">
        <v>21335421933294.5</v>
      </c>
      <c r="AE308" s="39">
        <v>-11040259671.6476</v>
      </c>
    </row>
    <row r="309" spans="21:31" ht="23.5" x14ac:dyDescent="0.55000000000000004">
      <c r="U309" s="36"/>
      <c r="V309" s="36"/>
      <c r="W309" s="36"/>
      <c r="X309" s="36"/>
      <c r="Y309" s="36"/>
      <c r="Z309" s="19">
        <v>41883</v>
      </c>
      <c r="AA309" s="38">
        <v>0.96780363404526593</v>
      </c>
      <c r="AB309" s="22"/>
      <c r="AC309" s="38">
        <v>0.09</v>
      </c>
      <c r="AD309" s="39">
        <v>21389309927330.402</v>
      </c>
      <c r="AE309" s="39">
        <v>-15694278935.9828</v>
      </c>
    </row>
    <row r="310" spans="21:31" ht="23.5" x14ac:dyDescent="0.55000000000000004">
      <c r="U310" s="36"/>
      <c r="V310" s="36"/>
      <c r="W310" s="36"/>
      <c r="X310" s="36"/>
      <c r="Y310" s="36"/>
      <c r="Z310" s="19">
        <v>41913</v>
      </c>
      <c r="AA310" s="38">
        <v>0.96780363404526593</v>
      </c>
      <c r="AB310" s="22"/>
      <c r="AC310" s="38">
        <v>0.09</v>
      </c>
      <c r="AD310" s="39">
        <v>21790540073180.5</v>
      </c>
      <c r="AE310" s="39">
        <v>-12290446235.457199</v>
      </c>
    </row>
    <row r="311" spans="21:31" ht="23.5" x14ac:dyDescent="0.55000000000000004">
      <c r="U311" s="36"/>
      <c r="V311" s="36"/>
      <c r="W311" s="36"/>
      <c r="X311" s="36"/>
      <c r="Y311" s="36"/>
      <c r="Z311" s="19">
        <v>41944</v>
      </c>
      <c r="AA311" s="38">
        <v>0.96780363404526593</v>
      </c>
      <c r="AB311" s="22"/>
      <c r="AC311" s="38">
        <v>0.09</v>
      </c>
      <c r="AD311" s="39">
        <v>21795133555047.098</v>
      </c>
      <c r="AE311" s="39">
        <v>-15324208233.8962</v>
      </c>
    </row>
    <row r="312" spans="21:31" ht="23.5" x14ac:dyDescent="0.55000000000000004">
      <c r="U312" s="36"/>
      <c r="V312" s="36"/>
      <c r="W312" s="36"/>
      <c r="X312" s="36"/>
      <c r="Y312" s="36"/>
      <c r="Z312" s="19">
        <v>41974</v>
      </c>
      <c r="AA312" s="38">
        <v>0.96780363404526593</v>
      </c>
      <c r="AB312" s="22"/>
      <c r="AC312" s="38">
        <v>0.09</v>
      </c>
      <c r="AD312" s="39">
        <v>21981403504602.902</v>
      </c>
      <c r="AE312" s="39">
        <v>-8531030438.7062492</v>
      </c>
    </row>
    <row r="313" spans="21:31" ht="23.5" x14ac:dyDescent="0.55000000000000004">
      <c r="U313" s="36"/>
      <c r="V313" s="36"/>
      <c r="W313" s="36"/>
      <c r="X313" s="36"/>
      <c r="Y313" s="36"/>
      <c r="Z313" s="19">
        <v>42005</v>
      </c>
      <c r="AA313" s="38">
        <v>0.97162894485176909</v>
      </c>
      <c r="AB313" s="22"/>
      <c r="AC313" s="38">
        <v>8.7499999999999994E-2</v>
      </c>
      <c r="AD313" s="39">
        <v>22143141121217.797</v>
      </c>
      <c r="AE313" s="39">
        <v>-7519550166.46982</v>
      </c>
    </row>
    <row r="314" spans="21:31" ht="23.5" x14ac:dyDescent="0.55000000000000004">
      <c r="U314" s="36"/>
      <c r="V314" s="36"/>
      <c r="W314" s="36"/>
      <c r="X314" s="36"/>
      <c r="Y314" s="36"/>
      <c r="Z314" s="19">
        <v>42036</v>
      </c>
      <c r="AA314" s="38">
        <v>0.96780363404526593</v>
      </c>
      <c r="AB314" s="22"/>
      <c r="AC314" s="38">
        <v>8.7499999999999994E-2</v>
      </c>
      <c r="AD314" s="39">
        <v>22360514162684.797</v>
      </c>
      <c r="AE314" s="39">
        <v>-8271777956.9320202</v>
      </c>
    </row>
    <row r="315" spans="21:31" ht="23.5" x14ac:dyDescent="0.55000000000000004">
      <c r="U315" s="36"/>
      <c r="V315" s="36"/>
      <c r="W315" s="36"/>
      <c r="X315" s="36"/>
      <c r="Y315" s="36"/>
      <c r="Z315" s="19">
        <v>42064</v>
      </c>
      <c r="AA315" s="38">
        <v>0.97162894485176909</v>
      </c>
      <c r="AB315" s="22"/>
      <c r="AC315" s="38">
        <v>8.5000000000000006E-2</v>
      </c>
      <c r="AD315" s="39">
        <v>22498758566129.301</v>
      </c>
      <c r="AE315" s="39">
        <v>-13145247848.328299</v>
      </c>
    </row>
    <row r="316" spans="21:31" ht="23.5" x14ac:dyDescent="0.55000000000000004">
      <c r="U316" s="36"/>
      <c r="V316" s="36"/>
      <c r="W316" s="36"/>
      <c r="X316" s="36"/>
      <c r="Y316" s="36"/>
      <c r="Z316" s="19">
        <v>42095</v>
      </c>
      <c r="AA316" s="38">
        <v>0.97927956646477499</v>
      </c>
      <c r="AB316" s="22"/>
      <c r="AC316" s="38">
        <v>8.5000000000000006E-2</v>
      </c>
      <c r="AD316" s="39">
        <v>22887362235426.301</v>
      </c>
      <c r="AE316" s="39">
        <v>-11267448773.152901</v>
      </c>
    </row>
    <row r="317" spans="21:31" ht="23.5" x14ac:dyDescent="0.55000000000000004">
      <c r="U317" s="36"/>
      <c r="V317" s="36"/>
      <c r="W317" s="36"/>
      <c r="X317" s="36"/>
      <c r="Y317" s="36"/>
      <c r="Z317" s="19">
        <v>42125</v>
      </c>
      <c r="AA317" s="38">
        <v>0.98693018807778099</v>
      </c>
      <c r="AB317" s="22"/>
      <c r="AC317" s="38">
        <v>8.5000000000000006E-2</v>
      </c>
      <c r="AD317" s="39">
        <v>23362600230189.598</v>
      </c>
      <c r="AE317" s="39">
        <v>-9394319376.300209</v>
      </c>
    </row>
    <row r="318" spans="21:31" ht="23.5" x14ac:dyDescent="0.55000000000000004">
      <c r="U318" s="36"/>
      <c r="V318" s="36"/>
      <c r="W318" s="36"/>
      <c r="X318" s="36"/>
      <c r="Y318" s="36"/>
      <c r="Z318" s="19">
        <v>42156</v>
      </c>
      <c r="AA318" s="38">
        <v>0.99840612049729005</v>
      </c>
      <c r="AB318" s="22"/>
      <c r="AC318" s="38">
        <v>8.2500000000000004E-2</v>
      </c>
      <c r="AD318" s="39">
        <v>23216712512209.301</v>
      </c>
      <c r="AE318" s="39">
        <v>-11461219795.651999</v>
      </c>
    </row>
    <row r="319" spans="21:31" ht="23.5" x14ac:dyDescent="0.55000000000000004">
      <c r="U319" s="36"/>
      <c r="V319" s="36"/>
      <c r="W319" s="36"/>
      <c r="X319" s="36"/>
      <c r="Y319" s="36"/>
      <c r="Z319" s="19">
        <v>42186</v>
      </c>
      <c r="AA319" s="38">
        <v>1.0060567421103002</v>
      </c>
      <c r="AB319" s="22"/>
      <c r="AC319" s="38">
        <v>8.2500000000000004E-2</v>
      </c>
      <c r="AD319" s="39">
        <v>23522032341551.598</v>
      </c>
      <c r="AE319" s="39">
        <v>-11935663610.7894</v>
      </c>
    </row>
    <row r="320" spans="21:31" ht="23.5" x14ac:dyDescent="0.55000000000000004">
      <c r="U320" s="36"/>
      <c r="V320" s="36"/>
      <c r="W320" s="36"/>
      <c r="X320" s="36"/>
      <c r="Y320" s="36"/>
      <c r="Z320" s="19">
        <v>42217</v>
      </c>
      <c r="AA320" s="38">
        <v>1.0098820529168</v>
      </c>
      <c r="AB320" s="22"/>
      <c r="AC320" s="38">
        <v>8.2500000000000004E-2</v>
      </c>
      <c r="AD320" s="39">
        <v>23659827958797</v>
      </c>
      <c r="AE320" s="39">
        <v>-12634210387.250099</v>
      </c>
    </row>
    <row r="321" spans="21:31" ht="23.5" x14ac:dyDescent="0.55000000000000004">
      <c r="U321" s="36"/>
      <c r="V321" s="36"/>
      <c r="W321" s="36"/>
      <c r="X321" s="36"/>
      <c r="Y321" s="36"/>
      <c r="Z321" s="19">
        <v>42248</v>
      </c>
      <c r="AA321" s="38">
        <v>1.0175326745298101</v>
      </c>
      <c r="AB321" s="22"/>
      <c r="AC321" s="38">
        <v>8.2500000000000004E-2</v>
      </c>
      <c r="AD321" s="39">
        <v>23659012850962.898</v>
      </c>
      <c r="AE321" s="39">
        <v>-11034288646.599499</v>
      </c>
    </row>
    <row r="322" spans="21:31" ht="23.5" x14ac:dyDescent="0.55000000000000004">
      <c r="U322" s="36"/>
      <c r="V322" s="36"/>
      <c r="W322" s="36"/>
      <c r="X322" s="36"/>
      <c r="Y322" s="36"/>
      <c r="Z322" s="19">
        <v>42278</v>
      </c>
      <c r="AA322" s="38">
        <v>1.0290086069493101</v>
      </c>
      <c r="AB322" s="22"/>
      <c r="AC322" s="38">
        <v>7.7499999999999999E-2</v>
      </c>
      <c r="AD322" s="39">
        <v>24335899828340.898</v>
      </c>
      <c r="AE322" s="39">
        <v>-8683497289.3003197</v>
      </c>
    </row>
    <row r="323" spans="21:31" ht="23.5" x14ac:dyDescent="0.55000000000000004">
      <c r="U323" s="36"/>
      <c r="V323" s="36"/>
      <c r="W323" s="36"/>
      <c r="X323" s="36"/>
      <c r="Y323" s="36"/>
      <c r="Z323" s="19">
        <v>42309</v>
      </c>
      <c r="AA323" s="38">
        <v>1.0328339177558201</v>
      </c>
      <c r="AB323" s="22"/>
      <c r="AC323" s="38">
        <v>7.7499999999999999E-2</v>
      </c>
      <c r="AD323" s="39">
        <v>24311133294342.5</v>
      </c>
      <c r="AE323" s="39">
        <v>-9425534189.8435802</v>
      </c>
    </row>
    <row r="324" spans="21:31" ht="23.5" x14ac:dyDescent="0.55000000000000004">
      <c r="U324" s="36"/>
      <c r="V324" s="36"/>
      <c r="W324" s="36"/>
      <c r="X324" s="36"/>
      <c r="Y324" s="36"/>
      <c r="Z324" s="19">
        <v>42339</v>
      </c>
      <c r="AA324" s="38">
        <v>1.0290086069493101</v>
      </c>
      <c r="AB324" s="22"/>
      <c r="AC324" s="38">
        <v>7.7499999999999999E-2</v>
      </c>
      <c r="AD324" s="39">
        <v>24724356561749.801</v>
      </c>
      <c r="AE324" s="39">
        <v>-10725135893.7964</v>
      </c>
    </row>
    <row r="325" spans="21:31" ht="23.5" x14ac:dyDescent="0.55000000000000004">
      <c r="U325" s="36"/>
      <c r="V325" s="36"/>
      <c r="W325" s="36"/>
      <c r="X325" s="36"/>
      <c r="Y325" s="36"/>
      <c r="Z325" s="19">
        <v>42370</v>
      </c>
      <c r="AA325" s="38">
        <v>1.0290086069493101</v>
      </c>
      <c r="AB325" s="22"/>
      <c r="AC325" s="38">
        <v>7.7499999999999999E-2</v>
      </c>
      <c r="AD325" s="39">
        <v>24733681300439.203</v>
      </c>
      <c r="AE325" s="39">
        <v>-7512770301.4576607</v>
      </c>
    </row>
    <row r="326" spans="21:31" ht="23.5" x14ac:dyDescent="0.55000000000000004">
      <c r="U326" s="36"/>
      <c r="V326" s="36"/>
      <c r="W326" s="36"/>
      <c r="X326" s="36"/>
      <c r="Y326" s="36"/>
      <c r="Z326" s="19">
        <v>42401</v>
      </c>
      <c r="AA326" s="38">
        <v>1.0213579853363099</v>
      </c>
      <c r="AB326" s="22"/>
      <c r="AC326" s="38">
        <v>7.7499999999999999E-2</v>
      </c>
      <c r="AD326" s="39">
        <v>25247504035752.598</v>
      </c>
      <c r="AE326" s="39">
        <v>-8144928529.9108191</v>
      </c>
    </row>
    <row r="327" spans="21:31" ht="23.5" x14ac:dyDescent="0.55000000000000004">
      <c r="U327" s="36"/>
      <c r="V327" s="36"/>
      <c r="W327" s="36"/>
      <c r="X327" s="36"/>
      <c r="Y327" s="36"/>
      <c r="Z327" s="19">
        <v>42430</v>
      </c>
      <c r="AA327" s="38">
        <v>1.02518329614281</v>
      </c>
      <c r="AB327" s="22"/>
      <c r="AC327" s="38">
        <v>7.7499999999999999E-2</v>
      </c>
      <c r="AD327" s="39">
        <v>25532258186767.898</v>
      </c>
      <c r="AE327" s="39">
        <v>-6339121541.5731401</v>
      </c>
    </row>
    <row r="328" spans="21:31" ht="23.5" x14ac:dyDescent="0.55000000000000004">
      <c r="U328" s="36"/>
      <c r="V328" s="36"/>
      <c r="W328" s="36"/>
      <c r="X328" s="36"/>
      <c r="Y328" s="36"/>
      <c r="Z328" s="19">
        <v>42461</v>
      </c>
      <c r="AA328" s="38">
        <v>1.03665922856232</v>
      </c>
      <c r="AB328" s="22"/>
      <c r="AC328" s="38">
        <v>7.0000000000000007E-2</v>
      </c>
      <c r="AD328" s="39">
        <v>26226334385866</v>
      </c>
      <c r="AE328" s="39">
        <v>-4735378180.0243406</v>
      </c>
    </row>
    <row r="329" spans="21:31" ht="23.5" x14ac:dyDescent="0.55000000000000004">
      <c r="U329" s="36"/>
      <c r="V329" s="36"/>
      <c r="W329" s="36"/>
      <c r="X329" s="36"/>
      <c r="Y329" s="36"/>
      <c r="Z329" s="19">
        <v>42491</v>
      </c>
      <c r="AA329" s="38">
        <v>1.05196047178833</v>
      </c>
      <c r="AB329" s="22"/>
      <c r="AC329" s="38">
        <v>7.0000000000000007E-2</v>
      </c>
      <c r="AD329" s="39">
        <v>26274052059376.797</v>
      </c>
      <c r="AE329" s="39">
        <v>-5276082054.6056395</v>
      </c>
    </row>
    <row r="330" spans="21:31" ht="23.5" x14ac:dyDescent="0.55000000000000004">
      <c r="U330" s="36"/>
      <c r="V330" s="36"/>
      <c r="W330" s="36"/>
      <c r="X330" s="36"/>
      <c r="Y330" s="36"/>
      <c r="Z330" s="19">
        <v>42522</v>
      </c>
      <c r="AA330" s="38">
        <v>1.0596110934013401</v>
      </c>
      <c r="AB330" s="22"/>
      <c r="AC330" s="38">
        <v>7.0000000000000007E-2</v>
      </c>
      <c r="AD330" s="39">
        <v>26419023261293.703</v>
      </c>
      <c r="AE330" s="39">
        <v>-8359584144.4696398</v>
      </c>
    </row>
    <row r="331" spans="21:31" ht="23.5" x14ac:dyDescent="0.55000000000000004">
      <c r="U331" s="36"/>
      <c r="V331" s="36"/>
      <c r="W331" s="36"/>
      <c r="X331" s="36"/>
      <c r="Y331" s="36"/>
      <c r="Z331" s="19">
        <v>42552</v>
      </c>
      <c r="AA331" s="38">
        <v>1.07108702582085</v>
      </c>
      <c r="AB331" s="22"/>
      <c r="AC331" s="38">
        <v>7.0000000000000007E-2</v>
      </c>
      <c r="AD331" s="39">
        <v>26744505394188.199</v>
      </c>
      <c r="AE331" s="39">
        <v>-6771642336.6982298</v>
      </c>
    </row>
    <row r="332" spans="21:31" ht="23.5" x14ac:dyDescent="0.55000000000000004">
      <c r="U332" s="36"/>
      <c r="V332" s="36"/>
      <c r="W332" s="36"/>
      <c r="X332" s="36"/>
      <c r="Y332" s="36"/>
      <c r="Z332" s="19">
        <v>42583</v>
      </c>
      <c r="AA332" s="38">
        <v>1.0634364042078399</v>
      </c>
      <c r="AB332" s="22"/>
      <c r="AC332" s="38">
        <v>7.0000000000000007E-2</v>
      </c>
      <c r="AD332" s="39">
        <v>27110501840840.898</v>
      </c>
      <c r="AE332" s="39">
        <v>-7770088814.38451</v>
      </c>
    </row>
    <row r="333" spans="21:31" ht="23.5" x14ac:dyDescent="0.55000000000000004">
      <c r="U333" s="36"/>
      <c r="V333" s="36"/>
      <c r="W333" s="36"/>
      <c r="X333" s="36"/>
      <c r="Y333" s="36"/>
      <c r="Z333" s="19">
        <v>42614</v>
      </c>
      <c r="AA333" s="38">
        <v>1.0596110934013401</v>
      </c>
      <c r="AB333" s="22"/>
      <c r="AC333" s="38">
        <v>7.0000000000000007E-2</v>
      </c>
      <c r="AD333" s="39">
        <v>28331628509268.5</v>
      </c>
      <c r="AE333" s="39">
        <v>-9990872130.1470299</v>
      </c>
    </row>
    <row r="334" spans="21:31" ht="23.5" x14ac:dyDescent="0.55000000000000004">
      <c r="U334" s="36"/>
      <c r="V334" s="36"/>
      <c r="W334" s="36"/>
      <c r="X334" s="36"/>
      <c r="Y334" s="36"/>
      <c r="Z334" s="19">
        <v>42644</v>
      </c>
      <c r="AA334" s="38">
        <v>1.0634364042078399</v>
      </c>
      <c r="AB334" s="22"/>
      <c r="AC334" s="38">
        <v>6.7500000000000004E-2</v>
      </c>
      <c r="AD334" s="39">
        <v>27898048937752</v>
      </c>
      <c r="AE334" s="39">
        <v>-10005182156.805099</v>
      </c>
    </row>
    <row r="335" spans="21:31" ht="23.5" x14ac:dyDescent="0.55000000000000004">
      <c r="U335" s="36"/>
      <c r="V335" s="36"/>
      <c r="W335" s="36"/>
      <c r="X335" s="36"/>
      <c r="Y335" s="36"/>
      <c r="Z335" s="19">
        <v>42675</v>
      </c>
      <c r="AA335" s="38">
        <v>1.0596110934013401</v>
      </c>
      <c r="AB335" s="22"/>
      <c r="AC335" s="38">
        <v>6.7500000000000004E-2</v>
      </c>
      <c r="AD335" s="39">
        <v>21094888633016.398</v>
      </c>
      <c r="AE335" s="39">
        <v>-12272460740.6842</v>
      </c>
    </row>
    <row r="336" spans="21:31" ht="23.5" x14ac:dyDescent="0.55000000000000004">
      <c r="U336" s="36"/>
      <c r="V336" s="36"/>
      <c r="W336" s="36"/>
      <c r="X336" s="36"/>
      <c r="Y336" s="36"/>
      <c r="Z336" s="19">
        <v>42705</v>
      </c>
      <c r="AA336" s="38">
        <v>1.05196047178833</v>
      </c>
      <c r="AB336" s="22"/>
      <c r="AC336" s="38">
        <v>6.7500000000000004E-2</v>
      </c>
      <c r="AD336" s="39">
        <v>20080601177080.5</v>
      </c>
      <c r="AE336" s="39">
        <v>-9790455552.5394707</v>
      </c>
    </row>
    <row r="337" spans="21:31" ht="23.5" x14ac:dyDescent="0.55000000000000004">
      <c r="U337" s="36"/>
      <c r="V337" s="36"/>
      <c r="W337" s="36"/>
      <c r="X337" s="36"/>
      <c r="Y337" s="36"/>
      <c r="Z337" s="19">
        <v>42736</v>
      </c>
      <c r="AA337" s="38">
        <v>1.0481351609818299</v>
      </c>
      <c r="AB337" s="22"/>
      <c r="AC337" s="38">
        <v>6.7500000000000004E-2</v>
      </c>
      <c r="AD337" s="39">
        <v>21257668785573.199</v>
      </c>
      <c r="AE337" s="39">
        <v>-9838218744.6607094</v>
      </c>
    </row>
    <row r="338" spans="21:31" ht="23.5" x14ac:dyDescent="0.55000000000000004">
      <c r="U338" s="36"/>
      <c r="V338" s="36"/>
      <c r="W338" s="36"/>
      <c r="X338" s="36"/>
      <c r="Y338" s="36"/>
      <c r="Z338" s="19">
        <v>42767</v>
      </c>
      <c r="AA338" s="38">
        <v>1.0481351609818299</v>
      </c>
      <c r="AB338" s="22"/>
      <c r="AC338" s="38">
        <v>6.7500000000000004E-2</v>
      </c>
      <c r="AD338" s="39">
        <v>22489536883386</v>
      </c>
      <c r="AE338" s="39">
        <v>-11568809336.875</v>
      </c>
    </row>
    <row r="339" spans="21:31" ht="23.5" x14ac:dyDescent="0.55000000000000004">
      <c r="U339" s="36"/>
      <c r="V339" s="36"/>
      <c r="W339" s="36"/>
      <c r="X339" s="36"/>
      <c r="Y339" s="36"/>
      <c r="Z339" s="19">
        <v>42795</v>
      </c>
      <c r="AA339" s="38">
        <v>1.05196047178833</v>
      </c>
      <c r="AB339" s="22"/>
      <c r="AC339" s="38">
        <v>6.7500000000000004E-2</v>
      </c>
      <c r="AD339" s="39">
        <v>26293062389850.301</v>
      </c>
      <c r="AE339" s="39">
        <v>-12850607316.8165</v>
      </c>
    </row>
    <row r="340" spans="21:31" ht="23.5" x14ac:dyDescent="0.55000000000000004">
      <c r="U340" s="36"/>
      <c r="V340" s="36"/>
      <c r="W340" s="36"/>
      <c r="X340" s="36"/>
      <c r="Y340" s="36"/>
      <c r="Z340" s="19">
        <v>42826</v>
      </c>
      <c r="AA340" s="38">
        <v>1.0596110934013401</v>
      </c>
      <c r="AB340" s="22"/>
      <c r="AC340" s="38">
        <v>6.5000000000000002E-2</v>
      </c>
      <c r="AD340" s="39">
        <v>25694513854620.598</v>
      </c>
      <c r="AE340" s="39">
        <v>-14275374209.242001</v>
      </c>
    </row>
    <row r="341" spans="21:31" ht="23.5" x14ac:dyDescent="0.55000000000000004">
      <c r="U341" s="36"/>
      <c r="V341" s="36"/>
      <c r="W341" s="36"/>
      <c r="X341" s="36"/>
      <c r="Y341" s="36"/>
      <c r="Z341" s="19">
        <v>42856</v>
      </c>
      <c r="AA341" s="38">
        <v>1.0634364042078399</v>
      </c>
      <c r="AB341" s="22"/>
      <c r="AC341" s="38">
        <v>6.5000000000000002E-2</v>
      </c>
      <c r="AD341" s="39">
        <v>26025834859334.301</v>
      </c>
      <c r="AE341" s="39">
        <v>-13450158677.1271</v>
      </c>
    </row>
    <row r="342" spans="21:31" ht="23.5" x14ac:dyDescent="0.55000000000000004">
      <c r="U342" s="36"/>
      <c r="V342" s="36"/>
      <c r="W342" s="36"/>
      <c r="X342" s="36"/>
      <c r="Y342" s="36"/>
      <c r="Z342" s="19">
        <v>42887</v>
      </c>
      <c r="AA342" s="38">
        <v>1.07108702582085</v>
      </c>
      <c r="AB342" s="22"/>
      <c r="AC342" s="38">
        <v>6.5000000000000002E-2</v>
      </c>
      <c r="AD342" s="39">
        <v>26807219313914.5</v>
      </c>
      <c r="AE342" s="39">
        <v>-14010652866.1717</v>
      </c>
    </row>
    <row r="343" spans="21:31" ht="23.5" x14ac:dyDescent="0.55000000000000004">
      <c r="U343" s="36"/>
      <c r="V343" s="36"/>
      <c r="W343" s="36"/>
      <c r="X343" s="36"/>
      <c r="Y343" s="36"/>
      <c r="Z343" s="19">
        <v>42917</v>
      </c>
      <c r="AA343" s="38">
        <v>1.0902135798533599</v>
      </c>
      <c r="AB343" s="22"/>
      <c r="AC343" s="38">
        <v>6.5000000000000002E-2</v>
      </c>
      <c r="AD343" s="39">
        <v>27185061944354.602</v>
      </c>
      <c r="AE343" s="39">
        <v>-11178408156.8911</v>
      </c>
    </row>
    <row r="344" spans="21:31" ht="23.5" x14ac:dyDescent="0.55000000000000004">
      <c r="U344" s="36"/>
      <c r="V344" s="36"/>
      <c r="W344" s="36"/>
      <c r="X344" s="36"/>
      <c r="Y344" s="36"/>
      <c r="Z344" s="19">
        <v>42948</v>
      </c>
      <c r="AA344" s="38">
        <v>1.0902135798533599</v>
      </c>
      <c r="AB344" s="22"/>
      <c r="AC344" s="38">
        <v>6.25E-2</v>
      </c>
      <c r="AD344" s="39">
        <v>27534504255927.902</v>
      </c>
      <c r="AE344" s="39">
        <v>-12773135558.927301</v>
      </c>
    </row>
    <row r="345" spans="21:31" ht="23.5" x14ac:dyDescent="0.55000000000000004">
      <c r="U345" s="36"/>
      <c r="V345" s="36"/>
      <c r="W345" s="36"/>
      <c r="X345" s="36"/>
      <c r="Y345" s="36"/>
      <c r="Z345" s="19">
        <v>42979</v>
      </c>
      <c r="AA345" s="38">
        <v>1.0902135798533599</v>
      </c>
      <c r="AB345" s="22"/>
      <c r="AC345" s="38">
        <v>6.25E-2</v>
      </c>
      <c r="AD345" s="39">
        <v>28633323342617.602</v>
      </c>
      <c r="AE345" s="39">
        <v>-10604941368.3339</v>
      </c>
    </row>
    <row r="346" spans="21:31" ht="23.5" x14ac:dyDescent="0.55000000000000004">
      <c r="U346" s="36"/>
      <c r="V346" s="36"/>
      <c r="W346" s="36"/>
      <c r="X346" s="36"/>
      <c r="Y346" s="36"/>
      <c r="Z346" s="19">
        <v>43009</v>
      </c>
      <c r="AA346" s="38">
        <v>1.09786420146637</v>
      </c>
      <c r="AB346" s="22"/>
      <c r="AC346" s="38">
        <v>6.25E-2</v>
      </c>
      <c r="AD346" s="39">
        <v>28516880484964.5</v>
      </c>
      <c r="AE346" s="39">
        <v>-13477387586.757301</v>
      </c>
    </row>
    <row r="347" spans="21:31" ht="23.5" x14ac:dyDescent="0.55000000000000004">
      <c r="U347" s="36"/>
      <c r="V347" s="36"/>
      <c r="W347" s="36"/>
      <c r="X347" s="36"/>
      <c r="Y347" s="36"/>
      <c r="Z347" s="19">
        <v>43040</v>
      </c>
      <c r="AA347" s="38">
        <v>1.10168951227287</v>
      </c>
      <c r="AB347" s="22"/>
      <c r="AC347" s="38">
        <v>6.25E-2</v>
      </c>
      <c r="AD347" s="39">
        <v>28387434046689.602</v>
      </c>
      <c r="AE347" s="39">
        <v>-13441495495.2432</v>
      </c>
    </row>
    <row r="348" spans="21:31" ht="23.5" x14ac:dyDescent="0.55000000000000004">
      <c r="U348" s="36"/>
      <c r="V348" s="36"/>
      <c r="W348" s="36"/>
      <c r="X348" s="36"/>
      <c r="Y348" s="36"/>
      <c r="Z348" s="19">
        <v>43070</v>
      </c>
      <c r="AA348" s="38">
        <v>1.0940388906598699</v>
      </c>
      <c r="AB348" s="22"/>
      <c r="AC348" s="38">
        <v>6.25E-2</v>
      </c>
      <c r="AD348" s="39">
        <v>29083227417969.102</v>
      </c>
      <c r="AE348" s="39">
        <v>-13354408074.8813</v>
      </c>
    </row>
    <row r="349" spans="21:31" ht="23.5" x14ac:dyDescent="0.55000000000000004">
      <c r="U349" s="36"/>
      <c r="V349" s="36"/>
      <c r="W349" s="36"/>
      <c r="X349" s="36"/>
      <c r="Y349" s="36"/>
      <c r="Z349" s="19">
        <v>43101</v>
      </c>
      <c r="AA349" s="38">
        <v>1.10168951227287</v>
      </c>
      <c r="AB349" s="22"/>
      <c r="AC349" s="38">
        <v>6.25E-2</v>
      </c>
      <c r="AD349" s="39">
        <v>29537504411044.301</v>
      </c>
      <c r="AE349" s="39">
        <v>-15327251291.702999</v>
      </c>
    </row>
    <row r="350" spans="21:31" ht="23.5" x14ac:dyDescent="0.55000000000000004">
      <c r="U350" s="36"/>
      <c r="V350" s="36"/>
      <c r="W350" s="36"/>
      <c r="X350" s="36"/>
      <c r="Y350" s="36"/>
      <c r="Z350" s="19">
        <v>43132</v>
      </c>
      <c r="AA350" s="38">
        <v>1.09786420146637</v>
      </c>
      <c r="AB350" s="22"/>
      <c r="AC350" s="38">
        <v>6.25E-2</v>
      </c>
      <c r="AD350" s="39">
        <v>29636555058488.5</v>
      </c>
      <c r="AE350" s="39">
        <v>-14345116284.387699</v>
      </c>
    </row>
    <row r="351" spans="21:31" ht="23.5" x14ac:dyDescent="0.55000000000000004">
      <c r="U351" s="36"/>
      <c r="V351" s="36"/>
      <c r="W351" s="36"/>
      <c r="X351" s="36"/>
      <c r="Y351" s="36"/>
      <c r="Z351" s="19">
        <v>43160</v>
      </c>
      <c r="AA351" s="38">
        <v>1.09786420146637</v>
      </c>
      <c r="AB351" s="22"/>
      <c r="AC351" s="38">
        <v>6.25E-2</v>
      </c>
      <c r="AD351" s="39">
        <v>32007438296251</v>
      </c>
      <c r="AE351" s="39">
        <v>-15736210216.612801</v>
      </c>
    </row>
    <row r="352" spans="21:31" ht="23.5" x14ac:dyDescent="0.55000000000000004">
      <c r="U352" s="36"/>
      <c r="V352" s="36"/>
      <c r="W352" s="36"/>
      <c r="X352" s="36"/>
      <c r="Y352" s="36"/>
      <c r="Z352" s="19">
        <v>43191</v>
      </c>
      <c r="AA352" s="38">
        <v>1.10168951227287</v>
      </c>
      <c r="AB352" s="22"/>
      <c r="AC352" s="38">
        <v>6.25E-2</v>
      </c>
      <c r="AD352" s="39">
        <v>31355679691123</v>
      </c>
      <c r="AE352" s="39">
        <v>-14070374642.0847</v>
      </c>
    </row>
    <row r="353" spans="21:31" ht="23.5" x14ac:dyDescent="0.55000000000000004">
      <c r="U353" s="36"/>
      <c r="V353" s="36"/>
      <c r="W353" s="36"/>
      <c r="X353" s="36"/>
      <c r="Y353" s="36"/>
      <c r="Z353" s="19">
        <v>43221</v>
      </c>
      <c r="AA353" s="38">
        <v>1.1055148230793801</v>
      </c>
      <c r="AB353" s="22"/>
      <c r="AC353" s="38">
        <v>6.25E-2</v>
      </c>
      <c r="AD353" s="39">
        <v>31472581494831.199</v>
      </c>
      <c r="AE353" s="39">
        <v>-14062934732.368599</v>
      </c>
    </row>
    <row r="354" spans="21:31" ht="23.5" x14ac:dyDescent="0.55000000000000004">
      <c r="U354" s="36"/>
      <c r="V354" s="36"/>
      <c r="W354" s="36"/>
      <c r="X354" s="36"/>
      <c r="Y354" s="36"/>
      <c r="Z354" s="19">
        <v>43252</v>
      </c>
      <c r="AA354" s="38">
        <v>1.11316544469238</v>
      </c>
      <c r="AB354" s="22"/>
      <c r="AC354" s="38">
        <v>6.5000000000000002E-2</v>
      </c>
      <c r="AD354" s="39">
        <v>31676657686217.699</v>
      </c>
      <c r="AE354" s="39">
        <v>-17492721674.817703</v>
      </c>
    </row>
    <row r="355" spans="21:31" ht="23.5" x14ac:dyDescent="0.55000000000000004">
      <c r="U355" s="36"/>
      <c r="V355" s="36"/>
      <c r="W355" s="36"/>
      <c r="X355" s="36"/>
      <c r="Y355" s="36"/>
      <c r="Z355" s="19">
        <v>43282</v>
      </c>
      <c r="AA355" s="38">
        <v>1.1514185527574099</v>
      </c>
      <c r="AB355" s="22"/>
      <c r="AC355" s="38">
        <v>6.5000000000000002E-2</v>
      </c>
      <c r="AD355" s="39">
        <v>31951586606726.5</v>
      </c>
      <c r="AE355" s="39">
        <v>-17660783232.660999</v>
      </c>
    </row>
    <row r="356" spans="21:31" ht="23.5" x14ac:dyDescent="0.55000000000000004">
      <c r="U356" s="36"/>
      <c r="V356" s="36"/>
      <c r="W356" s="36"/>
      <c r="X356" s="36"/>
      <c r="Y356" s="36"/>
      <c r="Z356" s="19">
        <v>43313</v>
      </c>
      <c r="AA356" s="38">
        <v>1.1514185527574099</v>
      </c>
      <c r="AB356" s="22"/>
      <c r="AC356" s="38">
        <v>6.7500000000000004E-2</v>
      </c>
      <c r="AD356" s="39">
        <v>32422421421697.098</v>
      </c>
      <c r="AE356" s="39">
        <v>-17798209014.1394</v>
      </c>
    </row>
    <row r="357" spans="21:31" ht="23.5" x14ac:dyDescent="0.55000000000000004">
      <c r="U357" s="36"/>
      <c r="V357" s="36"/>
      <c r="W357" s="36"/>
      <c r="X357" s="36"/>
      <c r="Y357" s="36"/>
      <c r="Z357" s="19">
        <v>43344</v>
      </c>
      <c r="AA357" s="38">
        <v>1.1514185527574099</v>
      </c>
      <c r="AB357" s="22"/>
      <c r="AC357" s="38">
        <v>6.7500000000000004E-2</v>
      </c>
      <c r="AD357" s="39">
        <v>32688500890365.5</v>
      </c>
      <c r="AE357" s="39">
        <v>-16116752862.088699</v>
      </c>
    </row>
    <row r="358" spans="21:31" ht="23.5" x14ac:dyDescent="0.55000000000000004">
      <c r="U358" s="36"/>
      <c r="V358" s="36"/>
      <c r="W358" s="36"/>
      <c r="X358" s="36"/>
      <c r="Y358" s="36"/>
      <c r="Z358" s="19">
        <v>43374</v>
      </c>
      <c r="AA358" s="38">
        <v>1.15524386356391</v>
      </c>
      <c r="AB358" s="22"/>
      <c r="AC358" s="38">
        <v>6.7500000000000004E-2</v>
      </c>
      <c r="AD358" s="39">
        <v>32767789185913.203</v>
      </c>
      <c r="AE358" s="39">
        <v>-16618555019.350601</v>
      </c>
    </row>
    <row r="359" spans="21:31" ht="23.5" x14ac:dyDescent="0.55000000000000004">
      <c r="U359" s="36"/>
      <c r="V359" s="36"/>
      <c r="W359" s="36"/>
      <c r="X359" s="36"/>
      <c r="Y359" s="36"/>
      <c r="Z359" s="19">
        <v>43405</v>
      </c>
      <c r="AA359" s="38">
        <v>1.15524386356391</v>
      </c>
      <c r="AB359" s="22"/>
      <c r="AC359" s="38">
        <v>6.7500000000000004E-2</v>
      </c>
      <c r="AD359" s="39">
        <v>32979546731723.801</v>
      </c>
      <c r="AE359" s="39">
        <v>-15892860942.5769</v>
      </c>
    </row>
    <row r="360" spans="21:31" ht="23.5" x14ac:dyDescent="0.55000000000000004">
      <c r="U360" s="36"/>
      <c r="V360" s="36"/>
      <c r="W360" s="36"/>
      <c r="X360" s="36"/>
      <c r="Y360" s="36"/>
      <c r="Z360" s="19">
        <v>43435</v>
      </c>
      <c r="AA360" s="38">
        <v>1.1514185527574099</v>
      </c>
      <c r="AB360" s="22"/>
      <c r="AC360" s="38">
        <v>6.7500000000000004E-2</v>
      </c>
      <c r="AD360" s="39">
        <v>33051344391146</v>
      </c>
      <c r="AE360" s="39">
        <v>-13768252733.3577</v>
      </c>
    </row>
    <row r="361" spans="21:31" ht="23.5" x14ac:dyDescent="0.55000000000000004">
      <c r="U361" s="36"/>
      <c r="V361" s="36"/>
      <c r="W361" s="36"/>
      <c r="X361" s="36"/>
      <c r="Y361" s="36"/>
      <c r="Z361" s="19">
        <v>43466</v>
      </c>
      <c r="AA361" s="38">
        <v>1.17437041759643</v>
      </c>
      <c r="AB361" s="22"/>
      <c r="AC361" s="38">
        <v>6.7500000000000004E-2</v>
      </c>
      <c r="AD361" s="39">
        <v>33910255609194.598</v>
      </c>
      <c r="AE361" s="39">
        <v>-15097062089.3932</v>
      </c>
    </row>
    <row r="362" spans="21:31" ht="23.5" x14ac:dyDescent="0.55000000000000004">
      <c r="U362" s="36"/>
      <c r="V362" s="36"/>
      <c r="W362" s="36"/>
      <c r="X362" s="36"/>
      <c r="Y362" s="36"/>
      <c r="Z362" s="19">
        <v>43497</v>
      </c>
      <c r="AA362" s="38">
        <v>1.17437041759643</v>
      </c>
      <c r="AB362" s="22"/>
      <c r="AC362" s="38">
        <v>6.5000000000000002E-2</v>
      </c>
      <c r="AD362" s="39">
        <v>34519334495220.898</v>
      </c>
      <c r="AE362" s="39">
        <v>-12276741833.1189</v>
      </c>
    </row>
    <row r="363" spans="21:31" ht="23.5" x14ac:dyDescent="0.55000000000000004">
      <c r="U363" s="36"/>
      <c r="V363" s="36"/>
      <c r="W363" s="36"/>
      <c r="X363" s="36"/>
      <c r="Y363" s="36"/>
      <c r="Z363" s="19">
        <v>43525</v>
      </c>
      <c r="AA363" s="38">
        <v>1.1820210392094399</v>
      </c>
      <c r="AB363" s="22"/>
      <c r="AC363" s="38">
        <v>6.5000000000000002E-2</v>
      </c>
      <c r="AD363" s="39">
        <v>36328009993790</v>
      </c>
      <c r="AE363" s="39">
        <v>-13512360594.422501</v>
      </c>
    </row>
    <row r="364" spans="21:31" ht="23.5" x14ac:dyDescent="0.55000000000000004">
      <c r="U364" s="36"/>
      <c r="V364" s="36"/>
      <c r="W364" s="36"/>
      <c r="X364" s="36"/>
      <c r="Y364" s="36"/>
      <c r="Z364" s="19">
        <v>43556</v>
      </c>
      <c r="AA364" s="38">
        <v>1.1934969716289401</v>
      </c>
      <c r="AB364" s="22"/>
      <c r="AC364" s="38">
        <v>6.25E-2</v>
      </c>
      <c r="AD364" s="39">
        <v>35440479044415.805</v>
      </c>
      <c r="AE364" s="39">
        <v>-16514122955.817602</v>
      </c>
    </row>
    <row r="365" spans="21:31" ht="23.5" x14ac:dyDescent="0.55000000000000004">
      <c r="U365" s="36"/>
      <c r="V365" s="36"/>
      <c r="W365" s="36"/>
      <c r="X365" s="36"/>
      <c r="Y365" s="36"/>
      <c r="Z365" s="19">
        <v>43586</v>
      </c>
      <c r="AA365" s="38">
        <v>1.20114759324195</v>
      </c>
      <c r="AB365" s="22"/>
      <c r="AC365" s="38">
        <v>6.25E-2</v>
      </c>
      <c r="AD365" s="39">
        <v>35597321071461.5</v>
      </c>
      <c r="AE365" s="39">
        <v>-15727207615.2099</v>
      </c>
    </row>
    <row r="366" spans="21:31" ht="23.5" x14ac:dyDescent="0.55000000000000004">
      <c r="U366" s="36"/>
      <c r="V366" s="36"/>
      <c r="W366" s="36"/>
      <c r="X366" s="36"/>
      <c r="Y366" s="36"/>
      <c r="Z366" s="19">
        <v>43617</v>
      </c>
      <c r="AA366" s="38">
        <v>1.2087982148549599</v>
      </c>
      <c r="AB366" s="22"/>
      <c r="AC366" s="38">
        <v>0.06</v>
      </c>
      <c r="AD366" s="39">
        <v>35258728720531</v>
      </c>
      <c r="AE366" s="39">
        <v>-15758691137.3603</v>
      </c>
    </row>
    <row r="367" spans="21:31" ht="23.5" x14ac:dyDescent="0.55000000000000004">
      <c r="U367" s="36"/>
      <c r="V367" s="36"/>
      <c r="W367" s="36"/>
      <c r="X367" s="36"/>
      <c r="Y367" s="36"/>
      <c r="Z367" s="19">
        <v>43647</v>
      </c>
      <c r="AA367" s="38">
        <v>1.22027414727447</v>
      </c>
      <c r="AB367" s="22"/>
      <c r="AC367" s="38">
        <v>0.06</v>
      </c>
      <c r="AD367" s="39">
        <v>36184471593758.797</v>
      </c>
      <c r="AE367" s="39">
        <v>-12632576849.7026</v>
      </c>
    </row>
    <row r="368" spans="21:31" ht="23.5" x14ac:dyDescent="0.55000000000000004">
      <c r="U368" s="36"/>
      <c r="V368" s="36"/>
      <c r="W368" s="36"/>
      <c r="X368" s="36"/>
      <c r="Y368" s="36"/>
      <c r="Z368" s="19">
        <v>43678</v>
      </c>
      <c r="AA368" s="38">
        <v>1.2240994580809701</v>
      </c>
      <c r="AB368" s="22"/>
      <c r="AC368" s="38">
        <v>5.6500000000000002E-2</v>
      </c>
      <c r="AD368" s="39">
        <v>36255986876630</v>
      </c>
      <c r="AE368" s="39">
        <v>-13264820683.3633</v>
      </c>
    </row>
    <row r="369" spans="21:31" ht="23.5" x14ac:dyDescent="0.55000000000000004">
      <c r="U369" s="36"/>
      <c r="V369" s="36"/>
      <c r="W369" s="36"/>
      <c r="X369" s="36"/>
      <c r="Y369" s="36"/>
      <c r="Z369" s="19">
        <v>43709</v>
      </c>
      <c r="AA369" s="38">
        <v>1.23175007969398</v>
      </c>
      <c r="AB369" s="22"/>
      <c r="AC369" s="38">
        <v>5.6500000000000002E-2</v>
      </c>
      <c r="AD369" s="39">
        <v>36154179705716.297</v>
      </c>
      <c r="AE369" s="39">
        <v>-11875099843.093</v>
      </c>
    </row>
    <row r="370" spans="21:31" ht="23.5" x14ac:dyDescent="0.55000000000000004">
      <c r="U370" s="36"/>
      <c r="V370" s="36"/>
      <c r="W370" s="36"/>
      <c r="X370" s="36"/>
      <c r="Y370" s="36"/>
      <c r="Z370" s="19">
        <v>43739</v>
      </c>
      <c r="AA370" s="38">
        <v>1.2432260121134799</v>
      </c>
      <c r="AB370" s="22"/>
      <c r="AC370" s="38">
        <v>5.4000000000000006E-2</v>
      </c>
      <c r="AD370" s="39">
        <v>36957415600852.398</v>
      </c>
      <c r="AE370" s="39">
        <v>-9741853357.9706402</v>
      </c>
    </row>
  </sheetData>
  <mergeCells count="7">
    <mergeCell ref="U11:W11"/>
    <mergeCell ref="Z11:AE11"/>
    <mergeCell ref="U7:AE8"/>
    <mergeCell ref="B3:I5"/>
    <mergeCell ref="A11:C11"/>
    <mergeCell ref="F11:K11"/>
    <mergeCell ref="A7:K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27"/>
  <sheetViews>
    <sheetView zoomScale="26" workbookViewId="0">
      <selection activeCell="H52" sqref="H52"/>
    </sheetView>
  </sheetViews>
  <sheetFormatPr defaultRowHeight="14.5" x14ac:dyDescent="0.35"/>
  <cols>
    <col min="1" max="1" width="31.36328125" customWidth="1"/>
    <col min="2" max="2" width="26.36328125" customWidth="1"/>
    <col min="3" max="3" width="28.08984375" customWidth="1"/>
    <col min="4" max="4" width="10.453125" customWidth="1"/>
    <col min="5" max="5" width="22" customWidth="1"/>
    <col min="6" max="7" width="10.453125" customWidth="1"/>
    <col min="8" max="8" width="24.90625" customWidth="1"/>
    <col min="9" max="9" width="21" customWidth="1"/>
    <col min="10" max="10" width="17.7265625" style="49" customWidth="1"/>
    <col min="11" max="11" width="3.81640625" style="47" customWidth="1"/>
    <col min="12" max="12" width="45.7265625" customWidth="1"/>
    <col min="13" max="13" width="10.453125" customWidth="1"/>
    <col min="14" max="14" width="14" customWidth="1"/>
    <col min="15" max="15" width="10.453125" customWidth="1"/>
    <col min="16" max="16" width="20.08984375" customWidth="1"/>
    <col min="17" max="17" width="15.26953125" customWidth="1"/>
    <col min="18" max="18" width="10.453125" customWidth="1"/>
    <col min="19" max="19" width="15.26953125" customWidth="1"/>
    <col min="20" max="20" width="15.453125" bestFit="1" customWidth="1"/>
    <col min="25" max="25" width="2.7265625" style="47" customWidth="1"/>
    <col min="28" max="28" width="17.08984375" customWidth="1"/>
    <col min="136" max="137" width="9.453125" customWidth="1"/>
  </cols>
  <sheetData>
    <row r="1" spans="1:33" x14ac:dyDescent="0.35">
      <c r="A1" s="248" t="s">
        <v>24</v>
      </c>
      <c r="B1" s="249"/>
      <c r="C1" s="249"/>
      <c r="D1" s="249"/>
      <c r="E1" s="250"/>
      <c r="J1"/>
      <c r="K1"/>
    </row>
    <row r="2" spans="1:33" ht="15" thickBot="1" x14ac:dyDescent="0.4">
      <c r="A2" s="251"/>
      <c r="B2" s="252"/>
      <c r="C2" s="252"/>
      <c r="D2" s="252"/>
      <c r="E2" s="253"/>
      <c r="J2"/>
      <c r="K2"/>
    </row>
    <row r="3" spans="1:33" s="49" customFormat="1" ht="15.5" customHeight="1" x14ac:dyDescent="1.35">
      <c r="A3" s="259"/>
      <c r="B3" s="259"/>
      <c r="C3" s="259"/>
      <c r="D3" s="259"/>
      <c r="E3" s="48"/>
      <c r="F3"/>
      <c r="G3"/>
      <c r="H3"/>
      <c r="I3"/>
      <c r="J3"/>
      <c r="K3"/>
      <c r="L3"/>
      <c r="M3"/>
      <c r="N3"/>
      <c r="O3"/>
      <c r="P3"/>
      <c r="Q3"/>
      <c r="R3"/>
      <c r="S3"/>
      <c r="T3"/>
      <c r="U3"/>
      <c r="V3"/>
      <c r="W3"/>
      <c r="X3"/>
      <c r="Y3" s="47"/>
    </row>
    <row r="4" spans="1:33" ht="15.5" customHeight="1" x14ac:dyDescent="1.35">
      <c r="A4" s="260"/>
      <c r="B4" s="260"/>
      <c r="C4" s="260"/>
      <c r="D4" s="260"/>
      <c r="E4" s="48"/>
      <c r="J4"/>
      <c r="K4"/>
    </row>
    <row r="5" spans="1:33" ht="15.5" customHeight="1" x14ac:dyDescent="1.35">
      <c r="A5" s="260"/>
      <c r="B5" s="260"/>
      <c r="C5" s="260"/>
      <c r="D5" s="260"/>
      <c r="E5" s="48"/>
      <c r="J5"/>
      <c r="K5"/>
    </row>
    <row r="6" spans="1:33" ht="15.5" customHeight="1" x14ac:dyDescent="1.35">
      <c r="A6" s="260"/>
      <c r="B6" s="260"/>
      <c r="C6" s="260"/>
      <c r="D6" s="260"/>
      <c r="E6" s="48"/>
      <c r="J6"/>
      <c r="K6"/>
    </row>
    <row r="7" spans="1:33" ht="15.5" customHeight="1" x14ac:dyDescent="1.35">
      <c r="A7" s="261"/>
      <c r="B7" s="261"/>
      <c r="C7" s="261"/>
      <c r="D7" s="261"/>
      <c r="J7"/>
      <c r="K7"/>
    </row>
    <row r="8" spans="1:33" x14ac:dyDescent="0.35">
      <c r="A8" s="50" t="s">
        <v>25</v>
      </c>
      <c r="B8" s="50"/>
      <c r="C8" s="50"/>
      <c r="D8" s="50"/>
      <c r="J8"/>
      <c r="K8"/>
    </row>
    <row r="9" spans="1:33" x14ac:dyDescent="0.35">
      <c r="A9" t="s">
        <v>26</v>
      </c>
      <c r="J9"/>
      <c r="K9"/>
    </row>
    <row r="10" spans="1:33" x14ac:dyDescent="0.35">
      <c r="A10" t="s">
        <v>27</v>
      </c>
      <c r="J10"/>
      <c r="K10"/>
    </row>
    <row r="11" spans="1:33" x14ac:dyDescent="0.35">
      <c r="A11" t="s">
        <v>28</v>
      </c>
      <c r="J11"/>
      <c r="K11"/>
    </row>
    <row r="12" spans="1:33" x14ac:dyDescent="0.35">
      <c r="A12" t="s">
        <v>29</v>
      </c>
      <c r="J12"/>
      <c r="K12"/>
    </row>
    <row r="13" spans="1:33" x14ac:dyDescent="0.35">
      <c r="A13" t="s">
        <v>30</v>
      </c>
      <c r="J13"/>
      <c r="K13"/>
    </row>
    <row r="14" spans="1:33" x14ac:dyDescent="0.35">
      <c r="A14" s="262" t="s">
        <v>31</v>
      </c>
      <c r="B14" s="262"/>
      <c r="C14" s="262"/>
      <c r="D14" s="262"/>
      <c r="J14"/>
      <c r="K14"/>
    </row>
    <row r="15" spans="1:33" s="49" customFormat="1" x14ac:dyDescent="0.35">
      <c r="A15"/>
      <c r="B15"/>
      <c r="C15"/>
      <c r="D15"/>
      <c r="E15"/>
      <c r="F15"/>
      <c r="G15"/>
      <c r="H15"/>
      <c r="I15"/>
      <c r="J15"/>
      <c r="K15"/>
      <c r="L15"/>
      <c r="M15"/>
      <c r="N15"/>
      <c r="O15"/>
      <c r="P15"/>
      <c r="Q15"/>
      <c r="R15"/>
      <c r="S15"/>
      <c r="T15"/>
      <c r="U15"/>
      <c r="V15"/>
      <c r="W15"/>
      <c r="X15"/>
      <c r="Y15" s="47"/>
      <c r="Z15"/>
      <c r="AA15"/>
      <c r="AB15"/>
      <c r="AC15"/>
      <c r="AD15"/>
      <c r="AE15"/>
      <c r="AF15"/>
      <c r="AG15"/>
    </row>
    <row r="16" spans="1:33" x14ac:dyDescent="0.35">
      <c r="A16" t="s">
        <v>32</v>
      </c>
      <c r="J16"/>
      <c r="K16"/>
    </row>
    <row r="17" spans="1:25" x14ac:dyDescent="0.35">
      <c r="J17"/>
      <c r="K17"/>
    </row>
    <row r="18" spans="1:25" x14ac:dyDescent="0.35">
      <c r="A18" t="s">
        <v>33</v>
      </c>
      <c r="J18"/>
      <c r="K18"/>
    </row>
    <row r="19" spans="1:25" x14ac:dyDescent="0.35">
      <c r="A19" t="s">
        <v>34</v>
      </c>
      <c r="J19"/>
      <c r="K19"/>
    </row>
    <row r="20" spans="1:25" x14ac:dyDescent="0.35">
      <c r="A20" t="s">
        <v>35</v>
      </c>
      <c r="J20"/>
      <c r="K20"/>
    </row>
    <row r="21" spans="1:25" x14ac:dyDescent="0.35">
      <c r="J21"/>
      <c r="K21"/>
    </row>
    <row r="22" spans="1:25" x14ac:dyDescent="0.35">
      <c r="A22" t="s">
        <v>36</v>
      </c>
      <c r="J22"/>
      <c r="K22"/>
    </row>
    <row r="23" spans="1:25" x14ac:dyDescent="0.35">
      <c r="J23"/>
      <c r="K23"/>
    </row>
    <row r="24" spans="1:25" x14ac:dyDescent="0.35">
      <c r="J24"/>
      <c r="K24"/>
    </row>
    <row r="25" spans="1:25" x14ac:dyDescent="0.35">
      <c r="J25"/>
      <c r="K25"/>
    </row>
    <row r="26" spans="1:25" s="47" customFormat="1" x14ac:dyDescent="0.35"/>
    <row r="27" spans="1:25" x14ac:dyDescent="0.35">
      <c r="A27" s="254" t="s">
        <v>6</v>
      </c>
      <c r="B27" s="256"/>
      <c r="J27"/>
      <c r="K27"/>
      <c r="Y27"/>
    </row>
    <row r="28" spans="1:25" x14ac:dyDescent="0.35">
      <c r="A28" s="256"/>
      <c r="B28" s="256"/>
      <c r="J28"/>
      <c r="K28"/>
      <c r="Y28"/>
    </row>
    <row r="29" spans="1:25" ht="15.5" x14ac:dyDescent="0.35">
      <c r="A29" s="51"/>
      <c r="B29" s="51"/>
      <c r="C29" s="51"/>
      <c r="D29" s="51"/>
      <c r="E29" s="51"/>
      <c r="F29" s="51"/>
      <c r="J29"/>
      <c r="K29"/>
      <c r="Y29"/>
    </row>
    <row r="30" spans="1:25" ht="16" thickBot="1" x14ac:dyDescent="0.4">
      <c r="A30" s="52" t="s">
        <v>37</v>
      </c>
      <c r="B30" s="52"/>
      <c r="C30" s="52"/>
      <c r="D30" s="52"/>
      <c r="E30" s="52"/>
      <c r="F30" s="52"/>
      <c r="J30"/>
      <c r="K30"/>
      <c r="Y30"/>
    </row>
    <row r="31" spans="1:25" ht="15.5" x14ac:dyDescent="0.35">
      <c r="A31" s="53"/>
      <c r="B31" s="53" t="s">
        <v>38</v>
      </c>
      <c r="C31" s="53" t="s">
        <v>39</v>
      </c>
      <c r="J31"/>
      <c r="K31"/>
      <c r="Y31"/>
    </row>
    <row r="32" spans="1:25" x14ac:dyDescent="0.35">
      <c r="A32" s="54" t="s">
        <v>38</v>
      </c>
      <c r="B32" s="54">
        <v>1</v>
      </c>
      <c r="C32" s="54"/>
      <c r="J32"/>
      <c r="K32"/>
      <c r="Y32"/>
    </row>
    <row r="33" spans="1:25" ht="15" thickBot="1" x14ac:dyDescent="0.4">
      <c r="A33" s="55" t="s">
        <v>39</v>
      </c>
      <c r="B33" s="55">
        <v>-0.34026452832475051</v>
      </c>
      <c r="C33" s="55">
        <v>1</v>
      </c>
      <c r="J33"/>
      <c r="K33"/>
      <c r="Y33"/>
    </row>
    <row r="34" spans="1:25" x14ac:dyDescent="0.35">
      <c r="A34" s="54"/>
      <c r="B34" s="54"/>
      <c r="C34" s="54"/>
      <c r="J34"/>
      <c r="K34"/>
      <c r="Y34"/>
    </row>
    <row r="35" spans="1:25" x14ac:dyDescent="0.35">
      <c r="A35" s="54" t="s">
        <v>40</v>
      </c>
      <c r="B35" s="54"/>
      <c r="C35" s="54"/>
      <c r="J35"/>
      <c r="K35"/>
      <c r="Y35"/>
    </row>
    <row r="36" spans="1:25" x14ac:dyDescent="0.35">
      <c r="A36" s="54" t="s">
        <v>41</v>
      </c>
      <c r="B36" s="54"/>
      <c r="C36" s="54"/>
      <c r="J36"/>
      <c r="K36"/>
      <c r="Y36"/>
    </row>
    <row r="37" spans="1:25" x14ac:dyDescent="0.35">
      <c r="J37"/>
      <c r="K37"/>
      <c r="Y37"/>
    </row>
    <row r="38" spans="1:25" x14ac:dyDescent="0.35">
      <c r="J38"/>
      <c r="K38"/>
      <c r="Y38"/>
    </row>
    <row r="39" spans="1:25" s="47" customFormat="1" x14ac:dyDescent="0.35"/>
    <row r="40" spans="1:25" ht="15.5" x14ac:dyDescent="0.35">
      <c r="A40" s="255" t="s">
        <v>42</v>
      </c>
      <c r="B40" s="255"/>
      <c r="C40" s="255"/>
      <c r="D40" s="255"/>
      <c r="E40" s="255"/>
      <c r="F40" s="255"/>
      <c r="G40" s="255"/>
      <c r="H40" s="255"/>
      <c r="I40" s="255"/>
      <c r="J40" s="255"/>
      <c r="L40" s="255" t="s">
        <v>43</v>
      </c>
      <c r="M40" s="255"/>
      <c r="N40" s="255"/>
      <c r="O40" s="255"/>
      <c r="P40" s="255"/>
      <c r="Q40" s="255"/>
      <c r="R40" s="255"/>
      <c r="S40" s="255"/>
      <c r="T40" s="255"/>
    </row>
    <row r="41" spans="1:25" x14ac:dyDescent="0.35">
      <c r="J41"/>
    </row>
    <row r="42" spans="1:25" x14ac:dyDescent="0.35">
      <c r="A42" t="s">
        <v>44</v>
      </c>
      <c r="J42"/>
      <c r="L42" t="s">
        <v>44</v>
      </c>
    </row>
    <row r="43" spans="1:25" ht="15" thickBot="1" x14ac:dyDescent="0.4">
      <c r="J43"/>
    </row>
    <row r="44" spans="1:25" ht="15.5" x14ac:dyDescent="0.35">
      <c r="A44" s="56" t="s">
        <v>45</v>
      </c>
      <c r="B44" s="56"/>
      <c r="J44"/>
      <c r="L44" s="56" t="s">
        <v>45</v>
      </c>
      <c r="M44" s="56"/>
    </row>
    <row r="45" spans="1:25" x14ac:dyDescent="0.35">
      <c r="A45" s="54" t="s">
        <v>46</v>
      </c>
      <c r="B45" s="54">
        <v>0.34026452832474968</v>
      </c>
      <c r="J45"/>
      <c r="L45" s="54" t="s">
        <v>46</v>
      </c>
      <c r="M45" s="54">
        <v>0.61654526788636255</v>
      </c>
    </row>
    <row r="46" spans="1:25" x14ac:dyDescent="0.35">
      <c r="A46" s="54" t="s">
        <v>47</v>
      </c>
      <c r="B46" s="54">
        <v>0.11577994923606438</v>
      </c>
      <c r="J46"/>
      <c r="L46" s="54" t="s">
        <v>47</v>
      </c>
      <c r="M46" s="54">
        <v>0.38012806735306659</v>
      </c>
    </row>
    <row r="47" spans="1:25" x14ac:dyDescent="0.35">
      <c r="A47" s="54" t="s">
        <v>48</v>
      </c>
      <c r="B47" s="57">
        <v>0.1058448924859078</v>
      </c>
      <c r="J47"/>
      <c r="L47" s="54" t="s">
        <v>48</v>
      </c>
      <c r="M47" s="57">
        <v>0.36760540204706793</v>
      </c>
    </row>
    <row r="48" spans="1:25" x14ac:dyDescent="0.35">
      <c r="A48" s="54" t="s">
        <v>49</v>
      </c>
      <c r="B48" s="54">
        <v>3.7582593002097076</v>
      </c>
      <c r="J48"/>
      <c r="L48" s="54" t="s">
        <v>49</v>
      </c>
      <c r="M48" s="54">
        <v>1.0251351483972286</v>
      </c>
    </row>
    <row r="49" spans="1:34" ht="15" thickBot="1" x14ac:dyDescent="0.4">
      <c r="A49" s="55" t="s">
        <v>50</v>
      </c>
      <c r="B49" s="55">
        <v>91</v>
      </c>
      <c r="J49"/>
      <c r="L49" s="55" t="s">
        <v>50</v>
      </c>
      <c r="M49" s="55">
        <v>203</v>
      </c>
    </row>
    <row r="50" spans="1:34" ht="15" thickBot="1" x14ac:dyDescent="0.4">
      <c r="J50"/>
    </row>
    <row r="51" spans="1:34" s="3" customFormat="1" ht="15.5" x14ac:dyDescent="0.35">
      <c r="A51" s="53"/>
      <c r="B51" s="53" t="s">
        <v>51</v>
      </c>
      <c r="C51" s="53" t="s">
        <v>49</v>
      </c>
      <c r="D51" s="53" t="s">
        <v>52</v>
      </c>
      <c r="E51" s="53" t="s">
        <v>53</v>
      </c>
      <c r="F51" s="53" t="s">
        <v>54</v>
      </c>
      <c r="G51" s="53" t="s">
        <v>55</v>
      </c>
      <c r="H51" s="53" t="s">
        <v>56</v>
      </c>
      <c r="I51" s="53" t="s">
        <v>57</v>
      </c>
      <c r="J51"/>
      <c r="K51" s="47"/>
      <c r="L51" s="53"/>
      <c r="M51" s="53" t="s">
        <v>51</v>
      </c>
      <c r="N51" s="53" t="s">
        <v>49</v>
      </c>
      <c r="O51" s="53" t="s">
        <v>52</v>
      </c>
      <c r="P51" s="53" t="s">
        <v>53</v>
      </c>
      <c r="Q51" s="53" t="s">
        <v>54</v>
      </c>
      <c r="R51" s="53" t="s">
        <v>55</v>
      </c>
      <c r="S51" s="53" t="s">
        <v>56</v>
      </c>
      <c r="T51" s="53" t="s">
        <v>57</v>
      </c>
      <c r="U51"/>
      <c r="V51"/>
      <c r="W51"/>
      <c r="X51"/>
      <c r="Y51" s="47"/>
      <c r="Z51"/>
      <c r="AA51"/>
      <c r="AB51"/>
      <c r="AC51"/>
      <c r="AD51"/>
      <c r="AE51"/>
      <c r="AF51"/>
      <c r="AG51"/>
      <c r="AH51"/>
    </row>
    <row r="52" spans="1:34" x14ac:dyDescent="0.35">
      <c r="A52" s="54" t="s">
        <v>58</v>
      </c>
      <c r="B52" s="54">
        <v>5.1230174568977827</v>
      </c>
      <c r="C52" s="54">
        <v>0.7148376852213818</v>
      </c>
      <c r="D52" s="54">
        <v>7.1666863160847605</v>
      </c>
      <c r="E52" s="54">
        <v>2.1465833298523232E-10</v>
      </c>
      <c r="F52" s="54">
        <v>3.7026502027585182</v>
      </c>
      <c r="G52" s="54">
        <v>6.5433847110370476</v>
      </c>
      <c r="H52" s="54">
        <v>3.7026502027585182</v>
      </c>
      <c r="I52" s="54">
        <v>6.5433847110370476</v>
      </c>
      <c r="J52"/>
      <c r="L52" s="54" t="s">
        <v>58</v>
      </c>
      <c r="M52" s="54">
        <v>1.2344667964489417</v>
      </c>
      <c r="N52" s="54">
        <v>0.76633670365231299</v>
      </c>
      <c r="O52" s="54">
        <v>1.6108673779626499</v>
      </c>
      <c r="P52" s="54">
        <v>0.10880161426482884</v>
      </c>
      <c r="Q52" s="54">
        <v>-0.27676257706088214</v>
      </c>
      <c r="R52" s="54">
        <v>2.7456961699587659</v>
      </c>
      <c r="S52" s="54">
        <v>-0.27676257706088214</v>
      </c>
      <c r="T52" s="54">
        <v>2.7456961699587659</v>
      </c>
    </row>
    <row r="53" spans="1:34" ht="15" thickBot="1" x14ac:dyDescent="0.4">
      <c r="A53" s="55" t="s">
        <v>39</v>
      </c>
      <c r="B53" s="58">
        <v>-0.28952279465265329</v>
      </c>
      <c r="C53" s="55">
        <v>8.4810819736031426E-2</v>
      </c>
      <c r="D53" s="55">
        <v>-3.4137483348678339</v>
      </c>
      <c r="E53" s="55">
        <v>9.6649891784807553E-4</v>
      </c>
      <c r="F53" s="55">
        <v>-0.458040086955815</v>
      </c>
      <c r="G53" s="55">
        <v>-0.12100550234949159</v>
      </c>
      <c r="H53" s="55">
        <v>-0.458040086955815</v>
      </c>
      <c r="I53" s="55">
        <v>-0.12100550234949159</v>
      </c>
      <c r="J53"/>
      <c r="L53" s="54" t="s">
        <v>59</v>
      </c>
      <c r="M53" s="59">
        <v>-0.10520634710825644</v>
      </c>
      <c r="N53" s="54">
        <v>6.4071048037048078E-2</v>
      </c>
      <c r="O53" s="54">
        <v>-1.6420263181495411</v>
      </c>
      <c r="P53" s="54">
        <v>0.10217184163113965</v>
      </c>
      <c r="Q53" s="54">
        <v>-0.23155557366060489</v>
      </c>
      <c r="R53" s="54">
        <v>2.1142879444092016E-2</v>
      </c>
      <c r="S53" s="54">
        <v>-0.23155557366060489</v>
      </c>
      <c r="T53" s="54">
        <v>2.1142879444092016E-2</v>
      </c>
    </row>
    <row r="54" spans="1:34" x14ac:dyDescent="0.35">
      <c r="J54"/>
      <c r="L54" s="54" t="s">
        <v>60</v>
      </c>
      <c r="M54" s="54">
        <v>0.22593237843266833</v>
      </c>
      <c r="N54" s="54">
        <v>6.8631446869349563E-2</v>
      </c>
      <c r="O54" s="54">
        <v>3.2919658369255291</v>
      </c>
      <c r="P54" s="54">
        <v>1.1781031312268946E-3</v>
      </c>
      <c r="Q54" s="54">
        <v>9.0589965677117079E-2</v>
      </c>
      <c r="R54" s="54">
        <v>0.36127479118821959</v>
      </c>
      <c r="S54" s="54">
        <v>9.0589965677117079E-2</v>
      </c>
      <c r="T54" s="54">
        <v>0.36127479118821959</v>
      </c>
    </row>
    <row r="55" spans="1:34" x14ac:dyDescent="0.35">
      <c r="J55"/>
      <c r="L55" s="54" t="s">
        <v>61</v>
      </c>
      <c r="M55" s="54">
        <v>-6.7448795497584535E-5</v>
      </c>
      <c r="N55" s="54">
        <v>1.1219482322172304E-5</v>
      </c>
      <c r="O55" s="54">
        <v>-6.0117564750995722</v>
      </c>
      <c r="P55" s="54">
        <v>8.6928056104305818E-9</v>
      </c>
      <c r="Q55" s="54">
        <v>-8.9573810729183797E-5</v>
      </c>
      <c r="R55" s="54">
        <v>-4.5323780265985272E-5</v>
      </c>
      <c r="S55" s="54">
        <v>-8.9573810729183797E-5</v>
      </c>
      <c r="T55" s="54">
        <v>-4.5323780265985272E-5</v>
      </c>
    </row>
    <row r="56" spans="1:34" ht="16" thickBot="1" x14ac:dyDescent="0.4">
      <c r="J56"/>
      <c r="L56" s="55" t="s">
        <v>62</v>
      </c>
      <c r="M56" s="55">
        <v>-1.8475711629953846E-5</v>
      </c>
      <c r="N56" s="55">
        <v>3.2546457102423939E-6</v>
      </c>
      <c r="O56" s="55">
        <v>-5.6767197645539866</v>
      </c>
      <c r="P56" s="55">
        <v>4.8340856491437521E-8</v>
      </c>
      <c r="Q56" s="55">
        <v>-2.4893929854716808E-5</v>
      </c>
      <c r="R56" s="55">
        <v>-1.2057493405190884E-5</v>
      </c>
      <c r="S56" s="55">
        <v>-2.4893929854716808E-5</v>
      </c>
      <c r="T56" s="55">
        <v>-1.2057493405190884E-5</v>
      </c>
      <c r="U56" s="60"/>
    </row>
    <row r="57" spans="1:34" ht="15.5" x14ac:dyDescent="0.35">
      <c r="J57"/>
      <c r="L57" s="54"/>
      <c r="M57" s="54"/>
      <c r="N57" s="54"/>
      <c r="O57" s="54"/>
      <c r="P57" s="54"/>
      <c r="Q57" s="54"/>
      <c r="R57" s="54"/>
      <c r="S57" s="54"/>
      <c r="T57" s="54"/>
      <c r="U57" s="60"/>
    </row>
    <row r="58" spans="1:34" x14ac:dyDescent="0.35">
      <c r="J58"/>
      <c r="L58" s="8"/>
      <c r="M58" s="8"/>
      <c r="N58" s="8"/>
      <c r="O58" s="8"/>
      <c r="P58" s="8"/>
      <c r="Q58" s="8"/>
      <c r="R58" s="8"/>
      <c r="S58" s="8"/>
      <c r="T58" s="8"/>
    </row>
    <row r="59" spans="1:34" ht="15.5" x14ac:dyDescent="0.35">
      <c r="A59" s="3" t="s">
        <v>63</v>
      </c>
      <c r="J59"/>
      <c r="L59" s="3" t="s">
        <v>63</v>
      </c>
      <c r="M59" s="8"/>
      <c r="N59" s="8"/>
      <c r="O59" s="8"/>
      <c r="P59" s="8"/>
      <c r="Q59" s="8"/>
      <c r="R59" s="8"/>
      <c r="S59" s="8"/>
      <c r="T59" s="8"/>
    </row>
    <row r="60" spans="1:34" x14ac:dyDescent="0.35">
      <c r="A60" t="s">
        <v>64</v>
      </c>
      <c r="J60"/>
      <c r="L60" s="61" t="s">
        <v>65</v>
      </c>
      <c r="M60" s="8"/>
      <c r="N60" s="8"/>
      <c r="O60" s="8"/>
      <c r="P60" s="8"/>
      <c r="Q60" s="8"/>
      <c r="R60" s="8"/>
      <c r="S60" s="8"/>
      <c r="T60" s="8"/>
    </row>
    <row r="61" spans="1:34" x14ac:dyDescent="0.35">
      <c r="J61"/>
      <c r="L61" s="61"/>
      <c r="M61" s="8"/>
      <c r="N61" s="8"/>
      <c r="O61" s="8"/>
      <c r="P61" s="8"/>
      <c r="Q61" s="8"/>
      <c r="R61" s="8"/>
      <c r="S61" s="8"/>
      <c r="T61" s="8"/>
    </row>
    <row r="62" spans="1:34" x14ac:dyDescent="0.35">
      <c r="A62" t="s">
        <v>19</v>
      </c>
      <c r="C62" t="s">
        <v>66</v>
      </c>
      <c r="J62"/>
      <c r="L62" s="61" t="s">
        <v>19</v>
      </c>
      <c r="M62" s="8" t="s">
        <v>67</v>
      </c>
      <c r="N62" s="8" t="s">
        <v>68</v>
      </c>
      <c r="O62" s="61" t="s">
        <v>69</v>
      </c>
      <c r="P62" s="8"/>
      <c r="Q62" s="61" t="s">
        <v>66</v>
      </c>
      <c r="R62" s="8"/>
      <c r="S62" s="8"/>
      <c r="T62" s="8"/>
    </row>
    <row r="63" spans="1:34" ht="15.5" x14ac:dyDescent="0.35">
      <c r="A63" s="62"/>
      <c r="B63" s="63"/>
      <c r="C63" s="64">
        <f>(B52+B53*A63*100)/100</f>
        <v>5.1230174568977827E-2</v>
      </c>
      <c r="J63"/>
      <c r="L63" s="65"/>
      <c r="M63" s="65"/>
      <c r="N63" s="66"/>
      <c r="O63" s="67"/>
      <c r="P63" s="8"/>
      <c r="Q63" s="68">
        <f>(M52+M53*L63+M54*M63+M55*N63+M56*O63)/100</f>
        <v>1.2344667964489417E-2</v>
      </c>
      <c r="R63" s="8"/>
      <c r="S63" s="8"/>
      <c r="T63" s="8"/>
    </row>
    <row r="64" spans="1:34" x14ac:dyDescent="0.35">
      <c r="J64"/>
      <c r="L64" s="61"/>
      <c r="M64" s="8"/>
      <c r="N64" s="8"/>
      <c r="O64" s="8"/>
      <c r="P64" s="8"/>
      <c r="Q64" s="8"/>
      <c r="R64" s="8"/>
      <c r="S64" s="8"/>
      <c r="T64" s="8"/>
    </row>
    <row r="65" spans="1:34" ht="15.5" x14ac:dyDescent="0.35">
      <c r="A65" s="3" t="s">
        <v>70</v>
      </c>
      <c r="B65" s="3"/>
      <c r="C65" s="3"/>
      <c r="D65" s="3"/>
      <c r="E65" s="3"/>
      <c r="F65" s="3"/>
      <c r="G65" s="3"/>
      <c r="H65" s="3"/>
      <c r="I65" s="3"/>
      <c r="J65" s="3"/>
      <c r="K65" s="69"/>
      <c r="L65" s="70"/>
      <c r="M65" s="2"/>
      <c r="N65" s="2"/>
      <c r="O65" s="2"/>
      <c r="P65" s="2"/>
      <c r="Q65" s="2"/>
      <c r="R65" s="2"/>
      <c r="S65" s="2"/>
      <c r="T65" s="2"/>
      <c r="U65" s="3"/>
      <c r="V65" s="3"/>
      <c r="W65" s="3"/>
      <c r="X65" s="3"/>
      <c r="Y65" s="69"/>
      <c r="Z65" s="3"/>
      <c r="AA65" s="3"/>
      <c r="AB65" s="3"/>
      <c r="AC65" s="3"/>
      <c r="AD65" s="3"/>
      <c r="AE65" s="3"/>
      <c r="AF65" s="3"/>
      <c r="AG65" s="3"/>
      <c r="AH65" s="3"/>
    </row>
    <row r="66" spans="1:34" ht="15.5" x14ac:dyDescent="0.35">
      <c r="A66" t="s">
        <v>71</v>
      </c>
      <c r="J66"/>
      <c r="L66" s="61" t="s">
        <v>72</v>
      </c>
      <c r="M66" s="8"/>
      <c r="N66" s="8"/>
      <c r="O66" s="8"/>
      <c r="P66" s="8"/>
      <c r="Q66" s="8"/>
      <c r="R66" s="8"/>
      <c r="S66" s="8"/>
      <c r="T66" s="8"/>
    </row>
    <row r="67" spans="1:34" x14ac:dyDescent="0.35">
      <c r="A67" t="s">
        <v>73</v>
      </c>
      <c r="J67"/>
      <c r="L67" s="61" t="s">
        <v>74</v>
      </c>
      <c r="M67" s="8"/>
      <c r="N67" s="8"/>
      <c r="O67" s="8"/>
      <c r="P67" s="8"/>
      <c r="Q67" s="8"/>
      <c r="R67" s="8"/>
      <c r="S67" s="8"/>
      <c r="T67" s="8"/>
    </row>
    <row r="68" spans="1:34" s="49" customFormat="1" ht="15.5" x14ac:dyDescent="0.35">
      <c r="A68" t="s">
        <v>75</v>
      </c>
      <c r="B68"/>
      <c r="C68"/>
      <c r="D68"/>
      <c r="E68"/>
      <c r="F68"/>
      <c r="G68"/>
      <c r="H68"/>
      <c r="I68"/>
      <c r="J68"/>
      <c r="K68" s="47"/>
      <c r="L68" s="61" t="s">
        <v>76</v>
      </c>
      <c r="M68" s="8"/>
      <c r="N68" s="8"/>
      <c r="O68" s="8"/>
      <c r="P68" s="8"/>
      <c r="Q68" s="8"/>
      <c r="R68" s="8"/>
      <c r="S68" s="8"/>
      <c r="T68" s="8"/>
      <c r="U68"/>
      <c r="V68"/>
      <c r="W68"/>
      <c r="X68"/>
      <c r="Y68" s="47"/>
      <c r="Z68"/>
      <c r="AA68"/>
      <c r="AB68"/>
      <c r="AC68"/>
      <c r="AD68"/>
      <c r="AE68"/>
      <c r="AF68"/>
      <c r="AG68"/>
      <c r="AH68"/>
    </row>
    <row r="69" spans="1:34" x14ac:dyDescent="0.35">
      <c r="A69" t="s">
        <v>77</v>
      </c>
      <c r="J69"/>
      <c r="L69" s="61" t="s">
        <v>78</v>
      </c>
      <c r="M69" s="8"/>
      <c r="N69" s="8"/>
      <c r="O69" s="8"/>
      <c r="P69" s="8"/>
      <c r="Q69" s="8"/>
      <c r="R69" s="8"/>
      <c r="S69" s="8"/>
      <c r="T69" s="8"/>
    </row>
    <row r="70" spans="1:34" x14ac:dyDescent="0.35">
      <c r="J70"/>
      <c r="L70" s="8"/>
      <c r="M70" s="8"/>
      <c r="N70" s="8"/>
      <c r="O70" s="8"/>
      <c r="P70" s="8"/>
      <c r="Q70" s="8"/>
      <c r="R70" s="8"/>
      <c r="S70" s="8"/>
      <c r="T70" s="8"/>
    </row>
    <row r="71" spans="1:34" x14ac:dyDescent="0.35">
      <c r="J71"/>
      <c r="L71" s="8"/>
      <c r="M71" s="8"/>
      <c r="N71" s="8"/>
      <c r="O71" s="8"/>
      <c r="P71" s="8"/>
      <c r="Q71" s="8"/>
      <c r="R71" s="8"/>
      <c r="S71" s="8"/>
      <c r="T71" s="8"/>
    </row>
    <row r="72" spans="1:34" x14ac:dyDescent="0.35">
      <c r="J72"/>
      <c r="L72" s="8"/>
      <c r="M72" s="8"/>
      <c r="N72" s="8"/>
      <c r="O72" s="8"/>
      <c r="P72" s="8"/>
      <c r="Q72" s="8"/>
      <c r="R72" s="8"/>
      <c r="S72" s="8"/>
      <c r="T72" s="8"/>
    </row>
    <row r="73" spans="1:34" x14ac:dyDescent="0.35">
      <c r="J73"/>
    </row>
    <row r="74" spans="1:34" x14ac:dyDescent="0.35">
      <c r="J74"/>
    </row>
    <row r="75" spans="1:34" x14ac:dyDescent="0.35">
      <c r="J75"/>
    </row>
    <row r="76" spans="1:34" x14ac:dyDescent="0.35">
      <c r="J76"/>
    </row>
    <row r="77" spans="1:34" x14ac:dyDescent="0.35">
      <c r="J77"/>
    </row>
    <row r="78" spans="1:34" x14ac:dyDescent="0.35">
      <c r="J78"/>
    </row>
    <row r="79" spans="1:34" s="49" customFormat="1" x14ac:dyDescent="0.35">
      <c r="A79"/>
      <c r="B79"/>
      <c r="C79"/>
      <c r="D79"/>
      <c r="E79"/>
      <c r="F79"/>
      <c r="G79"/>
      <c r="H79"/>
      <c r="I79"/>
      <c r="J79"/>
      <c r="K79" s="47"/>
      <c r="L79"/>
      <c r="M79"/>
      <c r="N79"/>
      <c r="O79"/>
      <c r="P79"/>
      <c r="Q79"/>
      <c r="R79"/>
      <c r="S79"/>
      <c r="T79"/>
      <c r="U79"/>
      <c r="V79"/>
      <c r="W79"/>
      <c r="X79"/>
      <c r="Y79" s="47"/>
      <c r="Z79"/>
      <c r="AA79"/>
      <c r="AB79"/>
      <c r="AC79"/>
      <c r="AD79"/>
      <c r="AE79"/>
      <c r="AF79"/>
      <c r="AG79"/>
      <c r="AH79"/>
    </row>
    <row r="80" spans="1:34" x14ac:dyDescent="0.35">
      <c r="J80"/>
    </row>
    <row r="81" spans="1:25" x14ac:dyDescent="0.35">
      <c r="J81"/>
    </row>
    <row r="82" spans="1:25" x14ac:dyDescent="0.35">
      <c r="J82"/>
    </row>
    <row r="83" spans="1:25" x14ac:dyDescent="0.35">
      <c r="J83"/>
    </row>
    <row r="84" spans="1:25" x14ac:dyDescent="0.35">
      <c r="J84"/>
    </row>
    <row r="85" spans="1:25" x14ac:dyDescent="0.35">
      <c r="A85" t="s">
        <v>79</v>
      </c>
      <c r="J85"/>
      <c r="L85" t="s">
        <v>80</v>
      </c>
    </row>
    <row r="86" spans="1:25" x14ac:dyDescent="0.35">
      <c r="J86"/>
    </row>
    <row r="87" spans="1:25" x14ac:dyDescent="0.35">
      <c r="A87" t="s">
        <v>81</v>
      </c>
      <c r="J87"/>
      <c r="L87" t="s">
        <v>82</v>
      </c>
    </row>
    <row r="88" spans="1:25" x14ac:dyDescent="0.35">
      <c r="J88"/>
    </row>
    <row r="89" spans="1:25" x14ac:dyDescent="0.35">
      <c r="J89"/>
    </row>
    <row r="90" spans="1:25" x14ac:dyDescent="0.35">
      <c r="J90"/>
    </row>
    <row r="91" spans="1:25" s="47" customFormat="1" x14ac:dyDescent="0.35"/>
    <row r="92" spans="1:25" x14ac:dyDescent="0.35">
      <c r="A92" s="254" t="s">
        <v>23</v>
      </c>
      <c r="B92" s="254"/>
      <c r="J92"/>
      <c r="K92"/>
      <c r="Y92"/>
    </row>
    <row r="93" spans="1:25" x14ac:dyDescent="0.35">
      <c r="A93" s="254"/>
      <c r="B93" s="254"/>
      <c r="J93"/>
      <c r="K93"/>
      <c r="Y93"/>
    </row>
    <row r="94" spans="1:25" ht="15.5" x14ac:dyDescent="0.35">
      <c r="A94" s="51"/>
      <c r="B94" s="51"/>
      <c r="C94" s="51"/>
      <c r="J94"/>
      <c r="K94"/>
      <c r="Y94"/>
    </row>
    <row r="95" spans="1:25" ht="16" thickBot="1" x14ac:dyDescent="0.4">
      <c r="A95" s="52" t="s">
        <v>37</v>
      </c>
      <c r="J95"/>
      <c r="K95"/>
      <c r="Y95"/>
    </row>
    <row r="96" spans="1:25" ht="15.5" x14ac:dyDescent="0.35">
      <c r="A96" s="53"/>
      <c r="B96" s="53" t="s">
        <v>83</v>
      </c>
      <c r="C96" s="53" t="s">
        <v>84</v>
      </c>
      <c r="J96"/>
      <c r="K96"/>
      <c r="Y96"/>
    </row>
    <row r="97" spans="1:25" x14ac:dyDescent="0.35">
      <c r="A97" s="54" t="s">
        <v>83</v>
      </c>
      <c r="B97" s="54">
        <v>1</v>
      </c>
      <c r="C97" s="54"/>
      <c r="J97"/>
      <c r="K97"/>
      <c r="Y97"/>
    </row>
    <row r="98" spans="1:25" ht="15" thickBot="1" x14ac:dyDescent="0.4">
      <c r="A98" s="55" t="s">
        <v>84</v>
      </c>
      <c r="B98" s="55">
        <v>0.48822866323234293</v>
      </c>
      <c r="C98" s="55">
        <v>1</v>
      </c>
      <c r="J98"/>
      <c r="K98"/>
      <c r="Y98"/>
    </row>
    <row r="99" spans="1:25" x14ac:dyDescent="0.35">
      <c r="J99"/>
      <c r="K99"/>
      <c r="Y99"/>
    </row>
    <row r="100" spans="1:25" x14ac:dyDescent="0.35">
      <c r="A100" t="s">
        <v>85</v>
      </c>
      <c r="J100"/>
      <c r="K100"/>
      <c r="Y100"/>
    </row>
    <row r="101" spans="1:25" x14ac:dyDescent="0.35">
      <c r="A101" s="54" t="s">
        <v>41</v>
      </c>
      <c r="J101"/>
      <c r="K101"/>
      <c r="Y101"/>
    </row>
    <row r="102" spans="1:25" x14ac:dyDescent="0.35">
      <c r="J102"/>
      <c r="K102"/>
      <c r="Y102"/>
    </row>
    <row r="103" spans="1:25" s="47" customFormat="1" x14ac:dyDescent="0.35"/>
    <row r="104" spans="1:25" ht="15.5" x14ac:dyDescent="0.35">
      <c r="A104" s="255" t="s">
        <v>42</v>
      </c>
      <c r="B104" s="255"/>
      <c r="C104" s="255"/>
      <c r="D104" s="255"/>
      <c r="E104" s="255"/>
      <c r="F104" s="255"/>
      <c r="G104" s="255"/>
      <c r="H104" s="255"/>
      <c r="I104" s="255"/>
      <c r="J104" s="255"/>
      <c r="L104" s="255" t="s">
        <v>43</v>
      </c>
      <c r="M104" s="255"/>
      <c r="N104" s="255"/>
      <c r="O104" s="255"/>
      <c r="P104" s="255"/>
      <c r="Q104" s="255"/>
      <c r="R104" s="255"/>
      <c r="S104" s="255"/>
      <c r="T104" s="255"/>
    </row>
    <row r="105" spans="1:25" x14ac:dyDescent="0.35">
      <c r="J105"/>
    </row>
    <row r="106" spans="1:25" x14ac:dyDescent="0.35">
      <c r="A106" t="s">
        <v>44</v>
      </c>
      <c r="J106"/>
      <c r="L106" t="s">
        <v>44</v>
      </c>
    </row>
    <row r="107" spans="1:25" ht="15" thickBot="1" x14ac:dyDescent="0.4">
      <c r="J107"/>
    </row>
    <row r="108" spans="1:25" ht="15.5" x14ac:dyDescent="0.35">
      <c r="A108" s="56" t="s">
        <v>45</v>
      </c>
      <c r="B108" s="56"/>
      <c r="J108"/>
      <c r="L108" s="56" t="s">
        <v>45</v>
      </c>
      <c r="M108" s="56"/>
    </row>
    <row r="109" spans="1:25" x14ac:dyDescent="0.35">
      <c r="A109" s="54" t="s">
        <v>46</v>
      </c>
      <c r="B109" s="54">
        <v>0.48822866323234304</v>
      </c>
      <c r="J109"/>
      <c r="L109" s="54" t="s">
        <v>46</v>
      </c>
      <c r="M109" s="54">
        <v>0.9872248448215194</v>
      </c>
    </row>
    <row r="110" spans="1:25" x14ac:dyDescent="0.35">
      <c r="A110" s="54" t="s">
        <v>47</v>
      </c>
      <c r="B110" s="54">
        <v>0.23836722760164061</v>
      </c>
      <c r="J110"/>
      <c r="L110" s="54" t="s">
        <v>47</v>
      </c>
      <c r="M110" s="54">
        <v>0.97461289423287312</v>
      </c>
    </row>
    <row r="111" spans="1:25" x14ac:dyDescent="0.35">
      <c r="A111" s="54" t="s">
        <v>48</v>
      </c>
      <c r="B111" s="57">
        <v>0.21015860640170136</v>
      </c>
      <c r="J111"/>
      <c r="L111" s="54" t="s">
        <v>48</v>
      </c>
      <c r="M111" s="57">
        <v>0.97439774926874489</v>
      </c>
    </row>
    <row r="112" spans="1:25" x14ac:dyDescent="0.35">
      <c r="A112" s="54" t="s">
        <v>49</v>
      </c>
      <c r="B112" s="54">
        <v>2.869557480338009E-2</v>
      </c>
      <c r="J112"/>
      <c r="L112" s="54" t="s">
        <v>49</v>
      </c>
      <c r="M112" s="54">
        <v>4.9993499602891447</v>
      </c>
    </row>
    <row r="113" spans="1:20" ht="15" thickBot="1" x14ac:dyDescent="0.4">
      <c r="A113" s="55" t="s">
        <v>50</v>
      </c>
      <c r="B113" s="55">
        <v>29</v>
      </c>
      <c r="J113"/>
      <c r="L113" s="55" t="s">
        <v>50</v>
      </c>
      <c r="M113" s="55">
        <v>358</v>
      </c>
    </row>
    <row r="114" spans="1:20" ht="15" thickBot="1" x14ac:dyDescent="0.4">
      <c r="J114"/>
    </row>
    <row r="115" spans="1:20" ht="15.5" x14ac:dyDescent="0.35">
      <c r="A115" s="53"/>
      <c r="B115" s="53" t="s">
        <v>51</v>
      </c>
      <c r="C115" s="53" t="s">
        <v>49</v>
      </c>
      <c r="D115" s="53" t="s">
        <v>52</v>
      </c>
      <c r="E115" s="53" t="s">
        <v>53</v>
      </c>
      <c r="F115" s="53" t="s">
        <v>54</v>
      </c>
      <c r="G115" s="53" t="s">
        <v>55</v>
      </c>
      <c r="H115" s="53" t="s">
        <v>56</v>
      </c>
      <c r="I115" s="53" t="s">
        <v>57</v>
      </c>
      <c r="J115"/>
      <c r="L115" s="53"/>
      <c r="M115" s="53" t="s">
        <v>51</v>
      </c>
      <c r="N115" s="53" t="s">
        <v>49</v>
      </c>
      <c r="O115" s="53" t="s">
        <v>52</v>
      </c>
      <c r="P115" s="53" t="s">
        <v>53</v>
      </c>
      <c r="Q115" s="53" t="s">
        <v>54</v>
      </c>
      <c r="R115" s="53" t="s">
        <v>55</v>
      </c>
      <c r="S115" s="53" t="s">
        <v>56</v>
      </c>
      <c r="T115" s="53" t="s">
        <v>57</v>
      </c>
    </row>
    <row r="116" spans="1:20" x14ac:dyDescent="0.35">
      <c r="A116" s="54" t="s">
        <v>58</v>
      </c>
      <c r="B116" s="54">
        <v>-1.9578152526067469E-2</v>
      </c>
      <c r="C116" s="54">
        <v>3.2430673126941881E-2</v>
      </c>
      <c r="D116" s="54">
        <v>-0.60369245033655683</v>
      </c>
      <c r="E116" s="54">
        <v>0.55108685449795858</v>
      </c>
      <c r="F116" s="54">
        <v>-8.6120397317923952E-2</v>
      </c>
      <c r="G116" s="54">
        <v>4.6964092265789015E-2</v>
      </c>
      <c r="H116" s="54">
        <v>-8.6120397317923952E-2</v>
      </c>
      <c r="I116" s="54">
        <v>4.6964092265789015E-2</v>
      </c>
      <c r="J116"/>
      <c r="L116" s="54" t="s">
        <v>58</v>
      </c>
      <c r="M116" s="54">
        <v>27.275689732709239</v>
      </c>
      <c r="N116" s="54">
        <v>1.2955306814960907</v>
      </c>
      <c r="O116" s="54">
        <v>21.05368102993209</v>
      </c>
      <c r="P116" s="54">
        <v>2.2093185363622422E-64</v>
      </c>
      <c r="Q116" s="54">
        <v>24.727785221912139</v>
      </c>
      <c r="R116" s="54">
        <v>29.823594243506339</v>
      </c>
      <c r="S116" s="54">
        <v>24.727785221912139</v>
      </c>
      <c r="T116" s="54">
        <v>29.823594243506339</v>
      </c>
    </row>
    <row r="117" spans="1:20" ht="15" thickBot="1" x14ac:dyDescent="0.4">
      <c r="A117" s="55" t="s">
        <v>84</v>
      </c>
      <c r="B117" s="71">
        <v>0.97793966610674354</v>
      </c>
      <c r="C117" s="55">
        <v>0.33641838270615282</v>
      </c>
      <c r="D117" s="55">
        <v>2.9069150687907932</v>
      </c>
      <c r="E117" s="55">
        <v>7.209280582070386E-3</v>
      </c>
      <c r="F117" s="55">
        <v>0.28766616216531549</v>
      </c>
      <c r="G117" s="55">
        <v>1.6682131700481717</v>
      </c>
      <c r="H117" s="55">
        <v>0.28766616216531549</v>
      </c>
      <c r="I117" s="55">
        <v>1.6682131700481717</v>
      </c>
      <c r="J117"/>
      <c r="L117" s="54" t="s">
        <v>86</v>
      </c>
      <c r="M117" s="59">
        <v>-0.59608827849620472</v>
      </c>
      <c r="N117" s="54">
        <v>0.1323789189285533</v>
      </c>
      <c r="O117" s="54">
        <v>-4.5028942925415611</v>
      </c>
      <c r="P117" s="54">
        <v>9.112707115586027E-6</v>
      </c>
      <c r="Q117" s="54">
        <v>-0.85643629610007965</v>
      </c>
      <c r="R117" s="54">
        <v>-0.33574026089232978</v>
      </c>
      <c r="S117" s="54">
        <v>-0.85643629610007965</v>
      </c>
      <c r="T117" s="54">
        <v>-0.33574026089232978</v>
      </c>
    </row>
    <row r="118" spans="1:20" x14ac:dyDescent="0.35">
      <c r="J118"/>
      <c r="L118" s="54" t="s">
        <v>87</v>
      </c>
      <c r="M118" s="54">
        <v>-2.4645465855681249E-10</v>
      </c>
      <c r="N118" s="54">
        <v>9.2757635812708128E-11</v>
      </c>
      <c r="O118" s="54">
        <v>-2.6569743439175424</v>
      </c>
      <c r="P118" s="54">
        <v>8.2416667198830472E-3</v>
      </c>
      <c r="Q118" s="54">
        <v>-4.2887997821435134E-10</v>
      </c>
      <c r="R118" s="54">
        <v>-6.4029338899273645E-11</v>
      </c>
      <c r="S118" s="54">
        <v>-4.2887997821435134E-10</v>
      </c>
      <c r="T118" s="54">
        <v>-6.4029338899273645E-11</v>
      </c>
    </row>
    <row r="119" spans="1:20" ht="15" thickBot="1" x14ac:dyDescent="0.4">
      <c r="J119"/>
      <c r="L119" s="55" t="s">
        <v>88</v>
      </c>
      <c r="M119" s="72">
        <v>2.9330108036674901E-12</v>
      </c>
      <c r="N119" s="55">
        <v>5.460024904938809E-14</v>
      </c>
      <c r="O119" s="55">
        <v>53.71790156148311</v>
      </c>
      <c r="P119" s="55">
        <v>2.9403821603704293E-172</v>
      </c>
      <c r="Q119" s="55">
        <v>2.8256291547180983E-12</v>
      </c>
      <c r="R119" s="55">
        <v>3.0403924526168844E-12</v>
      </c>
      <c r="S119" s="55">
        <v>2.8256291547180983E-12</v>
      </c>
      <c r="T119" s="55">
        <v>3.0403924526168844E-12</v>
      </c>
    </row>
    <row r="120" spans="1:20" x14ac:dyDescent="0.35">
      <c r="J120"/>
      <c r="L120" s="54"/>
      <c r="M120" s="54"/>
      <c r="N120" s="54"/>
      <c r="O120" s="54"/>
      <c r="P120" s="54"/>
      <c r="Q120" s="54"/>
      <c r="R120" s="54"/>
      <c r="S120" s="54"/>
      <c r="T120" s="54"/>
    </row>
    <row r="121" spans="1:20" ht="15.5" x14ac:dyDescent="0.35">
      <c r="A121" s="3" t="s">
        <v>89</v>
      </c>
      <c r="J121"/>
      <c r="L121" s="73" t="s">
        <v>89</v>
      </c>
      <c r="M121" s="54"/>
      <c r="N121" s="54"/>
      <c r="O121" s="54"/>
      <c r="P121" s="54"/>
      <c r="Q121" s="54"/>
      <c r="R121" s="54"/>
      <c r="S121" s="54"/>
      <c r="T121" s="54"/>
    </row>
    <row r="122" spans="1:20" x14ac:dyDescent="0.35">
      <c r="A122" t="s">
        <v>90</v>
      </c>
      <c r="J122"/>
      <c r="L122" s="54" t="s">
        <v>91</v>
      </c>
      <c r="M122" s="54"/>
      <c r="N122" s="54"/>
      <c r="O122" s="54"/>
      <c r="P122" s="54"/>
      <c r="Q122" s="54"/>
      <c r="R122" s="54"/>
      <c r="S122" s="54"/>
      <c r="T122" s="54"/>
    </row>
    <row r="123" spans="1:20" x14ac:dyDescent="0.35">
      <c r="J123"/>
      <c r="L123" s="54"/>
      <c r="M123" s="54"/>
      <c r="N123" s="54"/>
      <c r="O123" s="54"/>
      <c r="P123" s="54"/>
      <c r="Q123" s="54"/>
      <c r="R123" s="54"/>
      <c r="S123" s="54"/>
      <c r="T123" s="54"/>
    </row>
    <row r="124" spans="1:20" x14ac:dyDescent="0.35">
      <c r="A124" t="s">
        <v>19</v>
      </c>
      <c r="C124" t="s">
        <v>12</v>
      </c>
      <c r="J124"/>
      <c r="L124" s="54" t="s">
        <v>92</v>
      </c>
      <c r="M124" s="54" t="s">
        <v>69</v>
      </c>
      <c r="N124" s="54" t="s">
        <v>68</v>
      </c>
      <c r="O124" s="54"/>
      <c r="P124" s="54" t="s">
        <v>12</v>
      </c>
      <c r="Q124" s="54"/>
      <c r="R124" s="54"/>
      <c r="S124" s="54"/>
      <c r="T124" s="54"/>
    </row>
    <row r="125" spans="1:20" x14ac:dyDescent="0.35">
      <c r="A125" s="74"/>
      <c r="C125" s="75">
        <f>B116+B117*A125</f>
        <v>-1.9578152526067469E-2</v>
      </c>
      <c r="J125"/>
      <c r="L125" s="76">
        <v>0.1</v>
      </c>
      <c r="M125" s="77">
        <v>-1071157295.99468</v>
      </c>
      <c r="N125" s="77">
        <v>2658105362296.52</v>
      </c>
      <c r="O125" s="78"/>
      <c r="P125" s="79">
        <f>(M116+M117*L125+M118*M125+M119*N125)/100</f>
        <v>0.35276324355406807</v>
      </c>
      <c r="Q125" s="54"/>
      <c r="R125" s="54"/>
      <c r="S125" s="54"/>
      <c r="T125" s="54"/>
    </row>
    <row r="126" spans="1:20" x14ac:dyDescent="0.35">
      <c r="J126"/>
      <c r="L126" s="54"/>
      <c r="M126" s="54"/>
      <c r="N126" s="54"/>
      <c r="O126" s="54"/>
      <c r="P126" s="80"/>
      <c r="Q126" s="54"/>
      <c r="R126" s="54"/>
      <c r="S126" s="54"/>
      <c r="T126" s="54"/>
    </row>
    <row r="127" spans="1:20" ht="15.5" x14ac:dyDescent="0.35">
      <c r="A127" t="s">
        <v>93</v>
      </c>
      <c r="J127"/>
      <c r="L127" s="54" t="s">
        <v>94</v>
      </c>
      <c r="M127" s="54"/>
      <c r="N127" s="54"/>
      <c r="O127" s="54"/>
      <c r="P127" s="80"/>
      <c r="Q127" s="54"/>
      <c r="R127" s="54"/>
      <c r="S127" s="54"/>
      <c r="T127" s="54"/>
    </row>
    <row r="128" spans="1:20" ht="15.5" x14ac:dyDescent="0.35">
      <c r="A128" t="s">
        <v>95</v>
      </c>
      <c r="J128"/>
      <c r="L128" s="54" t="s">
        <v>96</v>
      </c>
      <c r="M128" s="54"/>
      <c r="N128" s="54"/>
      <c r="O128" s="54"/>
      <c r="P128" s="80"/>
      <c r="Q128" s="54"/>
      <c r="R128" s="54"/>
      <c r="S128" s="54"/>
      <c r="T128" s="54"/>
    </row>
    <row r="129" spans="1:20" x14ac:dyDescent="0.35">
      <c r="A129" t="s">
        <v>97</v>
      </c>
      <c r="J129"/>
      <c r="L129" s="54" t="s">
        <v>98</v>
      </c>
      <c r="M129" s="54"/>
      <c r="N129" s="54"/>
      <c r="O129" s="54"/>
      <c r="P129" s="54"/>
      <c r="Q129" s="54"/>
      <c r="R129" s="54"/>
      <c r="S129" s="54"/>
      <c r="T129" s="54"/>
    </row>
    <row r="130" spans="1:20" x14ac:dyDescent="0.35">
      <c r="J130"/>
    </row>
    <row r="131" spans="1:20" x14ac:dyDescent="0.35">
      <c r="J131"/>
    </row>
    <row r="132" spans="1:20" x14ac:dyDescent="0.35">
      <c r="J132"/>
    </row>
    <row r="133" spans="1:20" x14ac:dyDescent="0.35">
      <c r="J133"/>
    </row>
    <row r="134" spans="1:20" x14ac:dyDescent="0.35">
      <c r="J134"/>
    </row>
    <row r="135" spans="1:20" x14ac:dyDescent="0.35">
      <c r="J135"/>
    </row>
    <row r="136" spans="1:20" x14ac:dyDescent="0.35">
      <c r="J136"/>
    </row>
    <row r="137" spans="1:20" x14ac:dyDescent="0.35">
      <c r="J137"/>
    </row>
    <row r="138" spans="1:20" x14ac:dyDescent="0.35">
      <c r="J138"/>
    </row>
    <row r="139" spans="1:20" x14ac:dyDescent="0.35">
      <c r="J139"/>
    </row>
    <row r="140" spans="1:20" x14ac:dyDescent="0.35">
      <c r="J140"/>
    </row>
    <row r="141" spans="1:20" x14ac:dyDescent="0.35">
      <c r="J141"/>
    </row>
    <row r="142" spans="1:20" x14ac:dyDescent="0.35">
      <c r="B142" t="s">
        <v>80</v>
      </c>
      <c r="J142"/>
    </row>
    <row r="143" spans="1:20" x14ac:dyDescent="0.35">
      <c r="J143"/>
    </row>
    <row r="144" spans="1:20" x14ac:dyDescent="0.35">
      <c r="J144"/>
    </row>
    <row r="145" spans="2:10" x14ac:dyDescent="0.35">
      <c r="B145" t="s">
        <v>99</v>
      </c>
      <c r="J145"/>
    </row>
    <row r="146" spans="2:10" x14ac:dyDescent="0.35">
      <c r="J146"/>
    </row>
    <row r="147" spans="2:10" x14ac:dyDescent="0.35">
      <c r="J147"/>
    </row>
    <row r="148" spans="2:10" x14ac:dyDescent="0.35">
      <c r="J148"/>
    </row>
    <row r="149" spans="2:10" x14ac:dyDescent="0.35">
      <c r="J149"/>
    </row>
    <row r="150" spans="2:10" x14ac:dyDescent="0.35">
      <c r="J150"/>
    </row>
    <row r="151" spans="2:10" x14ac:dyDescent="0.35">
      <c r="J151"/>
    </row>
    <row r="152" spans="2:10" x14ac:dyDescent="0.35">
      <c r="J152"/>
    </row>
    <row r="153" spans="2:10" x14ac:dyDescent="0.35">
      <c r="J153"/>
    </row>
    <row r="154" spans="2:10" x14ac:dyDescent="0.35">
      <c r="J154"/>
    </row>
    <row r="155" spans="2:10" x14ac:dyDescent="0.35">
      <c r="J155"/>
    </row>
    <row r="156" spans="2:10" x14ac:dyDescent="0.35">
      <c r="J156"/>
    </row>
    <row r="157" spans="2:10" x14ac:dyDescent="0.35">
      <c r="J157"/>
    </row>
    <row r="158" spans="2:10" x14ac:dyDescent="0.35">
      <c r="J158"/>
    </row>
    <row r="159" spans="2:10" x14ac:dyDescent="0.35">
      <c r="J159"/>
    </row>
    <row r="160" spans="2:10" x14ac:dyDescent="0.35">
      <c r="J160"/>
    </row>
    <row r="161" spans="1:25" x14ac:dyDescent="0.35">
      <c r="J161"/>
    </row>
    <row r="162" spans="1:25" x14ac:dyDescent="0.35">
      <c r="J162"/>
      <c r="P162" t="s">
        <v>100</v>
      </c>
    </row>
    <row r="163" spans="1:25" x14ac:dyDescent="0.35">
      <c r="J163"/>
    </row>
    <row r="164" spans="1:25" x14ac:dyDescent="0.35">
      <c r="J164"/>
    </row>
    <row r="165" spans="1:25" x14ac:dyDescent="0.35">
      <c r="J165"/>
      <c r="M165" t="s">
        <v>101</v>
      </c>
    </row>
    <row r="166" spans="1:25" x14ac:dyDescent="0.35">
      <c r="J166"/>
    </row>
    <row r="167" spans="1:25" s="47" customFormat="1" x14ac:dyDescent="0.35"/>
    <row r="168" spans="1:25" x14ac:dyDescent="0.35">
      <c r="A168" s="254" t="s">
        <v>102</v>
      </c>
      <c r="B168" s="256"/>
      <c r="J168"/>
      <c r="K168"/>
      <c r="Y168"/>
    </row>
    <row r="169" spans="1:25" x14ac:dyDescent="0.35">
      <c r="A169" s="256"/>
      <c r="B169" s="256"/>
      <c r="J169"/>
      <c r="K169"/>
      <c r="Y169"/>
    </row>
    <row r="170" spans="1:25" x14ac:dyDescent="0.35">
      <c r="J170"/>
      <c r="K170"/>
      <c r="Y170"/>
    </row>
    <row r="171" spans="1:25" x14ac:dyDescent="0.35">
      <c r="J171"/>
      <c r="K171"/>
      <c r="Y171"/>
    </row>
    <row r="172" spans="1:25" x14ac:dyDescent="0.35">
      <c r="A172" t="s">
        <v>103</v>
      </c>
      <c r="J172"/>
      <c r="K172"/>
      <c r="Y172"/>
    </row>
    <row r="173" spans="1:25" x14ac:dyDescent="0.35">
      <c r="A173" t="s">
        <v>104</v>
      </c>
      <c r="J173"/>
      <c r="K173"/>
      <c r="Y173"/>
    </row>
    <row r="174" spans="1:25" x14ac:dyDescent="0.35">
      <c r="A174" t="s">
        <v>105</v>
      </c>
      <c r="J174"/>
      <c r="K174"/>
      <c r="Y174"/>
    </row>
    <row r="175" spans="1:25" x14ac:dyDescent="0.35">
      <c r="A175" t="s">
        <v>106</v>
      </c>
      <c r="J175"/>
      <c r="K175"/>
      <c r="Y175"/>
    </row>
    <row r="176" spans="1:25" x14ac:dyDescent="0.35">
      <c r="A176" t="s">
        <v>107</v>
      </c>
      <c r="J176"/>
      <c r="K176"/>
      <c r="Y176"/>
    </row>
    <row r="177" spans="10:25" x14ac:dyDescent="0.35">
      <c r="J177"/>
      <c r="K177"/>
      <c r="Y177"/>
    </row>
    <row r="178" spans="10:25" x14ac:dyDescent="0.35">
      <c r="J178"/>
      <c r="K178"/>
      <c r="Y178"/>
    </row>
    <row r="179" spans="10:25" s="47" customFormat="1" x14ac:dyDescent="0.35"/>
    <row r="180" spans="10:25" x14ac:dyDescent="0.35">
      <c r="J180"/>
      <c r="K180"/>
    </row>
    <row r="181" spans="10:25" x14ac:dyDescent="0.35">
      <c r="J181"/>
      <c r="K181"/>
    </row>
    <row r="182" spans="10:25" x14ac:dyDescent="0.35">
      <c r="J182"/>
      <c r="K182"/>
    </row>
    <row r="183" spans="10:25" x14ac:dyDescent="0.35">
      <c r="J183"/>
      <c r="K183"/>
    </row>
    <row r="184" spans="10:25" x14ac:dyDescent="0.35">
      <c r="J184"/>
      <c r="K184"/>
    </row>
    <row r="185" spans="10:25" x14ac:dyDescent="0.35">
      <c r="J185"/>
      <c r="K185"/>
    </row>
    <row r="186" spans="10:25" x14ac:dyDescent="0.35">
      <c r="J186"/>
      <c r="K186"/>
    </row>
    <row r="187" spans="10:25" x14ac:dyDescent="0.35">
      <c r="J187"/>
      <c r="K187"/>
    </row>
    <row r="188" spans="10:25" x14ac:dyDescent="0.35">
      <c r="J188"/>
      <c r="K188"/>
    </row>
    <row r="189" spans="10:25" x14ac:dyDescent="0.35">
      <c r="J189"/>
      <c r="K189"/>
    </row>
    <row r="190" spans="10:25" x14ac:dyDescent="0.35">
      <c r="J190"/>
      <c r="K190"/>
    </row>
    <row r="191" spans="10:25" x14ac:dyDescent="0.35">
      <c r="J191"/>
      <c r="K191"/>
    </row>
    <row r="192" spans="10:25" x14ac:dyDescent="0.35">
      <c r="J192"/>
      <c r="K192"/>
    </row>
    <row r="193" spans="10:11" x14ac:dyDescent="0.35">
      <c r="J193"/>
      <c r="K193"/>
    </row>
    <row r="194" spans="10:11" x14ac:dyDescent="0.35">
      <c r="J194"/>
      <c r="K194"/>
    </row>
    <row r="195" spans="10:11" x14ac:dyDescent="0.35">
      <c r="J195"/>
      <c r="K195"/>
    </row>
    <row r="196" spans="10:11" x14ac:dyDescent="0.35">
      <c r="J196"/>
      <c r="K196"/>
    </row>
    <row r="197" spans="10:11" x14ac:dyDescent="0.35">
      <c r="J197"/>
      <c r="K197"/>
    </row>
    <row r="198" spans="10:11" x14ac:dyDescent="0.35">
      <c r="J198"/>
      <c r="K198"/>
    </row>
    <row r="199" spans="10:11" x14ac:dyDescent="0.35">
      <c r="J199"/>
      <c r="K199"/>
    </row>
    <row r="200" spans="10:11" x14ac:dyDescent="0.35">
      <c r="J200"/>
      <c r="K200"/>
    </row>
    <row r="201" spans="10:11" x14ac:dyDescent="0.35">
      <c r="J201"/>
      <c r="K201"/>
    </row>
    <row r="202" spans="10:11" x14ac:dyDescent="0.35">
      <c r="J202"/>
      <c r="K202"/>
    </row>
    <row r="203" spans="10:11" x14ac:dyDescent="0.35">
      <c r="J203"/>
      <c r="K203"/>
    </row>
    <row r="204" spans="10:11" x14ac:dyDescent="0.35">
      <c r="J204"/>
      <c r="K204"/>
    </row>
    <row r="205" spans="10:11" x14ac:dyDescent="0.35">
      <c r="J205"/>
      <c r="K205"/>
    </row>
    <row r="206" spans="10:11" x14ac:dyDescent="0.35">
      <c r="J206"/>
      <c r="K206"/>
    </row>
    <row r="207" spans="10:11" x14ac:dyDescent="0.35">
      <c r="J207"/>
      <c r="K207"/>
    </row>
    <row r="208" spans="10:11" x14ac:dyDescent="0.35">
      <c r="J208"/>
      <c r="K208"/>
    </row>
    <row r="209" spans="10:25" x14ac:dyDescent="0.35">
      <c r="J209"/>
      <c r="K209"/>
    </row>
    <row r="210" spans="10:25" x14ac:dyDescent="0.35">
      <c r="J210"/>
      <c r="K210"/>
    </row>
    <row r="211" spans="10:25" x14ac:dyDescent="0.35">
      <c r="J211"/>
      <c r="K211"/>
    </row>
    <row r="212" spans="10:25" x14ac:dyDescent="0.35">
      <c r="J212"/>
      <c r="K212"/>
    </row>
    <row r="213" spans="10:25" x14ac:dyDescent="0.35">
      <c r="J213"/>
      <c r="K213"/>
    </row>
    <row r="214" spans="10:25" x14ac:dyDescent="0.35">
      <c r="J214"/>
      <c r="K214"/>
    </row>
    <row r="215" spans="10:25" x14ac:dyDescent="0.35">
      <c r="J215"/>
      <c r="K215"/>
    </row>
    <row r="216" spans="10:25" x14ac:dyDescent="0.35">
      <c r="J216"/>
      <c r="K216"/>
    </row>
    <row r="217" spans="10:25" x14ac:dyDescent="0.35">
      <c r="J217"/>
      <c r="K217"/>
    </row>
    <row r="218" spans="10:25" x14ac:dyDescent="0.35">
      <c r="J218"/>
      <c r="K218"/>
    </row>
    <row r="219" spans="10:25" x14ac:dyDescent="0.35">
      <c r="J219"/>
      <c r="K219"/>
    </row>
    <row r="220" spans="10:25" x14ac:dyDescent="0.35">
      <c r="J220"/>
      <c r="K220"/>
    </row>
    <row r="221" spans="10:25" s="47" customFormat="1" x14ac:dyDescent="0.35"/>
    <row r="222" spans="10:25" x14ac:dyDescent="0.35">
      <c r="J222"/>
    </row>
    <row r="223" spans="10:25" ht="15.5" x14ac:dyDescent="0.35">
      <c r="J223"/>
      <c r="P223" s="2" t="s">
        <v>7</v>
      </c>
      <c r="Q223" s="3"/>
      <c r="R223" s="2" t="s">
        <v>38</v>
      </c>
      <c r="S223" s="3" t="s">
        <v>39</v>
      </c>
      <c r="T223" s="3"/>
    </row>
    <row r="224" spans="10:25" ht="21" x14ac:dyDescent="0.4">
      <c r="K224" s="47" t="s">
        <v>108</v>
      </c>
      <c r="R224">
        <v>1929</v>
      </c>
      <c r="S224" s="34">
        <v>6.0000000000000001E-3</v>
      </c>
      <c r="T224" s="34">
        <f>S224*100</f>
        <v>0.6</v>
      </c>
      <c r="U224" s="34">
        <f>V224*100</f>
        <v>3.2</v>
      </c>
      <c r="V224" s="34">
        <v>3.2000000000000001E-2</v>
      </c>
      <c r="W224" s="81"/>
      <c r="X224" s="81"/>
      <c r="Y224" s="82"/>
    </row>
    <row r="225" spans="1:30" ht="22" thickBot="1" x14ac:dyDescent="0.5">
      <c r="R225">
        <v>1930</v>
      </c>
      <c r="S225" s="34">
        <v>-6.4000000000000001E-2</v>
      </c>
      <c r="T225" s="34">
        <f>S225*100</f>
        <v>-6.4</v>
      </c>
      <c r="U225" s="34">
        <f t="shared" ref="U225:U288" si="0">V225*100</f>
        <v>8.6999999999999993</v>
      </c>
      <c r="V225" s="34">
        <v>8.6999999999999994E-2</v>
      </c>
      <c r="W225" s="83"/>
      <c r="X225" s="84"/>
      <c r="Y225" s="85"/>
    </row>
    <row r="226" spans="1:30" ht="21.5" x14ac:dyDescent="0.45">
      <c r="A226" s="53"/>
      <c r="B226" s="53"/>
      <c r="K226" s="86" t="s">
        <v>109</v>
      </c>
      <c r="L226" s="53" t="s">
        <v>110</v>
      </c>
      <c r="M226" s="53" t="s">
        <v>111</v>
      </c>
      <c r="R226">
        <v>1931</v>
      </c>
      <c r="S226" s="34">
        <v>-9.2999999999999999E-2</v>
      </c>
      <c r="T226" s="34">
        <f t="shared" ref="T226:T289" si="1">S226*100</f>
        <v>-9.3000000000000007</v>
      </c>
      <c r="U226" s="34">
        <f t="shared" si="0"/>
        <v>15.9</v>
      </c>
      <c r="V226" s="34">
        <v>0.159</v>
      </c>
      <c r="W226" s="83"/>
      <c r="X226" s="84"/>
      <c r="Y226" s="87"/>
      <c r="Z226" s="84"/>
      <c r="AA226" s="88"/>
    </row>
    <row r="227" spans="1:30" ht="21.5" x14ac:dyDescent="0.45">
      <c r="A227" s="54"/>
      <c r="B227" s="54"/>
      <c r="K227" s="89">
        <v>1</v>
      </c>
      <c r="L227" s="54">
        <v>23.704731331364759</v>
      </c>
      <c r="M227" s="54">
        <v>-9.2772476229171588</v>
      </c>
      <c r="R227">
        <v>1932</v>
      </c>
      <c r="S227" s="34">
        <v>-0.10299999999999999</v>
      </c>
      <c r="T227" s="34">
        <f t="shared" si="1"/>
        <v>-10.299999999999999</v>
      </c>
      <c r="U227" s="34">
        <f t="shared" si="0"/>
        <v>23.599999999999998</v>
      </c>
      <c r="V227" s="34">
        <v>0.23599999999999999</v>
      </c>
      <c r="W227" s="83"/>
      <c r="X227" s="84"/>
      <c r="Y227" s="87"/>
      <c r="Z227" s="84"/>
      <c r="AA227" s="90"/>
    </row>
    <row r="228" spans="1:30" ht="21.5" x14ac:dyDescent="0.45">
      <c r="A228" s="54"/>
      <c r="B228" s="54"/>
      <c r="K228" s="89">
        <v>2</v>
      </c>
      <c r="L228" s="54">
        <v>23.787436132750944</v>
      </c>
      <c r="M228" s="54">
        <v>-9.2770358512463442</v>
      </c>
      <c r="R228">
        <v>1933</v>
      </c>
      <c r="S228" s="34">
        <v>8.0000000000000002E-3</v>
      </c>
      <c r="T228" s="34">
        <f t="shared" si="1"/>
        <v>0.8</v>
      </c>
      <c r="U228" s="34">
        <f t="shared" si="0"/>
        <v>24.9</v>
      </c>
      <c r="V228" s="34">
        <v>0.249</v>
      </c>
      <c r="W228" s="83"/>
      <c r="X228" s="257" t="s">
        <v>112</v>
      </c>
      <c r="Y228" s="258"/>
      <c r="Z228" s="258"/>
      <c r="AA228" s="258"/>
      <c r="AB228" s="258"/>
      <c r="AC228" s="258"/>
      <c r="AD228" s="258"/>
    </row>
    <row r="229" spans="1:30" ht="21.5" x14ac:dyDescent="0.45">
      <c r="A229" s="54"/>
      <c r="B229" s="54"/>
      <c r="K229" s="89">
        <v>3</v>
      </c>
      <c r="L229" s="54">
        <v>23.754292200410344</v>
      </c>
      <c r="M229" s="54">
        <v>-9.0780587728298432</v>
      </c>
      <c r="R229">
        <v>1934</v>
      </c>
      <c r="S229" s="34">
        <v>1.4999999999999999E-2</v>
      </c>
      <c r="T229" s="34">
        <f t="shared" si="1"/>
        <v>1.5</v>
      </c>
      <c r="U229" s="34">
        <f t="shared" si="0"/>
        <v>21.7</v>
      </c>
      <c r="V229" s="34">
        <v>0.217</v>
      </c>
      <c r="W229" s="83"/>
      <c r="X229" s="257" t="s">
        <v>113</v>
      </c>
      <c r="Y229" s="258"/>
      <c r="Z229" s="258"/>
      <c r="AA229" s="258"/>
      <c r="AB229" s="258"/>
      <c r="AC229" s="258"/>
      <c r="AD229" s="258"/>
    </row>
    <row r="230" spans="1:30" ht="23.5" x14ac:dyDescent="0.55000000000000004">
      <c r="A230" s="54"/>
      <c r="B230" s="54"/>
      <c r="K230" s="89">
        <v>4</v>
      </c>
      <c r="L230" s="54">
        <v>23.880350256676966</v>
      </c>
      <c r="M230" s="54">
        <v>-8.9553671100017667</v>
      </c>
      <c r="R230">
        <v>1935</v>
      </c>
      <c r="S230" s="34">
        <v>0.03</v>
      </c>
      <c r="T230" s="34">
        <f t="shared" si="1"/>
        <v>3</v>
      </c>
      <c r="U230" s="34">
        <f t="shared" si="0"/>
        <v>20.100000000000001</v>
      </c>
      <c r="V230" s="34">
        <v>0.20100000000000001</v>
      </c>
      <c r="W230" s="83"/>
      <c r="X230" s="10" t="s">
        <v>11</v>
      </c>
      <c r="Y230" s="91" t="s">
        <v>114</v>
      </c>
      <c r="Z230" s="10" t="s">
        <v>59</v>
      </c>
      <c r="AA230" s="10" t="s">
        <v>60</v>
      </c>
      <c r="AB230" s="10" t="s">
        <v>61</v>
      </c>
      <c r="AC230" s="10" t="s">
        <v>62</v>
      </c>
      <c r="AD230" s="10"/>
    </row>
    <row r="231" spans="1:30" ht="22" x14ac:dyDescent="0.5">
      <c r="A231" s="54"/>
      <c r="B231" s="54"/>
      <c r="K231" s="89">
        <v>5</v>
      </c>
      <c r="L231" s="54">
        <v>23.799962265869834</v>
      </c>
      <c r="M231" s="54">
        <v>-8.709145973118833</v>
      </c>
      <c r="R231">
        <v>1936</v>
      </c>
      <c r="S231" s="34">
        <v>1.4E-2</v>
      </c>
      <c r="T231" s="34">
        <f t="shared" si="1"/>
        <v>1.4000000000000001</v>
      </c>
      <c r="U231" s="34">
        <f t="shared" si="0"/>
        <v>16.900000000000002</v>
      </c>
      <c r="V231" s="34">
        <v>0.16900000000000001</v>
      </c>
      <c r="W231" s="83"/>
      <c r="X231" s="11">
        <v>37622</v>
      </c>
      <c r="Y231" s="92">
        <v>2.6</v>
      </c>
      <c r="Z231" s="93">
        <v>5.2</v>
      </c>
      <c r="AA231" s="93">
        <v>2.25</v>
      </c>
      <c r="AB231" s="1">
        <v>23163</v>
      </c>
      <c r="AC231" s="12">
        <v>-122850</v>
      </c>
      <c r="AD231" s="1"/>
    </row>
    <row r="232" spans="1:30" ht="22" x14ac:dyDescent="0.5">
      <c r="A232" s="54"/>
      <c r="B232" s="54"/>
      <c r="K232" s="89">
        <v>6</v>
      </c>
      <c r="L232" s="54">
        <v>23.839089921482028</v>
      </c>
      <c r="M232" s="54">
        <v>-8.4995239095980288</v>
      </c>
      <c r="R232">
        <v>1937</v>
      </c>
      <c r="S232" s="34">
        <v>2.9000000000000001E-2</v>
      </c>
      <c r="T232" s="34">
        <f t="shared" si="1"/>
        <v>2.9000000000000004</v>
      </c>
      <c r="U232" s="34">
        <f t="shared" si="0"/>
        <v>14.299999999999999</v>
      </c>
      <c r="V232" s="34">
        <v>0.14299999999999999</v>
      </c>
      <c r="W232" s="83"/>
      <c r="X232" s="11">
        <v>37653</v>
      </c>
      <c r="Y232" s="92">
        <v>3</v>
      </c>
      <c r="Z232" s="93">
        <v>5.3</v>
      </c>
      <c r="AA232" s="93">
        <v>2.25</v>
      </c>
      <c r="AB232" s="1">
        <v>23302.3</v>
      </c>
      <c r="AC232" s="12">
        <v>-122142</v>
      </c>
      <c r="AD232" s="1"/>
    </row>
    <row r="233" spans="1:30" ht="22" x14ac:dyDescent="0.5">
      <c r="A233" s="54"/>
      <c r="B233" s="54"/>
      <c r="K233" s="89">
        <v>7</v>
      </c>
      <c r="L233" s="54">
        <v>23.842371355149073</v>
      </c>
      <c r="M233" s="54">
        <v>-8.1711390511133732</v>
      </c>
      <c r="R233">
        <v>1938</v>
      </c>
      <c r="S233" s="34">
        <v>-2.8000000000000001E-2</v>
      </c>
      <c r="T233" s="34">
        <f t="shared" si="1"/>
        <v>-2.8000000000000003</v>
      </c>
      <c r="U233" s="34">
        <f t="shared" si="0"/>
        <v>19</v>
      </c>
      <c r="V233" s="34">
        <v>0.19</v>
      </c>
      <c r="W233" s="83"/>
      <c r="X233" s="11">
        <v>37681</v>
      </c>
      <c r="Y233" s="92">
        <v>3</v>
      </c>
      <c r="Z233" s="93">
        <v>5.3</v>
      </c>
      <c r="AA233" s="93">
        <v>2.25</v>
      </c>
      <c r="AB233" s="1">
        <v>29237.8</v>
      </c>
      <c r="AC233" s="12">
        <v>-125935</v>
      </c>
      <c r="AD233" s="1"/>
    </row>
    <row r="234" spans="1:30" ht="22" x14ac:dyDescent="0.5">
      <c r="A234" s="54"/>
      <c r="B234" s="54"/>
      <c r="K234" s="89">
        <v>8</v>
      </c>
      <c r="L234" s="54">
        <v>23.903178308706629</v>
      </c>
      <c r="M234" s="54">
        <v>-8.1490294316521279</v>
      </c>
      <c r="R234">
        <v>1939</v>
      </c>
      <c r="S234" s="34">
        <v>0</v>
      </c>
      <c r="T234" s="34">
        <f t="shared" si="1"/>
        <v>0</v>
      </c>
      <c r="U234" s="34">
        <f t="shared" si="0"/>
        <v>17.2</v>
      </c>
      <c r="V234" s="34">
        <v>0.17199999999999999</v>
      </c>
      <c r="W234" s="83"/>
      <c r="X234" s="11">
        <v>37712</v>
      </c>
      <c r="Y234" s="92">
        <v>2.2000000000000002</v>
      </c>
      <c r="Z234" s="93">
        <v>5.4</v>
      </c>
      <c r="AA234" s="93">
        <v>2.25</v>
      </c>
      <c r="AB234" s="1">
        <v>23531</v>
      </c>
      <c r="AC234" s="12">
        <v>-123417</v>
      </c>
      <c r="AD234" s="1"/>
    </row>
    <row r="235" spans="1:30" ht="22" x14ac:dyDescent="0.5">
      <c r="A235" s="54"/>
      <c r="B235" s="54"/>
      <c r="K235" s="89">
        <v>9</v>
      </c>
      <c r="L235" s="54">
        <v>24.00243835134059</v>
      </c>
      <c r="M235" s="54">
        <v>-8.1653729012672898</v>
      </c>
      <c r="R235">
        <v>1940</v>
      </c>
      <c r="S235" s="34">
        <v>7.0000000000000001E-3</v>
      </c>
      <c r="T235" s="34">
        <f t="shared" si="1"/>
        <v>0.70000000000000007</v>
      </c>
      <c r="U235" s="34">
        <f t="shared" si="0"/>
        <v>14.6</v>
      </c>
      <c r="V235" s="34">
        <v>0.14599999999999999</v>
      </c>
      <c r="W235" s="83"/>
      <c r="X235" s="11">
        <v>37742</v>
      </c>
      <c r="Y235" s="92">
        <v>2.1</v>
      </c>
      <c r="Z235" s="93">
        <v>5.5</v>
      </c>
      <c r="AA235" s="93">
        <v>2.25</v>
      </c>
      <c r="AB235" s="1">
        <v>23782.1</v>
      </c>
      <c r="AC235" s="12">
        <v>-122951</v>
      </c>
      <c r="AD235" s="1"/>
    </row>
    <row r="236" spans="1:30" ht="22" x14ac:dyDescent="0.5">
      <c r="A236" s="54"/>
      <c r="B236" s="54"/>
      <c r="K236" s="89">
        <v>10</v>
      </c>
      <c r="L236" s="54">
        <v>24.026658310894682</v>
      </c>
      <c r="M236" s="54">
        <v>-7.8579265686695834</v>
      </c>
      <c r="R236">
        <v>1941</v>
      </c>
      <c r="S236" s="34">
        <v>9.9000000000000005E-2</v>
      </c>
      <c r="T236" s="34">
        <f t="shared" si="1"/>
        <v>9.9</v>
      </c>
      <c r="U236" s="34">
        <f t="shared" si="0"/>
        <v>9.9</v>
      </c>
      <c r="V236" s="34">
        <v>9.9000000000000005E-2</v>
      </c>
      <c r="W236" s="83"/>
      <c r="X236" s="11">
        <v>37773</v>
      </c>
      <c r="Y236" s="92">
        <v>2.1</v>
      </c>
      <c r="Z236" s="93">
        <v>5.6</v>
      </c>
      <c r="AA236" s="93">
        <v>2</v>
      </c>
      <c r="AB236" s="1">
        <v>29900.799999999999</v>
      </c>
      <c r="AC236" s="12">
        <v>-124253</v>
      </c>
      <c r="AD236" s="1"/>
    </row>
    <row r="237" spans="1:30" ht="22" x14ac:dyDescent="0.5">
      <c r="A237" s="54"/>
      <c r="B237" s="54"/>
      <c r="K237" s="89">
        <v>11</v>
      </c>
      <c r="L237" s="54">
        <v>24.139974458009238</v>
      </c>
      <c r="M237" s="54">
        <v>-7.722492996651237</v>
      </c>
      <c r="R237">
        <v>1942</v>
      </c>
      <c r="S237" s="34">
        <v>0.09</v>
      </c>
      <c r="T237" s="34">
        <f t="shared" si="1"/>
        <v>9</v>
      </c>
      <c r="U237" s="34">
        <f t="shared" si="0"/>
        <v>4.7</v>
      </c>
      <c r="V237" s="34">
        <v>4.7E-2</v>
      </c>
      <c r="W237" s="83"/>
      <c r="X237" s="11">
        <v>37803</v>
      </c>
      <c r="Y237" s="92">
        <v>2.1</v>
      </c>
      <c r="Z237" s="93">
        <v>5.5</v>
      </c>
      <c r="AA237" s="93">
        <v>2</v>
      </c>
      <c r="AB237" s="1">
        <v>24102.9</v>
      </c>
      <c r="AC237" s="12">
        <v>-126735</v>
      </c>
      <c r="AD237" s="1"/>
    </row>
    <row r="238" spans="1:30" ht="22" x14ac:dyDescent="0.5">
      <c r="A238" s="54"/>
      <c r="B238" s="54"/>
      <c r="K238" s="89">
        <v>12</v>
      </c>
      <c r="L238" s="54">
        <v>24.097103608361756</v>
      </c>
      <c r="M238" s="54">
        <v>-7.5967055739849556</v>
      </c>
      <c r="R238">
        <v>1943</v>
      </c>
      <c r="S238" s="34">
        <v>0.03</v>
      </c>
      <c r="T238" s="34">
        <f t="shared" si="1"/>
        <v>3</v>
      </c>
      <c r="U238" s="34">
        <f t="shared" si="0"/>
        <v>1.9</v>
      </c>
      <c r="V238" s="34">
        <v>1.9E-2</v>
      </c>
      <c r="W238" s="83"/>
      <c r="X238" s="11">
        <v>37834</v>
      </c>
      <c r="Y238" s="92">
        <v>2.2000000000000002</v>
      </c>
      <c r="Z238" s="93">
        <v>5.5</v>
      </c>
      <c r="AA238" s="93">
        <v>2</v>
      </c>
      <c r="AB238" s="1">
        <v>24351.8</v>
      </c>
      <c r="AC238" s="12">
        <v>-124049</v>
      </c>
      <c r="AD238" s="1"/>
    </row>
    <row r="239" spans="1:30" ht="22" x14ac:dyDescent="0.5">
      <c r="A239" s="54"/>
      <c r="B239" s="54"/>
      <c r="K239" s="89">
        <v>13</v>
      </c>
      <c r="L239" s="54">
        <v>24.136503064326689</v>
      </c>
      <c r="M239" s="54">
        <v>-7.3873553108169894</v>
      </c>
      <c r="R239">
        <v>1944</v>
      </c>
      <c r="S239" s="34">
        <v>2.3E-2</v>
      </c>
      <c r="T239" s="34">
        <f t="shared" si="1"/>
        <v>2.2999999999999998</v>
      </c>
      <c r="U239" s="34">
        <f t="shared" si="0"/>
        <v>1.2</v>
      </c>
      <c r="V239" s="34">
        <v>1.2E-2</v>
      </c>
      <c r="W239" s="83"/>
      <c r="X239" s="11">
        <v>37865</v>
      </c>
      <c r="Y239" s="92">
        <v>2.2999999999999998</v>
      </c>
      <c r="Z239" s="93">
        <v>5.5</v>
      </c>
      <c r="AA239" s="93">
        <v>2</v>
      </c>
      <c r="AB239" s="1">
        <v>30327.8</v>
      </c>
      <c r="AC239" s="12">
        <v>-127930</v>
      </c>
      <c r="AD239" s="1"/>
    </row>
    <row r="240" spans="1:30" ht="22" x14ac:dyDescent="0.5">
      <c r="A240" s="54"/>
      <c r="B240" s="54"/>
      <c r="K240" s="89">
        <v>14</v>
      </c>
      <c r="L240" s="54">
        <v>24.172538713849242</v>
      </c>
      <c r="M240" s="54">
        <v>-7.4233909603395425</v>
      </c>
      <c r="R240">
        <v>1945</v>
      </c>
      <c r="S240" s="34">
        <v>2.1999999999999999E-2</v>
      </c>
      <c r="T240" s="34">
        <f t="shared" si="1"/>
        <v>2.1999999999999997</v>
      </c>
      <c r="U240" s="34">
        <f t="shared" si="0"/>
        <v>1.9</v>
      </c>
      <c r="V240" s="34">
        <v>1.9E-2</v>
      </c>
      <c r="W240" s="83"/>
      <c r="X240" s="11">
        <v>37895</v>
      </c>
      <c r="Y240" s="92">
        <v>2</v>
      </c>
      <c r="Z240" s="93">
        <v>5.4</v>
      </c>
      <c r="AA240" s="93">
        <v>2</v>
      </c>
      <c r="AB240" s="1">
        <v>24208.799999999999</v>
      </c>
      <c r="AC240" s="12">
        <v>-129466</v>
      </c>
      <c r="AD240" s="1"/>
    </row>
    <row r="241" spans="1:45" ht="22" x14ac:dyDescent="0.5">
      <c r="A241" s="54"/>
      <c r="B241" s="54"/>
      <c r="K241" s="89">
        <v>15</v>
      </c>
      <c r="L241" s="54">
        <v>24.120630213867322</v>
      </c>
      <c r="M241" s="54">
        <v>-7.4543990334146208</v>
      </c>
      <c r="R241">
        <v>1946</v>
      </c>
      <c r="S241" s="34">
        <v>0.18099999999999999</v>
      </c>
      <c r="T241" s="34">
        <f t="shared" si="1"/>
        <v>18.099999999999998</v>
      </c>
      <c r="U241" s="34">
        <f t="shared" si="0"/>
        <v>3.9</v>
      </c>
      <c r="V241" s="34">
        <v>3.9E-2</v>
      </c>
      <c r="W241" s="83"/>
      <c r="X241" s="11">
        <v>37926</v>
      </c>
      <c r="Y241" s="92">
        <v>1.8</v>
      </c>
      <c r="Z241" s="93">
        <v>5.3</v>
      </c>
      <c r="AA241" s="93">
        <v>2</v>
      </c>
      <c r="AB241" s="1">
        <v>24215.599999999999</v>
      </c>
      <c r="AC241" s="12">
        <v>-130355</v>
      </c>
      <c r="AD241" s="1"/>
    </row>
    <row r="242" spans="1:45" ht="22" x14ac:dyDescent="0.5">
      <c r="A242" s="54"/>
      <c r="B242" s="54"/>
      <c r="K242" s="89">
        <v>16</v>
      </c>
      <c r="L242" s="54">
        <v>24.071963921461265</v>
      </c>
      <c r="M242" s="54">
        <v>-7.3228161679515651</v>
      </c>
      <c r="R242">
        <v>1947</v>
      </c>
      <c r="S242" s="34">
        <v>8.7999999999999995E-2</v>
      </c>
      <c r="T242" s="34">
        <f t="shared" si="1"/>
        <v>8.7999999999999989</v>
      </c>
      <c r="U242" s="34">
        <f t="shared" si="0"/>
        <v>3.5999999999999996</v>
      </c>
      <c r="V242" s="34">
        <v>3.5999999999999997E-2</v>
      </c>
      <c r="W242" s="83"/>
      <c r="X242" s="11">
        <v>37956</v>
      </c>
      <c r="Y242" s="92">
        <v>1.9</v>
      </c>
      <c r="Z242" s="93">
        <v>5.0999999999999996</v>
      </c>
      <c r="AA242" s="93">
        <v>2</v>
      </c>
      <c r="AB242" s="1">
        <v>30279.9</v>
      </c>
      <c r="AC242" s="12">
        <v>-134228</v>
      </c>
      <c r="AD242" s="1"/>
    </row>
    <row r="243" spans="1:45" ht="22" x14ac:dyDescent="0.5">
      <c r="A243" s="54"/>
      <c r="B243" s="54"/>
      <c r="K243" s="89">
        <v>17</v>
      </c>
      <c r="L243" s="54">
        <v>24.174151951781539</v>
      </c>
      <c r="M243" s="54">
        <v>-7.2591710521959385</v>
      </c>
      <c r="R243">
        <v>1948</v>
      </c>
      <c r="S243" s="34">
        <v>0.03</v>
      </c>
      <c r="T243" s="34">
        <f t="shared" si="1"/>
        <v>3</v>
      </c>
      <c r="U243" s="34">
        <f t="shared" si="0"/>
        <v>4</v>
      </c>
      <c r="V243" s="34">
        <v>0.04</v>
      </c>
      <c r="W243" s="83"/>
      <c r="X243" s="11">
        <v>37987</v>
      </c>
      <c r="Y243" s="92">
        <v>1.9</v>
      </c>
      <c r="Z243" s="93">
        <v>5.0999999999999996</v>
      </c>
      <c r="AA243" s="93">
        <v>2</v>
      </c>
      <c r="AB243" s="1">
        <v>24234.400000000001</v>
      </c>
      <c r="AC243" s="12">
        <v>-134408</v>
      </c>
      <c r="AD243" s="1"/>
      <c r="AI243" t="s">
        <v>108</v>
      </c>
    </row>
    <row r="244" spans="1:45" ht="22.5" thickBot="1" x14ac:dyDescent="0.55000000000000004">
      <c r="A244" s="54"/>
      <c r="B244" s="54"/>
      <c r="K244" s="89">
        <v>18</v>
      </c>
      <c r="L244" s="54">
        <v>24.256898382473047</v>
      </c>
      <c r="M244" s="54">
        <v>-6.9273346177169479</v>
      </c>
      <c r="R244">
        <v>1949</v>
      </c>
      <c r="S244" s="34">
        <v>-2.1000000000000001E-2</v>
      </c>
      <c r="T244" s="34">
        <f t="shared" si="1"/>
        <v>-2.1</v>
      </c>
      <c r="U244" s="34">
        <f t="shared" si="0"/>
        <v>6.6000000000000005</v>
      </c>
      <c r="V244" s="34">
        <v>6.6000000000000003E-2</v>
      </c>
      <c r="W244" s="83"/>
      <c r="X244" s="11">
        <v>38018</v>
      </c>
      <c r="Y244" s="92">
        <v>1.7</v>
      </c>
      <c r="Z244" s="93">
        <v>5</v>
      </c>
      <c r="AA244" s="93">
        <v>2</v>
      </c>
      <c r="AB244" s="1">
        <v>24382.6</v>
      </c>
      <c r="AC244" s="12">
        <v>-138204</v>
      </c>
      <c r="AD244" s="1"/>
      <c r="AN244" t="s">
        <v>44</v>
      </c>
    </row>
    <row r="245" spans="1:45" ht="22.5" thickBot="1" x14ac:dyDescent="0.55000000000000004">
      <c r="A245" s="54"/>
      <c r="B245" s="54"/>
      <c r="K245" s="89">
        <v>19</v>
      </c>
      <c r="L245" s="54">
        <v>23.570168600240617</v>
      </c>
      <c r="M245" s="54">
        <v>-5.8260219702757183</v>
      </c>
      <c r="R245">
        <v>1950</v>
      </c>
      <c r="S245" s="34">
        <v>5.8999999999999997E-2</v>
      </c>
      <c r="T245" s="34">
        <f t="shared" si="1"/>
        <v>5.8999999999999995</v>
      </c>
      <c r="U245" s="34">
        <f t="shared" si="0"/>
        <v>4.3</v>
      </c>
      <c r="V245" s="34">
        <v>4.2999999999999997E-2</v>
      </c>
      <c r="W245" s="83"/>
      <c r="X245" s="11">
        <v>38047</v>
      </c>
      <c r="Y245" s="92">
        <v>1.7</v>
      </c>
      <c r="Z245" s="93">
        <v>5.2</v>
      </c>
      <c r="AA245" s="93">
        <v>2</v>
      </c>
      <c r="AB245" s="1">
        <v>30665.200000000001</v>
      </c>
      <c r="AC245" s="12">
        <v>-143003</v>
      </c>
      <c r="AD245" s="1"/>
      <c r="AI245" s="53" t="s">
        <v>109</v>
      </c>
      <c r="AJ245" s="53" t="s">
        <v>115</v>
      </c>
      <c r="AK245" s="53" t="s">
        <v>111</v>
      </c>
    </row>
    <row r="246" spans="1:45" ht="22" x14ac:dyDescent="0.5">
      <c r="A246" s="54"/>
      <c r="B246" s="54"/>
      <c r="K246" s="89">
        <v>20</v>
      </c>
      <c r="L246" s="54">
        <v>23.662964430224172</v>
      </c>
      <c r="M246" s="54">
        <v>-5.6700680811645725</v>
      </c>
      <c r="R246">
        <v>1951</v>
      </c>
      <c r="S246" s="34">
        <v>0.06</v>
      </c>
      <c r="T246" s="34">
        <f t="shared" si="1"/>
        <v>6</v>
      </c>
      <c r="U246" s="34">
        <f t="shared" si="0"/>
        <v>3.1</v>
      </c>
      <c r="V246" s="34">
        <v>3.1E-2</v>
      </c>
      <c r="W246" s="83"/>
      <c r="X246" s="11">
        <v>38078</v>
      </c>
      <c r="Y246" s="92">
        <v>2.2999999999999998</v>
      </c>
      <c r="Z246" s="93">
        <v>5</v>
      </c>
      <c r="AA246" s="93">
        <v>2</v>
      </c>
      <c r="AB246" s="1">
        <v>24683.1</v>
      </c>
      <c r="AC246" s="12">
        <v>-143232</v>
      </c>
      <c r="AD246" s="1"/>
      <c r="AI246" s="54">
        <v>1</v>
      </c>
      <c r="AJ246" s="54">
        <v>1.9031663665887912</v>
      </c>
      <c r="AK246" s="54">
        <v>0.69683363341120885</v>
      </c>
      <c r="AN246" s="56" t="s">
        <v>45</v>
      </c>
      <c r="AO246" s="56"/>
    </row>
    <row r="247" spans="1:45" ht="22" x14ac:dyDescent="0.5">
      <c r="A247" s="54"/>
      <c r="B247" s="54"/>
      <c r="K247" s="89">
        <v>21</v>
      </c>
      <c r="L247" s="54">
        <v>23.660500043827234</v>
      </c>
      <c r="M247" s="54">
        <v>-5.335937402615933</v>
      </c>
      <c r="R247">
        <v>1952</v>
      </c>
      <c r="S247" s="34">
        <v>8.0000000000000002E-3</v>
      </c>
      <c r="T247" s="34">
        <f t="shared" si="1"/>
        <v>0.8</v>
      </c>
      <c r="U247" s="34">
        <f t="shared" si="0"/>
        <v>2.7</v>
      </c>
      <c r="V247" s="34">
        <v>2.7E-2</v>
      </c>
      <c r="W247" s="83"/>
      <c r="X247" s="11">
        <v>38108</v>
      </c>
      <c r="Y247" s="92">
        <v>3.1</v>
      </c>
      <c r="Z247" s="93">
        <v>5</v>
      </c>
      <c r="AA247" s="93">
        <v>2</v>
      </c>
      <c r="AB247" s="1">
        <v>31260.7</v>
      </c>
      <c r="AC247" s="12">
        <v>-145428</v>
      </c>
      <c r="AD247" s="1"/>
      <c r="AI247" s="54">
        <v>2</v>
      </c>
      <c r="AJ247" s="54">
        <v>1.870169310831145</v>
      </c>
      <c r="AK247" s="54">
        <v>1.129830689168855</v>
      </c>
      <c r="AN247" s="54" t="s">
        <v>46</v>
      </c>
      <c r="AO247" s="54">
        <v>0.9872248448215194</v>
      </c>
    </row>
    <row r="248" spans="1:45" ht="22" x14ac:dyDescent="0.5">
      <c r="A248" s="54"/>
      <c r="B248" s="54"/>
      <c r="K248" s="89">
        <v>22</v>
      </c>
      <c r="L248" s="54">
        <v>23.259593226949903</v>
      </c>
      <c r="M248" s="54">
        <v>-4.7691974396627046</v>
      </c>
      <c r="R248">
        <v>1953</v>
      </c>
      <c r="S248" s="34">
        <v>7.0000000000000001E-3</v>
      </c>
      <c r="T248" s="34">
        <f t="shared" si="1"/>
        <v>0.70000000000000007</v>
      </c>
      <c r="U248" s="34">
        <f t="shared" si="0"/>
        <v>4.5</v>
      </c>
      <c r="V248" s="34">
        <v>4.4999999999999998E-2</v>
      </c>
      <c r="W248" s="83"/>
      <c r="X248" s="11">
        <v>38139</v>
      </c>
      <c r="Y248" s="92">
        <v>3.3</v>
      </c>
      <c r="Z248" s="93">
        <v>5.0999999999999996</v>
      </c>
      <c r="AA248" s="93">
        <v>2.25</v>
      </c>
      <c r="AB248" s="1">
        <v>25031</v>
      </c>
      <c r="AC248" s="12">
        <v>-149555</v>
      </c>
      <c r="AD248" s="1"/>
      <c r="AI248" s="54">
        <v>3</v>
      </c>
      <c r="AJ248" s="54">
        <v>1.5399053593676468</v>
      </c>
      <c r="AK248" s="54">
        <v>1.4600946406323532</v>
      </c>
      <c r="AN248" s="54" t="s">
        <v>47</v>
      </c>
      <c r="AO248" s="54">
        <v>0.97461289423287312</v>
      </c>
    </row>
    <row r="249" spans="1:45" ht="22" x14ac:dyDescent="0.5">
      <c r="A249" s="54"/>
      <c r="B249" s="54"/>
      <c r="K249" s="89">
        <v>23</v>
      </c>
      <c r="L249" s="54">
        <v>23.322054193618872</v>
      </c>
      <c r="M249" s="54">
        <v>-4.6658252602557724</v>
      </c>
      <c r="R249">
        <v>1954</v>
      </c>
      <c r="S249" s="34">
        <v>-7.0000000000000001E-3</v>
      </c>
      <c r="T249" s="34">
        <f t="shared" si="1"/>
        <v>-0.70000000000000007</v>
      </c>
      <c r="U249" s="34">
        <f t="shared" si="0"/>
        <v>5</v>
      </c>
      <c r="V249" s="34">
        <v>0.05</v>
      </c>
      <c r="W249" s="83"/>
      <c r="X249" s="11">
        <v>38169</v>
      </c>
      <c r="Y249" s="92">
        <v>3</v>
      </c>
      <c r="Z249" s="93">
        <v>4.9000000000000004</v>
      </c>
      <c r="AA249" s="93">
        <v>2.25</v>
      </c>
      <c r="AB249" s="1">
        <v>25073.7</v>
      </c>
      <c r="AC249" s="12">
        <v>-147767</v>
      </c>
      <c r="AD249" s="1"/>
      <c r="AI249" s="54">
        <v>4</v>
      </c>
      <c r="AJ249" s="54">
        <v>1.8677796689182129</v>
      </c>
      <c r="AK249" s="54">
        <v>0.33222033108178728</v>
      </c>
      <c r="AN249" s="54" t="s">
        <v>48</v>
      </c>
      <c r="AO249" s="54">
        <v>0.97439774926874489</v>
      </c>
    </row>
    <row r="250" spans="1:45" ht="22" x14ac:dyDescent="0.5">
      <c r="A250" s="54"/>
      <c r="B250" s="54"/>
      <c r="K250" s="89">
        <v>24</v>
      </c>
      <c r="L250" s="54">
        <v>23.410732829267168</v>
      </c>
      <c r="M250" s="54">
        <v>-4.7545038959040689</v>
      </c>
      <c r="R250">
        <v>1955</v>
      </c>
      <c r="S250" s="34">
        <v>4.0000000000000001E-3</v>
      </c>
      <c r="T250" s="34">
        <f t="shared" si="1"/>
        <v>0.4</v>
      </c>
      <c r="U250" s="34">
        <f t="shared" si="0"/>
        <v>4.2</v>
      </c>
      <c r="V250" s="34">
        <v>4.2000000000000003E-2</v>
      </c>
      <c r="W250" s="83"/>
      <c r="X250" s="11">
        <v>38200</v>
      </c>
      <c r="Y250" s="92">
        <v>2.7</v>
      </c>
      <c r="Z250" s="93">
        <v>4.8</v>
      </c>
      <c r="AA250" s="93">
        <v>2.5</v>
      </c>
      <c r="AB250" s="1">
        <v>31474.799999999999</v>
      </c>
      <c r="AC250" s="12">
        <v>-150225</v>
      </c>
      <c r="AD250" s="1"/>
      <c r="AI250" s="54">
        <v>5</v>
      </c>
      <c r="AJ250" s="54">
        <v>1.8317129600383857</v>
      </c>
      <c r="AK250" s="54">
        <v>0.2682870399616144</v>
      </c>
      <c r="AN250" s="54" t="s">
        <v>49</v>
      </c>
      <c r="AO250" s="54">
        <v>4.9993499602891447</v>
      </c>
    </row>
    <row r="251" spans="1:45" ht="22.5" thickBot="1" x14ac:dyDescent="0.55000000000000004">
      <c r="A251" s="54"/>
      <c r="B251" s="54"/>
      <c r="K251" s="89">
        <v>25</v>
      </c>
      <c r="L251" s="54">
        <v>23.428842160103386</v>
      </c>
      <c r="M251" s="54">
        <v>-4.5238635076455864</v>
      </c>
      <c r="R251">
        <v>1956</v>
      </c>
      <c r="S251" s="34">
        <v>0.03</v>
      </c>
      <c r="T251" s="34">
        <f t="shared" si="1"/>
        <v>3</v>
      </c>
      <c r="U251" s="34">
        <f t="shared" si="0"/>
        <v>4.2</v>
      </c>
      <c r="V251" s="34">
        <v>4.2000000000000003E-2</v>
      </c>
      <c r="W251" s="83"/>
      <c r="X251" s="11">
        <v>38231</v>
      </c>
      <c r="Y251" s="92">
        <v>2.5</v>
      </c>
      <c r="Z251" s="93">
        <v>4.8</v>
      </c>
      <c r="AA251" s="93">
        <v>2.75</v>
      </c>
      <c r="AB251" s="1">
        <v>25321.4</v>
      </c>
      <c r="AC251" s="12">
        <v>-149765</v>
      </c>
      <c r="AD251" s="1"/>
      <c r="AI251" s="54">
        <v>6</v>
      </c>
      <c r="AJ251" s="54">
        <v>1.3760656622505221</v>
      </c>
      <c r="AK251" s="54">
        <v>0.72393433774947802</v>
      </c>
      <c r="AN251" s="55" t="s">
        <v>50</v>
      </c>
      <c r="AO251" s="55">
        <v>358</v>
      </c>
    </row>
    <row r="252" spans="1:45" ht="22" x14ac:dyDescent="0.5">
      <c r="A252" s="54"/>
      <c r="B252" s="54"/>
      <c r="K252" s="89">
        <v>26</v>
      </c>
      <c r="L252" s="54">
        <v>23.550685200012019</v>
      </c>
      <c r="M252" s="54">
        <v>-4.5627899744972176</v>
      </c>
      <c r="R252">
        <v>1957</v>
      </c>
      <c r="S252" s="34">
        <v>2.9000000000000001E-2</v>
      </c>
      <c r="T252" s="34">
        <f t="shared" si="1"/>
        <v>2.9000000000000004</v>
      </c>
      <c r="U252" s="34">
        <f t="shared" si="0"/>
        <v>5.2</v>
      </c>
      <c r="V252" s="34">
        <v>5.1999999999999998E-2</v>
      </c>
      <c r="W252" s="83"/>
      <c r="X252" s="11">
        <v>38261</v>
      </c>
      <c r="Y252" s="92">
        <v>3.2</v>
      </c>
      <c r="Z252" s="93">
        <v>4.8</v>
      </c>
      <c r="AA252" s="93">
        <v>2.75</v>
      </c>
      <c r="AB252" s="1">
        <v>25414.799999999999</v>
      </c>
      <c r="AC252" s="12">
        <v>-154734</v>
      </c>
      <c r="AD252" s="1"/>
      <c r="AI252" s="54">
        <v>7</v>
      </c>
      <c r="AJ252" s="54">
        <v>1.8235043846423382</v>
      </c>
      <c r="AK252" s="54">
        <v>0.27649561535766187</v>
      </c>
    </row>
    <row r="253" spans="1:45" ht="22.5" thickBot="1" x14ac:dyDescent="0.55000000000000004">
      <c r="A253" s="54"/>
      <c r="B253" s="54"/>
      <c r="K253" s="89">
        <v>27</v>
      </c>
      <c r="L253" s="54">
        <v>23.509997536743434</v>
      </c>
      <c r="M253" s="54">
        <v>-4.5221023112286325</v>
      </c>
      <c r="R253">
        <v>1958</v>
      </c>
      <c r="S253" s="34">
        <v>1.7999999999999999E-2</v>
      </c>
      <c r="T253" s="34">
        <f t="shared" si="1"/>
        <v>1.7999999999999998</v>
      </c>
      <c r="U253" s="34">
        <f t="shared" si="0"/>
        <v>6.2</v>
      </c>
      <c r="V253" s="34">
        <v>6.2E-2</v>
      </c>
      <c r="W253" s="83"/>
      <c r="X253" s="11">
        <v>38292</v>
      </c>
      <c r="Y253" s="92">
        <v>3.5</v>
      </c>
      <c r="Z253" s="93">
        <v>4.8</v>
      </c>
      <c r="AA253" s="93">
        <v>3</v>
      </c>
      <c r="AB253" s="1">
        <v>31929.5</v>
      </c>
      <c r="AC253" s="12">
        <v>-158352</v>
      </c>
      <c r="AD253" s="1"/>
      <c r="AI253" s="54">
        <v>8</v>
      </c>
      <c r="AJ253" s="54">
        <v>1.7570906180049335</v>
      </c>
      <c r="AK253" s="54">
        <v>0.44290938199506669</v>
      </c>
      <c r="AN253" t="s">
        <v>116</v>
      </c>
    </row>
    <row r="254" spans="1:45" ht="22" x14ac:dyDescent="0.5">
      <c r="A254" s="54"/>
      <c r="B254" s="54"/>
      <c r="K254" s="89">
        <v>28</v>
      </c>
      <c r="L254" s="54">
        <v>23.661478566049425</v>
      </c>
      <c r="M254" s="54">
        <v>-4.5077501944587262</v>
      </c>
      <c r="R254">
        <v>1959</v>
      </c>
      <c r="S254" s="34">
        <v>1.7000000000000001E-2</v>
      </c>
      <c r="T254" s="34">
        <f t="shared" si="1"/>
        <v>1.7000000000000002</v>
      </c>
      <c r="U254" s="34">
        <f t="shared" si="0"/>
        <v>5.3</v>
      </c>
      <c r="V254" s="34">
        <v>5.2999999999999999E-2</v>
      </c>
      <c r="W254" s="83"/>
      <c r="X254" s="11">
        <v>38322</v>
      </c>
      <c r="Y254" s="92">
        <v>3.3</v>
      </c>
      <c r="Z254" s="93">
        <v>4.7</v>
      </c>
      <c r="AA254" s="93">
        <v>3.25</v>
      </c>
      <c r="AB254" s="1">
        <v>25629.8</v>
      </c>
      <c r="AC254" s="12">
        <v>-156760</v>
      </c>
      <c r="AD254" s="1"/>
      <c r="AI254" s="54">
        <v>9</v>
      </c>
      <c r="AJ254" s="54">
        <v>1.4257208529472194</v>
      </c>
      <c r="AK254" s="54">
        <v>0.87427914705278043</v>
      </c>
      <c r="AN254" s="53"/>
      <c r="AO254" s="53" t="s">
        <v>117</v>
      </c>
      <c r="AP254" s="53" t="s">
        <v>118</v>
      </c>
      <c r="AQ254" s="53" t="s">
        <v>119</v>
      </c>
      <c r="AR254" s="53" t="s">
        <v>120</v>
      </c>
      <c r="AS254" s="53" t="s">
        <v>121</v>
      </c>
    </row>
    <row r="255" spans="1:45" ht="22.5" thickBot="1" x14ac:dyDescent="0.55000000000000004">
      <c r="A255" s="55"/>
      <c r="B255" s="55"/>
      <c r="K255" s="89">
        <v>29</v>
      </c>
      <c r="L255" s="54">
        <v>23.752366503034132</v>
      </c>
      <c r="M255" s="54">
        <v>-4.3498884123487329</v>
      </c>
      <c r="R255">
        <v>1960</v>
      </c>
      <c r="S255" s="34">
        <v>1.4E-2</v>
      </c>
      <c r="T255" s="34">
        <f t="shared" si="1"/>
        <v>1.4000000000000001</v>
      </c>
      <c r="U255" s="34">
        <f t="shared" si="0"/>
        <v>6.6000000000000005</v>
      </c>
      <c r="V255" s="34">
        <v>6.6000000000000003E-2</v>
      </c>
      <c r="W255" s="83"/>
      <c r="X255" s="11">
        <v>38353</v>
      </c>
      <c r="Y255" s="92">
        <v>3</v>
      </c>
      <c r="Z255" s="93">
        <v>4.7</v>
      </c>
      <c r="AA255" s="93">
        <v>3.25</v>
      </c>
      <c r="AB255" s="1">
        <v>32045.1</v>
      </c>
      <c r="AC255" s="12">
        <v>-158620</v>
      </c>
      <c r="AD255" s="1"/>
      <c r="AI255" s="54">
        <v>10</v>
      </c>
      <c r="AJ255" s="54">
        <v>1.8773393603713737</v>
      </c>
      <c r="AK255" s="54">
        <v>0.12266063962862628</v>
      </c>
      <c r="AN255" s="54" t="s">
        <v>122</v>
      </c>
      <c r="AO255" s="54">
        <v>3</v>
      </c>
      <c r="AP255" s="54">
        <v>339663.82846347551</v>
      </c>
      <c r="AQ255" s="54">
        <v>113221.27615449183</v>
      </c>
      <c r="AR255" s="54">
        <v>4530.0288490701168</v>
      </c>
      <c r="AS255" s="54">
        <v>6.1424690615127806E-282</v>
      </c>
    </row>
    <row r="256" spans="1:45" ht="22" x14ac:dyDescent="0.5">
      <c r="K256" s="89">
        <v>30</v>
      </c>
      <c r="L256" s="54">
        <v>23.746321631618294</v>
      </c>
      <c r="M256" s="54">
        <v>-4.1780103948570932</v>
      </c>
      <c r="R256">
        <v>1961</v>
      </c>
      <c r="S256" s="34">
        <v>7.0000000000000001E-3</v>
      </c>
      <c r="T256" s="34">
        <f t="shared" si="1"/>
        <v>0.70000000000000007</v>
      </c>
      <c r="U256" s="34">
        <f t="shared" si="0"/>
        <v>6</v>
      </c>
      <c r="V256" s="34">
        <v>0.06</v>
      </c>
      <c r="W256" s="83"/>
      <c r="X256" s="11">
        <v>38384</v>
      </c>
      <c r="Y256" s="92">
        <v>3</v>
      </c>
      <c r="Z256" s="93">
        <v>4.8</v>
      </c>
      <c r="AA256" s="93">
        <v>3.5</v>
      </c>
      <c r="AB256" s="1">
        <v>25680</v>
      </c>
      <c r="AC256" s="12">
        <v>-161321</v>
      </c>
      <c r="AD256" s="1"/>
      <c r="AI256" s="54">
        <v>11</v>
      </c>
      <c r="AJ256" s="54">
        <v>1.9038262509118451</v>
      </c>
      <c r="AK256" s="54">
        <v>-0.10382625091184505</v>
      </c>
      <c r="AN256" s="54" t="s">
        <v>123</v>
      </c>
      <c r="AO256" s="54">
        <v>354</v>
      </c>
      <c r="AP256" s="54">
        <v>8847.6990090068484</v>
      </c>
      <c r="AQ256" s="54">
        <v>24.993500025443076</v>
      </c>
      <c r="AR256" s="54"/>
      <c r="AS256" s="54"/>
    </row>
    <row r="257" spans="1:48" ht="22.5" thickBot="1" x14ac:dyDescent="0.55000000000000004">
      <c r="A257" s="3" t="s">
        <v>83</v>
      </c>
      <c r="B257" s="3" t="s">
        <v>84</v>
      </c>
      <c r="F257" s="34"/>
      <c r="K257" s="89">
        <v>31</v>
      </c>
      <c r="L257" s="54">
        <v>23.795851189288236</v>
      </c>
      <c r="M257" s="54">
        <v>-3.7300405142994357</v>
      </c>
      <c r="R257">
        <v>1962</v>
      </c>
      <c r="S257" s="34">
        <v>1.2999999999999999E-2</v>
      </c>
      <c r="T257" s="34">
        <f t="shared" si="1"/>
        <v>1.3</v>
      </c>
      <c r="U257" s="34">
        <f t="shared" si="0"/>
        <v>5.5</v>
      </c>
      <c r="V257" s="34">
        <v>5.5E-2</v>
      </c>
      <c r="W257" s="83"/>
      <c r="X257" s="11">
        <v>38412</v>
      </c>
      <c r="Y257" s="92">
        <v>3.1</v>
      </c>
      <c r="Z257" s="93">
        <v>4.5999999999999996</v>
      </c>
      <c r="AA257" s="93">
        <v>3.75</v>
      </c>
      <c r="AB257" s="1">
        <v>25712.400000000001</v>
      </c>
      <c r="AC257" s="12">
        <v>-157424</v>
      </c>
      <c r="AD257" s="1"/>
      <c r="AI257" s="54">
        <v>12</v>
      </c>
      <c r="AJ257" s="54">
        <v>1.5873942209403051</v>
      </c>
      <c r="AK257" s="54">
        <v>0.31260577905969478</v>
      </c>
      <c r="AN257" s="55" t="s">
        <v>124</v>
      </c>
      <c r="AO257" s="55">
        <v>357</v>
      </c>
      <c r="AP257" s="55">
        <v>348511.52747248235</v>
      </c>
      <c r="AQ257" s="55"/>
      <c r="AR257" s="55"/>
      <c r="AS257" s="55"/>
    </row>
    <row r="258" spans="1:48" ht="22.5" thickBot="1" x14ac:dyDescent="0.55000000000000004">
      <c r="A258" s="4">
        <v>0.13869999999999999</v>
      </c>
      <c r="B258" s="4">
        <v>0.14000000000000001</v>
      </c>
      <c r="F258" s="34"/>
      <c r="K258" s="89">
        <v>32</v>
      </c>
      <c r="L258" s="54">
        <v>23.733929921086748</v>
      </c>
      <c r="M258" s="54">
        <v>-3.6681192460979481</v>
      </c>
      <c r="R258">
        <v>1963</v>
      </c>
      <c r="S258" s="34">
        <v>1.6E-2</v>
      </c>
      <c r="T258" s="34">
        <f t="shared" si="1"/>
        <v>1.6</v>
      </c>
      <c r="U258" s="34">
        <f t="shared" si="0"/>
        <v>5.5</v>
      </c>
      <c r="V258" s="34">
        <v>5.5E-2</v>
      </c>
      <c r="W258" s="83"/>
      <c r="X258" s="11">
        <v>38443</v>
      </c>
      <c r="Y258" s="92">
        <v>3.5</v>
      </c>
      <c r="Z258" s="93">
        <v>4.5</v>
      </c>
      <c r="AA258" s="93">
        <v>3.75</v>
      </c>
      <c r="AB258" s="1">
        <v>25763.599999999999</v>
      </c>
      <c r="AC258" s="12">
        <v>-163980</v>
      </c>
      <c r="AD258" s="1"/>
      <c r="AI258" s="54">
        <v>13</v>
      </c>
      <c r="AJ258" s="54">
        <v>1.9984815422143443</v>
      </c>
      <c r="AK258" s="54">
        <v>-9.8481542214344353E-2</v>
      </c>
    </row>
    <row r="259" spans="1:48" ht="22" x14ac:dyDescent="0.5">
      <c r="A259" s="4">
        <v>0.1179</v>
      </c>
      <c r="B259" s="4">
        <v>0.122</v>
      </c>
      <c r="F259" s="34"/>
      <c r="K259" s="89">
        <v>33</v>
      </c>
      <c r="L259" s="54">
        <v>23.724071231447329</v>
      </c>
      <c r="M259" s="54">
        <v>-3.5753439834397298</v>
      </c>
      <c r="R259">
        <v>1964</v>
      </c>
      <c r="S259" s="34">
        <v>0.01</v>
      </c>
      <c r="T259" s="34">
        <f t="shared" si="1"/>
        <v>1</v>
      </c>
      <c r="U259" s="34">
        <f t="shared" si="0"/>
        <v>5</v>
      </c>
      <c r="V259" s="34">
        <v>0.05</v>
      </c>
      <c r="W259" s="83"/>
      <c r="X259" s="11">
        <v>38473</v>
      </c>
      <c r="Y259" s="92">
        <v>2.8</v>
      </c>
      <c r="Z259" s="93">
        <v>4.5</v>
      </c>
      <c r="AA259" s="93">
        <v>4</v>
      </c>
      <c r="AB259" s="1">
        <v>32293.4</v>
      </c>
      <c r="AC259" s="12">
        <v>-162495</v>
      </c>
      <c r="AD259" s="1"/>
      <c r="AI259" s="54">
        <v>14</v>
      </c>
      <c r="AJ259" s="54">
        <v>2.0691400667797328</v>
      </c>
      <c r="AK259" s="54">
        <v>-0.36914006677973288</v>
      </c>
      <c r="AN259" s="53"/>
      <c r="AO259" s="53" t="s">
        <v>51</v>
      </c>
      <c r="AP259" s="53" t="s">
        <v>49</v>
      </c>
      <c r="AQ259" s="53" t="s">
        <v>52</v>
      </c>
      <c r="AR259" s="53" t="s">
        <v>53</v>
      </c>
      <c r="AS259" s="53" t="s">
        <v>54</v>
      </c>
      <c r="AT259" s="53" t="s">
        <v>55</v>
      </c>
      <c r="AU259" s="53" t="s">
        <v>56</v>
      </c>
      <c r="AV259" s="53" t="s">
        <v>57</v>
      </c>
    </row>
    <row r="260" spans="1:48" ht="22" x14ac:dyDescent="0.5">
      <c r="A260" s="4">
        <v>6.3299999999999995E-2</v>
      </c>
      <c r="B260" s="4">
        <v>0.09</v>
      </c>
      <c r="D260" s="31"/>
      <c r="F260" s="94"/>
      <c r="K260" s="89">
        <v>34</v>
      </c>
      <c r="L260" s="54">
        <v>23.665710857081201</v>
      </c>
      <c r="M260" s="54">
        <v>-3.4340670360165007</v>
      </c>
      <c r="R260">
        <v>1965</v>
      </c>
      <c r="S260" s="34">
        <v>1.9E-2</v>
      </c>
      <c r="T260" s="34">
        <f t="shared" si="1"/>
        <v>1.9</v>
      </c>
      <c r="U260" s="34">
        <f t="shared" si="0"/>
        <v>4</v>
      </c>
      <c r="V260" s="34">
        <v>0.04</v>
      </c>
      <c r="W260" s="83"/>
      <c r="X260" s="11">
        <v>38504</v>
      </c>
      <c r="Y260" s="92">
        <v>2.5</v>
      </c>
      <c r="Z260" s="93">
        <v>4.5</v>
      </c>
      <c r="AA260" s="93">
        <v>4.25</v>
      </c>
      <c r="AB260" s="1">
        <v>25963.200000000001</v>
      </c>
      <c r="AC260" s="12">
        <v>-164574</v>
      </c>
      <c r="AD260" s="1"/>
      <c r="AI260" s="54">
        <v>15</v>
      </c>
      <c r="AJ260" s="54">
        <v>1.7130099348771053</v>
      </c>
      <c r="AK260" s="54">
        <v>-1.3009934877105334E-2</v>
      </c>
      <c r="AN260" s="54" t="s">
        <v>58</v>
      </c>
      <c r="AO260" s="54">
        <v>27.275689732709239</v>
      </c>
      <c r="AP260" s="54">
        <v>1.2955306814960907</v>
      </c>
      <c r="AQ260" s="54">
        <v>21.05368102993209</v>
      </c>
      <c r="AR260" s="54">
        <v>2.2093185363622422E-64</v>
      </c>
      <c r="AS260" s="54">
        <v>24.727785221912139</v>
      </c>
      <c r="AT260" s="54">
        <v>29.823594243506339</v>
      </c>
      <c r="AU260" s="54">
        <v>24.727785221912139</v>
      </c>
      <c r="AV260" s="54">
        <v>29.823594243506339</v>
      </c>
    </row>
    <row r="261" spans="1:48" ht="22" x14ac:dyDescent="0.5">
      <c r="A261" s="4">
        <v>0.10249999999999999</v>
      </c>
      <c r="B261" s="4">
        <v>8.8999999999999996E-2</v>
      </c>
      <c r="D261" s="31"/>
      <c r="F261" s="94"/>
      <c r="K261" s="89">
        <v>35</v>
      </c>
      <c r="L261" s="54">
        <v>23.69090488700774</v>
      </c>
      <c r="M261" s="54">
        <v>-3.4592610659430392</v>
      </c>
      <c r="R261">
        <v>1966</v>
      </c>
      <c r="S261" s="34">
        <v>3.5000000000000003E-2</v>
      </c>
      <c r="T261" s="34">
        <f t="shared" si="1"/>
        <v>3.5000000000000004</v>
      </c>
      <c r="U261" s="34">
        <f t="shared" si="0"/>
        <v>3.8</v>
      </c>
      <c r="V261" s="34">
        <v>3.7999999999999999E-2</v>
      </c>
      <c r="W261" s="83"/>
      <c r="X261" s="11">
        <v>38534</v>
      </c>
      <c r="Y261" s="92">
        <v>3.2</v>
      </c>
      <c r="Z261" s="93">
        <v>4.4000000000000004</v>
      </c>
      <c r="AA261" s="93">
        <v>4.25</v>
      </c>
      <c r="AB261" s="1">
        <v>26066.3</v>
      </c>
      <c r="AC261" s="12">
        <v>-164742</v>
      </c>
      <c r="AD261" s="1"/>
      <c r="AI261" s="54">
        <v>16</v>
      </c>
      <c r="AJ261" s="54">
        <v>2.1417675818081165</v>
      </c>
      <c r="AK261" s="54">
        <v>0.15823241819188327</v>
      </c>
      <c r="AN261" s="54" t="s">
        <v>86</v>
      </c>
      <c r="AO261" s="54">
        <v>-0.59608827849620472</v>
      </c>
      <c r="AP261" s="54">
        <v>0.1323789189285533</v>
      </c>
      <c r="AQ261" s="54">
        <v>-4.5028942925415611</v>
      </c>
      <c r="AR261" s="54">
        <v>9.112707115586027E-6</v>
      </c>
      <c r="AS261" s="54">
        <v>-0.85643629610007965</v>
      </c>
      <c r="AT261" s="54">
        <v>-0.33574026089232978</v>
      </c>
      <c r="AU261" s="54">
        <v>-0.85643629610007965</v>
      </c>
      <c r="AV261" s="54">
        <v>-0.33574026089232978</v>
      </c>
    </row>
    <row r="262" spans="1:48" ht="22" x14ac:dyDescent="0.5">
      <c r="A262" s="4">
        <v>0.1022</v>
      </c>
      <c r="B262" s="4">
        <v>9.1999999999999998E-2</v>
      </c>
      <c r="D262" s="31"/>
      <c r="F262" s="94"/>
      <c r="K262" s="89">
        <v>36</v>
      </c>
      <c r="L262" s="54">
        <v>23.687062063163616</v>
      </c>
      <c r="M262" s="54">
        <v>-3.5383348151560163</v>
      </c>
      <c r="R262">
        <v>1967</v>
      </c>
      <c r="S262" s="34">
        <v>0.03</v>
      </c>
      <c r="T262" s="34">
        <f t="shared" si="1"/>
        <v>3</v>
      </c>
      <c r="U262" s="34">
        <f t="shared" si="0"/>
        <v>3.8</v>
      </c>
      <c r="V262" s="34">
        <v>3.7999999999999999E-2</v>
      </c>
      <c r="W262" s="83"/>
      <c r="X262" s="11">
        <v>38565</v>
      </c>
      <c r="Y262" s="92">
        <v>3.6</v>
      </c>
      <c r="Z262" s="93">
        <v>4.3</v>
      </c>
      <c r="AA262" s="93">
        <v>4.5</v>
      </c>
      <c r="AB262" s="1">
        <v>32774.300000000003</v>
      </c>
      <c r="AC262" s="12">
        <v>-166385</v>
      </c>
      <c r="AD262" s="1"/>
      <c r="AI262" s="54">
        <v>17</v>
      </c>
      <c r="AJ262" s="54">
        <v>1.7386890472825831</v>
      </c>
      <c r="AK262" s="54">
        <v>1.361310952717417</v>
      </c>
      <c r="AN262" s="54" t="s">
        <v>87</v>
      </c>
      <c r="AO262" s="54">
        <v>-2.4645465855681249E-10</v>
      </c>
      <c r="AP262" s="54">
        <v>9.2757635812708128E-11</v>
      </c>
      <c r="AQ262" s="54">
        <v>-2.6569743439175424</v>
      </c>
      <c r="AR262" s="54">
        <v>8.2416667198830472E-3</v>
      </c>
      <c r="AS262" s="54">
        <v>-4.2887997821435134E-10</v>
      </c>
      <c r="AT262" s="54">
        <v>-6.4029338899273645E-11</v>
      </c>
      <c r="AU262" s="54">
        <v>-4.2887997821435134E-10</v>
      </c>
      <c r="AV262" s="54">
        <v>-6.4029338899273645E-11</v>
      </c>
    </row>
    <row r="263" spans="1:48" ht="22.5" thickBot="1" x14ac:dyDescent="0.55000000000000004">
      <c r="A263" s="4">
        <v>8.9800000000000005E-2</v>
      </c>
      <c r="B263" s="4">
        <v>8.9800000000000005E-2</v>
      </c>
      <c r="D263" s="31"/>
      <c r="F263" s="94"/>
      <c r="K263" s="89">
        <v>37</v>
      </c>
      <c r="L263" s="54">
        <v>23.683048024830985</v>
      </c>
      <c r="M263" s="54">
        <v>-3.7001539228991831</v>
      </c>
      <c r="R263">
        <v>1968</v>
      </c>
      <c r="S263" s="34">
        <v>4.7E-2</v>
      </c>
      <c r="T263" s="34">
        <f t="shared" si="1"/>
        <v>4.7</v>
      </c>
      <c r="U263" s="34">
        <f t="shared" si="0"/>
        <v>3.4000000000000004</v>
      </c>
      <c r="V263" s="34">
        <v>3.4000000000000002E-2</v>
      </c>
      <c r="W263" s="83"/>
      <c r="X263" s="11">
        <v>38596</v>
      </c>
      <c r="Y263" s="92">
        <v>4.7</v>
      </c>
      <c r="Z263" s="93">
        <v>4.5</v>
      </c>
      <c r="AA263" s="93">
        <v>4.75</v>
      </c>
      <c r="AB263" s="1">
        <v>26350.799999999999</v>
      </c>
      <c r="AC263" s="12">
        <v>-171808</v>
      </c>
      <c r="AD263" s="1"/>
      <c r="AI263" s="54">
        <v>18</v>
      </c>
      <c r="AJ263" s="54">
        <v>2.281086530388047</v>
      </c>
      <c r="AK263" s="54">
        <v>1.0189134696119528</v>
      </c>
      <c r="AN263" s="55" t="s">
        <v>88</v>
      </c>
      <c r="AO263" s="55">
        <v>2.9330108036674913E-12</v>
      </c>
      <c r="AP263" s="55">
        <v>5.460024904938809E-14</v>
      </c>
      <c r="AQ263" s="55">
        <v>53.71790156148311</v>
      </c>
      <c r="AR263" s="55">
        <v>2.9403821603704293E-172</v>
      </c>
      <c r="AS263" s="55">
        <v>2.8256291547180983E-12</v>
      </c>
      <c r="AT263" s="55">
        <v>3.0403924526168844E-12</v>
      </c>
      <c r="AU263" s="55">
        <v>2.8256291547180983E-12</v>
      </c>
      <c r="AV263" s="55">
        <v>3.0403924526168844E-12</v>
      </c>
    </row>
    <row r="264" spans="1:48" ht="22" x14ac:dyDescent="0.5">
      <c r="A264" s="4">
        <v>7.1599999999999997E-2</v>
      </c>
      <c r="B264" s="4">
        <v>7.1599999999999997E-2</v>
      </c>
      <c r="D264" s="31"/>
      <c r="F264" s="94"/>
      <c r="K264" s="89">
        <v>38</v>
      </c>
      <c r="L264" s="54">
        <v>23.706279633991333</v>
      </c>
      <c r="M264" s="54">
        <v>-3.723385532059531</v>
      </c>
      <c r="R264">
        <v>1969</v>
      </c>
      <c r="S264" s="34">
        <v>6.2E-2</v>
      </c>
      <c r="T264" s="34">
        <f t="shared" si="1"/>
        <v>6.2</v>
      </c>
      <c r="U264" s="34">
        <f t="shared" si="0"/>
        <v>3.5000000000000004</v>
      </c>
      <c r="V264" s="34">
        <v>3.5000000000000003E-2</v>
      </c>
      <c r="W264" s="83"/>
      <c r="X264" s="11">
        <v>38626</v>
      </c>
      <c r="Y264" s="92">
        <v>4.3</v>
      </c>
      <c r="Z264" s="93">
        <v>4.4000000000000004</v>
      </c>
      <c r="AA264" s="93">
        <v>4.75</v>
      </c>
      <c r="AB264" s="1">
        <v>33114.1</v>
      </c>
      <c r="AC264" s="12">
        <v>-176528</v>
      </c>
      <c r="AD264" s="1"/>
      <c r="AI264" s="54">
        <v>19</v>
      </c>
      <c r="AJ264" s="54">
        <v>2.2662131638475937</v>
      </c>
      <c r="AK264" s="54">
        <v>0.73378683615240625</v>
      </c>
    </row>
    <row r="265" spans="1:48" ht="22" x14ac:dyDescent="0.5">
      <c r="A265" s="4">
        <v>0.1323</v>
      </c>
      <c r="B265" s="4">
        <v>0.1323</v>
      </c>
      <c r="D265" s="31"/>
      <c r="F265" s="94"/>
      <c r="K265" s="89">
        <v>39</v>
      </c>
      <c r="L265" s="54">
        <v>23.745754417685397</v>
      </c>
      <c r="M265" s="54">
        <v>-3.5970271696777978</v>
      </c>
      <c r="R265">
        <v>1970</v>
      </c>
      <c r="S265" s="34">
        <v>5.6000000000000001E-2</v>
      </c>
      <c r="T265" s="34">
        <f t="shared" si="1"/>
        <v>5.6000000000000005</v>
      </c>
      <c r="U265" s="34">
        <f t="shared" si="0"/>
        <v>6.1</v>
      </c>
      <c r="V265" s="34">
        <v>6.0999999999999999E-2</v>
      </c>
      <c r="W265" s="83"/>
      <c r="X265" s="11">
        <v>38657</v>
      </c>
      <c r="Y265" s="92">
        <v>3.5</v>
      </c>
      <c r="Z265" s="93">
        <v>4.4000000000000004</v>
      </c>
      <c r="AA265" s="93">
        <v>5</v>
      </c>
      <c r="AB265" s="1">
        <v>26563.8</v>
      </c>
      <c r="AC265" s="12">
        <v>-174746</v>
      </c>
      <c r="AD265" s="1"/>
      <c r="AI265" s="54">
        <v>20</v>
      </c>
      <c r="AJ265" s="54">
        <v>1.9468837074934247</v>
      </c>
      <c r="AK265" s="54">
        <v>0.75311629250657552</v>
      </c>
    </row>
    <row r="266" spans="1:48" ht="22" x14ac:dyDescent="0.5">
      <c r="A266" s="4">
        <v>4.6699999999999998E-2</v>
      </c>
      <c r="B266" s="4">
        <v>7.7899999999999997E-2</v>
      </c>
      <c r="D266" s="31"/>
      <c r="F266" s="94"/>
      <c r="K266" s="89">
        <v>40</v>
      </c>
      <c r="L266" s="54">
        <v>23.91106274361962</v>
      </c>
      <c r="M266" s="54">
        <v>-3.5965023495361201</v>
      </c>
      <c r="R266">
        <v>1971</v>
      </c>
      <c r="S266" s="34">
        <v>3.3000000000000002E-2</v>
      </c>
      <c r="T266" s="34">
        <f t="shared" si="1"/>
        <v>3.3000000000000003</v>
      </c>
      <c r="U266" s="34">
        <f t="shared" si="0"/>
        <v>6</v>
      </c>
      <c r="V266" s="34">
        <v>0.06</v>
      </c>
      <c r="W266" s="83"/>
      <c r="X266" s="11">
        <v>38687</v>
      </c>
      <c r="Y266" s="92">
        <v>3.4</v>
      </c>
      <c r="Z266" s="93">
        <v>4.3</v>
      </c>
      <c r="AA266" s="93">
        <v>5.25</v>
      </c>
      <c r="AB266" s="1">
        <v>26658.799999999999</v>
      </c>
      <c r="AC266" s="12">
        <v>-177643</v>
      </c>
      <c r="AD266" s="1"/>
      <c r="AI266" s="54">
        <v>21</v>
      </c>
      <c r="AJ266" s="54">
        <v>2.409907392966649</v>
      </c>
      <c r="AK266" s="54">
        <v>9.009260703335098E-2</v>
      </c>
    </row>
    <row r="267" spans="1:48" ht="22" x14ac:dyDescent="0.5">
      <c r="A267" s="4">
        <v>4.0099999999999997E-2</v>
      </c>
      <c r="B267" s="4">
        <v>7.85E-2</v>
      </c>
      <c r="D267" s="31"/>
      <c r="F267" s="94"/>
      <c r="K267" s="89">
        <v>41</v>
      </c>
      <c r="L267" s="54">
        <v>23.882651307523954</v>
      </c>
      <c r="M267" s="54">
        <v>-3.4851743403833524</v>
      </c>
      <c r="R267">
        <v>1972</v>
      </c>
      <c r="S267" s="34">
        <v>3.4000000000000002E-2</v>
      </c>
      <c r="T267" s="34">
        <f t="shared" si="1"/>
        <v>3.4000000000000004</v>
      </c>
      <c r="U267" s="34">
        <f t="shared" si="0"/>
        <v>5.2</v>
      </c>
      <c r="V267" s="34">
        <v>5.1999999999999998E-2</v>
      </c>
      <c r="W267" s="83"/>
      <c r="X267" s="11">
        <v>38718</v>
      </c>
      <c r="Y267" s="92">
        <v>4</v>
      </c>
      <c r="Z267" s="93">
        <v>4.2</v>
      </c>
      <c r="AA267" s="93">
        <v>5.5</v>
      </c>
      <c r="AB267" s="1">
        <v>33534.400000000001</v>
      </c>
      <c r="AC267" s="12">
        <v>-181741</v>
      </c>
      <c r="AD267" s="1"/>
      <c r="AI267" s="54">
        <v>22</v>
      </c>
      <c r="AJ267" s="54">
        <v>2.4954134865564157</v>
      </c>
      <c r="AK267" s="54">
        <v>0.70458651344358447</v>
      </c>
      <c r="AN267" t="s">
        <v>108</v>
      </c>
    </row>
    <row r="268" spans="1:48" ht="22.5" thickBot="1" x14ac:dyDescent="0.55000000000000004">
      <c r="A268" s="4">
        <v>3.78E-2</v>
      </c>
      <c r="B268" s="4">
        <v>8.1500000000000003E-2</v>
      </c>
      <c r="D268" s="31"/>
      <c r="F268" s="94"/>
      <c r="K268" s="89">
        <v>42</v>
      </c>
      <c r="L268" s="54">
        <v>23.9496672698777</v>
      </c>
      <c r="M268" s="54">
        <v>-3.2205240105854003</v>
      </c>
      <c r="R268">
        <v>1973</v>
      </c>
      <c r="S268" s="34">
        <v>8.6999999999999994E-2</v>
      </c>
      <c r="T268" s="34">
        <f t="shared" si="1"/>
        <v>8.6999999999999993</v>
      </c>
      <c r="U268" s="34">
        <f t="shared" si="0"/>
        <v>4.9000000000000004</v>
      </c>
      <c r="V268" s="34">
        <v>4.9000000000000002E-2</v>
      </c>
      <c r="W268" s="83"/>
      <c r="X268" s="11">
        <v>38749</v>
      </c>
      <c r="Y268" s="92">
        <v>3.6</v>
      </c>
      <c r="Z268" s="93">
        <v>4.2</v>
      </c>
      <c r="AA268" s="93">
        <v>5.5</v>
      </c>
      <c r="AB268" s="1">
        <v>26935.7</v>
      </c>
      <c r="AC268" s="12">
        <v>-178503</v>
      </c>
      <c r="AD268" s="1"/>
      <c r="AI268" s="54">
        <v>23</v>
      </c>
      <c r="AJ268" s="54">
        <v>2.1793330378136417</v>
      </c>
      <c r="AK268" s="54">
        <v>1.3206669621863583</v>
      </c>
    </row>
    <row r="269" spans="1:48" ht="22" x14ac:dyDescent="0.5">
      <c r="A269" s="4">
        <v>4.2999999999999997E-2</v>
      </c>
      <c r="B269" s="4">
        <v>8.6300000000000002E-2</v>
      </c>
      <c r="D269" s="31" t="s">
        <v>11</v>
      </c>
      <c r="E269" s="32" t="s">
        <v>125</v>
      </c>
      <c r="F269" s="95" t="s">
        <v>126</v>
      </c>
      <c r="G269" t="s">
        <v>86</v>
      </c>
      <c r="H269" t="s">
        <v>87</v>
      </c>
      <c r="I269" t="s">
        <v>88</v>
      </c>
      <c r="K269" s="89">
        <v>43</v>
      </c>
      <c r="L269" s="54">
        <v>23.977678221336895</v>
      </c>
      <c r="M269" s="54">
        <v>-2.9997852429498941</v>
      </c>
      <c r="R269">
        <v>1974</v>
      </c>
      <c r="S269" s="34">
        <v>0.123</v>
      </c>
      <c r="T269" s="34">
        <f t="shared" si="1"/>
        <v>12.3</v>
      </c>
      <c r="U269" s="34">
        <f t="shared" si="0"/>
        <v>7.1999999999999993</v>
      </c>
      <c r="V269" s="34">
        <v>7.1999999999999995E-2</v>
      </c>
      <c r="W269" s="83"/>
      <c r="X269" s="11">
        <v>38777</v>
      </c>
      <c r="Y269" s="92">
        <v>3.4</v>
      </c>
      <c r="Z269" s="93">
        <v>4.0999999999999996</v>
      </c>
      <c r="AA269" s="93">
        <v>5.75</v>
      </c>
      <c r="AB269" s="1">
        <v>26994.799999999999</v>
      </c>
      <c r="AC269" s="12">
        <v>-180846</v>
      </c>
      <c r="AD269" s="1"/>
      <c r="AI269" s="54">
        <v>24</v>
      </c>
      <c r="AJ269" s="54">
        <v>2.6418306112138814</v>
      </c>
      <c r="AK269" s="54">
        <v>0.65816938878611841</v>
      </c>
      <c r="AN269" s="53" t="s">
        <v>109</v>
      </c>
      <c r="AO269" s="53" t="s">
        <v>110</v>
      </c>
      <c r="AP269" s="53" t="s">
        <v>111</v>
      </c>
    </row>
    <row r="270" spans="1:48" ht="22" x14ac:dyDescent="0.5">
      <c r="A270" s="4">
        <v>3.8100000000000002E-2</v>
      </c>
      <c r="B270" s="4">
        <v>8.8999999999999996E-2</v>
      </c>
      <c r="D270" s="33">
        <v>32874</v>
      </c>
      <c r="E270" s="96">
        <v>14.4274837084476</v>
      </c>
      <c r="F270" s="94"/>
      <c r="G270" s="34">
        <v>10</v>
      </c>
      <c r="H270" s="34">
        <v>-374321667.28051704</v>
      </c>
      <c r="I270" s="34">
        <v>783383089501.22998</v>
      </c>
      <c r="K270" s="89">
        <v>44</v>
      </c>
      <c r="L270" s="54">
        <v>24.020732768765264</v>
      </c>
      <c r="M270" s="54">
        <v>-2.794090071245364</v>
      </c>
      <c r="R270">
        <v>1975</v>
      </c>
      <c r="S270" s="34">
        <v>6.9000000000000006E-2</v>
      </c>
      <c r="T270" s="34">
        <f t="shared" si="1"/>
        <v>6.9</v>
      </c>
      <c r="U270" s="34">
        <f t="shared" si="0"/>
        <v>8.2000000000000011</v>
      </c>
      <c r="V270" s="34">
        <v>8.2000000000000003E-2</v>
      </c>
      <c r="W270" s="83"/>
      <c r="X270" s="11">
        <v>38808</v>
      </c>
      <c r="Y270" s="92">
        <v>3.5</v>
      </c>
      <c r="Z270" s="93">
        <v>4.2</v>
      </c>
      <c r="AA270" s="93">
        <v>5.75</v>
      </c>
      <c r="AB270" s="1">
        <v>27121.9</v>
      </c>
      <c r="AC270" s="12">
        <v>-181516</v>
      </c>
      <c r="AD270" s="1"/>
      <c r="AI270" s="54">
        <v>25</v>
      </c>
      <c r="AJ270" s="54">
        <v>2.2434911770899419</v>
      </c>
      <c r="AK270" s="54">
        <v>0.75650882291005805</v>
      </c>
      <c r="AN270" s="54">
        <v>1</v>
      </c>
      <c r="AO270" s="54">
        <v>23.704731331364759</v>
      </c>
      <c r="AP270" s="54">
        <v>-9.2772476229171588</v>
      </c>
    </row>
    <row r="271" spans="1:48" ht="22" x14ac:dyDescent="0.5">
      <c r="A271" s="4">
        <v>3.7699999999999997E-2</v>
      </c>
      <c r="B271" s="4">
        <v>8.8099999999999998E-2</v>
      </c>
      <c r="D271" s="33">
        <v>32905</v>
      </c>
      <c r="E271" s="96">
        <v>14.5104002815046</v>
      </c>
      <c r="F271" s="94"/>
      <c r="G271" s="34">
        <v>10</v>
      </c>
      <c r="H271" s="34">
        <v>-494853218.681593</v>
      </c>
      <c r="I271" s="34">
        <v>801452998747.40198</v>
      </c>
      <c r="K271" s="89">
        <v>45</v>
      </c>
      <c r="L271" s="54">
        <v>24.106719356514176</v>
      </c>
      <c r="M271" s="54">
        <v>-2.6313269398995764</v>
      </c>
      <c r="R271">
        <v>1976</v>
      </c>
      <c r="S271" s="34">
        <v>4.9000000000000002E-2</v>
      </c>
      <c r="T271" s="34">
        <f t="shared" si="1"/>
        <v>4.9000000000000004</v>
      </c>
      <c r="U271" s="34">
        <f t="shared" si="0"/>
        <v>7.8</v>
      </c>
      <c r="V271" s="34">
        <v>7.8E-2</v>
      </c>
      <c r="W271" s="83"/>
      <c r="X271" s="11">
        <v>38838</v>
      </c>
      <c r="Y271" s="92">
        <v>4.2</v>
      </c>
      <c r="Z271" s="93">
        <v>4.0999999999999996</v>
      </c>
      <c r="AA271" s="93">
        <v>6</v>
      </c>
      <c r="AB271" s="1">
        <v>33965</v>
      </c>
      <c r="AC271" s="12">
        <v>-185444</v>
      </c>
      <c r="AD271" s="1"/>
      <c r="AI271" s="54">
        <v>26</v>
      </c>
      <c r="AJ271" s="54">
        <v>2.7686748623214634</v>
      </c>
      <c r="AK271" s="54">
        <v>0.23132513767853657</v>
      </c>
      <c r="AN271" s="54">
        <v>2</v>
      </c>
      <c r="AO271" s="54">
        <v>23.787436132750944</v>
      </c>
      <c r="AP271" s="54">
        <v>-9.2770358512463442</v>
      </c>
    </row>
    <row r="272" spans="1:48" ht="22" x14ac:dyDescent="0.5">
      <c r="A272" s="4">
        <v>4.2500000000000003E-2</v>
      </c>
      <c r="B272" s="4">
        <v>8.8599999999999998E-2</v>
      </c>
      <c r="D272" s="33">
        <v>32933</v>
      </c>
      <c r="E272" s="96">
        <v>14.676233427580501</v>
      </c>
      <c r="F272" s="94"/>
      <c r="G272" s="34">
        <v>10</v>
      </c>
      <c r="H272" s="34">
        <v>-315419543.432607</v>
      </c>
      <c r="I272" s="34">
        <v>805230118426.82092</v>
      </c>
      <c r="K272" s="89">
        <v>46</v>
      </c>
      <c r="L272" s="54">
        <v>24.026176508578448</v>
      </c>
      <c r="M272" s="54">
        <v>-2.3020343728309491</v>
      </c>
      <c r="R272">
        <v>1977</v>
      </c>
      <c r="S272" s="34">
        <v>6.7000000000000004E-2</v>
      </c>
      <c r="T272" s="34">
        <f t="shared" si="1"/>
        <v>6.7</v>
      </c>
      <c r="U272" s="34">
        <f t="shared" si="0"/>
        <v>6.4</v>
      </c>
      <c r="V272" s="34">
        <v>6.4000000000000001E-2</v>
      </c>
      <c r="W272" s="83"/>
      <c r="X272" s="11">
        <v>38869</v>
      </c>
      <c r="Y272" s="92">
        <v>4.3</v>
      </c>
      <c r="Z272" s="93">
        <v>4.0999999999999996</v>
      </c>
      <c r="AA272" s="93">
        <v>6.25</v>
      </c>
      <c r="AB272" s="1">
        <v>27308</v>
      </c>
      <c r="AC272" s="12">
        <v>-185534</v>
      </c>
      <c r="AD272" s="1"/>
      <c r="AI272" s="54">
        <v>27</v>
      </c>
      <c r="AJ272" s="54">
        <v>2.77201403715523</v>
      </c>
      <c r="AK272" s="54">
        <v>0.32798596284477011</v>
      </c>
      <c r="AN272" s="54">
        <v>3</v>
      </c>
      <c r="AO272" s="54">
        <v>23.754292200410344</v>
      </c>
      <c r="AP272" s="54">
        <v>-9.0780587728298432</v>
      </c>
    </row>
    <row r="273" spans="1:42" ht="22" x14ac:dyDescent="0.5">
      <c r="A273" s="4">
        <v>5.8000000000000003E-2</v>
      </c>
      <c r="B273" s="4">
        <v>8.3299999999999999E-2</v>
      </c>
      <c r="D273" s="33">
        <v>32964</v>
      </c>
      <c r="E273" s="96">
        <v>14.924983146675199</v>
      </c>
      <c r="F273" s="94"/>
      <c r="G273" s="34">
        <v>10</v>
      </c>
      <c r="H273" s="34">
        <v>-499038839.43232</v>
      </c>
      <c r="I273" s="34">
        <v>832780042643.10095</v>
      </c>
      <c r="K273" s="89">
        <v>47</v>
      </c>
      <c r="L273" s="54">
        <v>24.17870218173676</v>
      </c>
      <c r="M273" s="54">
        <v>-2.2058103268945608</v>
      </c>
      <c r="R273">
        <v>1978</v>
      </c>
      <c r="S273" s="34">
        <v>0.09</v>
      </c>
      <c r="T273" s="34">
        <f t="shared" si="1"/>
        <v>9</v>
      </c>
      <c r="U273" s="34">
        <f t="shared" si="0"/>
        <v>6</v>
      </c>
      <c r="V273" s="34">
        <v>0.06</v>
      </c>
      <c r="W273" s="83"/>
      <c r="X273" s="11">
        <v>38899</v>
      </c>
      <c r="Y273" s="92">
        <v>4.0999999999999996</v>
      </c>
      <c r="Z273" s="93">
        <v>4.2</v>
      </c>
      <c r="AA273" s="93">
        <v>6.25</v>
      </c>
      <c r="AB273" s="1">
        <v>34351.4</v>
      </c>
      <c r="AC273" s="12">
        <v>-186328</v>
      </c>
      <c r="AD273" s="1"/>
      <c r="AI273" s="54">
        <v>28</v>
      </c>
      <c r="AJ273" s="54">
        <v>2.9002080589825572</v>
      </c>
      <c r="AK273" s="54">
        <v>0.59979194101744282</v>
      </c>
      <c r="AN273" s="54">
        <v>4</v>
      </c>
      <c r="AO273" s="54">
        <v>23.880350256676966</v>
      </c>
      <c r="AP273" s="54">
        <v>-8.9553671100017667</v>
      </c>
    </row>
    <row r="274" spans="1:42" ht="22" x14ac:dyDescent="0.5">
      <c r="A274" s="4">
        <v>6.3700000000000007E-2</v>
      </c>
      <c r="B274" s="4">
        <v>7.7899999999999997E-2</v>
      </c>
      <c r="D274" s="33">
        <v>32994</v>
      </c>
      <c r="E274" s="96">
        <v>15.090816292751001</v>
      </c>
      <c r="F274" s="94"/>
      <c r="G274" s="34">
        <v>10</v>
      </c>
      <c r="H274" s="34">
        <v>-237811797.68675202</v>
      </c>
      <c r="I274" s="34">
        <v>827322384796.1189</v>
      </c>
      <c r="K274" s="89">
        <v>48</v>
      </c>
      <c r="L274" s="54">
        <v>24.307721507521997</v>
      </c>
      <c r="M274" s="54">
        <v>-2.4177462257368951</v>
      </c>
      <c r="R274">
        <v>1979</v>
      </c>
      <c r="S274" s="34">
        <v>0.13300000000000001</v>
      </c>
      <c r="T274" s="34">
        <f t="shared" si="1"/>
        <v>13.3</v>
      </c>
      <c r="U274" s="34">
        <f t="shared" si="0"/>
        <v>6</v>
      </c>
      <c r="V274" s="34">
        <v>0.06</v>
      </c>
      <c r="W274" s="83"/>
      <c r="X274" s="11">
        <v>38930</v>
      </c>
      <c r="Y274" s="92">
        <v>3.8</v>
      </c>
      <c r="Z274" s="93">
        <v>4.0999999999999996</v>
      </c>
      <c r="AA274" s="93">
        <v>6.25</v>
      </c>
      <c r="AB274" s="1">
        <v>27606.5</v>
      </c>
      <c r="AC274" s="12">
        <v>-190144</v>
      </c>
      <c r="AD274" s="1"/>
      <c r="AI274" s="54">
        <v>29</v>
      </c>
      <c r="AJ274" s="54">
        <v>2.4888275769801149</v>
      </c>
      <c r="AK274" s="54">
        <v>0.3111724230198849</v>
      </c>
      <c r="AN274" s="54">
        <v>5</v>
      </c>
      <c r="AO274" s="54">
        <v>23.799962265869834</v>
      </c>
      <c r="AP274" s="54">
        <v>-8.709145973118833</v>
      </c>
    </row>
    <row r="275" spans="1:42" ht="22" x14ac:dyDescent="0.5">
      <c r="A275" s="4">
        <v>8.3500000000000005E-2</v>
      </c>
      <c r="B275" s="4">
        <v>7.8200000000000006E-2</v>
      </c>
      <c r="D275" s="33">
        <v>33025</v>
      </c>
      <c r="E275" s="96">
        <v>15.339566011883999</v>
      </c>
      <c r="F275" s="94"/>
      <c r="G275" s="34">
        <v>10</v>
      </c>
      <c r="H275" s="34">
        <v>-268520943.747886</v>
      </c>
      <c r="I275" s="34">
        <v>838082400908.45801</v>
      </c>
      <c r="K275" s="89">
        <v>49</v>
      </c>
      <c r="L275" s="54">
        <v>24.321568716305446</v>
      </c>
      <c r="M275" s="54">
        <v>-2.5145100075391476</v>
      </c>
      <c r="R275">
        <v>1980</v>
      </c>
      <c r="S275" s="34">
        <v>0.125</v>
      </c>
      <c r="T275" s="34">
        <f t="shared" si="1"/>
        <v>12.5</v>
      </c>
      <c r="U275" s="34">
        <f t="shared" si="0"/>
        <v>7.1999999999999993</v>
      </c>
      <c r="V275" s="34">
        <v>7.1999999999999995E-2</v>
      </c>
      <c r="W275" s="83"/>
      <c r="X275" s="11">
        <v>38961</v>
      </c>
      <c r="Y275" s="92">
        <v>2.1</v>
      </c>
      <c r="Z275" s="93">
        <v>3.9</v>
      </c>
      <c r="AA275" s="93">
        <v>6.25</v>
      </c>
      <c r="AB275" s="1">
        <v>27706.5</v>
      </c>
      <c r="AC275" s="12">
        <v>-188497</v>
      </c>
      <c r="AD275" s="1"/>
      <c r="AI275" s="54">
        <v>30</v>
      </c>
      <c r="AJ275" s="54">
        <v>3.0106860413257657</v>
      </c>
      <c r="AK275" s="54">
        <v>-0.51068604132576567</v>
      </c>
      <c r="AN275" s="54">
        <v>6</v>
      </c>
      <c r="AO275" s="54">
        <v>23.839089921482028</v>
      </c>
      <c r="AP275" s="54">
        <v>-8.4995239095980288</v>
      </c>
    </row>
    <row r="276" spans="1:42" ht="22" x14ac:dyDescent="0.5">
      <c r="A276" s="4">
        <v>0.10879999999999999</v>
      </c>
      <c r="B276" s="4">
        <v>8.5999999999999993E-2</v>
      </c>
      <c r="D276" s="33">
        <v>33055</v>
      </c>
      <c r="E276" s="96">
        <v>15.6712323040357</v>
      </c>
      <c r="F276" s="94"/>
      <c r="G276" s="34">
        <v>10</v>
      </c>
      <c r="H276" s="34">
        <v>-269278076.42420501</v>
      </c>
      <c r="I276" s="34">
        <v>839137574243.63708</v>
      </c>
      <c r="K276" s="89">
        <v>50</v>
      </c>
      <c r="L276" s="54">
        <v>24.47886794474114</v>
      </c>
      <c r="M276" s="54">
        <v>-2.5059760898989403</v>
      </c>
      <c r="R276">
        <v>1981</v>
      </c>
      <c r="S276" s="34">
        <v>8.8999999999999996E-2</v>
      </c>
      <c r="T276" s="34">
        <f t="shared" si="1"/>
        <v>8.9</v>
      </c>
      <c r="U276" s="34">
        <f t="shared" si="0"/>
        <v>8.5</v>
      </c>
      <c r="V276" s="34">
        <v>8.5000000000000006E-2</v>
      </c>
      <c r="W276" s="83"/>
      <c r="X276" s="11">
        <v>38991</v>
      </c>
      <c r="Y276" s="92">
        <v>1.3</v>
      </c>
      <c r="Z276" s="93">
        <v>3.9</v>
      </c>
      <c r="AA276" s="93">
        <v>6.25</v>
      </c>
      <c r="AB276" s="1">
        <v>34874.9</v>
      </c>
      <c r="AC276" s="12">
        <v>-184636</v>
      </c>
      <c r="AD276" s="1"/>
      <c r="AI276" s="54">
        <v>31</v>
      </c>
      <c r="AJ276" s="54">
        <v>3.0173566247746226</v>
      </c>
      <c r="AK276" s="54">
        <v>0.18264337522537755</v>
      </c>
      <c r="AN276" s="54">
        <v>7</v>
      </c>
      <c r="AO276" s="54">
        <v>23.842371355149073</v>
      </c>
      <c r="AP276" s="54">
        <v>-8.1711390511133732</v>
      </c>
    </row>
    <row r="277" spans="1:42" ht="22" x14ac:dyDescent="0.5">
      <c r="A277" s="4">
        <v>0.11990000000000001</v>
      </c>
      <c r="B277" s="4">
        <v>8.8900000000000007E-2</v>
      </c>
      <c r="D277" s="33">
        <v>33086</v>
      </c>
      <c r="E277" s="96">
        <v>15.754148877054501</v>
      </c>
      <c r="F277" s="94"/>
      <c r="G277" s="34">
        <v>10</v>
      </c>
      <c r="H277" s="34">
        <v>-408875589.74124801</v>
      </c>
      <c r="I277" s="34">
        <v>848139414961.23901</v>
      </c>
      <c r="K277" s="89">
        <v>51</v>
      </c>
      <c r="L277" s="54">
        <v>24.589188871882168</v>
      </c>
      <c r="M277" s="54">
        <v>-2.450463870964068</v>
      </c>
      <c r="R277">
        <v>1982</v>
      </c>
      <c r="S277" s="34">
        <v>3.7999999999999999E-2</v>
      </c>
      <c r="T277" s="34">
        <f t="shared" si="1"/>
        <v>3.8</v>
      </c>
      <c r="U277" s="34">
        <f t="shared" si="0"/>
        <v>10.8</v>
      </c>
      <c r="V277" s="34">
        <v>0.108</v>
      </c>
      <c r="W277" s="83"/>
      <c r="X277" s="11">
        <v>39022</v>
      </c>
      <c r="Y277" s="92">
        <v>2</v>
      </c>
      <c r="Z277" s="93">
        <v>4</v>
      </c>
      <c r="AA277" s="93">
        <v>6.25</v>
      </c>
      <c r="AB277" s="1">
        <v>28048.400000000001</v>
      </c>
      <c r="AC277" s="12">
        <v>-186020</v>
      </c>
      <c r="AD277" s="1"/>
      <c r="AI277" s="54">
        <v>32</v>
      </c>
      <c r="AJ277" s="54">
        <v>2.6622694281038326</v>
      </c>
      <c r="AK277" s="54">
        <v>0.93773057189616749</v>
      </c>
      <c r="AN277" s="54">
        <v>8</v>
      </c>
      <c r="AO277" s="54">
        <v>23.903178308706629</v>
      </c>
      <c r="AP277" s="54">
        <v>-8.1490294316521279</v>
      </c>
    </row>
    <row r="278" spans="1:42" ht="22" x14ac:dyDescent="0.5">
      <c r="A278" s="4">
        <v>8.8599999999999998E-2</v>
      </c>
      <c r="B278" s="4">
        <v>9.3299999999999994E-2</v>
      </c>
      <c r="D278" s="33">
        <v>33117</v>
      </c>
      <c r="E278" s="96">
        <v>15.8370654500733</v>
      </c>
      <c r="F278" s="94"/>
      <c r="G278" s="34">
        <v>10</v>
      </c>
      <c r="H278" s="34">
        <v>-662586628.90766001</v>
      </c>
      <c r="I278" s="34">
        <v>860662988027.58398</v>
      </c>
      <c r="K278" s="89">
        <v>52</v>
      </c>
      <c r="L278" s="54">
        <v>24.613130572910059</v>
      </c>
      <c r="M278" s="54">
        <v>-2.3085724259161573</v>
      </c>
      <c r="R278">
        <v>1983</v>
      </c>
      <c r="S278" s="34">
        <v>3.7999999999999999E-2</v>
      </c>
      <c r="T278" s="34">
        <f t="shared" si="1"/>
        <v>3.8</v>
      </c>
      <c r="U278" s="34">
        <f t="shared" si="0"/>
        <v>8.3000000000000007</v>
      </c>
      <c r="V278" s="34">
        <v>8.3000000000000004E-2</v>
      </c>
      <c r="W278" s="83"/>
      <c r="X278" s="11">
        <v>39052</v>
      </c>
      <c r="Y278" s="92">
        <v>2.5</v>
      </c>
      <c r="Z278" s="93">
        <v>3.9</v>
      </c>
      <c r="AA278" s="93">
        <v>6.25</v>
      </c>
      <c r="AB278" s="1">
        <v>28198.7</v>
      </c>
      <c r="AC278" s="12">
        <v>-190149</v>
      </c>
      <c r="AD278" s="1"/>
      <c r="AI278" s="54">
        <v>33</v>
      </c>
      <c r="AJ278" s="54">
        <v>3.2311623753383216</v>
      </c>
      <c r="AK278" s="54">
        <v>1.4688376246616786</v>
      </c>
      <c r="AN278" s="54">
        <v>9</v>
      </c>
      <c r="AO278" s="54">
        <v>24.00243835134059</v>
      </c>
      <c r="AP278" s="54">
        <v>-8.1653729012672898</v>
      </c>
    </row>
    <row r="279" spans="1:42" ht="22" x14ac:dyDescent="0.5">
      <c r="A279" s="4">
        <v>9.3100000000000002E-2</v>
      </c>
      <c r="B279" s="4">
        <v>9.9599999999999994E-2</v>
      </c>
      <c r="D279" s="33">
        <v>33147</v>
      </c>
      <c r="E279" s="96">
        <v>16.168731742225098</v>
      </c>
      <c r="F279" s="94"/>
      <c r="G279" s="34">
        <v>10</v>
      </c>
      <c r="H279" s="34">
        <v>-603783101.51584303</v>
      </c>
      <c r="I279" s="34">
        <v>873861835700.07593</v>
      </c>
      <c r="K279" s="89">
        <v>53</v>
      </c>
      <c r="L279" s="54">
        <v>24.67943297238606</v>
      </c>
      <c r="M279" s="54">
        <v>-2.1261251062974615</v>
      </c>
      <c r="R279">
        <v>1984</v>
      </c>
      <c r="S279" s="34">
        <v>3.9E-2</v>
      </c>
      <c r="T279" s="34">
        <f t="shared" si="1"/>
        <v>3.9</v>
      </c>
      <c r="U279" s="34">
        <f t="shared" si="0"/>
        <v>7.3</v>
      </c>
      <c r="V279" s="34">
        <v>7.2999999999999995E-2</v>
      </c>
      <c r="W279" s="83"/>
      <c r="X279" s="11">
        <v>39083</v>
      </c>
      <c r="Y279" s="92">
        <v>2.1</v>
      </c>
      <c r="Z279" s="93">
        <v>4.0999999999999996</v>
      </c>
      <c r="AA279" s="93">
        <v>6.25</v>
      </c>
      <c r="AB279" s="1">
        <v>35467.599999999999</v>
      </c>
      <c r="AC279" s="12">
        <v>-187734</v>
      </c>
      <c r="AD279" s="1"/>
      <c r="AI279" s="54">
        <v>34</v>
      </c>
      <c r="AJ279" s="54">
        <v>2.8727119303537165</v>
      </c>
      <c r="AK279" s="54">
        <v>1.4272880696462833</v>
      </c>
      <c r="AN279" s="54">
        <v>10</v>
      </c>
      <c r="AO279" s="54">
        <v>24.026658310894682</v>
      </c>
      <c r="AP279" s="54">
        <v>-7.8579265686695834</v>
      </c>
    </row>
    <row r="280" spans="1:42" ht="22" x14ac:dyDescent="0.5">
      <c r="A280" s="4">
        <v>0.1091</v>
      </c>
      <c r="B280" s="4">
        <v>0.10440000000000001</v>
      </c>
      <c r="D280" s="33">
        <v>33178</v>
      </c>
      <c r="E280" s="96">
        <v>16.417481461358001</v>
      </c>
      <c r="F280" s="94"/>
      <c r="G280" s="34">
        <v>10</v>
      </c>
      <c r="H280" s="34">
        <v>-889245104.05210102</v>
      </c>
      <c r="I280" s="34">
        <v>888509823595.25098</v>
      </c>
      <c r="K280" s="89">
        <v>54</v>
      </c>
      <c r="L280" s="54">
        <v>24.823011785884134</v>
      </c>
      <c r="M280" s="54">
        <v>-1.8551210545867356</v>
      </c>
      <c r="R280">
        <v>1985</v>
      </c>
      <c r="S280" s="34">
        <v>3.7999999999999999E-2</v>
      </c>
      <c r="T280" s="34">
        <f t="shared" si="1"/>
        <v>3.8</v>
      </c>
      <c r="U280" s="34">
        <f t="shared" si="0"/>
        <v>7.0000000000000009</v>
      </c>
      <c r="V280" s="34">
        <v>7.0000000000000007E-2</v>
      </c>
      <c r="W280" s="83"/>
      <c r="X280" s="11">
        <v>39114</v>
      </c>
      <c r="Y280" s="92">
        <v>2.4</v>
      </c>
      <c r="Z280" s="93">
        <v>4</v>
      </c>
      <c r="AA280" s="93">
        <v>6.25</v>
      </c>
      <c r="AB280" s="1">
        <v>28444.6</v>
      </c>
      <c r="AC280" s="12">
        <v>-186877</v>
      </c>
      <c r="AD280" s="1"/>
      <c r="AI280" s="54">
        <v>35</v>
      </c>
      <c r="AJ280" s="54">
        <v>3.3380811519851337</v>
      </c>
      <c r="AK280" s="54">
        <v>0.16191884801486633</v>
      </c>
      <c r="AN280" s="54">
        <v>11</v>
      </c>
      <c r="AO280" s="54">
        <v>24.139974458009238</v>
      </c>
      <c r="AP280" s="54">
        <v>-7.722492996651237</v>
      </c>
    </row>
    <row r="281" spans="1:42" ht="22" x14ac:dyDescent="0.5">
      <c r="A281" s="4">
        <v>6.3500000000000001E-2</v>
      </c>
      <c r="B281" s="4">
        <v>0.104</v>
      </c>
      <c r="D281" s="33">
        <v>33208</v>
      </c>
      <c r="E281" s="96">
        <v>16.500398034376801</v>
      </c>
      <c r="F281" s="94"/>
      <c r="G281" s="34">
        <v>10</v>
      </c>
      <c r="H281" s="34">
        <v>-588889110.84316397</v>
      </c>
      <c r="I281" s="34">
        <v>899131429238.62598</v>
      </c>
      <c r="K281" s="89">
        <v>55</v>
      </c>
      <c r="L281" s="54">
        <v>24.974393667434594</v>
      </c>
      <c r="M281" s="54">
        <v>-1.6748366439853939</v>
      </c>
      <c r="R281">
        <v>1986</v>
      </c>
      <c r="S281" s="34">
        <v>1.0999999999999999E-2</v>
      </c>
      <c r="T281" s="34">
        <f t="shared" si="1"/>
        <v>1.0999999999999999</v>
      </c>
      <c r="U281" s="34">
        <f t="shared" si="0"/>
        <v>6.6000000000000005</v>
      </c>
      <c r="V281" s="34">
        <v>6.6000000000000003E-2</v>
      </c>
      <c r="W281" s="83"/>
      <c r="X281" s="11">
        <v>39142</v>
      </c>
      <c r="Y281" s="92">
        <v>2.8</v>
      </c>
      <c r="Z281" s="93">
        <v>3.9</v>
      </c>
      <c r="AA281" s="93">
        <v>6.25</v>
      </c>
      <c r="AB281" s="1">
        <v>28542.5</v>
      </c>
      <c r="AC281" s="12">
        <v>-194930</v>
      </c>
      <c r="AD281" s="1"/>
      <c r="AI281" s="54">
        <v>36</v>
      </c>
      <c r="AJ281" s="54">
        <v>3.4522013823238327</v>
      </c>
      <c r="AK281" s="54">
        <v>-5.2201382323832757E-2</v>
      </c>
      <c r="AN281" s="54">
        <v>12</v>
      </c>
      <c r="AO281" s="54">
        <v>24.097103608361756</v>
      </c>
      <c r="AP281" s="54">
        <v>-7.5967055739849556</v>
      </c>
    </row>
    <row r="282" spans="1:42" ht="22" x14ac:dyDescent="0.5">
      <c r="A282" s="4">
        <v>5.8700000000000002E-2</v>
      </c>
      <c r="B282" s="4">
        <v>0.1061</v>
      </c>
      <c r="D282" s="33">
        <v>33239</v>
      </c>
      <c r="E282" s="96">
        <v>16.7491477535097</v>
      </c>
      <c r="F282" s="94"/>
      <c r="G282" s="34">
        <v>10</v>
      </c>
      <c r="H282" s="34">
        <v>-645889839.42631996</v>
      </c>
      <c r="I282" s="34">
        <v>907774889001.12891</v>
      </c>
      <c r="K282" s="89">
        <v>56</v>
      </c>
      <c r="L282" s="54">
        <v>24.923211949553263</v>
      </c>
      <c r="M282" s="54">
        <v>-1.3749052070094621</v>
      </c>
      <c r="R282">
        <v>1987</v>
      </c>
      <c r="S282" s="34">
        <v>4.3999999999999997E-2</v>
      </c>
      <c r="T282" s="34">
        <f t="shared" si="1"/>
        <v>4.3999999999999995</v>
      </c>
      <c r="U282" s="34">
        <f t="shared" si="0"/>
        <v>5.7</v>
      </c>
      <c r="V282" s="34">
        <v>5.7000000000000002E-2</v>
      </c>
      <c r="W282" s="83"/>
      <c r="X282" s="11">
        <v>39173</v>
      </c>
      <c r="Y282" s="92">
        <v>2.6</v>
      </c>
      <c r="Z282" s="93">
        <v>3.9</v>
      </c>
      <c r="AA282" s="93">
        <v>6.25</v>
      </c>
      <c r="AB282" s="1">
        <v>36066.6</v>
      </c>
      <c r="AC282" s="12">
        <v>-192972</v>
      </c>
      <c r="AD282" s="1"/>
      <c r="AI282" s="54">
        <v>37</v>
      </c>
      <c r="AJ282" s="54">
        <v>3.1311676395791834</v>
      </c>
      <c r="AK282" s="54">
        <v>0.86883236042081657</v>
      </c>
      <c r="AN282" s="54">
        <v>13</v>
      </c>
      <c r="AO282" s="54">
        <v>24.136503064326689</v>
      </c>
      <c r="AP282" s="54">
        <v>-7.3873553108169894</v>
      </c>
    </row>
    <row r="283" spans="1:42" ht="22" x14ac:dyDescent="0.5">
      <c r="A283" s="4">
        <v>4.9399999999999999E-2</v>
      </c>
      <c r="B283" s="4">
        <v>0.1067</v>
      </c>
      <c r="D283" s="33">
        <v>33270</v>
      </c>
      <c r="E283" s="96">
        <v>16.7491477535097</v>
      </c>
      <c r="F283" s="94"/>
      <c r="G283" s="34">
        <v>10</v>
      </c>
      <c r="H283" s="34">
        <v>-497462511.38089496</v>
      </c>
      <c r="I283" s="34">
        <v>932533153064.01099</v>
      </c>
      <c r="K283" s="89">
        <v>57</v>
      </c>
      <c r="L283" s="54">
        <v>25.076834058686359</v>
      </c>
      <c r="M283" s="54">
        <v>-1.1968610239907598</v>
      </c>
      <c r="R283">
        <v>1988</v>
      </c>
      <c r="S283" s="34">
        <v>4.3999999999999997E-2</v>
      </c>
      <c r="T283" s="34">
        <f t="shared" si="1"/>
        <v>4.3999999999999995</v>
      </c>
      <c r="U283" s="34">
        <f t="shared" si="0"/>
        <v>5.3</v>
      </c>
      <c r="V283" s="34">
        <v>5.2999999999999999E-2</v>
      </c>
      <c r="W283" s="83"/>
      <c r="X283" s="11">
        <v>39203</v>
      </c>
      <c r="Y283" s="92">
        <v>2.7</v>
      </c>
      <c r="Z283" s="93">
        <v>3.9</v>
      </c>
      <c r="AA283" s="93">
        <v>6.25</v>
      </c>
      <c r="AB283" s="1">
        <v>28919.8</v>
      </c>
      <c r="AC283" s="12">
        <v>-194470</v>
      </c>
      <c r="AD283" s="1"/>
      <c r="AI283" s="54">
        <v>38</v>
      </c>
      <c r="AJ283" s="54">
        <v>3.5164176521713042</v>
      </c>
      <c r="AK283" s="54">
        <v>8.3582347828695891E-2</v>
      </c>
      <c r="AN283" s="54">
        <v>14</v>
      </c>
      <c r="AO283" s="54">
        <v>24.172538713849242</v>
      </c>
      <c r="AP283" s="54">
        <v>-7.4233909603395425</v>
      </c>
    </row>
    <row r="284" spans="1:42" ht="22" x14ac:dyDescent="0.5">
      <c r="A284" s="4">
        <v>2.4899999999999999E-2</v>
      </c>
      <c r="B284" s="4">
        <v>0.1033</v>
      </c>
      <c r="D284" s="33">
        <v>33298</v>
      </c>
      <c r="E284" s="96">
        <v>16.666231180452701</v>
      </c>
      <c r="F284" s="94"/>
      <c r="G284" s="34">
        <v>10</v>
      </c>
      <c r="H284" s="34">
        <v>-358445997.69694501</v>
      </c>
      <c r="I284" s="34">
        <v>926516389489.15002</v>
      </c>
      <c r="K284" s="89">
        <v>58</v>
      </c>
      <c r="L284" s="54">
        <v>25.235862358329054</v>
      </c>
      <c r="M284" s="54">
        <v>-1.272972750614656</v>
      </c>
      <c r="R284">
        <v>1989</v>
      </c>
      <c r="S284" s="34">
        <v>4.5999999999999999E-2</v>
      </c>
      <c r="T284" s="34">
        <f t="shared" si="1"/>
        <v>4.5999999999999996</v>
      </c>
      <c r="U284" s="34">
        <f t="shared" si="0"/>
        <v>5.4</v>
      </c>
      <c r="V284" s="34">
        <v>5.3999999999999999E-2</v>
      </c>
      <c r="W284" s="83"/>
      <c r="X284" s="11">
        <v>39234</v>
      </c>
      <c r="Y284" s="92">
        <v>2.7</v>
      </c>
      <c r="Z284" s="93">
        <v>4</v>
      </c>
      <c r="AA284" s="93">
        <v>6.25</v>
      </c>
      <c r="AB284" s="1">
        <v>29034.6</v>
      </c>
      <c r="AC284" s="12">
        <v>-196114</v>
      </c>
      <c r="AD284" s="1"/>
      <c r="AI284" s="54">
        <v>39</v>
      </c>
      <c r="AJ284" s="54">
        <v>3.6227237500253717</v>
      </c>
      <c r="AK284" s="54">
        <v>-0.22272375002537181</v>
      </c>
      <c r="AN284" s="54">
        <v>15</v>
      </c>
      <c r="AO284" s="54">
        <v>24.120630213867322</v>
      </c>
      <c r="AP284" s="54">
        <v>-7.4543990334146208</v>
      </c>
    </row>
    <row r="285" spans="1:42" ht="22" x14ac:dyDescent="0.5">
      <c r="A285" s="4">
        <v>4.8599999999999997E-2</v>
      </c>
      <c r="B285" s="4">
        <v>0.1042</v>
      </c>
      <c r="D285" s="33">
        <v>33329</v>
      </c>
      <c r="E285" s="96">
        <v>16.7491477535097</v>
      </c>
      <c r="F285" s="94"/>
      <c r="G285" s="34">
        <v>10</v>
      </c>
      <c r="H285" s="34">
        <v>-87592279.322308496</v>
      </c>
      <c r="I285" s="34">
        <v>932683045354.23889</v>
      </c>
      <c r="K285" s="89">
        <v>59</v>
      </c>
      <c r="L285" s="54">
        <v>25.299628773799203</v>
      </c>
      <c r="M285" s="54">
        <v>-1.1709060200090029</v>
      </c>
      <c r="R285">
        <v>1990</v>
      </c>
      <c r="S285" s="34">
        <v>6.0999999999999999E-2</v>
      </c>
      <c r="T285" s="34">
        <f t="shared" si="1"/>
        <v>6.1</v>
      </c>
      <c r="U285" s="34">
        <f t="shared" si="0"/>
        <v>6.3</v>
      </c>
      <c r="V285" s="34">
        <v>6.3E-2</v>
      </c>
      <c r="W285" s="83"/>
      <c r="X285" s="11">
        <v>39264</v>
      </c>
      <c r="Y285" s="92">
        <v>2.4</v>
      </c>
      <c r="Z285" s="93">
        <v>4.2</v>
      </c>
      <c r="AA285" s="93">
        <v>6.25</v>
      </c>
      <c r="AB285" s="1">
        <v>36463.1</v>
      </c>
      <c r="AC285" s="12">
        <v>-197478</v>
      </c>
      <c r="AD285" s="1"/>
      <c r="AI285" s="54">
        <v>40</v>
      </c>
      <c r="AJ285" s="54">
        <v>3.6160091001988715</v>
      </c>
      <c r="AK285" s="54">
        <v>-0.11600910019887145</v>
      </c>
      <c r="AN285" s="54">
        <v>16</v>
      </c>
      <c r="AO285" s="54">
        <v>24.071963921461265</v>
      </c>
      <c r="AP285" s="54">
        <v>-7.3228161679515651</v>
      </c>
    </row>
    <row r="286" spans="1:42" ht="22" x14ac:dyDescent="0.5">
      <c r="A286" s="4">
        <v>5.5E-2</v>
      </c>
      <c r="B286" s="4">
        <v>0.1051</v>
      </c>
      <c r="D286" s="33">
        <v>33359</v>
      </c>
      <c r="E286" s="96">
        <v>16.914980899585601</v>
      </c>
      <c r="F286" s="94"/>
      <c r="G286" s="34">
        <v>10</v>
      </c>
      <c r="H286" s="34">
        <v>-176698473.44738501</v>
      </c>
      <c r="I286" s="34">
        <v>960036300777.49304</v>
      </c>
      <c r="K286" s="89">
        <v>60</v>
      </c>
      <c r="L286" s="54">
        <v>25.406885108866369</v>
      </c>
      <c r="M286" s="54">
        <v>-1.4439955011519707</v>
      </c>
      <c r="R286">
        <v>1991</v>
      </c>
      <c r="S286" s="34">
        <v>3.1E-2</v>
      </c>
      <c r="T286" s="34">
        <f t="shared" si="1"/>
        <v>3.1</v>
      </c>
      <c r="U286" s="34">
        <f t="shared" si="0"/>
        <v>7.3</v>
      </c>
      <c r="V286" s="34">
        <v>7.2999999999999995E-2</v>
      </c>
      <c r="W286" s="83"/>
      <c r="X286" s="11">
        <v>39295</v>
      </c>
      <c r="Y286" s="92">
        <v>2</v>
      </c>
      <c r="Z286" s="93">
        <v>4.0999999999999996</v>
      </c>
      <c r="AA286" s="93">
        <v>5.75</v>
      </c>
      <c r="AB286" s="1">
        <v>29463.8</v>
      </c>
      <c r="AC286" s="12">
        <v>-197490</v>
      </c>
      <c r="AD286" s="1"/>
      <c r="AI286" s="54">
        <v>41</v>
      </c>
      <c r="AJ286" s="54">
        <v>3.2940265723308029</v>
      </c>
      <c r="AK286" s="54">
        <v>0.90597342766919731</v>
      </c>
      <c r="AN286" s="54">
        <v>17</v>
      </c>
      <c r="AO286" s="54">
        <v>24.174151951781539</v>
      </c>
      <c r="AP286" s="54">
        <v>-7.2591710521959385</v>
      </c>
    </row>
    <row r="287" spans="1:42" ht="22" x14ac:dyDescent="0.5">
      <c r="D287" s="33">
        <v>33390</v>
      </c>
      <c r="E287" s="96">
        <v>17.329563764756099</v>
      </c>
      <c r="F287" s="94"/>
      <c r="G287" s="34">
        <v>10</v>
      </c>
      <c r="H287" s="34">
        <v>-403809222.71111304</v>
      </c>
      <c r="I287" s="34">
        <v>969164780118.12695</v>
      </c>
      <c r="K287" s="89">
        <v>61</v>
      </c>
      <c r="L287" s="54">
        <v>25.351836312044096</v>
      </c>
      <c r="M287" s="54">
        <v>-1.3889467043296975</v>
      </c>
      <c r="R287">
        <v>1992</v>
      </c>
      <c r="S287" s="34">
        <v>2.9000000000000001E-2</v>
      </c>
      <c r="T287" s="34">
        <f t="shared" si="1"/>
        <v>2.9000000000000004</v>
      </c>
      <c r="U287" s="34">
        <f t="shared" si="0"/>
        <v>7.3999999999999995</v>
      </c>
      <c r="V287" s="34">
        <v>7.3999999999999996E-2</v>
      </c>
      <c r="W287" s="83"/>
      <c r="X287" s="11">
        <v>39326</v>
      </c>
      <c r="Y287" s="92">
        <v>2.8</v>
      </c>
      <c r="Z287" s="93">
        <v>4.0999999999999996</v>
      </c>
      <c r="AA287" s="93">
        <v>5.25</v>
      </c>
      <c r="AB287" s="1">
        <v>29555</v>
      </c>
      <c r="AC287" s="12">
        <v>-199070</v>
      </c>
      <c r="AD287" s="1"/>
      <c r="AI287" s="54">
        <v>42</v>
      </c>
      <c r="AJ287" s="54">
        <v>3.8011791126130863</v>
      </c>
      <c r="AK287" s="54">
        <v>0.49882088738691355</v>
      </c>
      <c r="AN287" s="54">
        <v>18</v>
      </c>
      <c r="AO287" s="54">
        <v>24.256898382473047</v>
      </c>
      <c r="AP287" s="54">
        <v>-6.9273346177169479</v>
      </c>
    </row>
    <row r="288" spans="1:42" ht="22" x14ac:dyDescent="0.5">
      <c r="D288" s="33">
        <v>33420</v>
      </c>
      <c r="E288" s="96">
        <v>17.744146629964899</v>
      </c>
      <c r="F288" s="94"/>
      <c r="G288" s="34">
        <v>11</v>
      </c>
      <c r="H288" s="34">
        <v>20498802.3254182</v>
      </c>
      <c r="I288" s="34">
        <v>973914570224.47498</v>
      </c>
      <c r="K288" s="89">
        <v>62</v>
      </c>
      <c r="L288" s="54">
        <v>25.515062969087136</v>
      </c>
      <c r="M288" s="54">
        <v>-1.3863402152969364</v>
      </c>
      <c r="R288">
        <v>1993</v>
      </c>
      <c r="S288" s="34">
        <v>2.7E-2</v>
      </c>
      <c r="T288" s="34">
        <f t="shared" si="1"/>
        <v>2.7</v>
      </c>
      <c r="U288" s="34">
        <f t="shared" si="0"/>
        <v>6.5</v>
      </c>
      <c r="V288" s="34">
        <v>6.5000000000000002E-2</v>
      </c>
      <c r="W288" s="83"/>
      <c r="X288" s="11">
        <v>39356</v>
      </c>
      <c r="Y288" s="92">
        <v>3.5</v>
      </c>
      <c r="Z288" s="93">
        <v>4.2</v>
      </c>
      <c r="AA288" s="93">
        <v>5</v>
      </c>
      <c r="AB288" s="1">
        <v>37008.6</v>
      </c>
      <c r="AC288" s="12">
        <v>-201274</v>
      </c>
      <c r="AD288" s="1"/>
      <c r="AI288" s="54">
        <v>43</v>
      </c>
      <c r="AJ288" s="54">
        <v>3.3302593467287567</v>
      </c>
      <c r="AK288" s="54">
        <v>0.76974065327124297</v>
      </c>
      <c r="AN288" s="54">
        <v>19</v>
      </c>
      <c r="AO288" s="54">
        <v>23.570168600240617</v>
      </c>
      <c r="AP288" s="54">
        <v>-5.8260219702757183</v>
      </c>
    </row>
    <row r="289" spans="1:42" ht="22" x14ac:dyDescent="0.5">
      <c r="A289" t="s">
        <v>108</v>
      </c>
      <c r="D289" s="33">
        <v>33451</v>
      </c>
      <c r="E289" s="96">
        <v>17.992896349059599</v>
      </c>
      <c r="F289" s="94"/>
      <c r="G289" s="34">
        <v>11</v>
      </c>
      <c r="H289" s="34">
        <v>-148852885.94896799</v>
      </c>
      <c r="I289" s="34">
        <v>991322728902.24902</v>
      </c>
      <c r="K289" s="89">
        <v>63</v>
      </c>
      <c r="L289" s="54">
        <v>25.747980888452574</v>
      </c>
      <c r="M289" s="54">
        <v>-1.4534249885864732</v>
      </c>
      <c r="R289">
        <v>1994</v>
      </c>
      <c r="S289" s="34">
        <v>2.7E-2</v>
      </c>
      <c r="T289" s="34">
        <f t="shared" si="1"/>
        <v>2.7</v>
      </c>
      <c r="U289" s="34">
        <f t="shared" ref="U289:U314" si="2">V289*100</f>
        <v>5.5</v>
      </c>
      <c r="V289" s="34">
        <v>5.5E-2</v>
      </c>
      <c r="W289" s="83"/>
      <c r="X289" s="11">
        <v>39387</v>
      </c>
      <c r="Y289" s="92">
        <v>4.3</v>
      </c>
      <c r="Z289" s="93">
        <v>4.2</v>
      </c>
      <c r="AA289" s="93">
        <v>5</v>
      </c>
      <c r="AB289" s="1">
        <v>29699.599999999999</v>
      </c>
      <c r="AC289" s="12">
        <v>-206090</v>
      </c>
      <c r="AD289" s="1"/>
      <c r="AI289" s="54">
        <v>44</v>
      </c>
      <c r="AJ289" s="54">
        <v>3.866218677771144</v>
      </c>
      <c r="AK289" s="54">
        <v>-6.6218677771144208E-2</v>
      </c>
      <c r="AN289" s="54">
        <v>20</v>
      </c>
      <c r="AO289" s="54">
        <v>23.662964430224172</v>
      </c>
      <c r="AP289" s="54">
        <v>-5.6700680811645725</v>
      </c>
    </row>
    <row r="290" spans="1:42" ht="22.5" thickBot="1" x14ac:dyDescent="0.55000000000000004">
      <c r="D290" s="33">
        <v>33482</v>
      </c>
      <c r="E290" s="96">
        <v>18.324562641211301</v>
      </c>
      <c r="F290" s="94"/>
      <c r="G290" s="34">
        <v>11</v>
      </c>
      <c r="H290" s="34">
        <v>-16763796.237648699</v>
      </c>
      <c r="I290" s="34">
        <v>1001581670011.27</v>
      </c>
      <c r="K290" s="89">
        <v>64</v>
      </c>
      <c r="L290" s="54">
        <v>25.639323931321943</v>
      </c>
      <c r="M290" s="54">
        <v>-1.1789348853799417</v>
      </c>
      <c r="R290">
        <v>1995</v>
      </c>
      <c r="S290" s="34">
        <v>2.5000000000000001E-2</v>
      </c>
      <c r="T290" s="34">
        <f t="shared" ref="T290:T314" si="3">S290*100</f>
        <v>2.5</v>
      </c>
      <c r="U290" s="34">
        <f t="shared" si="2"/>
        <v>5.6000000000000005</v>
      </c>
      <c r="V290" s="34">
        <v>5.6000000000000001E-2</v>
      </c>
      <c r="W290" s="83"/>
      <c r="X290" s="11">
        <v>39417</v>
      </c>
      <c r="Y290" s="92">
        <v>4.0999999999999996</v>
      </c>
      <c r="Z290" s="93">
        <v>4.4000000000000004</v>
      </c>
      <c r="AA290" s="93">
        <v>4.75</v>
      </c>
      <c r="AB290" s="1">
        <v>37282.5</v>
      </c>
      <c r="AC290" s="12">
        <v>-204422</v>
      </c>
      <c r="AD290" s="1"/>
      <c r="AI290" s="54">
        <v>45</v>
      </c>
      <c r="AJ290" s="54">
        <v>3.8500855705885026</v>
      </c>
      <c r="AK290" s="54">
        <v>-1.7500855705885026</v>
      </c>
      <c r="AN290" s="54">
        <v>21</v>
      </c>
      <c r="AO290" s="54">
        <v>23.660500043827234</v>
      </c>
      <c r="AP290" s="54">
        <v>-5.335937402615933</v>
      </c>
    </row>
    <row r="291" spans="1:42" ht="22" x14ac:dyDescent="0.5">
      <c r="A291" s="53" t="s">
        <v>109</v>
      </c>
      <c r="B291" s="53" t="s">
        <v>127</v>
      </c>
      <c r="C291" s="53" t="s">
        <v>111</v>
      </c>
      <c r="D291" s="33">
        <v>33512</v>
      </c>
      <c r="E291" s="96">
        <v>18.490395787287198</v>
      </c>
      <c r="F291" s="94"/>
      <c r="G291" s="34">
        <v>12</v>
      </c>
      <c r="H291" s="34">
        <v>-222774200.67340499</v>
      </c>
      <c r="I291" s="34">
        <v>1050817505608.5801</v>
      </c>
      <c r="K291" s="89">
        <v>65</v>
      </c>
      <c r="L291" s="54">
        <v>25.814896748621457</v>
      </c>
      <c r="M291" s="54">
        <v>-0.93992483747065592</v>
      </c>
      <c r="R291">
        <v>1996</v>
      </c>
      <c r="S291" s="34">
        <v>3.3000000000000002E-2</v>
      </c>
      <c r="T291" s="34">
        <f t="shared" si="3"/>
        <v>3.3000000000000003</v>
      </c>
      <c r="U291" s="34">
        <f t="shared" si="2"/>
        <v>5.4</v>
      </c>
      <c r="V291" s="34">
        <v>5.3999999999999999E-2</v>
      </c>
      <c r="W291" s="83"/>
      <c r="X291" s="11">
        <v>39448</v>
      </c>
      <c r="Y291" s="92">
        <v>4.3</v>
      </c>
      <c r="Z291" s="93">
        <v>4.4000000000000004</v>
      </c>
      <c r="AA291" s="93">
        <v>3.5</v>
      </c>
      <c r="AB291" s="1">
        <v>29942.400000000001</v>
      </c>
      <c r="AC291" s="12">
        <v>-211306</v>
      </c>
      <c r="AD291" s="1"/>
      <c r="AI291" s="54">
        <v>46</v>
      </c>
      <c r="AJ291" s="54">
        <v>3.2952509023403662</v>
      </c>
      <c r="AK291" s="54">
        <v>-1.9952509023403662</v>
      </c>
      <c r="AN291" s="54">
        <v>22</v>
      </c>
      <c r="AO291" s="54">
        <v>23.259593226949903</v>
      </c>
      <c r="AP291" s="54">
        <v>-4.7691974396627046</v>
      </c>
    </row>
    <row r="292" spans="1:42" ht="22" x14ac:dyDescent="0.5">
      <c r="A292" s="54">
        <v>1</v>
      </c>
      <c r="B292" s="54">
        <v>0.11733340072887664</v>
      </c>
      <c r="C292" s="54">
        <v>2.1366599271123346E-2</v>
      </c>
      <c r="D292" s="33">
        <v>33543</v>
      </c>
      <c r="E292" s="96">
        <v>18.656228933363099</v>
      </c>
      <c r="F292" s="94"/>
      <c r="G292" s="34">
        <v>12</v>
      </c>
      <c r="H292" s="34">
        <v>-27711287.9490235</v>
      </c>
      <c r="I292" s="34">
        <v>1088504080128.9801</v>
      </c>
      <c r="K292" s="89">
        <v>66</v>
      </c>
      <c r="L292" s="54">
        <v>25.783090592680516</v>
      </c>
      <c r="M292" s="54">
        <v>-0.41061924330211497</v>
      </c>
      <c r="R292">
        <v>1997</v>
      </c>
      <c r="S292" s="34">
        <v>1.7000000000000001E-2</v>
      </c>
      <c r="T292" s="34">
        <f t="shared" si="3"/>
        <v>1.7000000000000002</v>
      </c>
      <c r="U292" s="34">
        <f t="shared" si="2"/>
        <v>4.7</v>
      </c>
      <c r="V292" s="34">
        <v>4.7E-2</v>
      </c>
      <c r="W292" s="83"/>
      <c r="X292" s="11">
        <v>39479</v>
      </c>
      <c r="Y292" s="92">
        <v>4</v>
      </c>
      <c r="Z292" s="93">
        <v>4.3</v>
      </c>
      <c r="AA292" s="93">
        <v>3.5</v>
      </c>
      <c r="AB292" s="1">
        <v>30281</v>
      </c>
      <c r="AC292" s="12">
        <v>-216781</v>
      </c>
      <c r="AD292" s="1"/>
      <c r="AI292" s="54">
        <v>47</v>
      </c>
      <c r="AJ292" s="54">
        <v>3.7707398549896576</v>
      </c>
      <c r="AK292" s="54">
        <v>-1.7707398549896576</v>
      </c>
      <c r="AN292" s="54">
        <v>23</v>
      </c>
      <c r="AO292" s="54">
        <v>23.322054193618872</v>
      </c>
      <c r="AP292" s="54">
        <v>-4.6658252602557724</v>
      </c>
    </row>
    <row r="293" spans="1:42" ht="22" x14ac:dyDescent="0.5">
      <c r="A293" s="54">
        <v>2</v>
      </c>
      <c r="B293" s="54">
        <v>9.9730486738955237E-2</v>
      </c>
      <c r="C293" s="54">
        <v>1.8169513261044767E-2</v>
      </c>
      <c r="D293" s="33">
        <v>33573</v>
      </c>
      <c r="E293" s="96">
        <v>18.656228933363099</v>
      </c>
      <c r="F293" s="94"/>
      <c r="G293" s="34">
        <v>12</v>
      </c>
      <c r="H293" s="34">
        <v>-190138503.13998702</v>
      </c>
      <c r="I293" s="34">
        <v>1105090344225.6699</v>
      </c>
      <c r="K293" s="89">
        <v>67</v>
      </c>
      <c r="L293" s="54">
        <v>25.899915122061806</v>
      </c>
      <c r="M293" s="54">
        <v>5.2972238562993823E-2</v>
      </c>
      <c r="R293">
        <v>1998</v>
      </c>
      <c r="S293" s="34">
        <v>1.6E-2</v>
      </c>
      <c r="T293" s="34">
        <f t="shared" si="3"/>
        <v>1.6</v>
      </c>
      <c r="U293" s="34">
        <f t="shared" si="2"/>
        <v>4.3999999999999995</v>
      </c>
      <c r="V293" s="34">
        <v>4.3999999999999997E-2</v>
      </c>
      <c r="W293" s="83"/>
      <c r="X293" s="11">
        <v>39508</v>
      </c>
      <c r="Y293" s="92">
        <v>4</v>
      </c>
      <c r="Z293" s="93">
        <v>4.5999999999999996</v>
      </c>
      <c r="AA293" s="93">
        <v>2.5</v>
      </c>
      <c r="AB293" s="1">
        <v>38193.599999999999</v>
      </c>
      <c r="AC293" s="12">
        <v>-212154</v>
      </c>
      <c r="AD293" s="1"/>
      <c r="AI293" s="54">
        <v>48</v>
      </c>
      <c r="AJ293" s="54">
        <v>3.8474091490572753</v>
      </c>
      <c r="AK293" s="54">
        <v>-1.3474091490572753</v>
      </c>
      <c r="AN293" s="54">
        <v>24</v>
      </c>
      <c r="AO293" s="54">
        <v>23.410732829267168</v>
      </c>
      <c r="AP293" s="54">
        <v>-4.7545038959040689</v>
      </c>
    </row>
    <row r="294" spans="1:42" ht="22" x14ac:dyDescent="0.5">
      <c r="A294" s="54">
        <v>3</v>
      </c>
      <c r="B294" s="54">
        <v>6.8436417423539453E-2</v>
      </c>
      <c r="C294" s="54">
        <v>-5.1364174235394577E-3</v>
      </c>
      <c r="D294" s="33">
        <v>33604</v>
      </c>
      <c r="E294" s="96">
        <v>18.9049786524578</v>
      </c>
      <c r="F294" s="94"/>
      <c r="G294" s="34">
        <v>12</v>
      </c>
      <c r="H294" s="34">
        <v>-2165260.6721510901</v>
      </c>
      <c r="I294" s="34">
        <v>1127059650320.9199</v>
      </c>
      <c r="K294" s="89">
        <v>68</v>
      </c>
      <c r="L294" s="54">
        <v>26.044133397845954</v>
      </c>
      <c r="M294" s="54">
        <v>7.4587108854746731E-2</v>
      </c>
      <c r="R294">
        <v>1999</v>
      </c>
      <c r="S294" s="34">
        <v>2.7E-2</v>
      </c>
      <c r="T294" s="34">
        <f t="shared" si="3"/>
        <v>2.7</v>
      </c>
      <c r="U294" s="34">
        <f t="shared" si="2"/>
        <v>4</v>
      </c>
      <c r="V294" s="34">
        <v>0.04</v>
      </c>
      <c r="W294" s="83"/>
      <c r="X294" s="11">
        <v>39539</v>
      </c>
      <c r="Y294" s="92">
        <v>3.9</v>
      </c>
      <c r="Z294" s="93">
        <v>4.4000000000000004</v>
      </c>
      <c r="AA294" s="93">
        <v>2.25</v>
      </c>
      <c r="AB294" s="1">
        <v>30746</v>
      </c>
      <c r="AC294" s="12">
        <v>-220284</v>
      </c>
      <c r="AD294" s="1"/>
      <c r="AI294" s="54">
        <v>49</v>
      </c>
      <c r="AJ294" s="54">
        <v>3.2914704864568938</v>
      </c>
      <c r="AK294" s="54">
        <v>-1.1914704864568937</v>
      </c>
      <c r="AN294" s="54">
        <v>25</v>
      </c>
      <c r="AO294" s="54">
        <v>23.428842160103386</v>
      </c>
      <c r="AP294" s="54">
        <v>-4.5238635076455864</v>
      </c>
    </row>
    <row r="295" spans="1:42" ht="22" x14ac:dyDescent="0.5">
      <c r="A295" s="54">
        <v>4</v>
      </c>
      <c r="B295" s="54">
        <v>6.7458477757432703E-2</v>
      </c>
      <c r="C295" s="54">
        <v>3.5041522242567291E-2</v>
      </c>
      <c r="D295" s="33">
        <v>33635</v>
      </c>
      <c r="E295" s="96">
        <v>18.987895225514801</v>
      </c>
      <c r="F295" s="94"/>
      <c r="G295" s="34">
        <v>12</v>
      </c>
      <c r="H295" s="34">
        <v>-249490179.39793798</v>
      </c>
      <c r="I295" s="34">
        <v>1147819431169.78</v>
      </c>
      <c r="K295" s="89">
        <v>69</v>
      </c>
      <c r="L295" s="54">
        <v>26.102108994223517</v>
      </c>
      <c r="M295" s="54">
        <v>0.18244465855298131</v>
      </c>
      <c r="R295">
        <v>2000</v>
      </c>
      <c r="S295" s="34">
        <v>3.4000000000000002E-2</v>
      </c>
      <c r="T295" s="34">
        <f t="shared" si="3"/>
        <v>3.4000000000000004</v>
      </c>
      <c r="U295" s="34">
        <f t="shared" si="2"/>
        <v>3.9</v>
      </c>
      <c r="V295" s="34">
        <v>3.9E-2</v>
      </c>
      <c r="W295" s="83"/>
      <c r="X295" s="11">
        <v>39569</v>
      </c>
      <c r="Y295" s="92">
        <v>4.2</v>
      </c>
      <c r="Z295" s="93">
        <v>4.8</v>
      </c>
      <c r="AA295" s="93">
        <v>2.25</v>
      </c>
      <c r="AB295" s="1">
        <v>30772.6</v>
      </c>
      <c r="AC295" s="12">
        <v>-220950</v>
      </c>
      <c r="AD295" s="1"/>
      <c r="AI295" s="54">
        <v>50</v>
      </c>
      <c r="AJ295" s="54">
        <v>3.7598503270803847</v>
      </c>
      <c r="AK295" s="54">
        <v>-1.3598503270803848</v>
      </c>
      <c r="AN295" s="54">
        <v>26</v>
      </c>
      <c r="AO295" s="54">
        <v>23.550685200012019</v>
      </c>
      <c r="AP295" s="54">
        <v>-4.5627899744972176</v>
      </c>
    </row>
    <row r="296" spans="1:42" ht="22" x14ac:dyDescent="0.5">
      <c r="A296" s="54">
        <v>5</v>
      </c>
      <c r="B296" s="54">
        <v>7.0392296755752939E-2</v>
      </c>
      <c r="C296" s="54">
        <v>3.180770324424706E-2</v>
      </c>
      <c r="D296" s="33">
        <v>33664</v>
      </c>
      <c r="E296" s="96">
        <v>18.987895225514801</v>
      </c>
      <c r="F296" s="94"/>
      <c r="G296" s="34">
        <v>12</v>
      </c>
      <c r="H296" s="34">
        <v>-156666659.37313402</v>
      </c>
      <c r="I296" s="34">
        <v>1141746874494.3801</v>
      </c>
      <c r="K296" s="89">
        <v>70</v>
      </c>
      <c r="L296" s="54">
        <v>26.10545796235149</v>
      </c>
      <c r="M296" s="54">
        <v>0.34492883650090889</v>
      </c>
      <c r="R296">
        <v>2001</v>
      </c>
      <c r="S296" s="34">
        <v>1.6E-2</v>
      </c>
      <c r="T296" s="34">
        <f t="shared" si="3"/>
        <v>1.6</v>
      </c>
      <c r="U296" s="34">
        <f t="shared" si="2"/>
        <v>5.7</v>
      </c>
      <c r="V296" s="34">
        <v>5.7000000000000002E-2</v>
      </c>
      <c r="W296" s="83"/>
      <c r="X296" s="11">
        <v>39600</v>
      </c>
      <c r="Y296" s="92">
        <v>5</v>
      </c>
      <c r="Z296" s="93">
        <v>4.9000000000000004</v>
      </c>
      <c r="AA296" s="93">
        <v>2.25</v>
      </c>
      <c r="AB296" s="1">
        <v>38570.699999999997</v>
      </c>
      <c r="AC296" s="12">
        <v>-224279</v>
      </c>
      <c r="AD296" s="1"/>
      <c r="AI296" s="54">
        <v>51</v>
      </c>
      <c r="AJ296" s="54">
        <v>3.9125526304680154</v>
      </c>
      <c r="AK296" s="54">
        <v>-1.1125526304680156</v>
      </c>
      <c r="AN296" s="54">
        <v>27</v>
      </c>
      <c r="AO296" s="54">
        <v>23.509997536743434</v>
      </c>
      <c r="AP296" s="54">
        <v>-4.5221023112286325</v>
      </c>
    </row>
    <row r="297" spans="1:42" ht="22" x14ac:dyDescent="0.5">
      <c r="A297" s="54">
        <v>6</v>
      </c>
      <c r="B297" s="54">
        <v>6.8240829490318108E-2</v>
      </c>
      <c r="C297" s="54">
        <v>2.1559170509681896E-2</v>
      </c>
      <c r="D297" s="33">
        <v>33695</v>
      </c>
      <c r="E297" s="96">
        <v>19.153728371590699</v>
      </c>
      <c r="F297" s="94"/>
      <c r="G297" s="34">
        <v>12</v>
      </c>
      <c r="H297" s="34">
        <v>-449544459.39299697</v>
      </c>
      <c r="I297" s="34">
        <v>1168783914727.6001</v>
      </c>
      <c r="K297" s="89">
        <v>71</v>
      </c>
      <c r="L297" s="54">
        <v>26.103584806718292</v>
      </c>
      <c r="M297" s="54">
        <v>0.51263513821000828</v>
      </c>
      <c r="R297">
        <v>2002</v>
      </c>
      <c r="S297" s="34">
        <v>2.4E-2</v>
      </c>
      <c r="T297" s="34">
        <f t="shared" si="3"/>
        <v>2.4</v>
      </c>
      <c r="U297" s="34">
        <f t="shared" si="2"/>
        <v>6</v>
      </c>
      <c r="V297" s="34">
        <v>0.06</v>
      </c>
      <c r="W297" s="83"/>
      <c r="X297" s="11">
        <v>39630</v>
      </c>
      <c r="Y297" s="92">
        <v>5.6</v>
      </c>
      <c r="Z297" s="93">
        <v>5.0999999999999996</v>
      </c>
      <c r="AA297" s="93">
        <v>2.25</v>
      </c>
      <c r="AB297" s="1">
        <v>31039.3</v>
      </c>
      <c r="AC297" s="12">
        <v>-232221</v>
      </c>
      <c r="AD297" s="1"/>
      <c r="AI297" s="54">
        <v>52</v>
      </c>
      <c r="AJ297" s="54">
        <v>3.3688857048931902</v>
      </c>
      <c r="AK297" s="54">
        <v>-0.76888570489319008</v>
      </c>
      <c r="AN297" s="54">
        <v>28</v>
      </c>
      <c r="AO297" s="54">
        <v>23.661478566049425</v>
      </c>
      <c r="AP297" s="54">
        <v>-4.5077501944587262</v>
      </c>
    </row>
    <row r="298" spans="1:42" ht="22" x14ac:dyDescent="0.5">
      <c r="A298" s="54">
        <v>7</v>
      </c>
      <c r="B298" s="54">
        <v>5.0442327567175371E-2</v>
      </c>
      <c r="C298" s="54">
        <v>2.1157672432824626E-2</v>
      </c>
      <c r="D298" s="33">
        <v>33725</v>
      </c>
      <c r="E298" s="96">
        <v>19.402478090685399</v>
      </c>
      <c r="F298" s="94"/>
      <c r="G298" s="34">
        <v>12</v>
      </c>
      <c r="H298" s="34">
        <v>-447610907.56195998</v>
      </c>
      <c r="I298" s="34">
        <v>1199934318172</v>
      </c>
      <c r="K298" s="89">
        <v>72</v>
      </c>
      <c r="L298" s="54">
        <v>26.075498457470196</v>
      </c>
      <c r="M298" s="54">
        <v>0.20905519530630201</v>
      </c>
      <c r="R298">
        <v>2003</v>
      </c>
      <c r="S298" s="34">
        <v>1.9E-2</v>
      </c>
      <c r="T298" s="34">
        <f t="shared" si="3"/>
        <v>1.9</v>
      </c>
      <c r="U298" s="34">
        <f t="shared" si="2"/>
        <v>5.7</v>
      </c>
      <c r="V298" s="34">
        <v>5.7000000000000002E-2</v>
      </c>
      <c r="W298" s="83"/>
      <c r="X298" s="11">
        <v>39661</v>
      </c>
      <c r="Y298" s="92">
        <v>5.4</v>
      </c>
      <c r="Z298" s="93">
        <v>5.5</v>
      </c>
      <c r="AA298" s="93">
        <v>2.25</v>
      </c>
      <c r="AB298" s="1">
        <v>31109.7</v>
      </c>
      <c r="AC298" s="12">
        <v>-224766</v>
      </c>
      <c r="AD298" s="1"/>
      <c r="AI298" s="54">
        <v>53</v>
      </c>
      <c r="AJ298" s="54">
        <v>3.878605372576998</v>
      </c>
      <c r="AK298" s="54">
        <v>-1.1786053725769978</v>
      </c>
      <c r="AN298" s="54">
        <v>29</v>
      </c>
      <c r="AO298" s="54">
        <v>23.752366503034132</v>
      </c>
      <c r="AP298" s="54">
        <v>-4.3498884123487329</v>
      </c>
    </row>
    <row r="299" spans="1:42" ht="22" x14ac:dyDescent="0.5">
      <c r="A299" s="54">
        <v>8</v>
      </c>
      <c r="B299" s="54">
        <v>0.10980326529985469</v>
      </c>
      <c r="C299" s="54">
        <v>2.2496734700145307E-2</v>
      </c>
      <c r="D299" s="33">
        <v>33756</v>
      </c>
      <c r="E299" s="96">
        <v>19.5683112367612</v>
      </c>
      <c r="F299" s="94"/>
      <c r="G299" s="34">
        <v>12</v>
      </c>
      <c r="H299" s="34">
        <v>-574303581.61768997</v>
      </c>
      <c r="I299" s="34">
        <v>1187227624048.9202</v>
      </c>
      <c r="K299" s="89">
        <v>73</v>
      </c>
      <c r="L299" s="54">
        <v>26.291456405437707</v>
      </c>
      <c r="M299" s="54">
        <v>-0.17273589873700601</v>
      </c>
      <c r="R299">
        <v>2004</v>
      </c>
      <c r="S299" s="34">
        <v>3.3000000000000002E-2</v>
      </c>
      <c r="T299" s="34">
        <f t="shared" si="3"/>
        <v>3.3000000000000003</v>
      </c>
      <c r="U299" s="34">
        <f t="shared" si="2"/>
        <v>5.4</v>
      </c>
      <c r="V299" s="34">
        <v>5.3999999999999999E-2</v>
      </c>
      <c r="W299" s="83"/>
      <c r="X299" s="11">
        <v>39692</v>
      </c>
      <c r="Y299" s="92">
        <v>4.9000000000000004</v>
      </c>
      <c r="Z299" s="93">
        <v>5.5</v>
      </c>
      <c r="AA299" s="93">
        <v>2.25</v>
      </c>
      <c r="AB299" s="1">
        <v>39160.199999999997</v>
      </c>
      <c r="AC299" s="12">
        <v>-214086</v>
      </c>
      <c r="AD299" s="1"/>
      <c r="AI299" s="54">
        <v>54</v>
      </c>
      <c r="AJ299" s="54">
        <v>3.8907156860626939</v>
      </c>
      <c r="AK299" s="54">
        <v>-1.1907156860626937</v>
      </c>
      <c r="AN299" s="54">
        <v>30</v>
      </c>
      <c r="AO299" s="54">
        <v>23.746321631618294</v>
      </c>
      <c r="AP299" s="54">
        <v>-4.1780103948570932</v>
      </c>
    </row>
    <row r="300" spans="1:42" ht="22" x14ac:dyDescent="0.5">
      <c r="A300" s="54">
        <v>9</v>
      </c>
      <c r="B300" s="54">
        <v>5.6603347463647855E-2</v>
      </c>
      <c r="C300" s="54">
        <v>-9.9033474636478561E-3</v>
      </c>
      <c r="D300" s="33">
        <v>33786</v>
      </c>
      <c r="E300" s="96">
        <v>20.0658106749888</v>
      </c>
      <c r="F300" s="94"/>
      <c r="G300" s="34">
        <v>12</v>
      </c>
      <c r="H300" s="34">
        <v>-522655292.98087996</v>
      </c>
      <c r="I300" s="34">
        <v>1208454453126.0999</v>
      </c>
      <c r="K300" s="89">
        <v>74</v>
      </c>
      <c r="L300" s="54">
        <v>26.238782341897451</v>
      </c>
      <c r="M300" s="54">
        <v>-3.7145262177951111E-2</v>
      </c>
      <c r="R300">
        <v>2005</v>
      </c>
      <c r="S300" s="34">
        <v>3.4000000000000002E-2</v>
      </c>
      <c r="T300" s="34">
        <f t="shared" si="3"/>
        <v>3.4000000000000004</v>
      </c>
      <c r="U300" s="34">
        <f t="shared" si="2"/>
        <v>4.9000000000000004</v>
      </c>
      <c r="V300" s="34">
        <v>4.9000000000000002E-2</v>
      </c>
      <c r="W300" s="83"/>
      <c r="X300" s="11">
        <v>39722</v>
      </c>
      <c r="Y300" s="92">
        <v>3.7</v>
      </c>
      <c r="Z300" s="93">
        <v>5.9</v>
      </c>
      <c r="AA300" s="93">
        <v>1.25</v>
      </c>
      <c r="AB300" s="1">
        <v>31811.599999999999</v>
      </c>
      <c r="AC300" s="12">
        <v>-211555</v>
      </c>
      <c r="AD300" s="1"/>
      <c r="AI300" s="54">
        <v>55</v>
      </c>
      <c r="AJ300" s="54">
        <v>3.3938319099504928</v>
      </c>
      <c r="AK300" s="54">
        <v>-0.99383190995049286</v>
      </c>
      <c r="AN300" s="54">
        <v>31</v>
      </c>
      <c r="AO300" s="54">
        <v>23.795851189288236</v>
      </c>
      <c r="AP300" s="54">
        <v>-3.7300405142994357</v>
      </c>
    </row>
    <row r="301" spans="1:42" ht="22" x14ac:dyDescent="0.5">
      <c r="A301" s="54">
        <v>10</v>
      </c>
      <c r="B301" s="54">
        <v>5.7190111263311902E-2</v>
      </c>
      <c r="C301" s="54">
        <v>-1.7090111263311905E-2</v>
      </c>
      <c r="D301" s="33">
        <v>33817</v>
      </c>
      <c r="E301" s="96">
        <v>20.0658106749888</v>
      </c>
      <c r="F301" s="94"/>
      <c r="G301" s="34">
        <v>12</v>
      </c>
      <c r="H301" s="34">
        <v>-192108496.03859401</v>
      </c>
      <c r="I301" s="34">
        <v>1215117752746.9302</v>
      </c>
      <c r="K301" s="89">
        <v>75</v>
      </c>
      <c r="L301" s="54">
        <v>26.383125677515931</v>
      </c>
      <c r="M301" s="54">
        <v>6.7261121336468221E-2</v>
      </c>
      <c r="R301">
        <v>2006</v>
      </c>
      <c r="S301" s="34">
        <v>2.5000000000000001E-2</v>
      </c>
      <c r="T301" s="34">
        <f t="shared" si="3"/>
        <v>2.5</v>
      </c>
      <c r="U301" s="34">
        <f t="shared" si="2"/>
        <v>4.3999999999999995</v>
      </c>
      <c r="V301" s="34">
        <v>4.3999999999999997E-2</v>
      </c>
      <c r="W301" s="83"/>
      <c r="X301" s="11">
        <v>39753</v>
      </c>
      <c r="Y301" s="92">
        <v>1.1000000000000001</v>
      </c>
      <c r="Z301" s="93">
        <v>6.2</v>
      </c>
      <c r="AA301" s="93">
        <v>1.25</v>
      </c>
      <c r="AB301" s="1">
        <v>31935.9</v>
      </c>
      <c r="AC301" s="12">
        <v>-187123</v>
      </c>
      <c r="AD301" s="1"/>
      <c r="AI301" s="54">
        <v>56</v>
      </c>
      <c r="AJ301" s="54">
        <v>3.7637024183107872</v>
      </c>
      <c r="AK301" s="54">
        <v>-1.7637024183107872</v>
      </c>
      <c r="AN301" s="54">
        <v>32</v>
      </c>
      <c r="AO301" s="54">
        <v>23.733929921086748</v>
      </c>
      <c r="AP301" s="54">
        <v>-3.6681192460979481</v>
      </c>
    </row>
    <row r="302" spans="1:42" ht="22" x14ac:dyDescent="0.5">
      <c r="A302" s="54">
        <v>11</v>
      </c>
      <c r="B302" s="54">
        <v>6.0123930261632139E-2</v>
      </c>
      <c r="C302" s="54">
        <v>-2.2323930261632138E-2</v>
      </c>
      <c r="D302" s="33">
        <v>33848</v>
      </c>
      <c r="E302" s="96">
        <v>20.148727248007599</v>
      </c>
      <c r="F302" s="94"/>
      <c r="G302" s="34">
        <v>12</v>
      </c>
      <c r="H302" s="34">
        <v>-329276922.23965502</v>
      </c>
      <c r="I302" s="34">
        <v>1200230495179.0498</v>
      </c>
      <c r="K302" s="89">
        <v>76</v>
      </c>
      <c r="L302" s="54">
        <v>26.360001959297939</v>
      </c>
      <c r="M302" s="54">
        <v>0.50496770472496166</v>
      </c>
      <c r="R302">
        <v>2007</v>
      </c>
      <c r="S302" s="34">
        <v>4.1000000000000002E-2</v>
      </c>
      <c r="T302" s="34">
        <f t="shared" si="3"/>
        <v>4.1000000000000005</v>
      </c>
      <c r="U302" s="34">
        <f t="shared" si="2"/>
        <v>5</v>
      </c>
      <c r="V302" s="34">
        <v>0.05</v>
      </c>
      <c r="W302" s="83"/>
      <c r="X302" s="11">
        <v>39783</v>
      </c>
      <c r="Y302" s="92">
        <v>0.1</v>
      </c>
      <c r="Z302" s="93">
        <v>6.7</v>
      </c>
      <c r="AA302" s="93">
        <v>0.5</v>
      </c>
      <c r="AB302" s="1">
        <v>40798.800000000003</v>
      </c>
      <c r="AC302" s="12">
        <v>-174835</v>
      </c>
      <c r="AD302" s="1"/>
      <c r="AI302" s="54">
        <v>57</v>
      </c>
      <c r="AJ302" s="54">
        <v>3.6737765233204005</v>
      </c>
      <c r="AK302" s="54">
        <v>-0.87377652332040068</v>
      </c>
      <c r="AN302" s="54">
        <v>33</v>
      </c>
      <c r="AO302" s="54">
        <v>23.724071231447329</v>
      </c>
      <c r="AP302" s="54">
        <v>-3.5753439834397298</v>
      </c>
    </row>
    <row r="303" spans="1:42" ht="22" x14ac:dyDescent="0.5">
      <c r="A303" s="54">
        <v>12</v>
      </c>
      <c r="B303" s="54">
        <v>6.4818040658944504E-2</v>
      </c>
      <c r="C303" s="54">
        <v>-2.1818040658944507E-2</v>
      </c>
      <c r="D303" s="33">
        <v>33878</v>
      </c>
      <c r="E303" s="96">
        <v>20.231643821064701</v>
      </c>
      <c r="F303" s="94"/>
      <c r="G303" s="34">
        <v>12</v>
      </c>
      <c r="H303" s="34">
        <v>-84051352.513186693</v>
      </c>
      <c r="I303" s="34">
        <v>1200938508149.0701</v>
      </c>
      <c r="K303" s="89">
        <v>77</v>
      </c>
      <c r="L303" s="54">
        <v>26.410406665762515</v>
      </c>
      <c r="M303" s="54">
        <v>0.7862292904121837</v>
      </c>
      <c r="R303">
        <v>2008</v>
      </c>
      <c r="S303" s="34">
        <v>1E-3</v>
      </c>
      <c r="T303" s="34">
        <f t="shared" si="3"/>
        <v>0.1</v>
      </c>
      <c r="U303" s="34">
        <f t="shared" si="2"/>
        <v>7.3</v>
      </c>
      <c r="V303" s="34">
        <v>7.2999999999999995E-2</v>
      </c>
      <c r="W303" s="83"/>
      <c r="X303" s="11">
        <v>39814</v>
      </c>
      <c r="Y303" s="92">
        <v>0.1</v>
      </c>
      <c r="Z303" s="93">
        <v>7.2</v>
      </c>
      <c r="AA303" s="93">
        <v>0.5</v>
      </c>
      <c r="AB303" s="1">
        <v>33036.5</v>
      </c>
      <c r="AC303" s="12">
        <v>-163136</v>
      </c>
      <c r="AD303" s="1"/>
      <c r="AI303" s="54">
        <v>58</v>
      </c>
      <c r="AJ303" s="54">
        <v>3.1447569203130294</v>
      </c>
      <c r="AK303" s="54">
        <v>0.35524307968697055</v>
      </c>
      <c r="AN303" s="54">
        <v>34</v>
      </c>
      <c r="AO303" s="54">
        <v>23.665710857081201</v>
      </c>
      <c r="AP303" s="54">
        <v>-3.4340670360165007</v>
      </c>
    </row>
    <row r="304" spans="1:42" ht="22" x14ac:dyDescent="0.5">
      <c r="A304" s="54">
        <v>13</v>
      </c>
      <c r="B304" s="54">
        <v>6.7458477757432703E-2</v>
      </c>
      <c r="C304" s="54">
        <v>-2.9358477757432701E-2</v>
      </c>
      <c r="D304" s="33">
        <v>33909</v>
      </c>
      <c r="E304" s="96">
        <v>20.231643821064701</v>
      </c>
      <c r="F304" s="94"/>
      <c r="G304" s="34">
        <v>12</v>
      </c>
      <c r="H304" s="34">
        <v>-245335791.40039799</v>
      </c>
      <c r="I304" s="34">
        <v>1195975938160.6699</v>
      </c>
      <c r="K304" s="89">
        <v>78</v>
      </c>
      <c r="L304" s="54">
        <v>26.430753849858057</v>
      </c>
      <c r="M304" s="54">
        <v>1.1804649715254421</v>
      </c>
      <c r="R304">
        <v>2009</v>
      </c>
      <c r="S304" s="34">
        <v>2.7E-2</v>
      </c>
      <c r="T304" s="34">
        <f t="shared" si="3"/>
        <v>2.7</v>
      </c>
      <c r="U304" s="34">
        <f t="shared" si="2"/>
        <v>9.9</v>
      </c>
      <c r="V304" s="34">
        <v>9.9000000000000005E-2</v>
      </c>
      <c r="W304" s="83"/>
      <c r="X304" s="11">
        <v>39845</v>
      </c>
      <c r="Y304" s="92">
        <v>0.2</v>
      </c>
      <c r="Z304" s="93">
        <v>7.7</v>
      </c>
      <c r="AA304" s="93">
        <v>0.5</v>
      </c>
      <c r="AB304" s="1">
        <v>33146.5</v>
      </c>
      <c r="AC304" s="12">
        <v>-155109</v>
      </c>
      <c r="AD304" s="1"/>
      <c r="AI304" s="54">
        <v>59</v>
      </c>
      <c r="AJ304" s="54">
        <v>3.7267191938147333</v>
      </c>
      <c r="AK304" s="54">
        <v>0.57328080618526656</v>
      </c>
      <c r="AN304" s="54">
        <v>35</v>
      </c>
      <c r="AO304" s="54">
        <v>23.69090488700774</v>
      </c>
      <c r="AP304" s="54">
        <v>-3.4592610659430392</v>
      </c>
    </row>
    <row r="305" spans="1:42" ht="22" x14ac:dyDescent="0.5">
      <c r="A305" s="54">
        <v>14</v>
      </c>
      <c r="B305" s="54">
        <v>6.6578332057936632E-2</v>
      </c>
      <c r="C305" s="54">
        <v>-2.8878332057936634E-2</v>
      </c>
      <c r="D305" s="33">
        <v>33939</v>
      </c>
      <c r="E305" s="96">
        <v>20.148727248007599</v>
      </c>
      <c r="F305" s="94"/>
      <c r="G305" s="34">
        <v>12</v>
      </c>
      <c r="H305" s="34">
        <v>-354694546.50258702</v>
      </c>
      <c r="I305" s="34">
        <v>1185476556960.1201</v>
      </c>
      <c r="K305" s="89">
        <v>79</v>
      </c>
      <c r="L305" s="54">
        <v>26.485008148991209</v>
      </c>
      <c r="M305" s="54">
        <v>1.623710110581591</v>
      </c>
      <c r="R305">
        <v>2010</v>
      </c>
      <c r="S305" s="34">
        <v>1.4999999999999999E-2</v>
      </c>
      <c r="T305" s="34">
        <f t="shared" si="3"/>
        <v>1.5</v>
      </c>
      <c r="U305" s="34">
        <f t="shared" si="2"/>
        <v>9.3000000000000007</v>
      </c>
      <c r="V305" s="34">
        <v>9.2999999999999999E-2</v>
      </c>
      <c r="W305" s="83"/>
      <c r="X305" s="11">
        <v>39873</v>
      </c>
      <c r="Y305" s="92">
        <v>-0.4</v>
      </c>
      <c r="Z305" s="93">
        <v>8.1</v>
      </c>
      <c r="AA305" s="93">
        <v>0.5</v>
      </c>
      <c r="AB305" s="1">
        <v>41762.400000000001</v>
      </c>
      <c r="AC305" s="12">
        <v>-155161</v>
      </c>
      <c r="AD305" s="1"/>
      <c r="AI305" s="54">
        <v>60</v>
      </c>
      <c r="AJ305" s="54">
        <v>3.1069198714075172</v>
      </c>
      <c r="AK305" s="54">
        <v>0.9930801285924824</v>
      </c>
      <c r="AN305" s="54">
        <v>36</v>
      </c>
      <c r="AO305" s="54">
        <v>23.687062063163616</v>
      </c>
      <c r="AP305" s="54">
        <v>-3.5383348151560163</v>
      </c>
    </row>
    <row r="306" spans="1:42" ht="22" x14ac:dyDescent="0.5">
      <c r="A306" s="54">
        <v>15</v>
      </c>
      <c r="B306" s="54">
        <v>6.7067301890990014E-2</v>
      </c>
      <c r="C306" s="54">
        <v>-2.4567301890990011E-2</v>
      </c>
      <c r="D306" s="33">
        <v>33970</v>
      </c>
      <c r="E306" s="96">
        <v>19.982894101931802</v>
      </c>
      <c r="F306" s="94"/>
      <c r="G306" s="34">
        <v>12</v>
      </c>
      <c r="H306" s="34">
        <v>-102364393.446881</v>
      </c>
      <c r="I306" s="34">
        <v>1205310750311.73</v>
      </c>
      <c r="K306" s="89">
        <v>80</v>
      </c>
      <c r="L306" s="54">
        <v>26.64457646661036</v>
      </c>
      <c r="M306" s="54">
        <v>1.7958080851142384</v>
      </c>
      <c r="R306">
        <v>2011</v>
      </c>
      <c r="S306" s="34">
        <v>0.03</v>
      </c>
      <c r="T306" s="34">
        <f t="shared" si="3"/>
        <v>3</v>
      </c>
      <c r="U306" s="34">
        <f t="shared" si="2"/>
        <v>8.5</v>
      </c>
      <c r="V306" s="34">
        <v>8.5000000000000006E-2</v>
      </c>
      <c r="W306" s="83"/>
      <c r="X306" s="11">
        <v>39904</v>
      </c>
      <c r="Y306" s="92">
        <v>-0.7</v>
      </c>
      <c r="Z306" s="93">
        <v>8.4</v>
      </c>
      <c r="AA306" s="93">
        <v>0.5</v>
      </c>
      <c r="AB306" s="1">
        <v>33426.300000000003</v>
      </c>
      <c r="AC306" s="12">
        <v>-154095</v>
      </c>
      <c r="AD306" s="1"/>
      <c r="AI306" s="54">
        <v>61</v>
      </c>
      <c r="AJ306" s="54">
        <v>3.4467721010591048</v>
      </c>
      <c r="AK306" s="54">
        <v>0.85322789894089501</v>
      </c>
      <c r="AN306" s="54">
        <v>37</v>
      </c>
      <c r="AO306" s="54">
        <v>23.683048024830985</v>
      </c>
      <c r="AP306" s="54">
        <v>-3.7001539228991831</v>
      </c>
    </row>
    <row r="307" spans="1:42" ht="22" x14ac:dyDescent="0.5">
      <c r="A307" s="54">
        <v>16</v>
      </c>
      <c r="B307" s="54">
        <v>6.1884221660624267E-2</v>
      </c>
      <c r="C307" s="54">
        <v>-3.8842216606242638E-3</v>
      </c>
      <c r="D307" s="33">
        <v>34001</v>
      </c>
      <c r="E307" s="96">
        <v>19.982894101931802</v>
      </c>
      <c r="F307" s="94"/>
      <c r="G307" s="34">
        <v>12</v>
      </c>
      <c r="H307" s="34">
        <v>-154494963.51617602</v>
      </c>
      <c r="I307" s="34">
        <v>1208851067074.48</v>
      </c>
      <c r="K307" s="89">
        <v>81</v>
      </c>
      <c r="L307" s="54">
        <v>26.683565493115278</v>
      </c>
      <c r="M307" s="54">
        <v>1.839735631666322</v>
      </c>
      <c r="R307">
        <v>2012</v>
      </c>
      <c r="S307" s="34">
        <v>1.7000000000000001E-2</v>
      </c>
      <c r="T307" s="34">
        <f t="shared" si="3"/>
        <v>1.7000000000000002</v>
      </c>
      <c r="U307" s="34">
        <f t="shared" si="2"/>
        <v>7.9</v>
      </c>
      <c r="V307" s="34">
        <v>7.9000000000000001E-2</v>
      </c>
      <c r="W307" s="83"/>
      <c r="X307" s="11">
        <v>39934</v>
      </c>
      <c r="Y307" s="92">
        <v>-1.3</v>
      </c>
      <c r="Z307" s="93">
        <v>8.6999999999999993</v>
      </c>
      <c r="AA307" s="93">
        <v>0.5</v>
      </c>
      <c r="AB307" s="1">
        <v>33657.199999999997</v>
      </c>
      <c r="AC307" s="12">
        <v>-151593</v>
      </c>
      <c r="AD307" s="1"/>
      <c r="AI307" s="54">
        <v>62</v>
      </c>
      <c r="AJ307" s="54">
        <v>3.5356090947884455</v>
      </c>
      <c r="AK307" s="54">
        <v>0.46439090521155446</v>
      </c>
      <c r="AN307" s="54">
        <v>38</v>
      </c>
      <c r="AO307" s="54">
        <v>23.706279633991333</v>
      </c>
      <c r="AP307" s="54">
        <v>-3.723385532059531</v>
      </c>
    </row>
    <row r="308" spans="1:42" ht="22" x14ac:dyDescent="0.5">
      <c r="A308" s="54">
        <v>17</v>
      </c>
      <c r="B308" s="54">
        <v>5.6603347463647855E-2</v>
      </c>
      <c r="C308" s="54">
        <v>7.0966525363521521E-3</v>
      </c>
      <c r="D308" s="33">
        <v>34029</v>
      </c>
      <c r="E308" s="96">
        <v>20.148727248007599</v>
      </c>
      <c r="F308" s="94"/>
      <c r="G308" s="34">
        <v>12</v>
      </c>
      <c r="H308" s="34">
        <v>-3381427.2326555201</v>
      </c>
      <c r="I308" s="34">
        <v>1235007608532.22</v>
      </c>
      <c r="K308" s="89">
        <v>82</v>
      </c>
      <c r="L308" s="54">
        <v>26.748935790508916</v>
      </c>
      <c r="M308" s="54">
        <v>1.9401984803485846</v>
      </c>
      <c r="R308">
        <v>2013</v>
      </c>
      <c r="S308" s="34">
        <v>1.4999999999999999E-2</v>
      </c>
      <c r="T308" s="34">
        <f t="shared" si="3"/>
        <v>1.5</v>
      </c>
      <c r="U308" s="34">
        <f t="shared" si="2"/>
        <v>6.7</v>
      </c>
      <c r="V308" s="34">
        <v>6.7000000000000004E-2</v>
      </c>
      <c r="W308" s="83"/>
      <c r="X308" s="11">
        <v>39965</v>
      </c>
      <c r="Y308" s="92">
        <v>-1.4</v>
      </c>
      <c r="Z308" s="93">
        <v>8.8000000000000007</v>
      </c>
      <c r="AA308" s="93">
        <v>0.5</v>
      </c>
      <c r="AB308" s="1">
        <v>42143.4</v>
      </c>
      <c r="AC308" s="12">
        <v>-155258</v>
      </c>
      <c r="AD308" s="1"/>
      <c r="AI308" s="54">
        <v>63</v>
      </c>
      <c r="AJ308" s="54">
        <v>2.6589323552573165</v>
      </c>
      <c r="AK308" s="54">
        <v>1.3410676447426835</v>
      </c>
      <c r="AN308" s="54">
        <v>39</v>
      </c>
      <c r="AO308" s="54">
        <v>23.745754417685397</v>
      </c>
      <c r="AP308" s="54">
        <v>-3.5970271696777978</v>
      </c>
    </row>
    <row r="309" spans="1:42" ht="22" x14ac:dyDescent="0.5">
      <c r="A309" s="54">
        <v>18</v>
      </c>
      <c r="B309" s="54">
        <v>5.6896729363479878E-2</v>
      </c>
      <c r="C309" s="54">
        <v>2.6603270636520127E-2</v>
      </c>
      <c r="D309" s="33">
        <v>34060</v>
      </c>
      <c r="E309" s="96">
        <v>20.3145603940835</v>
      </c>
      <c r="F309" s="94"/>
      <c r="G309" s="34">
        <v>12</v>
      </c>
      <c r="H309" s="34">
        <v>4781234.7021393804</v>
      </c>
      <c r="I309" s="34">
        <v>1292054807876</v>
      </c>
      <c r="K309" s="89">
        <v>83</v>
      </c>
      <c r="L309" s="54">
        <v>26.903798428956154</v>
      </c>
      <c r="M309" s="54">
        <v>2.0340855609960471</v>
      </c>
      <c r="R309">
        <v>2014</v>
      </c>
      <c r="S309" s="34">
        <v>8.0000000000000002E-3</v>
      </c>
      <c r="T309" s="34">
        <f t="shared" si="3"/>
        <v>0.8</v>
      </c>
      <c r="U309" s="34">
        <f t="shared" si="2"/>
        <v>5.6000000000000005</v>
      </c>
      <c r="V309" s="34">
        <v>5.6000000000000001E-2</v>
      </c>
      <c r="W309" s="83"/>
      <c r="X309" s="11">
        <v>39995</v>
      </c>
      <c r="Y309" s="92">
        <v>-2.1</v>
      </c>
      <c r="Z309" s="93">
        <v>8.8000000000000007</v>
      </c>
      <c r="AA309" s="93">
        <v>0.5</v>
      </c>
      <c r="AB309" s="1">
        <v>33728.9</v>
      </c>
      <c r="AC309" s="12">
        <v>-163637</v>
      </c>
      <c r="AD309" s="1"/>
      <c r="AI309" s="54">
        <v>64</v>
      </c>
      <c r="AJ309" s="54">
        <v>3.2760297149701358</v>
      </c>
      <c r="AK309" s="54">
        <v>0.62397028502986407</v>
      </c>
      <c r="AN309" s="54">
        <v>40</v>
      </c>
      <c r="AO309" s="54">
        <v>23.91106274361962</v>
      </c>
      <c r="AP309" s="54">
        <v>-3.5965023495361201</v>
      </c>
    </row>
    <row r="310" spans="1:42" ht="22" x14ac:dyDescent="0.5">
      <c r="A310" s="54">
        <v>19</v>
      </c>
      <c r="B310" s="54">
        <v>6.4524658759112466E-2</v>
      </c>
      <c r="C310" s="54">
        <v>4.4275341240887528E-2</v>
      </c>
      <c r="D310" s="33">
        <v>34090</v>
      </c>
      <c r="E310" s="96">
        <v>20.397476967140602</v>
      </c>
      <c r="F310" s="94"/>
      <c r="G310" s="34">
        <v>12</v>
      </c>
      <c r="H310" s="34">
        <v>25999795.455875602</v>
      </c>
      <c r="I310" s="34">
        <v>1284150976454.3599</v>
      </c>
      <c r="K310" s="89">
        <v>84</v>
      </c>
      <c r="L310" s="54">
        <v>26.845503623799452</v>
      </c>
      <c r="M310" s="54">
        <v>2.1752969392097476</v>
      </c>
      <c r="R310">
        <v>2015</v>
      </c>
      <c r="S310" s="34">
        <v>7.0000000000000001E-3</v>
      </c>
      <c r="T310" s="34">
        <f t="shared" si="3"/>
        <v>0.70000000000000007</v>
      </c>
      <c r="U310" s="34">
        <f t="shared" si="2"/>
        <v>5</v>
      </c>
      <c r="V310" s="34">
        <v>0.05</v>
      </c>
      <c r="W310" s="83"/>
      <c r="X310" s="11">
        <v>40026</v>
      </c>
      <c r="Y310" s="92">
        <v>-1.5</v>
      </c>
      <c r="Z310" s="93">
        <v>8.9</v>
      </c>
      <c r="AA310" s="93">
        <v>0.5</v>
      </c>
      <c r="AB310" s="1">
        <v>42164.2</v>
      </c>
      <c r="AC310" s="12">
        <v>-162705</v>
      </c>
      <c r="AD310" s="1"/>
      <c r="AI310" s="54">
        <v>65</v>
      </c>
      <c r="AJ310" s="54">
        <v>3.2444578621121476</v>
      </c>
      <c r="AK310" s="54">
        <v>0.95554213788785258</v>
      </c>
      <c r="AN310" s="54">
        <v>41</v>
      </c>
      <c r="AO310" s="54">
        <v>23.882651307523954</v>
      </c>
      <c r="AP310" s="54">
        <v>-3.4851743403833524</v>
      </c>
    </row>
    <row r="311" spans="1:42" ht="22" x14ac:dyDescent="0.5">
      <c r="A311" s="54">
        <v>20</v>
      </c>
      <c r="B311" s="54">
        <v>6.7360683790822037E-2</v>
      </c>
      <c r="C311" s="54">
        <v>5.2539316209177969E-2</v>
      </c>
      <c r="D311" s="33">
        <v>34121</v>
      </c>
      <c r="E311" s="96">
        <v>20.7291432592923</v>
      </c>
      <c r="F311" s="94"/>
      <c r="G311" s="34">
        <v>12</v>
      </c>
      <c r="H311" s="34">
        <v>-199313475.65671802</v>
      </c>
      <c r="I311" s="34">
        <v>1288067244692.79</v>
      </c>
      <c r="K311" s="89">
        <v>85</v>
      </c>
      <c r="L311" s="54">
        <v>27.106166432841732</v>
      </c>
      <c r="M311" s="54">
        <v>1.9146341301674674</v>
      </c>
      <c r="R311">
        <v>2016</v>
      </c>
      <c r="S311" s="34">
        <v>2.1000000000000001E-2</v>
      </c>
      <c r="T311" s="34">
        <f t="shared" si="3"/>
        <v>2.1</v>
      </c>
      <c r="U311" s="34">
        <f t="shared" si="2"/>
        <v>4.7</v>
      </c>
      <c r="V311" s="34">
        <v>4.7E-2</v>
      </c>
      <c r="W311" s="83"/>
      <c r="X311" s="11">
        <v>40057</v>
      </c>
      <c r="Y311" s="92">
        <v>-1.3</v>
      </c>
      <c r="Z311" s="93">
        <v>9.1</v>
      </c>
      <c r="AA311" s="93">
        <v>0.5</v>
      </c>
      <c r="AB311" s="1">
        <v>33726.1</v>
      </c>
      <c r="AC311" s="12">
        <v>-170632</v>
      </c>
      <c r="AD311" s="1"/>
      <c r="AI311" s="54">
        <v>66</v>
      </c>
      <c r="AJ311" s="54">
        <v>2.7694704192477242</v>
      </c>
      <c r="AK311" s="54">
        <v>2.2305295807522758</v>
      </c>
      <c r="AN311" s="54">
        <v>42</v>
      </c>
      <c r="AO311" s="54">
        <v>23.9496672698777</v>
      </c>
      <c r="AP311" s="54">
        <v>-3.2205240105854003</v>
      </c>
    </row>
    <row r="312" spans="1:42" ht="22" x14ac:dyDescent="0.5">
      <c r="A312" s="54">
        <v>21</v>
      </c>
      <c r="B312" s="54">
        <v>7.1663618321691699E-2</v>
      </c>
      <c r="C312" s="54">
        <v>1.6936381678308299E-2</v>
      </c>
      <c r="D312" s="33">
        <v>34151</v>
      </c>
      <c r="E312" s="96">
        <v>20.977892978387001</v>
      </c>
      <c r="F312" s="94"/>
      <c r="G312" s="34">
        <v>12</v>
      </c>
      <c r="H312" s="34">
        <v>-88670051.040766701</v>
      </c>
      <c r="I312" s="34">
        <v>1306914614373.5801</v>
      </c>
      <c r="K312" s="89">
        <v>86</v>
      </c>
      <c r="L312" s="54">
        <v>27.19694835290014</v>
      </c>
      <c r="M312" s="54">
        <v>1.8238522101090595</v>
      </c>
      <c r="R312">
        <v>2017</v>
      </c>
      <c r="S312" s="34">
        <v>2.1000000000000001E-2</v>
      </c>
      <c r="T312" s="34">
        <f t="shared" si="3"/>
        <v>2.1</v>
      </c>
      <c r="U312" s="34">
        <f t="shared" si="2"/>
        <v>4.1000000000000005</v>
      </c>
      <c r="V312" s="34">
        <v>4.1000000000000002E-2</v>
      </c>
      <c r="W312" s="83"/>
      <c r="X312" s="11">
        <v>40087</v>
      </c>
      <c r="Y312" s="92">
        <v>-0.2</v>
      </c>
      <c r="Z312" s="93">
        <v>9.3000000000000007</v>
      </c>
      <c r="AA312" s="93">
        <v>0.5</v>
      </c>
      <c r="AB312" s="1">
        <v>33820.800000000003</v>
      </c>
      <c r="AC312" s="12">
        <v>-174228</v>
      </c>
      <c r="AD312" s="1"/>
      <c r="AI312" s="54">
        <v>67</v>
      </c>
      <c r="AJ312" s="54">
        <v>3.403147110001675</v>
      </c>
      <c r="AK312" s="54">
        <v>2.1968528899983246</v>
      </c>
      <c r="AN312" s="54">
        <v>43</v>
      </c>
      <c r="AO312" s="54">
        <v>23.977678221336895</v>
      </c>
      <c r="AP312" s="54">
        <v>-2.9997852429498941</v>
      </c>
    </row>
    <row r="313" spans="1:42" ht="22" x14ac:dyDescent="0.5">
      <c r="A313" s="54">
        <v>22</v>
      </c>
      <c r="B313" s="54">
        <v>7.7824638218164183E-2</v>
      </c>
      <c r="C313" s="54">
        <v>1.5275361781835819E-2</v>
      </c>
      <c r="D313" s="33">
        <v>34182</v>
      </c>
      <c r="E313" s="96">
        <v>21.2266426975199</v>
      </c>
      <c r="F313" s="94"/>
      <c r="G313" s="34">
        <v>12</v>
      </c>
      <c r="H313" s="34">
        <v>-150347772.26367903</v>
      </c>
      <c r="I313" s="34">
        <v>1316411267324.53</v>
      </c>
      <c r="K313" s="89">
        <v>87</v>
      </c>
      <c r="L313" s="54">
        <v>27.114051221992391</v>
      </c>
      <c r="M313" s="54">
        <v>1.9896659140356086</v>
      </c>
      <c r="R313">
        <v>2018</v>
      </c>
      <c r="S313" s="34">
        <v>1.9E-2</v>
      </c>
      <c r="T313" s="34">
        <f t="shared" si="3"/>
        <v>1.9</v>
      </c>
      <c r="U313" s="34">
        <f t="shared" si="2"/>
        <v>3.9</v>
      </c>
      <c r="V313" s="34">
        <v>3.9E-2</v>
      </c>
      <c r="W313" s="83"/>
      <c r="X313" s="11">
        <v>40118</v>
      </c>
      <c r="Y313" s="92">
        <v>1.8</v>
      </c>
      <c r="Z313" s="93">
        <v>9.1999999999999993</v>
      </c>
      <c r="AA313" s="93">
        <v>0.5</v>
      </c>
      <c r="AB313" s="1">
        <v>42430.400000000001</v>
      </c>
      <c r="AC313" s="12">
        <v>-178573</v>
      </c>
      <c r="AD313" s="1"/>
      <c r="AI313" s="54">
        <v>68</v>
      </c>
      <c r="AJ313" s="54">
        <v>3.2185797457540364</v>
      </c>
      <c r="AK313" s="54">
        <v>2.181420254245964</v>
      </c>
      <c r="AN313" s="54">
        <v>44</v>
      </c>
      <c r="AO313" s="54">
        <v>24.020732768765264</v>
      </c>
      <c r="AP313" s="54">
        <v>-2.794090071245364</v>
      </c>
    </row>
    <row r="314" spans="1:42" ht="22" x14ac:dyDescent="0.5">
      <c r="A314" s="54">
        <v>23</v>
      </c>
      <c r="B314" s="54">
        <v>8.2518748615476561E-2</v>
      </c>
      <c r="C314" s="54">
        <v>2.6581251384523441E-2</v>
      </c>
      <c r="D314" s="33">
        <v>34213</v>
      </c>
      <c r="E314" s="96">
        <v>21.4753924166146</v>
      </c>
      <c r="F314" s="94"/>
      <c r="G314" s="34">
        <v>12</v>
      </c>
      <c r="H314" s="34">
        <v>-194379600.059459</v>
      </c>
      <c r="I314" s="34">
        <v>1342028199444.22</v>
      </c>
      <c r="K314" s="89">
        <v>88</v>
      </c>
      <c r="L314" s="54">
        <v>27.73414507191147</v>
      </c>
      <c r="M314" s="54">
        <v>1.6183217832495309</v>
      </c>
      <c r="R314">
        <v>2019</v>
      </c>
      <c r="S314" s="34">
        <v>1.4999999999999999E-2</v>
      </c>
      <c r="T314" s="34">
        <f t="shared" si="3"/>
        <v>1.5</v>
      </c>
      <c r="U314" s="34">
        <f t="shared" si="2"/>
        <v>3.5000000000000004</v>
      </c>
      <c r="V314" s="34">
        <v>3.5000000000000003E-2</v>
      </c>
      <c r="W314" s="83"/>
      <c r="X314" s="11">
        <v>40148</v>
      </c>
      <c r="Y314" s="92">
        <v>2.7</v>
      </c>
      <c r="Z314" s="93">
        <v>9.1999999999999993</v>
      </c>
      <c r="AA314" s="93">
        <v>0.5</v>
      </c>
      <c r="AB314" s="1">
        <v>33954.699999999997</v>
      </c>
      <c r="AC314" s="12">
        <v>-182700</v>
      </c>
      <c r="AD314" s="1"/>
      <c r="AI314" s="54">
        <v>69</v>
      </c>
      <c r="AJ314" s="54">
        <v>2.4782626173928248</v>
      </c>
      <c r="AK314" s="54">
        <v>2.4217373826071755</v>
      </c>
      <c r="AN314" s="54">
        <v>45</v>
      </c>
      <c r="AO314" s="54">
        <v>24.106719356514176</v>
      </c>
      <c r="AP314" s="54">
        <v>-2.6313269398995764</v>
      </c>
    </row>
    <row r="315" spans="1:42" ht="22" x14ac:dyDescent="0.5">
      <c r="A315" s="54">
        <v>24</v>
      </c>
      <c r="B315" s="54">
        <v>8.2127572749033859E-2</v>
      </c>
      <c r="C315" s="54">
        <v>-1.8627572749033858E-2</v>
      </c>
      <c r="D315" s="33">
        <v>34243</v>
      </c>
      <c r="E315" s="96">
        <v>21.724142135747499</v>
      </c>
      <c r="F315" s="94"/>
      <c r="G315" s="34">
        <v>12</v>
      </c>
      <c r="H315" s="34">
        <v>-22933084.082154501</v>
      </c>
      <c r="I315" s="34">
        <v>1328973676995.1702</v>
      </c>
      <c r="K315" s="89">
        <v>89</v>
      </c>
      <c r="L315" s="54">
        <v>27.752613444273514</v>
      </c>
      <c r="M315" s="54">
        <v>1.4340202648115863</v>
      </c>
      <c r="S315" s="4"/>
      <c r="T315" s="4"/>
      <c r="U315" s="4"/>
      <c r="W315" s="83"/>
      <c r="X315" s="11">
        <v>40179</v>
      </c>
      <c r="Y315" s="92">
        <v>2.6</v>
      </c>
      <c r="Z315" s="93">
        <v>9.1</v>
      </c>
      <c r="AA315" s="93">
        <v>0.5</v>
      </c>
      <c r="AB315" s="1">
        <v>33761.800000000003</v>
      </c>
      <c r="AC315" s="12">
        <v>-181167</v>
      </c>
      <c r="AD315" s="1"/>
      <c r="AI315" s="54">
        <v>70</v>
      </c>
      <c r="AJ315" s="54">
        <v>2.6591398925749901</v>
      </c>
      <c r="AK315" s="54">
        <v>1.0408601074250101</v>
      </c>
      <c r="AN315" s="54">
        <v>46</v>
      </c>
      <c r="AO315" s="54">
        <v>24.026176508578448</v>
      </c>
      <c r="AP315" s="54">
        <v>-2.3020343728309491</v>
      </c>
    </row>
    <row r="316" spans="1:42" ht="21" x14ac:dyDescent="0.5">
      <c r="A316" s="54">
        <v>25</v>
      </c>
      <c r="B316" s="54">
        <v>8.4181246047858024E-2</v>
      </c>
      <c r="C316" s="54">
        <v>-2.5481246047858022E-2</v>
      </c>
      <c r="D316" s="33">
        <v>34274</v>
      </c>
      <c r="E316" s="96">
        <v>21.972891854842199</v>
      </c>
      <c r="F316" s="94"/>
      <c r="G316" s="34">
        <v>12</v>
      </c>
      <c r="H316" s="34">
        <v>-51590342.268296503</v>
      </c>
      <c r="I316" s="34">
        <v>1378568775040.8301</v>
      </c>
      <c r="K316" s="89">
        <v>90</v>
      </c>
      <c r="L316" s="54">
        <v>28.585017387507847</v>
      </c>
      <c r="M316" s="54">
        <v>0.85036604067195398</v>
      </c>
      <c r="X316" s="11">
        <v>40210</v>
      </c>
      <c r="Y316" s="92">
        <v>2.1</v>
      </c>
      <c r="Z316" s="93">
        <v>9.1999999999999993</v>
      </c>
      <c r="AA316" s="93">
        <v>0.75</v>
      </c>
      <c r="AB316" s="1">
        <v>33960.199999999997</v>
      </c>
      <c r="AC316" s="12">
        <v>-186093</v>
      </c>
      <c r="AD316" s="1"/>
      <c r="AI316" s="54">
        <v>71</v>
      </c>
      <c r="AJ316" s="54">
        <v>2.1677955166191305</v>
      </c>
      <c r="AK316" s="54">
        <v>-1.0677955166191304</v>
      </c>
      <c r="AN316" s="54">
        <v>47</v>
      </c>
      <c r="AO316" s="54">
        <v>24.17870218173676</v>
      </c>
      <c r="AP316" s="54">
        <v>-2.2058103268945608</v>
      </c>
    </row>
    <row r="317" spans="1:42" ht="21" x14ac:dyDescent="0.5">
      <c r="A317" s="54">
        <v>26</v>
      </c>
      <c r="B317" s="54">
        <v>8.4768009847522072E-2</v>
      </c>
      <c r="C317" s="54">
        <v>-3.5368009847522072E-2</v>
      </c>
      <c r="D317" s="33">
        <v>34304</v>
      </c>
      <c r="E317" s="96">
        <v>21.889975281785102</v>
      </c>
      <c r="F317" s="94"/>
      <c r="G317" s="34">
        <v>12</v>
      </c>
      <c r="H317" s="34">
        <v>-245672029.48929501</v>
      </c>
      <c r="I317" s="34">
        <v>1406249201491.2</v>
      </c>
      <c r="K317" s="89">
        <v>91</v>
      </c>
      <c r="L317" s="54">
        <v>28.617095827485265</v>
      </c>
      <c r="M317" s="54">
        <v>1.0670373198274348</v>
      </c>
      <c r="X317" s="11">
        <v>40238</v>
      </c>
      <c r="Y317" s="92">
        <v>2.2999999999999998</v>
      </c>
      <c r="Z317" s="93">
        <v>9.1999999999999993</v>
      </c>
      <c r="AA317" s="93">
        <v>0.75</v>
      </c>
      <c r="AB317" s="1">
        <v>42461.7</v>
      </c>
      <c r="AC317" s="12">
        <v>-189028</v>
      </c>
      <c r="AD317" s="1"/>
      <c r="AI317" s="54">
        <v>72</v>
      </c>
      <c r="AJ317" s="54">
        <v>1.1209215851160863</v>
      </c>
      <c r="AK317" s="54">
        <v>-1.0209215851160862</v>
      </c>
      <c r="AN317" s="54">
        <v>48</v>
      </c>
      <c r="AO317" s="54">
        <v>24.307721507521997</v>
      </c>
      <c r="AP317" s="54">
        <v>-2.4177462257368951</v>
      </c>
    </row>
    <row r="318" spans="1:42" ht="21" x14ac:dyDescent="0.5">
      <c r="A318" s="54">
        <v>27</v>
      </c>
      <c r="B318" s="54">
        <v>8.1443014982759146E-2</v>
      </c>
      <c r="C318" s="54">
        <v>-5.6543014982759147E-2</v>
      </c>
      <c r="D318" s="33">
        <v>34335</v>
      </c>
      <c r="E318" s="96">
        <v>21.807058708766299</v>
      </c>
      <c r="F318" s="94"/>
      <c r="G318" s="34">
        <v>12</v>
      </c>
      <c r="H318" s="34">
        <v>139421275.08777899</v>
      </c>
      <c r="I318" s="34">
        <v>1443328931146.3101</v>
      </c>
      <c r="K318" s="89">
        <v>92</v>
      </c>
      <c r="L318" s="54">
        <v>28.550072259826621</v>
      </c>
      <c r="M318" s="54">
        <v>1.2169774605048786</v>
      </c>
      <c r="X318" s="11">
        <v>40269</v>
      </c>
      <c r="Y318" s="92">
        <v>2.2000000000000002</v>
      </c>
      <c r="Z318" s="93">
        <v>9.3000000000000007</v>
      </c>
      <c r="AA318" s="93">
        <v>0.75</v>
      </c>
      <c r="AB318" s="1">
        <v>34070.800000000003</v>
      </c>
      <c r="AC318" s="12">
        <v>-188664</v>
      </c>
      <c r="AD318" s="1"/>
      <c r="AI318" s="54">
        <v>73</v>
      </c>
      <c r="AJ318" s="54">
        <v>1.3757288464940285</v>
      </c>
      <c r="AK318" s="54">
        <v>-1.2757288464940284</v>
      </c>
      <c r="AN318" s="54">
        <v>49</v>
      </c>
      <c r="AO318" s="54">
        <v>24.321568716305446</v>
      </c>
      <c r="AP318" s="54">
        <v>-2.5145100075391476</v>
      </c>
    </row>
    <row r="319" spans="1:42" ht="21" x14ac:dyDescent="0.5">
      <c r="A319" s="54">
        <v>28</v>
      </c>
      <c r="B319" s="54">
        <v>8.2323160682255203E-2</v>
      </c>
      <c r="C319" s="54">
        <v>-3.3723160682255206E-2</v>
      </c>
      <c r="D319" s="33">
        <v>34366</v>
      </c>
      <c r="E319" s="96">
        <v>21.972891854842199</v>
      </c>
      <c r="F319" s="94"/>
      <c r="G319" s="34">
        <v>12</v>
      </c>
      <c r="H319" s="34">
        <v>77519508.037778795</v>
      </c>
      <c r="I319" s="34">
        <v>1491758091173.8501</v>
      </c>
      <c r="K319" s="89">
        <v>93</v>
      </c>
      <c r="L319" s="54">
        <v>28.602243221876819</v>
      </c>
      <c r="M319" s="54">
        <v>1.3306396445305815</v>
      </c>
      <c r="X319" s="11">
        <v>40299</v>
      </c>
      <c r="Y319" s="92">
        <v>2</v>
      </c>
      <c r="Z319" s="93">
        <v>9</v>
      </c>
      <c r="AA319" s="93">
        <v>0.75</v>
      </c>
      <c r="AB319" s="1">
        <v>42875.199999999997</v>
      </c>
      <c r="AC319" s="12">
        <v>-193834</v>
      </c>
      <c r="AD319" s="1"/>
      <c r="AI319" s="54">
        <v>74</v>
      </c>
      <c r="AJ319" s="54">
        <v>1.1674017681815267</v>
      </c>
      <c r="AK319" s="54">
        <v>-0.96740176818152679</v>
      </c>
      <c r="AN319" s="54">
        <v>50</v>
      </c>
      <c r="AO319" s="54">
        <v>24.47886794474114</v>
      </c>
      <c r="AP319" s="54">
        <v>-2.5059760898989403</v>
      </c>
    </row>
    <row r="320" spans="1:42" ht="21.5" thickBot="1" x14ac:dyDescent="0.55000000000000004">
      <c r="A320" s="55">
        <v>29</v>
      </c>
      <c r="B320" s="55">
        <v>8.3203306381751274E-2</v>
      </c>
      <c r="C320" s="55">
        <v>-2.8203306381751274E-2</v>
      </c>
      <c r="D320" s="33">
        <v>34394</v>
      </c>
      <c r="E320" s="96">
        <v>22.1387250009181</v>
      </c>
      <c r="F320" s="94"/>
      <c r="G320" s="34">
        <v>12</v>
      </c>
      <c r="H320" s="34">
        <v>-361624101.67254102</v>
      </c>
      <c r="I320" s="34">
        <v>1492471330535.21</v>
      </c>
      <c r="K320" s="89">
        <v>94</v>
      </c>
      <c r="L320" s="54">
        <v>29.307795475128216</v>
      </c>
      <c r="M320" s="54">
        <v>0.95675368343088252</v>
      </c>
      <c r="X320" s="11">
        <v>40330</v>
      </c>
      <c r="Y320" s="92">
        <v>1.1000000000000001</v>
      </c>
      <c r="Z320" s="93">
        <v>8.8000000000000007</v>
      </c>
      <c r="AA320" s="93">
        <v>0.75</v>
      </c>
      <c r="AB320" s="1">
        <v>34394.400000000001</v>
      </c>
      <c r="AC320" s="12">
        <v>-198626</v>
      </c>
      <c r="AD320" s="1"/>
      <c r="AI320" s="54">
        <v>75</v>
      </c>
      <c r="AJ320" s="54">
        <v>0.54514788921534274</v>
      </c>
      <c r="AK320" s="54">
        <v>-0.94514788921534276</v>
      </c>
      <c r="AN320" s="54">
        <v>51</v>
      </c>
      <c r="AO320" s="54">
        <v>24.589188871882168</v>
      </c>
      <c r="AP320" s="54">
        <v>-2.450463870964068</v>
      </c>
    </row>
    <row r="321" spans="4:42" ht="21" x14ac:dyDescent="0.5">
      <c r="D321" s="33">
        <v>34425</v>
      </c>
      <c r="E321" s="96">
        <v>22.304558146993902</v>
      </c>
      <c r="F321" s="94"/>
      <c r="G321" s="34">
        <v>12</v>
      </c>
      <c r="H321" s="34">
        <v>-46621911.696550801</v>
      </c>
      <c r="I321" s="34">
        <v>1527103135530.97</v>
      </c>
      <c r="K321" s="89">
        <v>95</v>
      </c>
      <c r="L321" s="54">
        <v>29.489224545412561</v>
      </c>
      <c r="M321" s="54">
        <v>0.85824118616533696</v>
      </c>
      <c r="X321" s="11">
        <v>40360</v>
      </c>
      <c r="Y321" s="92">
        <v>1.2</v>
      </c>
      <c r="Z321" s="93">
        <v>8.8000000000000007</v>
      </c>
      <c r="AA321" s="93">
        <v>0.75</v>
      </c>
      <c r="AB321" s="1">
        <v>34396.199999999997</v>
      </c>
      <c r="AC321" s="12">
        <v>-195847</v>
      </c>
      <c r="AD321" s="1"/>
      <c r="AI321" s="54">
        <v>76</v>
      </c>
      <c r="AJ321" s="54">
        <v>1.0561507806327497</v>
      </c>
      <c r="AK321" s="54">
        <v>-1.7561507806327497</v>
      </c>
      <c r="AN321" s="54">
        <v>52</v>
      </c>
      <c r="AO321" s="54">
        <v>24.613130572910059</v>
      </c>
      <c r="AP321" s="54">
        <v>-2.3085724259161573</v>
      </c>
    </row>
    <row r="322" spans="4:42" ht="21" x14ac:dyDescent="0.5">
      <c r="D322" s="33">
        <v>34455</v>
      </c>
      <c r="E322" s="96">
        <v>22.553307866088598</v>
      </c>
      <c r="F322" s="94"/>
      <c r="G322" s="34">
        <v>12</v>
      </c>
      <c r="H322" s="34">
        <v>-17397427.2537737</v>
      </c>
      <c r="I322" s="34">
        <v>1552164383078.6899</v>
      </c>
      <c r="K322" s="89">
        <v>96</v>
      </c>
      <c r="L322" s="54">
        <v>29.558645423431535</v>
      </c>
      <c r="M322" s="54">
        <v>1.286319746373966</v>
      </c>
      <c r="X322" s="11">
        <v>40391</v>
      </c>
      <c r="Y322" s="92">
        <v>1.1000000000000001</v>
      </c>
      <c r="Z322" s="93">
        <v>8.9</v>
      </c>
      <c r="AA322" s="93">
        <v>0.75</v>
      </c>
      <c r="AB322" s="1">
        <v>43266.9</v>
      </c>
      <c r="AC322" s="12">
        <v>-200937</v>
      </c>
      <c r="AD322" s="1"/>
      <c r="AI322" s="54">
        <v>77</v>
      </c>
      <c r="AJ322" s="54">
        <v>0.96278871912173658</v>
      </c>
      <c r="AK322" s="54">
        <v>-2.2627887191217368</v>
      </c>
      <c r="AN322" s="54">
        <v>53</v>
      </c>
      <c r="AO322" s="54">
        <v>24.67943297238606</v>
      </c>
      <c r="AP322" s="54">
        <v>-2.1261251062974615</v>
      </c>
    </row>
    <row r="323" spans="4:42" ht="21" x14ac:dyDescent="0.5">
      <c r="D323" s="33">
        <v>34486</v>
      </c>
      <c r="E323" s="96">
        <v>22.967890731297398</v>
      </c>
      <c r="F323" s="94"/>
      <c r="G323" s="34">
        <v>12</v>
      </c>
      <c r="H323" s="34">
        <v>-115085128.582792</v>
      </c>
      <c r="I323" s="34">
        <v>1592908598637.8</v>
      </c>
      <c r="K323" s="89">
        <v>97</v>
      </c>
      <c r="L323" s="54">
        <v>28.375990705619163</v>
      </c>
      <c r="M323" s="54">
        <v>3.4639733406416369</v>
      </c>
      <c r="X323" s="11">
        <v>40422</v>
      </c>
      <c r="Y323" s="92">
        <v>1.1000000000000001</v>
      </c>
      <c r="Z323" s="93">
        <v>8.8000000000000007</v>
      </c>
      <c r="AA323" s="93">
        <v>0.75</v>
      </c>
      <c r="AB323" s="1">
        <v>34738.300000000003</v>
      </c>
      <c r="AC323" s="12">
        <v>-200937</v>
      </c>
      <c r="AD323" s="1"/>
      <c r="AI323" s="54">
        <v>78</v>
      </c>
      <c r="AJ323" s="54">
        <v>0.44759759918308939</v>
      </c>
      <c r="AK323" s="54">
        <v>-1.8475975991830893</v>
      </c>
      <c r="AN323" s="54">
        <v>54</v>
      </c>
      <c r="AO323" s="54">
        <v>24.823011785884134</v>
      </c>
      <c r="AP323" s="54">
        <v>-1.8551210545867356</v>
      </c>
    </row>
    <row r="324" spans="4:42" ht="21" x14ac:dyDescent="0.5">
      <c r="D324" s="33">
        <v>34516</v>
      </c>
      <c r="E324" s="96">
        <v>23.2995570234492</v>
      </c>
      <c r="F324" s="94"/>
      <c r="G324" s="34">
        <v>12</v>
      </c>
      <c r="H324" s="34">
        <v>-252612588.86916098</v>
      </c>
      <c r="I324" s="34">
        <v>1632965593360.25</v>
      </c>
      <c r="K324" s="89">
        <v>98</v>
      </c>
      <c r="L324" s="54">
        <v>28.494319762240156</v>
      </c>
      <c r="M324" s="54">
        <v>3.1798111379447427</v>
      </c>
      <c r="X324" s="11">
        <v>40452</v>
      </c>
      <c r="Y324" s="92">
        <v>1.2</v>
      </c>
      <c r="Z324" s="93">
        <v>8.6999999999999993</v>
      </c>
      <c r="AA324" s="93">
        <v>0.75</v>
      </c>
      <c r="AB324" s="1">
        <v>34930.199999999997</v>
      </c>
      <c r="AC324" s="12">
        <v>-202727</v>
      </c>
      <c r="AD324" s="1"/>
      <c r="AI324" s="54">
        <v>79</v>
      </c>
      <c r="AJ324" s="54">
        <v>1.1699534766448973</v>
      </c>
      <c r="AK324" s="54">
        <v>-3.2699534766448974</v>
      </c>
      <c r="AN324" s="54">
        <v>55</v>
      </c>
      <c r="AO324" s="54">
        <v>24.974393667434594</v>
      </c>
      <c r="AP324" s="54">
        <v>-1.6748366439853939</v>
      </c>
    </row>
    <row r="325" spans="4:42" ht="21" x14ac:dyDescent="0.5">
      <c r="D325" s="33">
        <v>34547</v>
      </c>
      <c r="E325" s="96">
        <v>23.548306742543801</v>
      </c>
      <c r="F325" s="94"/>
      <c r="G325" s="34">
        <v>12</v>
      </c>
      <c r="H325" s="34">
        <v>-194885207.91112602</v>
      </c>
      <c r="I325" s="34">
        <v>1620366070756.47</v>
      </c>
      <c r="K325" s="89">
        <v>99</v>
      </c>
      <c r="L325" s="54">
        <v>28.857126193695606</v>
      </c>
      <c r="M325" s="54">
        <v>2.6511715604133954</v>
      </c>
      <c r="X325" s="11">
        <v>40483</v>
      </c>
      <c r="Y325" s="92">
        <v>1.1000000000000001</v>
      </c>
      <c r="Z325" s="93">
        <v>9.1999999999999993</v>
      </c>
      <c r="AA325" s="93">
        <v>0.75</v>
      </c>
      <c r="AB325" s="1">
        <v>43777.3</v>
      </c>
      <c r="AC325" s="12">
        <v>-202180</v>
      </c>
      <c r="AD325" s="1"/>
      <c r="AI325" s="54">
        <v>80</v>
      </c>
      <c r="AJ325" s="54">
        <v>0.57326265403418031</v>
      </c>
      <c r="AK325" s="54">
        <v>-2.0732626540341803</v>
      </c>
      <c r="AN325" s="54">
        <v>56</v>
      </c>
      <c r="AO325" s="54">
        <v>24.923211949553263</v>
      </c>
      <c r="AP325" s="54">
        <v>-1.3749052070094621</v>
      </c>
    </row>
    <row r="326" spans="4:42" ht="21.5" thickBot="1" x14ac:dyDescent="0.55000000000000004">
      <c r="D326" s="33">
        <v>34578</v>
      </c>
      <c r="E326" s="96">
        <v>23.879973034695599</v>
      </c>
      <c r="F326" s="94"/>
      <c r="G326" s="34">
        <v>12</v>
      </c>
      <c r="H326" s="34">
        <v>-260322588.62607598</v>
      </c>
      <c r="I326" s="34">
        <v>1667244439441.72</v>
      </c>
      <c r="K326" s="89">
        <v>100</v>
      </c>
      <c r="L326" s="54">
        <v>29.256379850180309</v>
      </c>
      <c r="M326" s="54">
        <v>2.5006676230233893</v>
      </c>
      <c r="N326" t="s">
        <v>116</v>
      </c>
      <c r="X326" s="11">
        <v>40513</v>
      </c>
      <c r="Y326" s="92">
        <v>1.5</v>
      </c>
      <c r="Z326" s="93">
        <v>8.6999999999999993</v>
      </c>
      <c r="AA326" s="93">
        <v>0.75</v>
      </c>
      <c r="AB326" s="1">
        <v>35157.199999999997</v>
      </c>
      <c r="AC326" s="12">
        <v>-208223</v>
      </c>
      <c r="AD326" s="1"/>
      <c r="AI326" s="54">
        <v>81</v>
      </c>
      <c r="AJ326" s="54">
        <v>1.2678180319913412</v>
      </c>
      <c r="AK326" s="54">
        <v>-2.5678180319913411</v>
      </c>
      <c r="AN326" s="54">
        <v>57</v>
      </c>
      <c r="AO326" s="54">
        <v>25.076834058686359</v>
      </c>
      <c r="AP326" s="54">
        <v>-1.1968610239907598</v>
      </c>
    </row>
    <row r="327" spans="4:42" ht="21" x14ac:dyDescent="0.5">
      <c r="D327" s="33">
        <v>34608</v>
      </c>
      <c r="E327" s="96">
        <v>23.962889607714398</v>
      </c>
      <c r="F327" s="94"/>
      <c r="G327" s="34">
        <v>12</v>
      </c>
      <c r="H327" s="34">
        <v>-320847941.31445497</v>
      </c>
      <c r="I327" s="34">
        <v>1716378777553.1399</v>
      </c>
      <c r="K327" s="89">
        <v>101</v>
      </c>
      <c r="L327" s="54">
        <v>29.971138676790588</v>
      </c>
      <c r="M327" s="54">
        <v>2.2834082346407101</v>
      </c>
      <c r="N327" s="53"/>
      <c r="O327" s="53" t="s">
        <v>117</v>
      </c>
      <c r="P327" s="53" t="s">
        <v>118</v>
      </c>
      <c r="Q327" s="53" t="s">
        <v>119</v>
      </c>
      <c r="R327" s="53" t="s">
        <v>120</v>
      </c>
      <c r="S327" s="53" t="s">
        <v>121</v>
      </c>
      <c r="X327" s="11">
        <v>40544</v>
      </c>
      <c r="Y327" s="92">
        <v>1.6</v>
      </c>
      <c r="Z327" s="93">
        <v>8.5</v>
      </c>
      <c r="AA327" s="93">
        <v>0.75</v>
      </c>
      <c r="AB327" s="1">
        <v>44109</v>
      </c>
      <c r="AC327" s="12">
        <v>-216055</v>
      </c>
      <c r="AD327" s="1"/>
      <c r="AI327" s="54">
        <v>82</v>
      </c>
      <c r="AJ327" s="54">
        <v>1.3068280206573823</v>
      </c>
      <c r="AK327" s="54">
        <v>-1.5068280206573823</v>
      </c>
      <c r="AN327" s="54">
        <v>58</v>
      </c>
      <c r="AO327" s="54">
        <v>25.235862358329054</v>
      </c>
      <c r="AP327" s="54">
        <v>-1.272972750614656</v>
      </c>
    </row>
    <row r="328" spans="4:42" ht="21" x14ac:dyDescent="0.5">
      <c r="D328" s="33">
        <v>34639</v>
      </c>
      <c r="E328" s="96">
        <v>24.1287227537902</v>
      </c>
      <c r="F328" s="94"/>
      <c r="G328" s="34">
        <v>12</v>
      </c>
      <c r="H328" s="34">
        <v>-191559578.06533</v>
      </c>
      <c r="I328" s="34">
        <v>1748983544903.6399</v>
      </c>
      <c r="K328" s="89">
        <v>102</v>
      </c>
      <c r="L328" s="54">
        <v>29.9552304692346</v>
      </c>
      <c r="M328" s="54">
        <v>3.1284821725759997</v>
      </c>
      <c r="N328" s="54" t="s">
        <v>122</v>
      </c>
      <c r="O328" s="54">
        <v>1</v>
      </c>
      <c r="P328" s="54">
        <v>6.9581621237563042E-3</v>
      </c>
      <c r="Q328" s="54">
        <v>6.9581621237563042E-3</v>
      </c>
      <c r="R328" s="54">
        <v>8.4501552171629744</v>
      </c>
      <c r="S328" s="54">
        <v>7.209280582070419E-3</v>
      </c>
      <c r="X328" s="11">
        <v>40575</v>
      </c>
      <c r="Y328" s="92">
        <v>2.1</v>
      </c>
      <c r="Z328" s="93">
        <v>8.4</v>
      </c>
      <c r="AA328" s="93">
        <v>0.75</v>
      </c>
      <c r="AB328" s="1">
        <v>35486.400000000001</v>
      </c>
      <c r="AC328" s="12">
        <v>-211155</v>
      </c>
      <c r="AD328" s="1"/>
      <c r="AI328" s="54">
        <v>83</v>
      </c>
      <c r="AJ328" s="54">
        <v>0.81691847268435414</v>
      </c>
      <c r="AK328" s="54">
        <v>0.98308152731564591</v>
      </c>
      <c r="AN328" s="54">
        <v>59</v>
      </c>
      <c r="AO328" s="54">
        <v>25.299628773799203</v>
      </c>
      <c r="AP328" s="54">
        <v>-1.1709060200090029</v>
      </c>
    </row>
    <row r="329" spans="4:42" ht="21" x14ac:dyDescent="0.5">
      <c r="D329" s="33">
        <v>34669</v>
      </c>
      <c r="E329" s="96">
        <v>23.962889607714398</v>
      </c>
      <c r="F329" s="94"/>
      <c r="G329" s="34">
        <v>12</v>
      </c>
      <c r="H329" s="34">
        <v>-242495448.26051199</v>
      </c>
      <c r="I329" s="34">
        <v>1781272192613.8699</v>
      </c>
      <c r="K329" s="89">
        <v>103</v>
      </c>
      <c r="L329" s="54">
        <v>30.10464489814099</v>
      </c>
      <c r="M329" s="54">
        <v>3.9740666201249084</v>
      </c>
      <c r="N329" s="54" t="s">
        <v>123</v>
      </c>
      <c r="O329" s="54">
        <v>27</v>
      </c>
      <c r="P329" s="54">
        <v>2.2232772359002319E-2</v>
      </c>
      <c r="Q329" s="54">
        <v>8.2343601329638221E-4</v>
      </c>
      <c r="R329" s="54"/>
      <c r="S329" s="54"/>
      <c r="X329" s="11">
        <v>40603</v>
      </c>
      <c r="Y329" s="92">
        <v>2.7</v>
      </c>
      <c r="Z329" s="93">
        <v>8.4</v>
      </c>
      <c r="AA329" s="93">
        <v>0.75</v>
      </c>
      <c r="AB329" s="1">
        <v>35653</v>
      </c>
      <c r="AC329" s="12">
        <v>-218851</v>
      </c>
      <c r="AD329" s="1"/>
      <c r="AI329" s="54">
        <v>84</v>
      </c>
      <c r="AJ329" s="54">
        <v>1.4648434905800509</v>
      </c>
      <c r="AK329" s="54">
        <v>1.2351565094199493</v>
      </c>
      <c r="AN329" s="54">
        <v>60</v>
      </c>
      <c r="AO329" s="54">
        <v>25.406885108866369</v>
      </c>
      <c r="AP329" s="54">
        <v>-1.4439955011519707</v>
      </c>
    </row>
    <row r="330" spans="4:42" ht="21.5" thickBot="1" x14ac:dyDescent="0.55000000000000004">
      <c r="D330" s="33">
        <v>34700</v>
      </c>
      <c r="E330" s="96">
        <v>23.962889607714398</v>
      </c>
      <c r="F330" s="94"/>
      <c r="G330" s="34">
        <v>12</v>
      </c>
      <c r="H330" s="34">
        <v>-93312033.777992204</v>
      </c>
      <c r="I330" s="34">
        <v>1775039058620.3699</v>
      </c>
      <c r="K330" s="89">
        <v>104</v>
      </c>
      <c r="L330" s="54">
        <v>30.067076130826379</v>
      </c>
      <c r="M330" s="54">
        <v>4.1774685335153237</v>
      </c>
      <c r="N330" s="55" t="s">
        <v>124</v>
      </c>
      <c r="O330" s="55">
        <v>28</v>
      </c>
      <c r="P330" s="55">
        <v>2.9190934482758623E-2</v>
      </c>
      <c r="Q330" s="55"/>
      <c r="R330" s="55"/>
      <c r="S330" s="55"/>
      <c r="X330" s="11">
        <v>40634</v>
      </c>
      <c r="Y330" s="92">
        <v>3.2</v>
      </c>
      <c r="Z330" s="93">
        <v>8.5</v>
      </c>
      <c r="AA330" s="93">
        <v>0.75</v>
      </c>
      <c r="AB330" s="1">
        <v>35868.300000000003</v>
      </c>
      <c r="AC330" s="12">
        <v>-219684</v>
      </c>
      <c r="AD330" s="1"/>
      <c r="AI330" s="54">
        <v>85</v>
      </c>
      <c r="AJ330" s="54">
        <v>1.4600517320136412</v>
      </c>
      <c r="AK330" s="54">
        <v>1.1399482679863588</v>
      </c>
      <c r="AN330" s="54">
        <v>61</v>
      </c>
      <c r="AO330" s="54">
        <v>25.351836312044096</v>
      </c>
      <c r="AP330" s="54">
        <v>-1.3889467043296975</v>
      </c>
    </row>
    <row r="331" spans="4:42" ht="21" x14ac:dyDescent="0.5">
      <c r="D331" s="33">
        <v>34731</v>
      </c>
      <c r="E331" s="96">
        <v>24.1287227537902</v>
      </c>
      <c r="F331" s="94"/>
      <c r="G331" s="34">
        <v>12</v>
      </c>
      <c r="H331" s="34">
        <v>-352643915.300372</v>
      </c>
      <c r="I331" s="34">
        <v>1808899522620.49</v>
      </c>
      <c r="K331" s="89">
        <v>105</v>
      </c>
      <c r="L331" s="54">
        <v>30.315809837851134</v>
      </c>
      <c r="M331" s="54">
        <v>4.5091508377369678</v>
      </c>
      <c r="X331" s="11">
        <v>40664</v>
      </c>
      <c r="Y331" s="92">
        <v>3.6</v>
      </c>
      <c r="Z331" s="93">
        <v>8.5</v>
      </c>
      <c r="AA331" s="93">
        <v>0.75</v>
      </c>
      <c r="AB331" s="1">
        <v>45137.2</v>
      </c>
      <c r="AC331" s="12">
        <v>-224671</v>
      </c>
      <c r="AD331" s="1"/>
      <c r="AI331" s="54">
        <v>86</v>
      </c>
      <c r="AJ331" s="54">
        <v>1.5836437063734148</v>
      </c>
      <c r="AK331" s="54">
        <v>0.51635629362658531</v>
      </c>
      <c r="AN331" s="54">
        <v>62</v>
      </c>
      <c r="AO331" s="54">
        <v>25.515062969087136</v>
      </c>
      <c r="AP331" s="54">
        <v>-1.3863402152969364</v>
      </c>
    </row>
    <row r="332" spans="4:42" ht="21" x14ac:dyDescent="0.5">
      <c r="D332" s="33">
        <v>34759</v>
      </c>
      <c r="E332" s="96">
        <v>24.294555899866101</v>
      </c>
      <c r="F332" s="94"/>
      <c r="G332" s="34">
        <v>12</v>
      </c>
      <c r="H332" s="34">
        <v>-316051857.85532302</v>
      </c>
      <c r="I332" s="34">
        <v>1891386843187.6099</v>
      </c>
      <c r="K332" s="89">
        <v>106</v>
      </c>
      <c r="L332" s="54">
        <v>30.36902865019362</v>
      </c>
      <c r="M332" s="54">
        <v>5.5338474748685798</v>
      </c>
      <c r="X332" s="11">
        <v>40695</v>
      </c>
      <c r="Y332" s="92">
        <v>3.6</v>
      </c>
      <c r="Z332" s="93">
        <v>8.5</v>
      </c>
      <c r="AA332" s="93">
        <v>0.75</v>
      </c>
      <c r="AB332" s="1">
        <v>36395.199999999997</v>
      </c>
      <c r="AC332" s="12">
        <v>-225043</v>
      </c>
      <c r="AD332" s="1"/>
      <c r="AI332" s="54">
        <v>87</v>
      </c>
      <c r="AJ332" s="54">
        <v>1.0644539850846142</v>
      </c>
      <c r="AK332" s="54">
        <v>1.2355460149153856</v>
      </c>
      <c r="AN332" s="54">
        <v>63</v>
      </c>
      <c r="AO332" s="54">
        <v>25.747980888452574</v>
      </c>
      <c r="AP332" s="54">
        <v>-1.4534249885864732</v>
      </c>
    </row>
    <row r="333" spans="4:42" ht="21" x14ac:dyDescent="0.5">
      <c r="D333" s="33">
        <v>34790</v>
      </c>
      <c r="E333" s="96">
        <v>24.460389045942001</v>
      </c>
      <c r="F333" s="94"/>
      <c r="G333" s="34">
        <v>12</v>
      </c>
      <c r="H333" s="34">
        <v>-32554621.460927505</v>
      </c>
      <c r="I333" s="34">
        <v>1878162295059.54</v>
      </c>
      <c r="K333" s="89">
        <v>107</v>
      </c>
      <c r="L333" s="54">
        <v>30.307481933201423</v>
      </c>
      <c r="M333" s="54">
        <v>6.0099770570695767</v>
      </c>
      <c r="X333" s="11">
        <v>40725</v>
      </c>
      <c r="Y333" s="92">
        <v>3.6</v>
      </c>
      <c r="Z333" s="93">
        <v>8.4</v>
      </c>
      <c r="AA333" s="93">
        <v>0.75</v>
      </c>
      <c r="AB333" s="1">
        <v>37044.9</v>
      </c>
      <c r="AC333" s="12">
        <v>-225810</v>
      </c>
      <c r="AD333" s="1"/>
      <c r="AI333" s="54">
        <v>88</v>
      </c>
      <c r="AJ333" s="54">
        <v>1.6131642894811669</v>
      </c>
      <c r="AK333" s="54">
        <v>0.58683571051883332</v>
      </c>
      <c r="AN333" s="54">
        <v>64</v>
      </c>
      <c r="AO333" s="54">
        <v>25.639323931321943</v>
      </c>
      <c r="AP333" s="54">
        <v>-1.1789348853799417</v>
      </c>
    </row>
    <row r="334" spans="4:42" ht="21" x14ac:dyDescent="0.5">
      <c r="D334" s="33">
        <v>34820</v>
      </c>
      <c r="E334" s="96">
        <v>24.874971911150801</v>
      </c>
      <c r="F334" s="94"/>
      <c r="G334" s="34">
        <v>12</v>
      </c>
      <c r="H334" s="34">
        <v>-480356933.63518</v>
      </c>
      <c r="I334" s="34">
        <v>1900395370802.0901</v>
      </c>
      <c r="K334" s="89">
        <v>108</v>
      </c>
      <c r="L334" s="54">
        <v>30.416856722279356</v>
      </c>
      <c r="M334" s="54">
        <v>5.1543531106693479</v>
      </c>
      <c r="X334" s="11">
        <v>40756</v>
      </c>
      <c r="Y334" s="92">
        <v>3.8</v>
      </c>
      <c r="Z334" s="93">
        <v>8.4</v>
      </c>
      <c r="AA334" s="93">
        <v>0.75</v>
      </c>
      <c r="AB334" s="1">
        <v>47518.3</v>
      </c>
      <c r="AC334" s="12">
        <v>-225423</v>
      </c>
      <c r="AD334" s="1"/>
      <c r="AI334" s="54">
        <v>89</v>
      </c>
      <c r="AJ334" s="54">
        <v>1.1463994476615724</v>
      </c>
      <c r="AK334" s="54">
        <v>0.85360055233842758</v>
      </c>
      <c r="AN334" s="54">
        <v>65</v>
      </c>
      <c r="AO334" s="54">
        <v>25.814896748621457</v>
      </c>
      <c r="AP334" s="54">
        <v>-0.93992483747065592</v>
      </c>
    </row>
    <row r="335" spans="4:42" ht="21" x14ac:dyDescent="0.5">
      <c r="D335" s="33">
        <v>34851</v>
      </c>
      <c r="E335" s="96">
        <v>25.372471349378401</v>
      </c>
      <c r="F335" s="94"/>
      <c r="G335" s="34">
        <v>12</v>
      </c>
      <c r="H335" s="34">
        <v>-377699526.62086201</v>
      </c>
      <c r="I335" s="34">
        <v>1898177254271.8801</v>
      </c>
      <c r="K335" s="89">
        <v>109</v>
      </c>
      <c r="L335" s="54">
        <v>30.667208517462445</v>
      </c>
      <c r="M335" s="54">
        <v>4.1577521581256569</v>
      </c>
      <c r="X335" s="11">
        <v>40787</v>
      </c>
      <c r="Y335" s="92">
        <v>3.9</v>
      </c>
      <c r="Z335" s="93">
        <v>8.4</v>
      </c>
      <c r="AA335" s="93">
        <v>0.75</v>
      </c>
      <c r="AB335" s="1">
        <v>38144.6</v>
      </c>
      <c r="AC335" s="12">
        <v>-225703</v>
      </c>
      <c r="AD335" s="1"/>
      <c r="AI335" s="54">
        <v>90</v>
      </c>
      <c r="AJ335" s="54">
        <v>1.8279960720698771</v>
      </c>
      <c r="AK335" s="54">
        <v>-0.72799607206987704</v>
      </c>
      <c r="AN335" s="54">
        <v>66</v>
      </c>
      <c r="AO335" s="54">
        <v>25.783090592680516</v>
      </c>
      <c r="AP335" s="54">
        <v>-0.41061924330211497</v>
      </c>
    </row>
    <row r="336" spans="4:42" ht="21" x14ac:dyDescent="0.5">
      <c r="D336" s="33">
        <v>34881</v>
      </c>
      <c r="E336" s="96">
        <v>25.9528873606248</v>
      </c>
      <c r="F336" s="94"/>
      <c r="G336" s="34">
        <v>12</v>
      </c>
      <c r="H336" s="34">
        <v>-514238769.55811501</v>
      </c>
      <c r="I336" s="34">
        <v>1926535075790.8401</v>
      </c>
      <c r="K336" s="89">
        <v>110</v>
      </c>
      <c r="L336" s="54">
        <v>30.689185458268803</v>
      </c>
      <c r="M336" s="54">
        <v>3.7211923521487975</v>
      </c>
      <c r="X336" s="11">
        <v>40817</v>
      </c>
      <c r="Y336" s="92">
        <v>3.5</v>
      </c>
      <c r="Z336" s="93">
        <v>8.1999999999999993</v>
      </c>
      <c r="AA336" s="93">
        <v>0.75</v>
      </c>
      <c r="AB336" s="1">
        <v>47853.3</v>
      </c>
      <c r="AC336" s="12">
        <v>-226645</v>
      </c>
      <c r="AD336" s="1"/>
      <c r="AI336" s="54">
        <v>91</v>
      </c>
      <c r="AJ336" s="54">
        <v>1.7765306616183401</v>
      </c>
      <c r="AK336" s="54">
        <v>-0.5765306616183401</v>
      </c>
      <c r="AN336" s="54">
        <v>67</v>
      </c>
      <c r="AO336" s="54">
        <v>25.899915122061806</v>
      </c>
      <c r="AP336" s="54">
        <v>5.2972238562993823E-2</v>
      </c>
    </row>
    <row r="337" spans="4:42" ht="21" x14ac:dyDescent="0.5">
      <c r="D337" s="33">
        <v>34912</v>
      </c>
      <c r="E337" s="96">
        <v>26.118720506700701</v>
      </c>
      <c r="F337" s="94"/>
      <c r="G337" s="34">
        <v>12</v>
      </c>
      <c r="H337" s="34">
        <v>-509756593.86996496</v>
      </c>
      <c r="I337" s="34">
        <v>1976082431252.76</v>
      </c>
      <c r="K337" s="89">
        <v>111</v>
      </c>
      <c r="L337" s="54">
        <v>31.519028831419192</v>
      </c>
      <c r="M337" s="54">
        <v>2.8084324059413106</v>
      </c>
      <c r="X337" s="11">
        <v>40848</v>
      </c>
      <c r="Y337" s="92">
        <v>3.4</v>
      </c>
      <c r="Z337" s="93">
        <v>8</v>
      </c>
      <c r="AA337" s="93">
        <v>0.75</v>
      </c>
      <c r="AB337" s="1">
        <v>38446.5</v>
      </c>
      <c r="AC337" s="12">
        <v>-226633</v>
      </c>
      <c r="AD337" s="1"/>
      <c r="AI337" s="54">
        <v>92</v>
      </c>
      <c r="AJ337" s="54">
        <v>1.2617333688835561</v>
      </c>
      <c r="AK337" s="54">
        <v>-0.16173336888355605</v>
      </c>
      <c r="AN337" s="54">
        <v>68</v>
      </c>
      <c r="AO337" s="54">
        <v>26.044133397845954</v>
      </c>
      <c r="AP337" s="54">
        <v>7.4587108854746731E-2</v>
      </c>
    </row>
    <row r="338" spans="4:42" ht="21" x14ac:dyDescent="0.5">
      <c r="D338" s="33">
        <v>34943</v>
      </c>
      <c r="E338" s="96">
        <v>26.284553652776498</v>
      </c>
      <c r="F338" s="94"/>
      <c r="G338" s="34">
        <v>12</v>
      </c>
      <c r="H338" s="34">
        <v>-576486431.83900309</v>
      </c>
      <c r="I338" s="34">
        <v>1990241846176.6399</v>
      </c>
      <c r="K338" s="89">
        <v>112</v>
      </c>
      <c r="L338" s="54">
        <v>31.49980777672026</v>
      </c>
      <c r="M338" s="54">
        <v>2.9105700336973399</v>
      </c>
      <c r="X338" s="11">
        <v>40878</v>
      </c>
      <c r="Y338" s="92">
        <v>3</v>
      </c>
      <c r="Z338" s="93">
        <v>7.9</v>
      </c>
      <c r="AA338" s="93">
        <v>0.75</v>
      </c>
      <c r="AB338" s="1">
        <v>38551</v>
      </c>
      <c r="AC338" s="12">
        <v>-229973</v>
      </c>
      <c r="AD338" s="1"/>
      <c r="AI338" s="54">
        <v>93</v>
      </c>
      <c r="AJ338" s="54">
        <v>1.8474978008750809</v>
      </c>
      <c r="AK338" s="54">
        <v>-0.74749780087508078</v>
      </c>
      <c r="AN338" s="54">
        <v>69</v>
      </c>
      <c r="AO338" s="54">
        <v>26.102108994223517</v>
      </c>
      <c r="AP338" s="54">
        <v>0.18244465855298131</v>
      </c>
    </row>
    <row r="339" spans="4:42" ht="21" x14ac:dyDescent="0.5">
      <c r="D339" s="33">
        <v>34973</v>
      </c>
      <c r="E339" s="96">
        <v>26.450386798852399</v>
      </c>
      <c r="F339" s="94"/>
      <c r="G339" s="34">
        <v>12</v>
      </c>
      <c r="H339" s="34">
        <v>-254010505.82007399</v>
      </c>
      <c r="I339" s="34">
        <v>2018480631476.78</v>
      </c>
      <c r="K339" s="89">
        <v>113</v>
      </c>
      <c r="L339" s="54">
        <v>31.634430491235911</v>
      </c>
      <c r="M339" s="54">
        <v>3.1076136113333916</v>
      </c>
      <c r="X339" s="11">
        <v>40909</v>
      </c>
      <c r="Y339" s="92">
        <v>2.9</v>
      </c>
      <c r="Z339" s="93">
        <v>7.7</v>
      </c>
      <c r="AA339" s="93">
        <v>0.75</v>
      </c>
      <c r="AB339" s="1">
        <v>48640.2</v>
      </c>
      <c r="AC339" s="12">
        <v>-231056</v>
      </c>
      <c r="AD339" s="1"/>
      <c r="AI339" s="54">
        <v>94</v>
      </c>
      <c r="AJ339" s="54">
        <v>1.8781465355475386</v>
      </c>
      <c r="AK339" s="54">
        <v>-0.67814653554753868</v>
      </c>
      <c r="AN339" s="54">
        <v>70</v>
      </c>
      <c r="AO339" s="54">
        <v>26.10545796235149</v>
      </c>
      <c r="AP339" s="54">
        <v>0.34492883650090889</v>
      </c>
    </row>
    <row r="340" spans="4:42" ht="21" x14ac:dyDescent="0.5">
      <c r="D340" s="33">
        <v>35004</v>
      </c>
      <c r="E340" s="96">
        <v>26.6162199449283</v>
      </c>
      <c r="F340" s="94"/>
      <c r="G340" s="34">
        <v>12</v>
      </c>
      <c r="H340" s="34">
        <v>-435112927.339966</v>
      </c>
      <c r="I340" s="34">
        <v>2002624334243.05</v>
      </c>
      <c r="K340" s="89">
        <v>114</v>
      </c>
      <c r="L340" s="54">
        <v>31.702868313150606</v>
      </c>
      <c r="M340" s="54">
        <v>3.1220923624374954</v>
      </c>
      <c r="X340" s="11">
        <v>40940</v>
      </c>
      <c r="Y340" s="92">
        <v>2.9</v>
      </c>
      <c r="Z340" s="93">
        <v>7.7</v>
      </c>
      <c r="AA340" s="93">
        <v>0.75</v>
      </c>
      <c r="AB340" s="1">
        <v>39082.800000000003</v>
      </c>
      <c r="AC340" s="12">
        <v>-226210</v>
      </c>
      <c r="AD340" s="1"/>
      <c r="AI340" s="54">
        <v>95</v>
      </c>
      <c r="AJ340" s="54">
        <v>1.2187109090851451</v>
      </c>
      <c r="AK340" s="54">
        <v>-0.11871090908514503</v>
      </c>
      <c r="AN340" s="54">
        <v>71</v>
      </c>
      <c r="AO340" s="54">
        <v>26.103584806718292</v>
      </c>
      <c r="AP340" s="54">
        <v>0.51263513821000828</v>
      </c>
    </row>
    <row r="341" spans="4:42" ht="21" x14ac:dyDescent="0.5">
      <c r="D341" s="33">
        <v>35034</v>
      </c>
      <c r="E341" s="96">
        <v>26.284553652776498</v>
      </c>
      <c r="F341" s="94"/>
      <c r="G341" s="34">
        <v>12</v>
      </c>
      <c r="H341" s="34">
        <v>-119111310.09732901</v>
      </c>
      <c r="I341" s="34">
        <v>2019601333226.6802</v>
      </c>
      <c r="K341" s="89">
        <v>115</v>
      </c>
      <c r="L341" s="54">
        <v>31.847083662790872</v>
      </c>
      <c r="M341" s="54">
        <v>3.309543304949031</v>
      </c>
      <c r="X341" s="11">
        <v>40969</v>
      </c>
      <c r="Y341" s="92">
        <v>2.7</v>
      </c>
      <c r="Z341" s="93">
        <v>7.6</v>
      </c>
      <c r="AA341" s="93">
        <v>0.75</v>
      </c>
      <c r="AB341" s="1">
        <v>39244.1</v>
      </c>
      <c r="AC341" s="12">
        <v>-236533</v>
      </c>
      <c r="AD341" s="1"/>
      <c r="AI341" s="54">
        <v>96</v>
      </c>
      <c r="AJ341" s="54">
        <v>1.9643781700878129</v>
      </c>
      <c r="AK341" s="54">
        <v>-0.4643781700878129</v>
      </c>
      <c r="AN341" s="54">
        <v>72</v>
      </c>
      <c r="AO341" s="54">
        <v>26.075498457470196</v>
      </c>
      <c r="AP341" s="54">
        <v>0.20905519530630201</v>
      </c>
    </row>
    <row r="342" spans="4:42" ht="21" x14ac:dyDescent="0.5">
      <c r="D342" s="33">
        <v>35065</v>
      </c>
      <c r="E342" s="96">
        <v>26.118720506700701</v>
      </c>
      <c r="F342" s="94"/>
      <c r="G342" s="34">
        <v>12</v>
      </c>
      <c r="H342" s="34">
        <v>-794394767.55516005</v>
      </c>
      <c r="I342" s="34">
        <v>2036488824390.6199</v>
      </c>
      <c r="K342" s="89">
        <v>116</v>
      </c>
      <c r="L342" s="54">
        <v>32.008274657001664</v>
      </c>
      <c r="M342" s="54">
        <v>3.3141854568140374</v>
      </c>
      <c r="X342" s="11">
        <v>41000</v>
      </c>
      <c r="Y342" s="92">
        <v>2.2999999999999998</v>
      </c>
      <c r="Z342" s="93">
        <v>7.5</v>
      </c>
      <c r="AA342" s="93">
        <v>0.75</v>
      </c>
      <c r="AB342" s="1">
        <v>49346.1</v>
      </c>
      <c r="AC342" s="12">
        <v>-232284</v>
      </c>
      <c r="AD342" s="1"/>
      <c r="AI342" s="54">
        <v>97</v>
      </c>
      <c r="AJ342" s="54">
        <v>1.5263330854599855</v>
      </c>
      <c r="AK342" s="54">
        <v>7.3666914540014616E-2</v>
      </c>
      <c r="AN342" s="54">
        <v>73</v>
      </c>
      <c r="AO342" s="54">
        <v>26.291456405437707</v>
      </c>
      <c r="AP342" s="54">
        <v>-0.17273589873700601</v>
      </c>
    </row>
    <row r="343" spans="4:42" ht="21" x14ac:dyDescent="0.5">
      <c r="D343" s="33">
        <v>35096</v>
      </c>
      <c r="E343" s="96">
        <v>26.2016370797195</v>
      </c>
      <c r="F343" s="94"/>
      <c r="G343" s="34">
        <v>12</v>
      </c>
      <c r="H343" s="34">
        <v>-437929738.75082195</v>
      </c>
      <c r="I343" s="34">
        <v>2048482780695.5798</v>
      </c>
      <c r="K343" s="89">
        <v>117</v>
      </c>
      <c r="L343" s="54">
        <v>32.202438820398768</v>
      </c>
      <c r="M343" s="54">
        <v>3.3687710125499351</v>
      </c>
      <c r="X343" s="11">
        <v>41030</v>
      </c>
      <c r="Y343" s="92">
        <v>1.7</v>
      </c>
      <c r="Z343" s="93">
        <v>7.5</v>
      </c>
      <c r="AA343" s="93">
        <v>0.75</v>
      </c>
      <c r="AB343" s="1">
        <v>39608.800000000003</v>
      </c>
      <c r="AC343" s="12">
        <v>-231041</v>
      </c>
      <c r="AD343" s="1"/>
      <c r="AI343" s="54">
        <v>98</v>
      </c>
      <c r="AJ343" s="54">
        <v>2.0279067172415095</v>
      </c>
      <c r="AK343" s="54">
        <v>7.2093282758490584E-2</v>
      </c>
      <c r="AN343" s="54">
        <v>74</v>
      </c>
      <c r="AO343" s="54">
        <v>26.238782341897451</v>
      </c>
      <c r="AP343" s="54">
        <v>-3.7145262177951111E-2</v>
      </c>
    </row>
    <row r="344" spans="4:42" ht="21" x14ac:dyDescent="0.5">
      <c r="D344" s="33">
        <v>35125</v>
      </c>
      <c r="E344" s="96">
        <v>26.450386798852399</v>
      </c>
      <c r="F344" s="94"/>
      <c r="G344" s="34">
        <v>12</v>
      </c>
      <c r="H344" s="34">
        <v>-400903902.46412098</v>
      </c>
      <c r="I344" s="34">
        <v>2100807349451.48</v>
      </c>
      <c r="K344" s="89">
        <v>118</v>
      </c>
      <c r="L344" s="54">
        <v>32.183660050981196</v>
      </c>
      <c r="M344" s="54">
        <v>4.050882366232706</v>
      </c>
      <c r="X344" s="11">
        <v>41061</v>
      </c>
      <c r="Y344" s="92">
        <v>1.7</v>
      </c>
      <c r="Z344" s="93">
        <v>7.6</v>
      </c>
      <c r="AA344" s="93">
        <v>0.75</v>
      </c>
      <c r="AB344" s="1">
        <v>39847.699999999997</v>
      </c>
      <c r="AC344" s="12">
        <v>-228746</v>
      </c>
      <c r="AD344" s="1"/>
      <c r="AI344" s="54">
        <v>99</v>
      </c>
      <c r="AJ344" s="54">
        <v>2.158858824615737</v>
      </c>
      <c r="AK344" s="54">
        <v>0.54114117538426321</v>
      </c>
      <c r="AN344" s="54">
        <v>75</v>
      </c>
      <c r="AO344" s="54">
        <v>26.383125677515931</v>
      </c>
      <c r="AP344" s="54">
        <v>6.7261121336468221E-2</v>
      </c>
    </row>
    <row r="345" spans="4:42" ht="21" x14ac:dyDescent="0.5">
      <c r="D345" s="33">
        <v>35156</v>
      </c>
      <c r="E345" s="96">
        <v>26.864969664022901</v>
      </c>
      <c r="F345" s="94"/>
      <c r="G345" s="34">
        <v>12</v>
      </c>
      <c r="H345" s="34">
        <v>-190411241.59689</v>
      </c>
      <c r="I345" s="34">
        <v>2110610647348.9199</v>
      </c>
      <c r="K345" s="89">
        <v>119</v>
      </c>
      <c r="L345" s="54">
        <v>32.303246160519059</v>
      </c>
      <c r="M345" s="54">
        <v>4.0142128297519406</v>
      </c>
      <c r="X345" s="11">
        <v>41091</v>
      </c>
      <c r="Y345" s="92">
        <v>1.4</v>
      </c>
      <c r="Z345" s="93">
        <v>7.6</v>
      </c>
      <c r="AA345" s="93">
        <v>0.75</v>
      </c>
      <c r="AB345" s="1">
        <v>50202.2</v>
      </c>
      <c r="AC345" s="12">
        <v>-227706</v>
      </c>
      <c r="AD345" s="1"/>
      <c r="AI345" s="54">
        <v>100</v>
      </c>
      <c r="AJ345" s="54">
        <v>2.1492067320220323</v>
      </c>
      <c r="AK345" s="54">
        <v>1.0507932679779679</v>
      </c>
      <c r="AN345" s="54">
        <v>76</v>
      </c>
      <c r="AO345" s="54">
        <v>26.360001959297939</v>
      </c>
      <c r="AP345" s="54">
        <v>0.50496770472496166</v>
      </c>
    </row>
    <row r="346" spans="4:42" ht="21" x14ac:dyDescent="0.5">
      <c r="D346" s="33">
        <v>35186</v>
      </c>
      <c r="E346" s="96">
        <v>27.196635956174699</v>
      </c>
      <c r="F346" s="94"/>
      <c r="G346" s="34">
        <v>12</v>
      </c>
      <c r="H346" s="34">
        <v>-432776268.59767199</v>
      </c>
      <c r="I346" s="34">
        <v>2107430541943.4597</v>
      </c>
      <c r="K346" s="89">
        <v>120</v>
      </c>
      <c r="L346" s="54">
        <v>32.675507824153179</v>
      </c>
      <c r="M346" s="54">
        <v>3.0615351548331233</v>
      </c>
      <c r="X346" s="11">
        <v>41122</v>
      </c>
      <c r="Y346" s="92">
        <v>1.7</v>
      </c>
      <c r="Z346" s="93">
        <v>7.4</v>
      </c>
      <c r="AA346" s="93">
        <v>0.75</v>
      </c>
      <c r="AB346" s="1">
        <v>40440.9</v>
      </c>
      <c r="AC346" s="12">
        <v>-227372</v>
      </c>
      <c r="AD346" s="1"/>
      <c r="AI346" s="54">
        <v>101</v>
      </c>
      <c r="AJ346" s="54">
        <v>1.6161689653330513</v>
      </c>
      <c r="AK346" s="54">
        <v>1.9838310346669488</v>
      </c>
      <c r="AN346" s="54">
        <v>77</v>
      </c>
      <c r="AO346" s="54">
        <v>26.410406665762515</v>
      </c>
      <c r="AP346" s="54">
        <v>0.7862292904121837</v>
      </c>
    </row>
    <row r="347" spans="4:42" ht="21" x14ac:dyDescent="0.5">
      <c r="D347" s="33">
        <v>35217</v>
      </c>
      <c r="E347" s="96">
        <v>27.611218821383499</v>
      </c>
      <c r="F347" s="94"/>
      <c r="G347" s="34">
        <v>12</v>
      </c>
      <c r="H347" s="34">
        <v>-159239679.542465</v>
      </c>
      <c r="I347" s="34">
        <v>2137352542450.3103</v>
      </c>
      <c r="K347" s="89">
        <v>121</v>
      </c>
      <c r="L347" s="54">
        <v>32.657194596134659</v>
      </c>
      <c r="M347" s="54">
        <v>3.0798483828516439</v>
      </c>
      <c r="X347" s="11">
        <v>41153</v>
      </c>
      <c r="Y347" s="92">
        <v>2</v>
      </c>
      <c r="Z347" s="93">
        <v>7.2</v>
      </c>
      <c r="AA347" s="93">
        <v>0.75</v>
      </c>
      <c r="AB347" s="1">
        <v>40739.9</v>
      </c>
      <c r="AC347" s="12">
        <v>-228711</v>
      </c>
      <c r="AD347" s="1"/>
      <c r="AI347" s="54">
        <v>102</v>
      </c>
      <c r="AJ347" s="54">
        <v>2.212679300299278</v>
      </c>
      <c r="AK347" s="54">
        <v>1.3873206997007221</v>
      </c>
      <c r="AN347" s="54">
        <v>78</v>
      </c>
      <c r="AO347" s="54">
        <v>26.430753849858057</v>
      </c>
      <c r="AP347" s="54">
        <v>1.1804649715254421</v>
      </c>
    </row>
    <row r="348" spans="4:42" ht="21" x14ac:dyDescent="0.5">
      <c r="D348" s="33">
        <v>35247</v>
      </c>
      <c r="E348" s="96">
        <v>28.1087182595728</v>
      </c>
      <c r="F348" s="94"/>
      <c r="G348" s="34">
        <v>12</v>
      </c>
      <c r="H348" s="34">
        <v>-167055687.286823</v>
      </c>
      <c r="I348" s="34">
        <v>2155193597637.6301</v>
      </c>
      <c r="K348" s="89">
        <v>122</v>
      </c>
      <c r="L348" s="54">
        <v>32.806209473428744</v>
      </c>
      <c r="M348" s="54">
        <v>2.8479169325387588</v>
      </c>
      <c r="X348" s="11">
        <v>41183</v>
      </c>
      <c r="Y348" s="92">
        <v>2.2000000000000002</v>
      </c>
      <c r="Z348" s="93">
        <v>7.2</v>
      </c>
      <c r="AA348" s="93">
        <v>0.75</v>
      </c>
      <c r="AB348" s="1">
        <v>51273.1</v>
      </c>
      <c r="AC348" s="12">
        <v>-226029</v>
      </c>
      <c r="AD348" s="1"/>
      <c r="AI348" s="54">
        <v>103</v>
      </c>
      <c r="AJ348" s="54">
        <v>2.1935493233954979</v>
      </c>
      <c r="AK348" s="54">
        <v>1.4064506766045022</v>
      </c>
      <c r="AN348" s="54">
        <v>79</v>
      </c>
      <c r="AO348" s="54">
        <v>26.485008148991209</v>
      </c>
      <c r="AP348" s="54">
        <v>1.623710110581591</v>
      </c>
    </row>
    <row r="349" spans="4:42" ht="21" x14ac:dyDescent="0.5">
      <c r="D349" s="33">
        <v>35278</v>
      </c>
      <c r="E349" s="96">
        <v>28.440384551724598</v>
      </c>
      <c r="F349" s="94"/>
      <c r="G349" s="34">
        <v>12</v>
      </c>
      <c r="H349" s="34">
        <v>-385793159.37090701</v>
      </c>
      <c r="I349" s="34">
        <v>2191217825196.2097</v>
      </c>
      <c r="K349" s="89">
        <v>123</v>
      </c>
      <c r="L349" s="54">
        <v>32.630218037616203</v>
      </c>
      <c r="M349" s="54">
        <v>3.3555746605029952</v>
      </c>
      <c r="X349" s="11">
        <v>41214</v>
      </c>
      <c r="Y349" s="92">
        <v>1.8</v>
      </c>
      <c r="Z349" s="93">
        <v>7.1</v>
      </c>
      <c r="AA349" s="93">
        <v>0.75</v>
      </c>
      <c r="AB349" s="1">
        <v>41261.300000000003</v>
      </c>
      <c r="AC349" s="12">
        <v>-232414</v>
      </c>
      <c r="AD349" s="1"/>
      <c r="AI349" s="54">
        <v>104</v>
      </c>
      <c r="AJ349" s="54">
        <v>1.4799810082303031</v>
      </c>
      <c r="AK349" s="54">
        <v>2.3200189917696967</v>
      </c>
      <c r="AN349" s="54">
        <v>80</v>
      </c>
      <c r="AO349" s="54">
        <v>26.64457646661036</v>
      </c>
      <c r="AP349" s="54">
        <v>1.7958080851142384</v>
      </c>
    </row>
    <row r="350" spans="4:42" ht="21" x14ac:dyDescent="0.5">
      <c r="D350" s="33">
        <v>35309</v>
      </c>
      <c r="E350" s="96">
        <v>28.5233011247816</v>
      </c>
      <c r="F350" s="94"/>
      <c r="G350" s="34">
        <v>12</v>
      </c>
      <c r="H350" s="34">
        <v>-264395519.04905</v>
      </c>
      <c r="I350" s="34">
        <v>2214711785877.8003</v>
      </c>
      <c r="K350" s="89">
        <v>124</v>
      </c>
      <c r="L350" s="54">
        <v>33.364109069957166</v>
      </c>
      <c r="M350" s="54">
        <v>2.9533499203138334</v>
      </c>
      <c r="X350" s="11">
        <v>41244</v>
      </c>
      <c r="Y350" s="92">
        <v>1.7</v>
      </c>
      <c r="Z350" s="93">
        <v>7.3</v>
      </c>
      <c r="AA350" s="93">
        <v>0.75</v>
      </c>
      <c r="AB350" s="1">
        <v>52181.2</v>
      </c>
      <c r="AC350" s="12">
        <v>-227661</v>
      </c>
      <c r="AD350" s="1"/>
      <c r="AI350" s="54">
        <v>105</v>
      </c>
      <c r="AJ350" s="54">
        <v>2.1173989818423991</v>
      </c>
      <c r="AK350" s="54">
        <v>1.7826010181576009</v>
      </c>
      <c r="AN350" s="54">
        <v>81</v>
      </c>
      <c r="AO350" s="54">
        <v>26.683565493115278</v>
      </c>
      <c r="AP350" s="54">
        <v>1.839735631666322</v>
      </c>
    </row>
    <row r="351" spans="4:42" ht="21" x14ac:dyDescent="0.5">
      <c r="D351" s="33">
        <v>35339</v>
      </c>
      <c r="E351" s="96">
        <v>28.689134270857501</v>
      </c>
      <c r="F351" s="94"/>
      <c r="G351" s="34">
        <v>12</v>
      </c>
      <c r="H351" s="34">
        <v>-503223076.70486301</v>
      </c>
      <c r="I351" s="34">
        <v>2216931393527.8901</v>
      </c>
      <c r="K351" s="89">
        <v>125</v>
      </c>
      <c r="L351" s="54">
        <v>33.270851028761577</v>
      </c>
      <c r="M351" s="54">
        <v>3.2124411075852208</v>
      </c>
      <c r="X351" s="11">
        <v>41275</v>
      </c>
      <c r="Y351" s="92">
        <v>1.6</v>
      </c>
      <c r="Z351" s="93">
        <v>7.4</v>
      </c>
      <c r="AA351" s="93">
        <v>0.75</v>
      </c>
      <c r="AB351" s="1">
        <v>41892</v>
      </c>
      <c r="AC351" s="12">
        <v>-229779</v>
      </c>
      <c r="AD351" s="1"/>
      <c r="AI351" s="54">
        <v>106</v>
      </c>
      <c r="AJ351" s="54">
        <v>1.5010042507720671</v>
      </c>
      <c r="AK351" s="54">
        <v>1.9989957492279329</v>
      </c>
      <c r="AN351" s="54">
        <v>82</v>
      </c>
      <c r="AO351" s="54">
        <v>26.748935790508916</v>
      </c>
      <c r="AP351" s="54">
        <v>1.9401984803485846</v>
      </c>
    </row>
    <row r="352" spans="4:42" ht="21" x14ac:dyDescent="0.5">
      <c r="D352" s="33">
        <v>35370</v>
      </c>
      <c r="E352" s="96">
        <v>28.937883989952201</v>
      </c>
      <c r="F352" s="94"/>
      <c r="G352" s="34">
        <v>12</v>
      </c>
      <c r="H352" s="34">
        <v>-758423515.39416695</v>
      </c>
      <c r="I352" s="34">
        <v>2248287330352.7798</v>
      </c>
      <c r="K352" s="89">
        <v>126</v>
      </c>
      <c r="L352" s="54">
        <v>33.349257729562723</v>
      </c>
      <c r="M352" s="54">
        <v>3.299867552859979</v>
      </c>
      <c r="X352" s="11">
        <v>41306</v>
      </c>
      <c r="Y352" s="92">
        <v>2</v>
      </c>
      <c r="Z352" s="93">
        <v>7</v>
      </c>
      <c r="AA352" s="93">
        <v>0.75</v>
      </c>
      <c r="AB352" s="1">
        <v>41855.5</v>
      </c>
      <c r="AC352" s="12">
        <v>-232985</v>
      </c>
      <c r="AD352" s="1"/>
      <c r="AI352" s="54">
        <v>107</v>
      </c>
      <c r="AJ352" s="54">
        <v>2.1563011411408377</v>
      </c>
      <c r="AK352" s="54">
        <v>1.2436988588591622</v>
      </c>
      <c r="AN352" s="54">
        <v>83</v>
      </c>
      <c r="AO352" s="54">
        <v>26.903798428956154</v>
      </c>
      <c r="AP352" s="54">
        <v>2.0340855609960471</v>
      </c>
    </row>
    <row r="353" spans="4:42" ht="21" x14ac:dyDescent="0.5">
      <c r="D353" s="33">
        <v>35400</v>
      </c>
      <c r="E353" s="96">
        <v>29.0208005630092</v>
      </c>
      <c r="F353" s="94"/>
      <c r="G353" s="34">
        <v>12</v>
      </c>
      <c r="H353" s="34">
        <v>-371603719.14542401</v>
      </c>
      <c r="I353" s="34">
        <v>2260915560567.4399</v>
      </c>
      <c r="K353" s="89">
        <v>127</v>
      </c>
      <c r="L353" s="54">
        <v>32.88121934940569</v>
      </c>
      <c r="M353" s="54">
        <v>4.0166556521117087</v>
      </c>
      <c r="X353" s="11">
        <v>41334</v>
      </c>
      <c r="Y353" s="92">
        <v>1.5</v>
      </c>
      <c r="Z353" s="93">
        <v>6.9</v>
      </c>
      <c r="AA353" s="93">
        <v>0.75</v>
      </c>
      <c r="AB353" s="1">
        <v>42094.8</v>
      </c>
      <c r="AC353" s="12">
        <v>-224104</v>
      </c>
      <c r="AD353" s="1"/>
      <c r="AI353" s="54">
        <v>108</v>
      </c>
      <c r="AJ353" s="54">
        <v>2.2214822535662115</v>
      </c>
      <c r="AK353" s="54">
        <v>0.77851774643378846</v>
      </c>
      <c r="AN353" s="54">
        <v>84</v>
      </c>
      <c r="AO353" s="54">
        <v>26.845503623799452</v>
      </c>
      <c r="AP353" s="54">
        <v>2.1752969392097476</v>
      </c>
    </row>
    <row r="354" spans="4:42" ht="21" x14ac:dyDescent="0.5">
      <c r="D354" s="33">
        <v>35431</v>
      </c>
      <c r="E354" s="96">
        <v>29.0208005630092</v>
      </c>
      <c r="F354" s="94"/>
      <c r="G354" s="34">
        <v>12</v>
      </c>
      <c r="H354" s="34">
        <v>-982992695.623317</v>
      </c>
      <c r="I354" s="34">
        <v>2298413938500.96</v>
      </c>
      <c r="K354" s="89">
        <v>128</v>
      </c>
      <c r="L354" s="54">
        <v>32.878702716044764</v>
      </c>
      <c r="M354" s="54">
        <v>3.8533391393967378</v>
      </c>
      <c r="X354" s="11">
        <v>41365</v>
      </c>
      <c r="Y354" s="92">
        <v>1.1000000000000001</v>
      </c>
      <c r="Z354" s="93">
        <v>6.9</v>
      </c>
      <c r="AA354" s="93">
        <v>0.75</v>
      </c>
      <c r="AB354" s="1">
        <v>52893.2</v>
      </c>
      <c r="AC354" s="12">
        <v>-228452</v>
      </c>
      <c r="AD354" s="1"/>
      <c r="AI354" s="54">
        <v>109</v>
      </c>
      <c r="AJ354" s="54">
        <v>1.5820283311488734</v>
      </c>
      <c r="AK354" s="54">
        <v>1.3179716688511265</v>
      </c>
      <c r="AN354" s="54">
        <v>85</v>
      </c>
      <c r="AO354" s="54">
        <v>27.106166432841732</v>
      </c>
      <c r="AP354" s="54">
        <v>1.9146341301674674</v>
      </c>
    </row>
    <row r="355" spans="4:42" ht="21" x14ac:dyDescent="0.5">
      <c r="D355" s="33">
        <v>35462</v>
      </c>
      <c r="E355" s="96">
        <v>29.0208005630092</v>
      </c>
      <c r="F355" s="94"/>
      <c r="G355" s="34">
        <v>12</v>
      </c>
      <c r="H355" s="34">
        <v>-1009195994.3676201</v>
      </c>
      <c r="I355" s="34">
        <v>2327163916137.5498</v>
      </c>
      <c r="K355" s="89">
        <v>129</v>
      </c>
      <c r="L355" s="54">
        <v>32.996863623735543</v>
      </c>
      <c r="M355" s="54">
        <v>3.8180948047630565</v>
      </c>
      <c r="X355" s="11">
        <v>41395</v>
      </c>
      <c r="Y355" s="92">
        <v>1.4</v>
      </c>
      <c r="Z355" s="93">
        <v>6.8</v>
      </c>
      <c r="AA355" s="93">
        <v>0.75</v>
      </c>
      <c r="AB355" s="1">
        <v>42426.7</v>
      </c>
      <c r="AC355" s="12">
        <v>-231330</v>
      </c>
      <c r="AD355" s="1"/>
      <c r="AI355" s="54">
        <v>110</v>
      </c>
      <c r="AJ355" s="54">
        <v>2.1371301506787308</v>
      </c>
      <c r="AK355" s="54">
        <v>0.76286984932126911</v>
      </c>
      <c r="AN355" s="54">
        <v>86</v>
      </c>
      <c r="AO355" s="54">
        <v>27.19694835290014</v>
      </c>
      <c r="AP355" s="54">
        <v>1.8238522101090595</v>
      </c>
    </row>
    <row r="356" spans="4:42" ht="21" x14ac:dyDescent="0.5">
      <c r="D356" s="33">
        <v>35490</v>
      </c>
      <c r="E356" s="96">
        <v>29.103717136027999</v>
      </c>
      <c r="F356" s="94"/>
      <c r="G356" s="34">
        <v>12</v>
      </c>
      <c r="H356" s="34">
        <v>-473029097.15748096</v>
      </c>
      <c r="I356" s="34">
        <v>2343953386743</v>
      </c>
      <c r="K356" s="89">
        <v>130</v>
      </c>
      <c r="L356" s="54">
        <v>33.196895254530681</v>
      </c>
      <c r="M356" s="54">
        <v>4.0326460391384202</v>
      </c>
      <c r="X356" s="11">
        <v>41426</v>
      </c>
      <c r="Y356" s="92">
        <v>1.8</v>
      </c>
      <c r="Z356" s="93">
        <v>6.9</v>
      </c>
      <c r="AA356" s="93">
        <v>0.75</v>
      </c>
      <c r="AB356" s="1">
        <v>42613.599999999999</v>
      </c>
      <c r="AC356" s="12">
        <v>-227236</v>
      </c>
      <c r="AD356" s="1"/>
      <c r="AI356" s="54">
        <v>111</v>
      </c>
      <c r="AJ356" s="54">
        <v>2.3274960658318102</v>
      </c>
      <c r="AK356" s="54">
        <v>0.37250393416818994</v>
      </c>
      <c r="AN356" s="54">
        <v>87</v>
      </c>
      <c r="AO356" s="54">
        <v>27.114051221992391</v>
      </c>
      <c r="AP356" s="54">
        <v>1.9896659140356086</v>
      </c>
    </row>
    <row r="357" spans="4:42" ht="21" x14ac:dyDescent="0.5">
      <c r="D357" s="33">
        <v>35521</v>
      </c>
      <c r="E357" s="96">
        <v>29.352466855161001</v>
      </c>
      <c r="F357" s="94"/>
      <c r="G357" s="34">
        <v>11</v>
      </c>
      <c r="H357" s="34">
        <v>-588208584.414814</v>
      </c>
      <c r="I357" s="34">
        <v>2342459716901.6201</v>
      </c>
      <c r="K357" s="89">
        <v>131</v>
      </c>
      <c r="L357" s="54">
        <v>33.351545661127837</v>
      </c>
      <c r="M357" s="54">
        <v>3.9609122055983619</v>
      </c>
      <c r="X357" s="11">
        <v>41456</v>
      </c>
      <c r="Y357" s="92">
        <v>2</v>
      </c>
      <c r="Z357" s="93">
        <v>6.7</v>
      </c>
      <c r="AA357" s="93">
        <v>0.75</v>
      </c>
      <c r="AB357" s="1">
        <v>53586.8</v>
      </c>
      <c r="AC357" s="12">
        <v>-228337</v>
      </c>
      <c r="AD357" s="1"/>
      <c r="AI357" s="54">
        <v>112</v>
      </c>
      <c r="AJ357" s="54">
        <v>1.5781456697103629</v>
      </c>
      <c r="AK357" s="54">
        <v>0.72185433028963697</v>
      </c>
      <c r="AN357" s="54">
        <v>88</v>
      </c>
      <c r="AO357" s="54">
        <v>27.73414507191147</v>
      </c>
      <c r="AP357" s="54">
        <v>1.6183217832495309</v>
      </c>
    </row>
    <row r="358" spans="4:42" ht="21" x14ac:dyDescent="0.5">
      <c r="D358" s="33">
        <v>35551</v>
      </c>
      <c r="E358" s="96">
        <v>29.1866337090851</v>
      </c>
      <c r="F358" s="94"/>
      <c r="G358" s="34">
        <v>11</v>
      </c>
      <c r="H358" s="34">
        <v>-279174842.681117</v>
      </c>
      <c r="I358" s="34">
        <v>2374723893203.0601</v>
      </c>
      <c r="K358" s="89">
        <v>132</v>
      </c>
      <c r="L358" s="54">
        <v>33.432047947063722</v>
      </c>
      <c r="M358" s="54">
        <v>3.5487436275106745</v>
      </c>
      <c r="X358" s="11">
        <v>41487</v>
      </c>
      <c r="Y358" s="92">
        <v>1.5</v>
      </c>
      <c r="Z358" s="93">
        <v>6.7</v>
      </c>
      <c r="AA358" s="93">
        <v>0.75</v>
      </c>
      <c r="AB358" s="1">
        <v>43091.8</v>
      </c>
      <c r="AC358" s="12">
        <v>-228843</v>
      </c>
      <c r="AD358" s="1"/>
      <c r="AI358" s="54">
        <v>113</v>
      </c>
      <c r="AJ358" s="54">
        <v>2.2119495165529601</v>
      </c>
      <c r="AK358" s="54">
        <v>-0.51194951655296017</v>
      </c>
      <c r="AN358" s="54">
        <v>89</v>
      </c>
      <c r="AO358" s="54">
        <v>27.752613444273514</v>
      </c>
      <c r="AP358" s="54">
        <v>1.4340202648115863</v>
      </c>
    </row>
    <row r="359" spans="4:42" ht="21" x14ac:dyDescent="0.5">
      <c r="D359" s="33">
        <v>35582</v>
      </c>
      <c r="E359" s="96">
        <v>29.435383428179801</v>
      </c>
      <c r="F359" s="94"/>
      <c r="G359" s="34">
        <v>10</v>
      </c>
      <c r="H359" s="34">
        <v>-459973084.85039604</v>
      </c>
      <c r="I359" s="34">
        <v>2440102819000.6899</v>
      </c>
      <c r="K359" s="89">
        <v>133</v>
      </c>
      <c r="L359" s="54">
        <v>33.354558779941819</v>
      </c>
      <c r="M359" s="54">
        <v>3.54331622157558</v>
      </c>
      <c r="X359" s="11">
        <v>41518</v>
      </c>
      <c r="Y359" s="92">
        <v>1.2</v>
      </c>
      <c r="Z359" s="93">
        <v>6.7</v>
      </c>
      <c r="AA359" s="93">
        <v>0.75</v>
      </c>
      <c r="AB359" s="1">
        <v>54149.3</v>
      </c>
      <c r="AC359" s="12">
        <v>-232107</v>
      </c>
      <c r="AD359" s="1"/>
      <c r="AI359" s="54">
        <v>114</v>
      </c>
      <c r="AJ359" s="54">
        <v>2.1429136064070171</v>
      </c>
      <c r="AK359" s="54">
        <v>-0.44291360640701716</v>
      </c>
      <c r="AN359" s="54">
        <v>90</v>
      </c>
      <c r="AO359" s="54">
        <v>28.585017387507847</v>
      </c>
      <c r="AP359" s="54">
        <v>0.85036604067195398</v>
      </c>
    </row>
    <row r="360" spans="4:42" ht="21" x14ac:dyDescent="0.5">
      <c r="D360" s="33">
        <v>35612</v>
      </c>
      <c r="E360" s="96">
        <v>29.6841331473127</v>
      </c>
      <c r="F360" s="94"/>
      <c r="G360" s="34">
        <v>10</v>
      </c>
      <c r="H360" s="34">
        <v>-461863234.530047</v>
      </c>
      <c r="I360" s="34">
        <v>2450881028117.3999</v>
      </c>
      <c r="K360" s="89">
        <v>134</v>
      </c>
      <c r="L360" s="54">
        <v>33.664122796720619</v>
      </c>
      <c r="M360" s="54">
        <v>3.0679190587208822</v>
      </c>
      <c r="X360" s="11">
        <v>41548</v>
      </c>
      <c r="Y360" s="92">
        <v>1</v>
      </c>
      <c r="Z360" s="93">
        <v>6.6</v>
      </c>
      <c r="AA360" s="93">
        <v>0.75</v>
      </c>
      <c r="AB360" s="1">
        <v>43780.1</v>
      </c>
      <c r="AC360" s="12">
        <v>-232193</v>
      </c>
      <c r="AD360" s="1"/>
      <c r="AI360" s="54">
        <v>115</v>
      </c>
      <c r="AJ360" s="54">
        <v>1.4253003133321256</v>
      </c>
      <c r="AK360" s="54">
        <v>-2.5300313332125679E-2</v>
      </c>
      <c r="AN360" s="54">
        <v>91</v>
      </c>
      <c r="AO360" s="54">
        <v>28.617095827485265</v>
      </c>
      <c r="AP360" s="54">
        <v>1.0670373198274348</v>
      </c>
    </row>
    <row r="361" spans="4:42" ht="21" x14ac:dyDescent="0.5">
      <c r="D361" s="33">
        <v>35643</v>
      </c>
      <c r="E361" s="96">
        <v>29.767049720331499</v>
      </c>
      <c r="F361" s="94"/>
      <c r="G361" s="34">
        <v>10</v>
      </c>
      <c r="H361" s="34">
        <v>-309992038.65668201</v>
      </c>
      <c r="I361" s="34">
        <v>2440790985524.2896</v>
      </c>
      <c r="K361" s="89">
        <v>135</v>
      </c>
      <c r="L361" s="54">
        <v>34.170205759034801</v>
      </c>
      <c r="M361" s="54">
        <v>2.7276692424825981</v>
      </c>
      <c r="X361" s="11">
        <v>41579</v>
      </c>
      <c r="Y361" s="92">
        <v>1.2</v>
      </c>
      <c r="Z361" s="93">
        <v>6.4</v>
      </c>
      <c r="AA361" s="93">
        <v>0.75</v>
      </c>
      <c r="AB361" s="1">
        <v>43788.800000000003</v>
      </c>
      <c r="AC361" s="12">
        <v>-230671</v>
      </c>
      <c r="AD361" s="1"/>
      <c r="AI361" s="54">
        <v>116</v>
      </c>
      <c r="AJ361" s="54">
        <v>2.0985586225599446</v>
      </c>
      <c r="AK361" s="54">
        <v>-0.39855862255994468</v>
      </c>
      <c r="AN361" s="54">
        <v>92</v>
      </c>
      <c r="AO361" s="54">
        <v>28.550072259826621</v>
      </c>
      <c r="AP361" s="54">
        <v>1.2169774605048786</v>
      </c>
    </row>
    <row r="362" spans="4:42" ht="21" x14ac:dyDescent="0.5">
      <c r="D362" s="33">
        <v>35674</v>
      </c>
      <c r="E362" s="96">
        <v>29.9328828664074</v>
      </c>
      <c r="F362" s="94"/>
      <c r="G362" s="34">
        <v>10</v>
      </c>
      <c r="H362" s="34">
        <v>-122038945.506093</v>
      </c>
      <c r="I362" s="34">
        <v>2474371795156.5503</v>
      </c>
      <c r="K362" s="89">
        <v>136</v>
      </c>
      <c r="L362" s="54">
        <v>34.458271494303588</v>
      </c>
      <c r="M362" s="54">
        <v>2.6883532263467131</v>
      </c>
      <c r="X362" s="11">
        <v>41609</v>
      </c>
      <c r="Y362" s="92">
        <v>1.5</v>
      </c>
      <c r="Z362" s="93">
        <v>6.2</v>
      </c>
      <c r="AA362" s="93">
        <v>0.75</v>
      </c>
      <c r="AB362" s="1">
        <v>55055.5</v>
      </c>
      <c r="AC362" s="12">
        <v>-229294</v>
      </c>
      <c r="AD362" s="1"/>
      <c r="AI362" s="54">
        <v>117</v>
      </c>
      <c r="AJ362" s="54">
        <v>2.1241716800003267</v>
      </c>
      <c r="AK362" s="54">
        <v>-0.12417168000032675</v>
      </c>
      <c r="AN362" s="54">
        <v>93</v>
      </c>
      <c r="AO362" s="54">
        <v>28.602243221876819</v>
      </c>
      <c r="AP362" s="54">
        <v>1.3306396445305815</v>
      </c>
    </row>
    <row r="363" spans="4:42" ht="21" x14ac:dyDescent="0.5">
      <c r="D363" s="33">
        <v>35704</v>
      </c>
      <c r="E363" s="96">
        <v>30.264549158559099</v>
      </c>
      <c r="F363" s="94"/>
      <c r="G363" s="34">
        <v>9</v>
      </c>
      <c r="H363" s="34">
        <v>-507166618.20760399</v>
      </c>
      <c r="I363" s="34">
        <v>2479331703814.4302</v>
      </c>
      <c r="K363" s="89">
        <v>137</v>
      </c>
      <c r="L363" s="54">
        <v>34.556638064428093</v>
      </c>
      <c r="M363" s="54">
        <v>2.8387363753169055</v>
      </c>
      <c r="X363" s="11">
        <v>41640</v>
      </c>
      <c r="Y363" s="92">
        <v>1.6</v>
      </c>
      <c r="Z363" s="93">
        <v>6.1</v>
      </c>
      <c r="AA363" s="93">
        <v>0.75</v>
      </c>
      <c r="AB363" s="1">
        <v>44241.7</v>
      </c>
      <c r="AC363" s="12">
        <v>-232505</v>
      </c>
      <c r="AD363" s="1"/>
      <c r="AI363" s="54">
        <v>118</v>
      </c>
      <c r="AJ363" s="54">
        <v>1.3641681686736327</v>
      </c>
      <c r="AK363" s="54">
        <v>0.83583183132636751</v>
      </c>
      <c r="AN363" s="54">
        <v>94</v>
      </c>
      <c r="AO363" s="54">
        <v>29.307795475128216</v>
      </c>
      <c r="AP363" s="54">
        <v>0.95675368343088252</v>
      </c>
    </row>
    <row r="364" spans="4:42" ht="21" x14ac:dyDescent="0.5">
      <c r="D364" s="33">
        <v>35735</v>
      </c>
      <c r="E364" s="96">
        <v>30.347465731577898</v>
      </c>
      <c r="F364" s="94"/>
      <c r="G364" s="34">
        <v>9</v>
      </c>
      <c r="H364" s="34">
        <v>-565119788.81430006</v>
      </c>
      <c r="I364" s="34">
        <v>2536319643034.1499</v>
      </c>
      <c r="K364" s="89">
        <v>138</v>
      </c>
      <c r="L364" s="54">
        <v>34.586928070368472</v>
      </c>
      <c r="M364" s="54">
        <v>3.3059458076041253</v>
      </c>
      <c r="X364" s="11">
        <v>41671</v>
      </c>
      <c r="Y364" s="92">
        <v>1.1000000000000001</v>
      </c>
      <c r="Z364" s="93">
        <v>6.1</v>
      </c>
      <c r="AA364" s="93">
        <v>0.75</v>
      </c>
      <c r="AB364" s="1">
        <v>44567.6</v>
      </c>
      <c r="AC364" s="12">
        <v>-234270</v>
      </c>
      <c r="AD364" s="1"/>
      <c r="AI364" s="54">
        <v>119</v>
      </c>
      <c r="AJ364" s="54">
        <v>2.1679400729044307</v>
      </c>
      <c r="AK364" s="54">
        <v>-0.36794007290443065</v>
      </c>
      <c r="AN364" s="54">
        <v>95</v>
      </c>
      <c r="AO364" s="54">
        <v>29.489224545412561</v>
      </c>
      <c r="AP364" s="54">
        <v>0.85824118616533696</v>
      </c>
    </row>
    <row r="365" spans="4:42" ht="21" x14ac:dyDescent="0.5">
      <c r="D365" s="33">
        <v>35765</v>
      </c>
      <c r="E365" s="96">
        <v>30.844965169805501</v>
      </c>
      <c r="F365" s="94"/>
      <c r="G365" s="34">
        <v>9</v>
      </c>
      <c r="H365" s="34">
        <v>-696207519.33744597</v>
      </c>
      <c r="I365" s="34">
        <v>2548973430775.23</v>
      </c>
      <c r="K365" s="89">
        <v>139</v>
      </c>
      <c r="L365" s="54">
        <v>34.912486440973794</v>
      </c>
      <c r="M365" s="54">
        <v>3.4778868752264032</v>
      </c>
      <c r="X365" s="11">
        <v>41699</v>
      </c>
      <c r="Y365" s="92">
        <v>1.5</v>
      </c>
      <c r="Z365" s="93">
        <v>6.1</v>
      </c>
      <c r="AA365" s="93">
        <v>0.75</v>
      </c>
      <c r="AB365" s="1">
        <v>55929.2</v>
      </c>
      <c r="AC365" s="12">
        <v>-240346</v>
      </c>
      <c r="AD365" s="1"/>
      <c r="AI365" s="54">
        <v>120</v>
      </c>
      <c r="AJ365" s="54">
        <v>1.3225496441515361</v>
      </c>
      <c r="AK365" s="54">
        <v>0.37745035584846387</v>
      </c>
      <c r="AN365" s="54">
        <v>96</v>
      </c>
      <c r="AO365" s="54">
        <v>29.558645423431535</v>
      </c>
      <c r="AP365" s="54">
        <v>1.286319746373966</v>
      </c>
    </row>
    <row r="366" spans="4:42" ht="21" x14ac:dyDescent="0.5">
      <c r="D366" s="33">
        <v>35796</v>
      </c>
      <c r="E366" s="96">
        <v>31.8399640462608</v>
      </c>
      <c r="F366" s="94"/>
      <c r="G366" s="34">
        <v>11</v>
      </c>
      <c r="H366" s="34">
        <v>-683570761.43271303</v>
      </c>
      <c r="I366" s="34">
        <v>2553281709155.5601</v>
      </c>
      <c r="K366" s="89">
        <v>140</v>
      </c>
      <c r="L366" s="54">
        <v>34.953039921856806</v>
      </c>
      <c r="M366" s="54">
        <v>3.6860831134380945</v>
      </c>
      <c r="X366" s="11">
        <v>41730</v>
      </c>
      <c r="Y366" s="92">
        <v>2</v>
      </c>
      <c r="Z366" s="93">
        <v>5.8</v>
      </c>
      <c r="AA366" s="93">
        <v>0.75</v>
      </c>
      <c r="AB366" s="1">
        <v>44976.6</v>
      </c>
      <c r="AC366" s="12">
        <v>-242238</v>
      </c>
      <c r="AD366" s="1"/>
      <c r="AI366" s="54">
        <v>121</v>
      </c>
      <c r="AJ366" s="54">
        <v>2.0451547133066987</v>
      </c>
      <c r="AK366" s="54">
        <v>-0.44515471330669865</v>
      </c>
      <c r="AN366" s="54">
        <v>97</v>
      </c>
      <c r="AO366" s="54">
        <v>28.375990705619163</v>
      </c>
      <c r="AP366" s="54">
        <v>3.4639733406416369</v>
      </c>
    </row>
    <row r="367" spans="4:42" ht="21" x14ac:dyDescent="0.5">
      <c r="D367" s="33">
        <v>35827</v>
      </c>
      <c r="E367" s="96">
        <v>31.674130900184899</v>
      </c>
      <c r="F367" s="94"/>
      <c r="G367" s="34">
        <v>11</v>
      </c>
      <c r="H367" s="34">
        <v>-968135820.00271797</v>
      </c>
      <c r="I367" s="34">
        <v>2569714199691.79</v>
      </c>
      <c r="K367" s="89">
        <v>141</v>
      </c>
      <c r="L367" s="54">
        <v>34.679569676453617</v>
      </c>
      <c r="M367" s="54">
        <v>3.8766367858224839</v>
      </c>
      <c r="X367" s="11">
        <v>41760</v>
      </c>
      <c r="Y367" s="92">
        <v>2.1</v>
      </c>
      <c r="Z367" s="93">
        <v>5.8</v>
      </c>
      <c r="AA367" s="93">
        <v>0.75</v>
      </c>
      <c r="AB367" s="1">
        <v>45214.3</v>
      </c>
      <c r="AC367" s="12">
        <v>-240358</v>
      </c>
      <c r="AD367" s="1"/>
      <c r="AI367" s="54">
        <v>122</v>
      </c>
      <c r="AJ367" s="54">
        <v>2.1489322646712954</v>
      </c>
      <c r="AK367" s="54">
        <v>-0.14893226467129539</v>
      </c>
      <c r="AN367" s="54">
        <v>98</v>
      </c>
      <c r="AO367" s="54">
        <v>28.494319762240156</v>
      </c>
      <c r="AP367" s="54">
        <v>3.1798111379447427</v>
      </c>
    </row>
    <row r="368" spans="4:42" ht="21" x14ac:dyDescent="0.5">
      <c r="D368" s="33">
        <v>35855</v>
      </c>
      <c r="E368" s="96">
        <v>31.508297754109002</v>
      </c>
      <c r="F368" s="94"/>
      <c r="G368" s="34">
        <v>10.5</v>
      </c>
      <c r="H368" s="34">
        <v>-793684630.71380806</v>
      </c>
      <c r="I368" s="34">
        <v>2606453444008.1196</v>
      </c>
      <c r="K368" s="89">
        <v>142</v>
      </c>
      <c r="L368" s="54">
        <v>35.074232666583015</v>
      </c>
      <c r="M368" s="54">
        <v>3.7307235147876838</v>
      </c>
      <c r="X368" s="11">
        <v>41791</v>
      </c>
      <c r="Y368" s="92">
        <v>2.1</v>
      </c>
      <c r="Z368" s="93">
        <v>5.5</v>
      </c>
      <c r="AA368" s="93">
        <v>0.75</v>
      </c>
      <c r="AB368" s="1">
        <v>56832.4</v>
      </c>
      <c r="AC368" s="12">
        <v>-238766</v>
      </c>
      <c r="AD368" s="1"/>
      <c r="AI368" s="54">
        <v>123</v>
      </c>
      <c r="AJ368" s="54">
        <v>1.9792296076339282</v>
      </c>
      <c r="AK368" s="54">
        <v>-0.47922960763392819</v>
      </c>
      <c r="AN368" s="54">
        <v>99</v>
      </c>
      <c r="AO368" s="54">
        <v>28.857126193695606</v>
      </c>
      <c r="AP368" s="54">
        <v>2.6511715604133954</v>
      </c>
    </row>
    <row r="369" spans="4:42" ht="21" x14ac:dyDescent="0.5">
      <c r="D369" s="33">
        <v>35886</v>
      </c>
      <c r="E369" s="96">
        <v>31.757047473203698</v>
      </c>
      <c r="F369" s="94"/>
      <c r="G369" s="34">
        <v>10</v>
      </c>
      <c r="H369" s="34">
        <v>-906810159.44308794</v>
      </c>
      <c r="I369" s="34">
        <v>2631454785151.4502</v>
      </c>
      <c r="K369" s="89">
        <v>143</v>
      </c>
      <c r="L369" s="54">
        <v>35.351516436842786</v>
      </c>
      <c r="M369" s="54">
        <v>3.7851060366797142</v>
      </c>
      <c r="X369" s="11">
        <v>41821</v>
      </c>
      <c r="Y369" s="92">
        <v>2</v>
      </c>
      <c r="Z369" s="93">
        <v>5.6</v>
      </c>
      <c r="AA369" s="93">
        <v>0.75</v>
      </c>
      <c r="AB369" s="1">
        <v>45698.7</v>
      </c>
      <c r="AC369" s="12">
        <v>-239569</v>
      </c>
      <c r="AD369" s="1"/>
      <c r="AI369" s="54">
        <v>124</v>
      </c>
      <c r="AJ369" s="54">
        <v>1.3312229284998516</v>
      </c>
      <c r="AK369" s="54">
        <v>-0.23122292849985149</v>
      </c>
      <c r="AN369" s="54">
        <v>100</v>
      </c>
      <c r="AO369" s="54">
        <v>29.256379850180309</v>
      </c>
      <c r="AP369" s="54">
        <v>2.5006676230233893</v>
      </c>
    </row>
    <row r="370" spans="4:42" ht="21" x14ac:dyDescent="0.5">
      <c r="D370" s="33">
        <v>35916</v>
      </c>
      <c r="E370" s="96">
        <v>32.254546911431298</v>
      </c>
      <c r="F370" s="94"/>
      <c r="G370" s="34">
        <v>9</v>
      </c>
      <c r="H370" s="34">
        <v>-1071157295.99468</v>
      </c>
      <c r="I370" s="34">
        <v>2658105362296.52</v>
      </c>
      <c r="K370" s="89">
        <v>144</v>
      </c>
      <c r="L370" s="54">
        <v>35.539531811986976</v>
      </c>
      <c r="M370" s="54">
        <v>3.3483409424408208</v>
      </c>
      <c r="X370" s="11">
        <v>41852</v>
      </c>
      <c r="Y370" s="92">
        <v>1.7</v>
      </c>
      <c r="Z370" s="93">
        <v>5.7</v>
      </c>
      <c r="AA370" s="93">
        <v>0.75</v>
      </c>
      <c r="AB370" s="1">
        <v>45811</v>
      </c>
      <c r="AC370" s="12">
        <v>-238593</v>
      </c>
      <c r="AD370" s="1"/>
      <c r="AI370" s="54">
        <v>125</v>
      </c>
      <c r="AJ370" s="54">
        <v>2.1008694793571525</v>
      </c>
      <c r="AK370" s="54">
        <v>-0.7008694793571526</v>
      </c>
      <c r="AN370" s="54">
        <v>101</v>
      </c>
      <c r="AO370" s="54">
        <v>29.971138676790588</v>
      </c>
      <c r="AP370" s="54">
        <v>2.2834082346407101</v>
      </c>
    </row>
    <row r="371" spans="4:42" ht="21" x14ac:dyDescent="0.5">
      <c r="D371" s="33">
        <v>35947</v>
      </c>
      <c r="E371" s="96">
        <v>33.0837126418106</v>
      </c>
      <c r="F371" s="94"/>
      <c r="G371" s="34">
        <v>9</v>
      </c>
      <c r="H371" s="34">
        <v>-624761524.86132002</v>
      </c>
      <c r="I371" s="34">
        <v>2690191200399.2002</v>
      </c>
      <c r="K371" s="89">
        <v>145</v>
      </c>
      <c r="L371" s="54">
        <v>35.365275651926666</v>
      </c>
      <c r="M371" s="54">
        <v>3.3567639564252332</v>
      </c>
      <c r="X371" s="11">
        <v>41883</v>
      </c>
      <c r="Y371" s="92">
        <v>1.7</v>
      </c>
      <c r="Z371" s="93">
        <v>5.4</v>
      </c>
      <c r="AA371" s="93">
        <v>0.75</v>
      </c>
      <c r="AB371" s="1">
        <v>57444.5</v>
      </c>
      <c r="AC371" s="12">
        <v>-240369</v>
      </c>
      <c r="AD371" s="1"/>
      <c r="AI371" s="54">
        <v>126</v>
      </c>
      <c r="AJ371" s="54">
        <v>2.0021031013547974</v>
      </c>
      <c r="AK371" s="54">
        <v>-0.20210310135479737</v>
      </c>
      <c r="AN371" s="54">
        <v>102</v>
      </c>
      <c r="AO371" s="54">
        <v>29.9552304692346</v>
      </c>
      <c r="AP371" s="54">
        <v>3.1284821725759997</v>
      </c>
    </row>
    <row r="372" spans="4:42" ht="21" x14ac:dyDescent="0.5">
      <c r="D372" s="33">
        <v>35977</v>
      </c>
      <c r="E372" s="96">
        <v>34.078711518265898</v>
      </c>
      <c r="F372" s="94"/>
      <c r="G372" s="34">
        <v>9</v>
      </c>
      <c r="H372" s="34">
        <v>-1017362383.6090699</v>
      </c>
      <c r="I372" s="34">
        <v>2708144123807.7197</v>
      </c>
      <c r="K372" s="89">
        <v>146</v>
      </c>
      <c r="L372" s="54">
        <v>35.579509400873157</v>
      </c>
      <c r="M372" s="54">
        <v>3.0596136344217442</v>
      </c>
      <c r="X372" s="11">
        <v>41913</v>
      </c>
      <c r="Y372" s="92">
        <v>1.7</v>
      </c>
      <c r="Z372" s="93">
        <v>5.2</v>
      </c>
      <c r="AA372" s="93">
        <v>0.75</v>
      </c>
      <c r="AB372" s="1">
        <v>46207.3</v>
      </c>
      <c r="AC372" s="12">
        <v>-240909</v>
      </c>
      <c r="AD372" s="1"/>
      <c r="AI372" s="54">
        <v>127</v>
      </c>
      <c r="AJ372" s="54">
        <v>1.3033570065269333</v>
      </c>
      <c r="AK372" s="54">
        <v>0.69664299347306669</v>
      </c>
      <c r="AN372" s="54">
        <v>103</v>
      </c>
      <c r="AO372" s="54">
        <v>30.10464489814099</v>
      </c>
      <c r="AP372" s="54">
        <v>3.9740666201249084</v>
      </c>
    </row>
    <row r="373" spans="4:42" ht="21" x14ac:dyDescent="0.5">
      <c r="D373" s="33">
        <v>36008</v>
      </c>
      <c r="E373" s="96">
        <v>34.244544664341703</v>
      </c>
      <c r="F373" s="94"/>
      <c r="G373" s="34">
        <v>9</v>
      </c>
      <c r="H373" s="34">
        <v>-499132075.972166</v>
      </c>
      <c r="I373" s="34">
        <v>2738880971450.8003</v>
      </c>
      <c r="K373" s="89">
        <v>147</v>
      </c>
      <c r="L373" s="54">
        <v>35.710145450730025</v>
      </c>
      <c r="M373" s="54">
        <v>3.094810730640674</v>
      </c>
      <c r="X373" s="11">
        <v>41944</v>
      </c>
      <c r="Y373" s="92">
        <v>1.3</v>
      </c>
      <c r="Z373" s="93">
        <v>5.4</v>
      </c>
      <c r="AA373" s="93">
        <v>0.75</v>
      </c>
      <c r="AB373" s="1">
        <v>46314</v>
      </c>
      <c r="AC373" s="12">
        <v>-237689</v>
      </c>
      <c r="AD373" s="1"/>
      <c r="AI373" s="54">
        <v>128</v>
      </c>
      <c r="AJ373" s="54">
        <v>2.0205808253588393</v>
      </c>
      <c r="AK373" s="54">
        <v>-0.52058082535883932</v>
      </c>
      <c r="AN373" s="54">
        <v>104</v>
      </c>
      <c r="AO373" s="54">
        <v>30.067076130826379</v>
      </c>
      <c r="AP373" s="54">
        <v>4.1774685335153237</v>
      </c>
    </row>
    <row r="374" spans="4:42" ht="21" x14ac:dyDescent="0.5">
      <c r="D374" s="33">
        <v>36039</v>
      </c>
      <c r="E374" s="96">
        <v>34.824960675588102</v>
      </c>
      <c r="F374" s="94"/>
      <c r="G374" s="34">
        <v>9</v>
      </c>
      <c r="H374" s="34">
        <v>-966000211.32567108</v>
      </c>
      <c r="I374" s="34">
        <v>2784455941705.9399</v>
      </c>
      <c r="K374" s="89">
        <v>148</v>
      </c>
      <c r="L374" s="54">
        <v>35.736887891028253</v>
      </c>
      <c r="M374" s="54">
        <v>3.1509848633995432</v>
      </c>
      <c r="X374" s="11">
        <v>41974</v>
      </c>
      <c r="Y374" s="92">
        <v>0.8</v>
      </c>
      <c r="Z374" s="93">
        <v>5.0999999999999996</v>
      </c>
      <c r="AA374" s="93">
        <v>0.75</v>
      </c>
      <c r="AB374" s="1">
        <v>58311.9</v>
      </c>
      <c r="AC374" s="12">
        <v>-240628</v>
      </c>
      <c r="AD374" s="1"/>
      <c r="AI374" s="54">
        <v>129</v>
      </c>
      <c r="AJ374" s="54">
        <v>1.3350704919044678</v>
      </c>
      <c r="AK374" s="54">
        <v>-0.13507049190446785</v>
      </c>
      <c r="AN374" s="54">
        <v>105</v>
      </c>
      <c r="AO374" s="54">
        <v>30.315809837851134</v>
      </c>
      <c r="AP374" s="54">
        <v>4.5091508377369678</v>
      </c>
    </row>
    <row r="375" spans="4:42" ht="21" x14ac:dyDescent="0.5">
      <c r="D375" s="33">
        <v>36069</v>
      </c>
      <c r="E375" s="96">
        <v>35.9028761250622</v>
      </c>
      <c r="F375" s="94"/>
      <c r="G375" s="34">
        <v>9</v>
      </c>
      <c r="H375" s="34">
        <v>-787892831.60699093</v>
      </c>
      <c r="I375" s="34">
        <v>2817566697955.48</v>
      </c>
      <c r="K375" s="89">
        <v>149</v>
      </c>
      <c r="L375" s="54">
        <v>36.17228324197324</v>
      </c>
      <c r="M375" s="54">
        <v>2.9643392315492605</v>
      </c>
      <c r="X375" s="11">
        <v>42005</v>
      </c>
      <c r="Y375" s="92">
        <v>-0.1</v>
      </c>
      <c r="Z375" s="93">
        <v>5.2</v>
      </c>
      <c r="AA375" s="93">
        <v>0.75</v>
      </c>
      <c r="AB375" s="1">
        <v>46857.9</v>
      </c>
      <c r="AC375" s="12">
        <v>-232798</v>
      </c>
      <c r="AD375" s="1"/>
      <c r="AI375" s="54">
        <v>130</v>
      </c>
      <c r="AJ375" s="54">
        <v>2.0465700880890232</v>
      </c>
      <c r="AK375" s="54">
        <v>-1.0465700880890232</v>
      </c>
      <c r="AN375" s="54">
        <v>106</v>
      </c>
      <c r="AO375" s="54">
        <v>30.36902865019362</v>
      </c>
      <c r="AP375" s="54">
        <v>5.5338474748685798</v>
      </c>
    </row>
    <row r="376" spans="4:42" ht="21" x14ac:dyDescent="0.5">
      <c r="D376" s="33">
        <v>36100</v>
      </c>
      <c r="E376" s="96">
        <v>36.317458990271</v>
      </c>
      <c r="F376" s="94"/>
      <c r="G376" s="34">
        <v>9</v>
      </c>
      <c r="H376" s="34">
        <v>-555255631.675174</v>
      </c>
      <c r="I376" s="34">
        <v>2816130564372.1602</v>
      </c>
      <c r="K376" s="89">
        <v>150</v>
      </c>
      <c r="L376" s="54">
        <v>36.140256244204792</v>
      </c>
      <c r="M376" s="54">
        <v>3.3280325214694102</v>
      </c>
      <c r="X376" s="11">
        <v>42036</v>
      </c>
      <c r="Y376" s="92">
        <v>0</v>
      </c>
      <c r="Z376" s="93">
        <v>5.0999999999999996</v>
      </c>
      <c r="AA376" s="93">
        <v>0.75</v>
      </c>
      <c r="AB376" s="1">
        <v>47364.4</v>
      </c>
      <c r="AC376" s="12">
        <v>-225467</v>
      </c>
      <c r="AD376" s="1"/>
      <c r="AI376" s="54">
        <v>131</v>
      </c>
      <c r="AJ376" s="54">
        <v>2.0389045198890559</v>
      </c>
      <c r="AK376" s="54">
        <v>-0.8389045198890559</v>
      </c>
      <c r="AN376" s="54">
        <v>107</v>
      </c>
      <c r="AO376" s="54">
        <v>30.307481933201423</v>
      </c>
      <c r="AP376" s="54">
        <v>6.0099770570695767</v>
      </c>
    </row>
    <row r="377" spans="4:42" ht="21" x14ac:dyDescent="0.5">
      <c r="D377" s="33">
        <v>36130</v>
      </c>
      <c r="E377" s="96">
        <v>35.571209832948703</v>
      </c>
      <c r="F377" s="94"/>
      <c r="G377" s="34">
        <v>9</v>
      </c>
      <c r="H377" s="34">
        <v>-651872862.25096393</v>
      </c>
      <c r="I377" s="34">
        <v>2845302984193.6899</v>
      </c>
      <c r="K377" s="89">
        <v>151</v>
      </c>
      <c r="L377" s="54">
        <v>36.216548635645516</v>
      </c>
      <c r="M377" s="54">
        <v>3.6663229951992804</v>
      </c>
      <c r="X377" s="11">
        <v>42064</v>
      </c>
      <c r="Y377" s="92">
        <v>-0.1</v>
      </c>
      <c r="Z377" s="93">
        <v>5</v>
      </c>
      <c r="AA377" s="93">
        <v>0.75</v>
      </c>
      <c r="AB377" s="1">
        <v>59348.5</v>
      </c>
      <c r="AC377" s="12">
        <v>-240561</v>
      </c>
      <c r="AD377" s="1"/>
      <c r="AI377" s="54">
        <v>132</v>
      </c>
      <c r="AJ377" s="54">
        <v>1.2745793901636246</v>
      </c>
      <c r="AK377" s="54">
        <v>0.22542060983637535</v>
      </c>
      <c r="AN377" s="54">
        <v>108</v>
      </c>
      <c r="AO377" s="54">
        <v>30.416856722279356</v>
      </c>
      <c r="AP377" s="54">
        <v>5.1543531106693479</v>
      </c>
    </row>
    <row r="378" spans="4:42" ht="21" x14ac:dyDescent="0.5">
      <c r="D378" s="33">
        <v>36161</v>
      </c>
      <c r="E378" s="96">
        <v>34.824960675588102</v>
      </c>
      <c r="F378" s="94"/>
      <c r="G378" s="34">
        <v>9</v>
      </c>
      <c r="H378" s="34">
        <v>-772511851.97040594</v>
      </c>
      <c r="I378" s="34">
        <v>2920522534659.4697</v>
      </c>
      <c r="K378" s="89">
        <v>152</v>
      </c>
      <c r="L378" s="54">
        <v>36.388648129363851</v>
      </c>
      <c r="M378" s="54">
        <v>3.7429732206138482</v>
      </c>
      <c r="X378" s="11">
        <v>42095</v>
      </c>
      <c r="Y378" s="92">
        <v>-0.2</v>
      </c>
      <c r="Z378" s="93">
        <v>5</v>
      </c>
      <c r="AA378" s="93">
        <v>0.75</v>
      </c>
      <c r="AB378" s="1">
        <v>47664.6</v>
      </c>
      <c r="AC378" s="12">
        <v>-233307</v>
      </c>
      <c r="AD378" s="1"/>
      <c r="AI378" s="54">
        <v>133</v>
      </c>
      <c r="AJ378" s="54">
        <v>2.0738033196700121</v>
      </c>
      <c r="AK378" s="54">
        <v>-0.47380331967001199</v>
      </c>
      <c r="AN378" s="54">
        <v>109</v>
      </c>
      <c r="AO378" s="54">
        <v>30.667208517462445</v>
      </c>
      <c r="AP378" s="54">
        <v>4.1577521581256569</v>
      </c>
    </row>
    <row r="379" spans="4:42" ht="21" x14ac:dyDescent="0.5">
      <c r="D379" s="33">
        <v>36192</v>
      </c>
      <c r="E379" s="96">
        <v>34.4103778104176</v>
      </c>
      <c r="F379" s="94"/>
      <c r="G379" s="34">
        <v>9</v>
      </c>
      <c r="H379" s="34">
        <v>-633813977.58426404</v>
      </c>
      <c r="I379" s="34">
        <v>2939669984784.96</v>
      </c>
      <c r="K379" s="89">
        <v>153</v>
      </c>
      <c r="L379" s="54">
        <v>36.526065773598894</v>
      </c>
      <c r="M379" s="54">
        <v>3.6884721493976045</v>
      </c>
      <c r="X379" s="11">
        <v>42125</v>
      </c>
      <c r="Y379" s="92">
        <v>0</v>
      </c>
      <c r="Z379" s="93">
        <v>5.0999999999999996</v>
      </c>
      <c r="AA379" s="93">
        <v>0.75</v>
      </c>
      <c r="AB379" s="1">
        <v>47750.3</v>
      </c>
      <c r="AC379" s="12">
        <v>-230224</v>
      </c>
      <c r="AD379" s="1"/>
      <c r="AI379" s="54">
        <v>134</v>
      </c>
      <c r="AJ379" s="54">
        <v>2.0844313882442176</v>
      </c>
      <c r="AK379" s="54">
        <v>-0.9844313882442175</v>
      </c>
      <c r="AN379" s="54">
        <v>110</v>
      </c>
      <c r="AO379" s="54">
        <v>30.689185458268803</v>
      </c>
      <c r="AP379" s="54">
        <v>3.7211923521487975</v>
      </c>
    </row>
    <row r="380" spans="4:42" ht="21" x14ac:dyDescent="0.5">
      <c r="D380" s="33">
        <v>36220</v>
      </c>
      <c r="E380" s="96">
        <v>34.327461237360502</v>
      </c>
      <c r="F380" s="94"/>
      <c r="G380" s="34">
        <v>8</v>
      </c>
      <c r="H380" s="34">
        <v>-720765035.04271507</v>
      </c>
      <c r="I380" s="34">
        <v>3012061672265.8301</v>
      </c>
      <c r="K380" s="89">
        <v>154</v>
      </c>
      <c r="L380" s="54">
        <v>36.724394742472299</v>
      </c>
      <c r="M380" s="54">
        <v>3.6559763266001042</v>
      </c>
      <c r="X380" s="11">
        <v>42156</v>
      </c>
      <c r="Y380" s="92">
        <v>0.1</v>
      </c>
      <c r="Z380" s="93">
        <v>4.8</v>
      </c>
      <c r="AA380" s="93">
        <v>0.75</v>
      </c>
      <c r="AB380" s="1">
        <v>59946.9</v>
      </c>
      <c r="AC380" s="12">
        <v>-233402</v>
      </c>
      <c r="AD380" s="1"/>
      <c r="AI380" s="54">
        <v>135</v>
      </c>
      <c r="AJ380" s="54">
        <v>1.4303635771824608</v>
      </c>
      <c r="AK380" s="54">
        <v>6.9636422817539234E-2</v>
      </c>
      <c r="AN380" s="54">
        <v>111</v>
      </c>
      <c r="AO380" s="54">
        <v>31.519028831419192</v>
      </c>
      <c r="AP380" s="54">
        <v>2.8084324059413106</v>
      </c>
    </row>
    <row r="381" spans="4:42" ht="21" x14ac:dyDescent="0.5">
      <c r="D381" s="33">
        <v>36251</v>
      </c>
      <c r="E381" s="96">
        <v>34.4103778104176</v>
      </c>
      <c r="F381" s="94"/>
      <c r="G381" s="34">
        <v>8</v>
      </c>
      <c r="H381" s="34">
        <v>-608102695.56193793</v>
      </c>
      <c r="I381" s="34">
        <v>3014975096143.8901</v>
      </c>
      <c r="K381" s="89">
        <v>155</v>
      </c>
      <c r="L381" s="54">
        <v>37.010447828257476</v>
      </c>
      <c r="M381" s="54">
        <v>3.5357563868907249</v>
      </c>
      <c r="X381" s="11">
        <v>42186</v>
      </c>
      <c r="Y381" s="92">
        <v>0.2</v>
      </c>
      <c r="Z381" s="93">
        <v>4.8</v>
      </c>
      <c r="AA381" s="93">
        <v>0.75</v>
      </c>
      <c r="AB381" s="1">
        <v>48181.1</v>
      </c>
      <c r="AC381" s="12">
        <v>-230927</v>
      </c>
      <c r="AD381" s="1"/>
      <c r="AI381" s="54">
        <v>136</v>
      </c>
      <c r="AJ381" s="54">
        <v>2.2356212052856548</v>
      </c>
      <c r="AK381" s="54">
        <v>-0.23562120528565478</v>
      </c>
      <c r="AN381" s="54">
        <v>112</v>
      </c>
      <c r="AO381" s="54">
        <v>31.49980777672026</v>
      </c>
      <c r="AP381" s="54">
        <v>2.9105700336973399</v>
      </c>
    </row>
    <row r="382" spans="4:42" ht="21" x14ac:dyDescent="0.5">
      <c r="D382" s="33">
        <v>36281</v>
      </c>
      <c r="E382" s="96">
        <v>34.742044102569302</v>
      </c>
      <c r="F382" s="94"/>
      <c r="G382" s="34">
        <v>8</v>
      </c>
      <c r="H382" s="34">
        <v>-813913590.93754601</v>
      </c>
      <c r="I382" s="34">
        <v>3043580398403.1499</v>
      </c>
      <c r="K382" s="89">
        <v>156</v>
      </c>
      <c r="L382" s="54">
        <v>37.178105027563454</v>
      </c>
      <c r="M382" s="54">
        <v>2.9535163224142451</v>
      </c>
      <c r="X382" s="11">
        <v>42217</v>
      </c>
      <c r="Y382" s="92">
        <v>0.2</v>
      </c>
      <c r="Z382" s="93">
        <v>4.5999999999999996</v>
      </c>
      <c r="AA382" s="93">
        <v>0.75</v>
      </c>
      <c r="AB382" s="1">
        <v>60457</v>
      </c>
      <c r="AC382" s="12">
        <v>-231718</v>
      </c>
      <c r="AD382" s="1"/>
      <c r="AI382" s="54">
        <v>137</v>
      </c>
      <c r="AJ382" s="54">
        <v>2.1848542887315658</v>
      </c>
      <c r="AK382" s="54">
        <v>-8.4854288731565752E-2</v>
      </c>
      <c r="AN382" s="54">
        <v>113</v>
      </c>
      <c r="AO382" s="54">
        <v>31.634430491235911</v>
      </c>
      <c r="AP382" s="54">
        <v>3.1076136113333916</v>
      </c>
    </row>
    <row r="383" spans="4:42" ht="21" x14ac:dyDescent="0.5">
      <c r="D383" s="33">
        <v>36312</v>
      </c>
      <c r="E383" s="96">
        <v>34.824960675588102</v>
      </c>
      <c r="F383" s="94"/>
      <c r="G383" s="34">
        <v>8</v>
      </c>
      <c r="H383" s="34">
        <v>-862500579.67395401</v>
      </c>
      <c r="I383" s="34">
        <v>3062831378360.25</v>
      </c>
      <c r="K383" s="89">
        <v>157</v>
      </c>
      <c r="L383" s="54">
        <v>37.26956104101609</v>
      </c>
      <c r="M383" s="54">
        <v>2.7791437359045119</v>
      </c>
      <c r="X383" s="11">
        <v>42248</v>
      </c>
      <c r="Y383" s="92">
        <v>0</v>
      </c>
      <c r="Z383" s="93">
        <v>4.5999999999999996</v>
      </c>
      <c r="AA383" s="93">
        <v>0.75</v>
      </c>
      <c r="AB383" s="1">
        <v>48615.5</v>
      </c>
      <c r="AC383" s="12">
        <v>-230204</v>
      </c>
      <c r="AD383" s="1"/>
      <c r="AI383" s="54">
        <v>138</v>
      </c>
      <c r="AJ383" s="54">
        <v>1.4033760089786695</v>
      </c>
      <c r="AK383" s="54">
        <v>0.69662399102133055</v>
      </c>
      <c r="AN383" s="54">
        <v>114</v>
      </c>
      <c r="AO383" s="54">
        <v>31.702868313150606</v>
      </c>
      <c r="AP383" s="54">
        <v>3.1220923624374954</v>
      </c>
    </row>
    <row r="384" spans="4:42" ht="21" x14ac:dyDescent="0.5">
      <c r="D384" s="33">
        <v>36342</v>
      </c>
      <c r="E384" s="96">
        <v>35.156626967739903</v>
      </c>
      <c r="F384" s="94"/>
      <c r="G384" s="34">
        <v>8</v>
      </c>
      <c r="H384" s="34">
        <v>-941519324.66148806</v>
      </c>
      <c r="I384" s="34">
        <v>3105361331427.1802</v>
      </c>
      <c r="K384" s="89">
        <v>158</v>
      </c>
      <c r="L384" s="54">
        <v>37.419031279113881</v>
      </c>
      <c r="M384" s="54">
        <v>2.7125900708638184</v>
      </c>
      <c r="X384" s="11">
        <v>42278</v>
      </c>
      <c r="Y384" s="92">
        <v>0.2</v>
      </c>
      <c r="Z384" s="93">
        <v>4.5999999999999996</v>
      </c>
      <c r="AA384" s="93">
        <v>0.75</v>
      </c>
      <c r="AB384" s="1">
        <v>48690</v>
      </c>
      <c r="AC384" s="12">
        <v>-227475</v>
      </c>
      <c r="AD384" s="1"/>
      <c r="AI384" s="54">
        <v>139</v>
      </c>
      <c r="AJ384" s="54">
        <v>2.1586460251381538</v>
      </c>
      <c r="AK384" s="54">
        <v>-0.15864602513815385</v>
      </c>
      <c r="AN384" s="54">
        <v>115</v>
      </c>
      <c r="AO384" s="54">
        <v>31.847083662790872</v>
      </c>
      <c r="AP384" s="54">
        <v>3.309543304949031</v>
      </c>
    </row>
    <row r="385" spans="4:42" ht="21" x14ac:dyDescent="0.5">
      <c r="D385" s="33">
        <v>36373</v>
      </c>
      <c r="E385" s="96">
        <v>35.322460113815701</v>
      </c>
      <c r="F385" s="94"/>
      <c r="G385" s="34">
        <v>8</v>
      </c>
      <c r="H385" s="34">
        <v>-1070803101.48077</v>
      </c>
      <c r="I385" s="34">
        <v>3149455408740.5498</v>
      </c>
      <c r="K385" s="89">
        <v>159</v>
      </c>
      <c r="L385" s="54">
        <v>37.414312171765339</v>
      </c>
      <c r="M385" s="54">
        <v>2.9660588973070645</v>
      </c>
      <c r="X385" s="11">
        <v>42309</v>
      </c>
      <c r="Y385" s="92">
        <v>0.5</v>
      </c>
      <c r="Z385" s="93">
        <v>4.7</v>
      </c>
      <c r="AA385" s="93">
        <v>0.75</v>
      </c>
      <c r="AB385" s="1">
        <v>61376.7</v>
      </c>
      <c r="AC385" s="12">
        <v>-224858</v>
      </c>
      <c r="AD385" s="1"/>
      <c r="AI385" s="54">
        <v>140</v>
      </c>
      <c r="AJ385" s="54">
        <v>2.1225185961421138</v>
      </c>
      <c r="AK385" s="54">
        <v>-0.42251859614211384</v>
      </c>
      <c r="AN385" s="54">
        <v>116</v>
      </c>
      <c r="AO385" s="54">
        <v>32.008274657001664</v>
      </c>
      <c r="AP385" s="54">
        <v>3.3141854568140374</v>
      </c>
    </row>
    <row r="386" spans="4:42" ht="21" x14ac:dyDescent="0.5">
      <c r="D386" s="33">
        <v>36404</v>
      </c>
      <c r="E386" s="96">
        <v>35.571209832948703</v>
      </c>
      <c r="F386" s="94"/>
      <c r="G386" s="34">
        <v>8</v>
      </c>
      <c r="H386" s="34">
        <v>-1398211607.4646699</v>
      </c>
      <c r="I386" s="34">
        <v>3188143575761.4004</v>
      </c>
      <c r="K386" s="89">
        <v>160</v>
      </c>
      <c r="L386" s="54">
        <v>37.857896443097886</v>
      </c>
      <c r="M386" s="54">
        <v>3.0199740642021169</v>
      </c>
      <c r="X386" s="11">
        <v>42339</v>
      </c>
      <c r="Y386" s="92">
        <v>0.7</v>
      </c>
      <c r="Z386" s="93">
        <v>4.5999999999999996</v>
      </c>
      <c r="AA386" s="93">
        <v>1</v>
      </c>
      <c r="AB386" s="1">
        <v>49340.1</v>
      </c>
      <c r="AC386" s="12">
        <v>-224275</v>
      </c>
      <c r="AD386" s="1"/>
      <c r="AI386" s="54">
        <v>141</v>
      </c>
      <c r="AJ386" s="54">
        <v>1.4022278017082392</v>
      </c>
      <c r="AK386" s="54">
        <v>0.29777219829176071</v>
      </c>
      <c r="AN386" s="54">
        <v>117</v>
      </c>
      <c r="AO386" s="54">
        <v>32.202438820398768</v>
      </c>
      <c r="AP386" s="54">
        <v>3.3687710125499351</v>
      </c>
    </row>
    <row r="387" spans="4:42" ht="21" x14ac:dyDescent="0.5">
      <c r="D387" s="33">
        <v>36434</v>
      </c>
      <c r="E387" s="96">
        <v>36.234542417213902</v>
      </c>
      <c r="F387" s="94"/>
      <c r="G387" s="34">
        <v>8</v>
      </c>
      <c r="H387" s="34">
        <v>-970164382.15757298</v>
      </c>
      <c r="I387" s="34">
        <v>3217708916343.5898</v>
      </c>
      <c r="K387" s="89">
        <v>161</v>
      </c>
      <c r="L387" s="54">
        <v>38.151526442728624</v>
      </c>
      <c r="M387" s="54">
        <v>2.8092606376283769</v>
      </c>
      <c r="X387" s="11">
        <v>42370</v>
      </c>
      <c r="Y387" s="92">
        <v>1.4</v>
      </c>
      <c r="Z387" s="93">
        <v>4.5</v>
      </c>
      <c r="AA387" s="93">
        <v>1</v>
      </c>
      <c r="AB387" s="1">
        <v>49746.5</v>
      </c>
      <c r="AC387" s="12">
        <v>-220986</v>
      </c>
      <c r="AD387" s="1"/>
      <c r="AI387" s="54">
        <v>142</v>
      </c>
      <c r="AJ387" s="54">
        <v>2.1911815601755227</v>
      </c>
      <c r="AK387" s="54">
        <v>-0.49118156017552272</v>
      </c>
      <c r="AN387" s="54">
        <v>118</v>
      </c>
      <c r="AO387" s="54">
        <v>32.183660050981196</v>
      </c>
      <c r="AP387" s="54">
        <v>4.050882366232706</v>
      </c>
    </row>
    <row r="388" spans="4:42" ht="21" x14ac:dyDescent="0.5">
      <c r="D388" s="33">
        <v>36465</v>
      </c>
      <c r="E388" s="96">
        <v>36.317458990271</v>
      </c>
      <c r="F388" s="94"/>
      <c r="G388" s="34">
        <v>8</v>
      </c>
      <c r="H388" s="34">
        <v>-1000728808.7295401</v>
      </c>
      <c r="I388" s="34">
        <v>3255913127553.1001</v>
      </c>
      <c r="K388" s="89">
        <v>162</v>
      </c>
      <c r="L388" s="54">
        <v>38.456304014472579</v>
      </c>
      <c r="M388" s="54">
        <v>2.7532327849791187</v>
      </c>
      <c r="X388" s="11">
        <v>42401</v>
      </c>
      <c r="Y388" s="92">
        <v>1</v>
      </c>
      <c r="Z388" s="93">
        <v>4.5</v>
      </c>
      <c r="AA388" s="93">
        <v>1</v>
      </c>
      <c r="AB388" s="1">
        <v>62657.7</v>
      </c>
      <c r="AC388" s="12">
        <v>-225712</v>
      </c>
      <c r="AD388" s="1"/>
      <c r="AI388" s="54">
        <v>143</v>
      </c>
      <c r="AJ388" s="54">
        <v>2.1034517128258274</v>
      </c>
      <c r="AK388" s="54">
        <v>-0.80345171282582739</v>
      </c>
      <c r="AN388" s="54">
        <v>119</v>
      </c>
      <c r="AO388" s="54">
        <v>32.303246160519059</v>
      </c>
      <c r="AP388" s="54">
        <v>4.0142128297519406</v>
      </c>
    </row>
    <row r="389" spans="4:42" ht="21" x14ac:dyDescent="0.5">
      <c r="D389" s="33">
        <v>36495</v>
      </c>
      <c r="E389" s="96">
        <v>35.737042978986302</v>
      </c>
      <c r="F389" s="94"/>
      <c r="G389" s="34">
        <v>8</v>
      </c>
      <c r="H389" s="34">
        <v>-1423822245.5166302</v>
      </c>
      <c r="I389" s="34">
        <v>3347282826838.9102</v>
      </c>
      <c r="K389" s="89">
        <v>163</v>
      </c>
      <c r="L389" s="54">
        <v>38.467171519652254</v>
      </c>
      <c r="M389" s="54">
        <v>3.0740315719511457</v>
      </c>
      <c r="X389" s="11">
        <v>42430</v>
      </c>
      <c r="Y389" s="92">
        <v>0.9</v>
      </c>
      <c r="Z389" s="93">
        <v>4.5999999999999996</v>
      </c>
      <c r="AA389" s="93">
        <v>1</v>
      </c>
      <c r="AB389" s="1">
        <v>50360.9</v>
      </c>
      <c r="AC389" s="12">
        <v>-218338</v>
      </c>
      <c r="AD389" s="1"/>
      <c r="AI389" s="54">
        <v>144</v>
      </c>
      <c r="AJ389" s="54">
        <v>1.3800698299382694</v>
      </c>
      <c r="AK389" s="54">
        <v>-0.58006982993826939</v>
      </c>
      <c r="AN389" s="54">
        <v>120</v>
      </c>
      <c r="AO389" s="54">
        <v>32.675507824153179</v>
      </c>
      <c r="AP389" s="54">
        <v>3.0615351548331233</v>
      </c>
    </row>
    <row r="390" spans="4:42" ht="21" x14ac:dyDescent="0.5">
      <c r="D390" s="33">
        <v>36526</v>
      </c>
      <c r="E390" s="96">
        <v>35.737042978986302</v>
      </c>
      <c r="F390" s="94"/>
      <c r="G390" s="34">
        <v>8</v>
      </c>
      <c r="H390" s="34">
        <v>-1216350666.42399</v>
      </c>
      <c r="I390" s="34">
        <v>3358472389838.7998</v>
      </c>
      <c r="K390" s="89">
        <v>164</v>
      </c>
      <c r="L390" s="54">
        <v>38.653423934421625</v>
      </c>
      <c r="M390" s="54">
        <v>2.7219460111059774</v>
      </c>
      <c r="X390" s="11">
        <v>42461</v>
      </c>
      <c r="Y390" s="92">
        <v>1.1000000000000001</v>
      </c>
      <c r="Z390" s="93">
        <v>4.5999999999999996</v>
      </c>
      <c r="AA390" s="93">
        <v>1</v>
      </c>
      <c r="AB390" s="1">
        <v>50684.3</v>
      </c>
      <c r="AC390" s="12">
        <v>-221086</v>
      </c>
      <c r="AD390" s="1"/>
      <c r="AI390" s="54">
        <v>145</v>
      </c>
      <c r="AJ390" s="54">
        <v>1.9974428767942385</v>
      </c>
      <c r="AK390" s="54">
        <v>-2.0974428767942386</v>
      </c>
      <c r="AN390" s="54">
        <v>121</v>
      </c>
      <c r="AO390" s="54">
        <v>32.657194596134659</v>
      </c>
      <c r="AP390" s="54">
        <v>3.0798483828516439</v>
      </c>
    </row>
    <row r="391" spans="4:42" ht="21" x14ac:dyDescent="0.5">
      <c r="D391" s="33">
        <v>36557</v>
      </c>
      <c r="E391" s="96">
        <v>35.654126405967503</v>
      </c>
      <c r="F391" s="94"/>
      <c r="G391" s="34">
        <v>8</v>
      </c>
      <c r="H391" s="34">
        <v>-1232861600.8486199</v>
      </c>
      <c r="I391" s="34">
        <v>3407891123791.8999</v>
      </c>
      <c r="K391" s="89">
        <v>165</v>
      </c>
      <c r="L391" s="54">
        <v>38.560422117381165</v>
      </c>
      <c r="M391" s="54">
        <v>2.8149478281464368</v>
      </c>
      <c r="X391" s="11">
        <v>42491</v>
      </c>
      <c r="Y391" s="92">
        <v>1</v>
      </c>
      <c r="Z391" s="93">
        <v>4.4000000000000004</v>
      </c>
      <c r="AA391" s="93">
        <v>1</v>
      </c>
      <c r="AB391" s="1">
        <v>63743.8</v>
      </c>
      <c r="AC391" s="12">
        <v>-223764</v>
      </c>
      <c r="AD391" s="1"/>
      <c r="AI391" s="54">
        <v>146</v>
      </c>
      <c r="AJ391" s="54">
        <v>1.8383552546263457</v>
      </c>
      <c r="AK391" s="54">
        <v>-1.8383552546263457</v>
      </c>
      <c r="AN391" s="54">
        <v>122</v>
      </c>
      <c r="AO391" s="54">
        <v>32.806209473428744</v>
      </c>
      <c r="AP391" s="54">
        <v>2.8479169325387588</v>
      </c>
    </row>
    <row r="392" spans="4:42" ht="21" x14ac:dyDescent="0.5">
      <c r="D392" s="33">
        <v>36586</v>
      </c>
      <c r="E392" s="96">
        <v>35.985792698119198</v>
      </c>
      <c r="F392" s="94"/>
      <c r="G392" s="34">
        <v>8</v>
      </c>
      <c r="H392" s="34">
        <v>-1337198605.2083199</v>
      </c>
      <c r="I392" s="34">
        <v>3339120229274.6899</v>
      </c>
      <c r="K392" s="89">
        <v>166</v>
      </c>
      <c r="L392" s="54">
        <v>39.408096952449341</v>
      </c>
      <c r="M392" s="54">
        <v>2.2989392852299559</v>
      </c>
      <c r="X392" s="11">
        <v>42522</v>
      </c>
      <c r="Y392" s="92">
        <v>1</v>
      </c>
      <c r="Z392" s="93">
        <v>4.5</v>
      </c>
      <c r="AA392" s="93">
        <v>1</v>
      </c>
      <c r="AB392" s="1">
        <v>51263.8</v>
      </c>
      <c r="AC392" s="12">
        <v>-228325</v>
      </c>
      <c r="AD392" s="1"/>
      <c r="AI392" s="54">
        <v>147</v>
      </c>
      <c r="AJ392" s="54">
        <v>1.3194351705570924</v>
      </c>
      <c r="AK392" s="54">
        <v>-1.4194351705570925</v>
      </c>
      <c r="AN392" s="54">
        <v>123</v>
      </c>
      <c r="AO392" s="54">
        <v>32.630218037616203</v>
      </c>
      <c r="AP392" s="54">
        <v>3.3555746605029952</v>
      </c>
    </row>
    <row r="393" spans="4:42" ht="21" x14ac:dyDescent="0.5">
      <c r="D393" s="33">
        <v>36617</v>
      </c>
      <c r="E393" s="96">
        <v>36.317458990271</v>
      </c>
      <c r="F393" s="94"/>
      <c r="G393" s="34">
        <v>7</v>
      </c>
      <c r="H393" s="34">
        <v>-1143693767.1525002</v>
      </c>
      <c r="I393" s="34">
        <v>3402363406696.6602</v>
      </c>
      <c r="K393" s="89">
        <v>167</v>
      </c>
      <c r="L393" s="54">
        <v>39.345432385642866</v>
      </c>
      <c r="M393" s="54">
        <v>2.4445204250552308</v>
      </c>
      <c r="X393" s="11">
        <v>42552</v>
      </c>
      <c r="Y393" s="92">
        <v>0.8</v>
      </c>
      <c r="Z393" s="93">
        <v>4.4000000000000004</v>
      </c>
      <c r="AA393" s="93">
        <v>1</v>
      </c>
      <c r="AB393" s="1">
        <v>51463.9</v>
      </c>
      <c r="AC393" s="12">
        <v>-227337</v>
      </c>
      <c r="AD393" s="1"/>
      <c r="AI393" s="54">
        <v>148</v>
      </c>
      <c r="AJ393" s="54">
        <v>1.9734773401076344</v>
      </c>
      <c r="AK393" s="54">
        <v>-2.1734773401076346</v>
      </c>
      <c r="AN393" s="54">
        <v>124</v>
      </c>
      <c r="AO393" s="54">
        <v>33.364109069957166</v>
      </c>
      <c r="AP393" s="54">
        <v>2.9533499203138334</v>
      </c>
    </row>
    <row r="394" spans="4:42" ht="21" x14ac:dyDescent="0.5">
      <c r="D394" s="33">
        <v>36647</v>
      </c>
      <c r="E394" s="96">
        <v>36.483292136346797</v>
      </c>
      <c r="F394" s="94"/>
      <c r="G394" s="34">
        <v>7</v>
      </c>
      <c r="H394" s="34">
        <v>-538940516.83191299</v>
      </c>
      <c r="I394" s="34">
        <v>3421383525733.9102</v>
      </c>
      <c r="K394" s="89">
        <v>168</v>
      </c>
      <c r="L394" s="54">
        <v>39.5923555704072</v>
      </c>
      <c r="M394" s="54">
        <v>2.0317640942149993</v>
      </c>
      <c r="X394" s="11">
        <v>42583</v>
      </c>
      <c r="Y394" s="92">
        <v>1.1000000000000001</v>
      </c>
      <c r="Z394" s="93">
        <v>4.5</v>
      </c>
      <c r="AA394" s="93">
        <v>1</v>
      </c>
      <c r="AB394" s="1">
        <v>64798.8</v>
      </c>
      <c r="AC394" s="12">
        <v>-229714</v>
      </c>
      <c r="AD394" s="1"/>
      <c r="AI394" s="54">
        <v>149</v>
      </c>
      <c r="AJ394" s="54">
        <v>1.9002157246675182</v>
      </c>
      <c r="AK394" s="54">
        <v>-1.9002157246675182</v>
      </c>
      <c r="AN394" s="54">
        <v>125</v>
      </c>
      <c r="AO394" s="54">
        <v>33.270851028761577</v>
      </c>
      <c r="AP394" s="54">
        <v>3.2124411075852208</v>
      </c>
    </row>
    <row r="395" spans="4:42" ht="21" x14ac:dyDescent="0.5">
      <c r="D395" s="33">
        <v>36678</v>
      </c>
      <c r="E395" s="96">
        <v>36.649125282422702</v>
      </c>
      <c r="F395" s="94"/>
      <c r="G395" s="34">
        <v>7</v>
      </c>
      <c r="H395" s="34">
        <v>-515673071.82945001</v>
      </c>
      <c r="I395" s="34">
        <v>3450071136058.9399</v>
      </c>
      <c r="K395" s="89">
        <v>169</v>
      </c>
      <c r="L395" s="54">
        <v>39.902112785225107</v>
      </c>
      <c r="M395" s="54">
        <v>1.8878400254729897</v>
      </c>
      <c r="X395" s="11">
        <v>42614</v>
      </c>
      <c r="Y395" s="92">
        <v>1.5</v>
      </c>
      <c r="Z395" s="93">
        <v>4.5</v>
      </c>
      <c r="AA395" s="93">
        <v>1</v>
      </c>
      <c r="AB395" s="1">
        <v>52106.8</v>
      </c>
      <c r="AC395" s="12">
        <v>-227757</v>
      </c>
      <c r="AD395" s="1"/>
      <c r="AI395" s="54">
        <v>150</v>
      </c>
      <c r="AJ395" s="54">
        <v>1.1678474611941496</v>
      </c>
      <c r="AK395" s="54">
        <v>-1.0678474611941495</v>
      </c>
      <c r="AN395" s="54">
        <v>126</v>
      </c>
      <c r="AO395" s="54">
        <v>33.349257729562723</v>
      </c>
      <c r="AP395" s="54">
        <v>3.299867552859979</v>
      </c>
    </row>
    <row r="396" spans="4:42" ht="21" x14ac:dyDescent="0.5">
      <c r="D396" s="33">
        <v>36708</v>
      </c>
      <c r="E396" s="96">
        <v>36.897875001517399</v>
      </c>
      <c r="F396" s="94"/>
      <c r="G396" s="34">
        <v>8</v>
      </c>
      <c r="H396" s="34">
        <v>-836504713.75336695</v>
      </c>
      <c r="I396" s="34">
        <v>3466770510474.25</v>
      </c>
      <c r="K396" s="89">
        <v>170</v>
      </c>
      <c r="L396" s="54">
        <v>40.118460742917947</v>
      </c>
      <c r="M396" s="54">
        <v>1.6714920677801501</v>
      </c>
      <c r="X396" s="11">
        <v>42644</v>
      </c>
      <c r="Y396" s="92">
        <v>1.6</v>
      </c>
      <c r="Z396" s="93">
        <v>4.5</v>
      </c>
      <c r="AA396" s="93">
        <v>1</v>
      </c>
      <c r="AB396" s="1">
        <v>65494.5</v>
      </c>
      <c r="AC396" s="12">
        <v>-229117</v>
      </c>
      <c r="AD396" s="1"/>
      <c r="AI396" s="54">
        <v>151</v>
      </c>
      <c r="AJ396" s="54">
        <v>1.9157091129754944</v>
      </c>
      <c r="AK396" s="54">
        <v>-1.7157091129754944</v>
      </c>
      <c r="AN396" s="54">
        <v>127</v>
      </c>
      <c r="AO396" s="54">
        <v>32.88121934940569</v>
      </c>
      <c r="AP396" s="54">
        <v>4.0166556521117087</v>
      </c>
    </row>
    <row r="397" spans="4:42" ht="21" x14ac:dyDescent="0.5">
      <c r="D397" s="33">
        <v>36739</v>
      </c>
      <c r="E397" s="96">
        <v>36.732041855441501</v>
      </c>
      <c r="F397" s="94"/>
      <c r="G397" s="34">
        <v>8</v>
      </c>
      <c r="H397" s="34">
        <v>-356404132.835051</v>
      </c>
      <c r="I397" s="34">
        <v>3506254303454.9702</v>
      </c>
      <c r="K397" s="89">
        <v>171</v>
      </c>
      <c r="L397" s="54">
        <v>40.418230940317144</v>
      </c>
      <c r="M397" s="54">
        <v>1.3717218703809522</v>
      </c>
      <c r="X397" s="11">
        <v>42675</v>
      </c>
      <c r="Y397" s="92">
        <v>1.7</v>
      </c>
      <c r="Z397" s="93">
        <v>4.3</v>
      </c>
      <c r="AA397" s="93">
        <v>1</v>
      </c>
      <c r="AB397" s="1">
        <v>52708.9</v>
      </c>
      <c r="AC397" s="12">
        <v>-232121</v>
      </c>
      <c r="AD397" s="1"/>
      <c r="AI397" s="54">
        <v>152</v>
      </c>
      <c r="AJ397" s="54">
        <v>1.1233700016476398</v>
      </c>
      <c r="AK397" s="54">
        <v>-0.92337000164763983</v>
      </c>
      <c r="AN397" s="54">
        <v>128</v>
      </c>
      <c r="AO397" s="54">
        <v>32.878702716044764</v>
      </c>
      <c r="AP397" s="54">
        <v>3.8533391393967378</v>
      </c>
    </row>
    <row r="398" spans="4:42" ht="21" x14ac:dyDescent="0.5">
      <c r="D398" s="33">
        <v>36770</v>
      </c>
      <c r="E398" s="96">
        <v>36.814958428498599</v>
      </c>
      <c r="F398" s="94"/>
      <c r="G398" s="34">
        <v>8</v>
      </c>
      <c r="H398" s="34">
        <v>-382702255.40249497</v>
      </c>
      <c r="I398" s="34">
        <v>3544331085420.1401</v>
      </c>
      <c r="K398" s="89">
        <v>172</v>
      </c>
      <c r="L398" s="54">
        <v>40.643736033596397</v>
      </c>
      <c r="M398" s="54">
        <v>1.1462167771016993</v>
      </c>
      <c r="X398" s="11">
        <v>42705</v>
      </c>
      <c r="Y398" s="92">
        <v>2.1</v>
      </c>
      <c r="Z398" s="93">
        <v>4.3</v>
      </c>
      <c r="AA398" s="93">
        <v>1.25</v>
      </c>
      <c r="AB398" s="1">
        <v>52825.5</v>
      </c>
      <c r="AC398" s="12">
        <v>-234564</v>
      </c>
      <c r="AD398" s="1"/>
      <c r="AI398" s="54">
        <v>153</v>
      </c>
      <c r="AJ398" s="54">
        <v>1.8940926861245373</v>
      </c>
      <c r="AK398" s="54">
        <v>-1.8940926861245373</v>
      </c>
      <c r="AN398" s="54">
        <v>129</v>
      </c>
      <c r="AO398" s="54">
        <v>32.996863623735543</v>
      </c>
      <c r="AP398" s="54">
        <v>3.8180948047630565</v>
      </c>
    </row>
    <row r="399" spans="4:42" ht="21" x14ac:dyDescent="0.5">
      <c r="D399" s="33">
        <v>36800</v>
      </c>
      <c r="E399" s="96">
        <v>37.229541293669101</v>
      </c>
      <c r="F399" s="94"/>
      <c r="G399" s="34">
        <v>8</v>
      </c>
      <c r="H399" s="34">
        <v>-481413530.75394499</v>
      </c>
      <c r="I399" s="34">
        <v>3604236687170.0503</v>
      </c>
      <c r="K399" s="89">
        <v>173</v>
      </c>
      <c r="L399" s="54">
        <v>40.787675018165992</v>
      </c>
      <c r="M399" s="54">
        <v>1.3339440846839068</v>
      </c>
      <c r="X399" s="11">
        <v>42736</v>
      </c>
      <c r="Y399" s="92">
        <v>2.5</v>
      </c>
      <c r="Z399" s="93">
        <v>4.3</v>
      </c>
      <c r="AA399" s="93">
        <v>1.25</v>
      </c>
      <c r="AB399" s="1">
        <v>66366.3</v>
      </c>
      <c r="AC399" s="12">
        <v>-238607</v>
      </c>
      <c r="AD399" s="1"/>
      <c r="AI399" s="54">
        <v>154</v>
      </c>
      <c r="AJ399" s="54">
        <v>1.838647533821824</v>
      </c>
      <c r="AK399" s="54">
        <v>-1.638647533821824</v>
      </c>
      <c r="AN399" s="54">
        <v>130</v>
      </c>
      <c r="AO399" s="54">
        <v>33.196895254530681</v>
      </c>
      <c r="AP399" s="54">
        <v>4.0326460391384202</v>
      </c>
    </row>
    <row r="400" spans="4:42" ht="21" x14ac:dyDescent="0.5">
      <c r="D400" s="33">
        <v>36831</v>
      </c>
      <c r="E400" s="96">
        <v>37.312457866726199</v>
      </c>
      <c r="F400" s="94"/>
      <c r="G400" s="34">
        <v>8</v>
      </c>
      <c r="H400" s="34">
        <v>-876079852.03951502</v>
      </c>
      <c r="I400" s="34">
        <v>3623801242837.25</v>
      </c>
      <c r="K400" s="89">
        <v>174</v>
      </c>
      <c r="L400" s="54">
        <v>41.053777055381005</v>
      </c>
      <c r="M400" s="54">
        <v>1.3995083396205956</v>
      </c>
      <c r="X400" s="11">
        <v>42767</v>
      </c>
      <c r="Y400" s="92">
        <v>2.7</v>
      </c>
      <c r="Z400" s="93">
        <v>4.3</v>
      </c>
      <c r="AA400" s="93">
        <v>1.25</v>
      </c>
      <c r="AB400" s="1">
        <v>53353.7</v>
      </c>
      <c r="AC400" s="12">
        <v>-235704</v>
      </c>
      <c r="AD400" s="1"/>
      <c r="AI400" s="54">
        <v>155</v>
      </c>
      <c r="AJ400" s="54">
        <v>0.924073327936203</v>
      </c>
      <c r="AK400" s="54">
        <v>-0.424073327936203</v>
      </c>
      <c r="AN400" s="54">
        <v>131</v>
      </c>
      <c r="AO400" s="54">
        <v>33.351545661127837</v>
      </c>
      <c r="AP400" s="54">
        <v>3.9609122055983619</v>
      </c>
    </row>
    <row r="401" spans="4:42" ht="21" x14ac:dyDescent="0.5">
      <c r="D401" s="33">
        <v>36861</v>
      </c>
      <c r="E401" s="96">
        <v>36.980791574574397</v>
      </c>
      <c r="F401" s="94"/>
      <c r="G401" s="34">
        <v>8</v>
      </c>
      <c r="H401" s="34">
        <v>-254879950.513156</v>
      </c>
      <c r="I401" s="34">
        <v>3703446328109.3501</v>
      </c>
      <c r="K401" s="89">
        <v>175</v>
      </c>
      <c r="L401" s="54">
        <v>41.075736931741474</v>
      </c>
      <c r="M401" s="54">
        <v>1.7921313284689262</v>
      </c>
      <c r="X401" s="11">
        <v>42795</v>
      </c>
      <c r="Y401" s="92">
        <v>2.4</v>
      </c>
      <c r="Z401" s="93">
        <v>4.0999999999999996</v>
      </c>
      <c r="AA401" s="93">
        <v>1.5</v>
      </c>
      <c r="AB401" s="1">
        <v>53607.1</v>
      </c>
      <c r="AC401" s="12">
        <v>-236844</v>
      </c>
      <c r="AD401" s="1"/>
      <c r="AI401" s="54">
        <v>156</v>
      </c>
      <c r="AJ401" s="54">
        <v>1.7921598892611588</v>
      </c>
      <c r="AK401" s="54">
        <v>-1.0921598892611588</v>
      </c>
      <c r="AN401" s="54">
        <v>132</v>
      </c>
      <c r="AO401" s="54">
        <v>33.432047947063722</v>
      </c>
      <c r="AP401" s="54">
        <v>3.5487436275106745</v>
      </c>
    </row>
    <row r="402" spans="4:42" ht="21" x14ac:dyDescent="0.5">
      <c r="D402" s="33">
        <v>36892</v>
      </c>
      <c r="E402" s="96">
        <v>36.897875001517399</v>
      </c>
      <c r="F402" s="94"/>
      <c r="G402" s="34">
        <v>8</v>
      </c>
      <c r="H402" s="34">
        <v>-398257443.51723105</v>
      </c>
      <c r="I402" s="34">
        <v>3664978955925.1499</v>
      </c>
      <c r="K402" s="89">
        <v>176</v>
      </c>
      <c r="L402" s="54">
        <v>41.7703557895492</v>
      </c>
      <c r="M402" s="54">
        <v>1.5120953358317024</v>
      </c>
      <c r="X402" s="11">
        <v>42826</v>
      </c>
      <c r="Y402" s="92">
        <v>2.2000000000000002</v>
      </c>
      <c r="Z402" s="93">
        <v>4</v>
      </c>
      <c r="AA402" s="93">
        <v>1.5</v>
      </c>
      <c r="AB402" s="1">
        <v>53819.1</v>
      </c>
      <c r="AC402" s="12">
        <v>-238946</v>
      </c>
      <c r="AD402" s="1"/>
      <c r="AI402" s="54">
        <v>157</v>
      </c>
      <c r="AJ402" s="54">
        <v>1.7145027179308472</v>
      </c>
      <c r="AK402" s="54">
        <v>-0.31450271793084728</v>
      </c>
      <c r="AN402" s="54">
        <v>133</v>
      </c>
      <c r="AO402" s="54">
        <v>33.354558779941819</v>
      </c>
      <c r="AP402" s="54">
        <v>3.54331622157558</v>
      </c>
    </row>
    <row r="403" spans="4:42" ht="21" x14ac:dyDescent="0.5">
      <c r="D403" s="33">
        <v>36923</v>
      </c>
      <c r="E403" s="96">
        <v>36.732041855441501</v>
      </c>
      <c r="F403" s="94"/>
      <c r="G403" s="34">
        <v>7.5</v>
      </c>
      <c r="H403" s="34">
        <v>-11760931.945581401</v>
      </c>
      <c r="I403" s="34">
        <v>3701383098449.9502</v>
      </c>
      <c r="K403" s="89">
        <v>177</v>
      </c>
      <c r="L403" s="54">
        <v>41.476760905403843</v>
      </c>
      <c r="M403" s="54">
        <v>1.8886067930341568</v>
      </c>
      <c r="X403" s="11">
        <v>42856</v>
      </c>
      <c r="Y403" s="92">
        <v>1.9</v>
      </c>
      <c r="Z403" s="93">
        <v>4</v>
      </c>
      <c r="AA403" s="93">
        <v>1.5</v>
      </c>
      <c r="AB403" s="1">
        <v>67590.8</v>
      </c>
      <c r="AC403" s="12">
        <v>-238908</v>
      </c>
      <c r="AD403" s="1"/>
      <c r="AI403" s="54">
        <v>158</v>
      </c>
      <c r="AJ403" s="54">
        <v>0.93097404266559591</v>
      </c>
      <c r="AK403" s="54">
        <v>6.9025957334404087E-2</v>
      </c>
      <c r="AN403" s="54">
        <v>134</v>
      </c>
      <c r="AO403" s="54">
        <v>33.664122796720619</v>
      </c>
      <c r="AP403" s="54">
        <v>3.0679190587208822</v>
      </c>
    </row>
    <row r="404" spans="4:42" ht="21" x14ac:dyDescent="0.5">
      <c r="D404" s="33">
        <v>36951</v>
      </c>
      <c r="E404" s="96">
        <v>36.897875001517399</v>
      </c>
      <c r="F404" s="94"/>
      <c r="G404" s="34">
        <v>7</v>
      </c>
      <c r="H404" s="34">
        <v>-743451755.08257294</v>
      </c>
      <c r="I404" s="34">
        <v>3710830800124.3003</v>
      </c>
      <c r="K404" s="89">
        <v>178</v>
      </c>
      <c r="L404" s="54">
        <v>42.469009543825692</v>
      </c>
      <c r="M404" s="54">
        <v>1.1451078737070048</v>
      </c>
      <c r="X404" s="11">
        <v>42887</v>
      </c>
      <c r="Y404" s="92">
        <v>1.6</v>
      </c>
      <c r="Z404" s="93">
        <v>4</v>
      </c>
      <c r="AA404" s="93">
        <v>1.75</v>
      </c>
      <c r="AB404" s="1">
        <v>54194.7</v>
      </c>
      <c r="AC404" s="12">
        <v>-239868</v>
      </c>
      <c r="AD404" s="1"/>
      <c r="AI404" s="54">
        <v>159</v>
      </c>
      <c r="AJ404" s="54">
        <v>1.6136178588701879</v>
      </c>
      <c r="AK404" s="54">
        <v>-0.71361785887018792</v>
      </c>
      <c r="AN404" s="54">
        <v>135</v>
      </c>
      <c r="AO404" s="54">
        <v>34.170205759034801</v>
      </c>
      <c r="AP404" s="54">
        <v>2.7276692424825981</v>
      </c>
    </row>
    <row r="405" spans="4:42" ht="21" x14ac:dyDescent="0.5">
      <c r="D405" s="33">
        <v>36982</v>
      </c>
      <c r="E405" s="96">
        <v>37.146624720650301</v>
      </c>
      <c r="F405" s="94"/>
      <c r="G405" s="34">
        <v>7</v>
      </c>
      <c r="H405" s="34">
        <v>-990076454.19781196</v>
      </c>
      <c r="I405" s="34">
        <v>3788322478290.7998</v>
      </c>
      <c r="K405" s="89">
        <v>179</v>
      </c>
      <c r="L405" s="54">
        <v>42.208704706135691</v>
      </c>
      <c r="M405" s="54">
        <v>1.3224961383782059</v>
      </c>
      <c r="X405" s="11">
        <v>42917</v>
      </c>
      <c r="Y405" s="92">
        <v>1.7</v>
      </c>
      <c r="Z405" s="93">
        <v>3.9</v>
      </c>
      <c r="AA405" s="93">
        <v>1.75</v>
      </c>
      <c r="AB405" s="1">
        <v>68047.7</v>
      </c>
      <c r="AC405" s="12">
        <v>-238908</v>
      </c>
      <c r="AD405" s="1"/>
      <c r="AI405" s="54">
        <v>160</v>
      </c>
      <c r="AJ405" s="54">
        <v>1.6425761739653826</v>
      </c>
      <c r="AK405" s="54">
        <v>-0.54257617396538249</v>
      </c>
      <c r="AN405" s="54">
        <v>136</v>
      </c>
      <c r="AO405" s="54">
        <v>34.458271494303588</v>
      </c>
      <c r="AP405" s="54">
        <v>2.6883532263467131</v>
      </c>
    </row>
    <row r="406" spans="4:42" ht="21" x14ac:dyDescent="0.5">
      <c r="D406" s="33">
        <v>37012</v>
      </c>
      <c r="E406" s="96">
        <v>37.395374439744998</v>
      </c>
      <c r="F406" s="94"/>
      <c r="G406" s="34">
        <v>7</v>
      </c>
      <c r="H406" s="34">
        <v>-761148928.81896603</v>
      </c>
      <c r="I406" s="34">
        <v>3841096516842.7402</v>
      </c>
      <c r="K406" s="89">
        <v>180</v>
      </c>
      <c r="L406" s="54">
        <v>42.517339454282563</v>
      </c>
      <c r="M406" s="54">
        <v>0.68219509807953926</v>
      </c>
      <c r="X406" s="11">
        <v>42948</v>
      </c>
      <c r="Y406" s="92">
        <v>1.9</v>
      </c>
      <c r="Z406" s="93">
        <v>4.0999999999999996</v>
      </c>
      <c r="AA406" s="93">
        <v>1.75</v>
      </c>
      <c r="AB406" s="1">
        <v>54675.6</v>
      </c>
      <c r="AC406" s="12">
        <v>-239254</v>
      </c>
      <c r="AD406" s="1"/>
      <c r="AI406" s="54">
        <v>161</v>
      </c>
      <c r="AJ406" s="54">
        <v>0.83224785433134452</v>
      </c>
      <c r="AK406" s="54">
        <v>0.16775214566865548</v>
      </c>
      <c r="AN406" s="54">
        <v>137</v>
      </c>
      <c r="AO406" s="54">
        <v>34.556638064428093</v>
      </c>
      <c r="AP406" s="54">
        <v>2.8387363753169055</v>
      </c>
    </row>
    <row r="407" spans="4:42" ht="21" x14ac:dyDescent="0.5">
      <c r="D407" s="33">
        <v>37043</v>
      </c>
      <c r="E407" s="96">
        <v>37.892873877972598</v>
      </c>
      <c r="F407" s="94"/>
      <c r="G407" s="34">
        <v>7</v>
      </c>
      <c r="H407" s="34">
        <v>-357081992.33837402</v>
      </c>
      <c r="I407" s="34">
        <v>3885376675866.5</v>
      </c>
      <c r="K407" s="89">
        <v>181</v>
      </c>
      <c r="L407" s="54">
        <v>42.826104088132972</v>
      </c>
      <c r="M407" s="54">
        <v>0.78801332939972468</v>
      </c>
      <c r="X407" s="11">
        <v>42979</v>
      </c>
      <c r="Y407" s="92">
        <v>2.2000000000000002</v>
      </c>
      <c r="Z407" s="93">
        <v>3.9</v>
      </c>
      <c r="AA407" s="93">
        <v>1.75</v>
      </c>
      <c r="AB407" s="1">
        <v>54827.5</v>
      </c>
      <c r="AC407" s="12">
        <v>-241737</v>
      </c>
      <c r="AD407" s="1"/>
      <c r="AI407" s="54">
        <v>162</v>
      </c>
      <c r="AJ407" s="54">
        <v>1.747755908174593</v>
      </c>
      <c r="AK407" s="54">
        <v>-0.74775590817459303</v>
      </c>
      <c r="AN407" s="54">
        <v>138</v>
      </c>
      <c r="AO407" s="54">
        <v>34.586928070368472</v>
      </c>
      <c r="AP407" s="54">
        <v>3.3059458076041253</v>
      </c>
    </row>
    <row r="408" spans="4:42" ht="21" x14ac:dyDescent="0.5">
      <c r="D408" s="33">
        <v>37073</v>
      </c>
      <c r="E408" s="96">
        <v>38.390373316200197</v>
      </c>
      <c r="F408" s="94"/>
      <c r="G408" s="34">
        <v>7</v>
      </c>
      <c r="H408" s="34">
        <v>-1333296163.24752</v>
      </c>
      <c r="I408" s="34">
        <v>3914345488504.1299</v>
      </c>
      <c r="K408" s="89">
        <v>182</v>
      </c>
      <c r="L408" s="54">
        <v>42.937739305889174</v>
      </c>
      <c r="M408" s="54">
        <v>0.59346153862472306</v>
      </c>
      <c r="X408" s="11">
        <v>43009</v>
      </c>
      <c r="Y408" s="92">
        <v>2</v>
      </c>
      <c r="Z408" s="93">
        <v>3.7</v>
      </c>
      <c r="AA408" s="93">
        <v>1.75</v>
      </c>
      <c r="AB408" s="1">
        <v>68876.899999999994</v>
      </c>
      <c r="AC408" s="12">
        <v>-244792</v>
      </c>
      <c r="AD408" s="1"/>
      <c r="AI408" s="54">
        <v>163</v>
      </c>
      <c r="AJ408" s="54">
        <v>1.726526035815958</v>
      </c>
      <c r="AK408" s="54">
        <v>-0.92652603581595794</v>
      </c>
      <c r="AN408" s="54">
        <v>139</v>
      </c>
      <c r="AO408" s="54">
        <v>34.912486440973794</v>
      </c>
      <c r="AP408" s="54">
        <v>3.4778868752264032</v>
      </c>
    </row>
    <row r="409" spans="4:42" ht="21" x14ac:dyDescent="0.5">
      <c r="D409" s="33">
        <v>37104</v>
      </c>
      <c r="E409" s="96">
        <v>38.639123035294901</v>
      </c>
      <c r="F409" s="94"/>
      <c r="G409" s="34">
        <v>7</v>
      </c>
      <c r="H409" s="34">
        <v>-736579889.92068505</v>
      </c>
      <c r="I409" s="34">
        <v>3978312858159.3896</v>
      </c>
      <c r="K409" s="89">
        <v>183</v>
      </c>
      <c r="L409" s="54">
        <v>42.866339124320334</v>
      </c>
      <c r="M409" s="54">
        <v>0.6648617201935636</v>
      </c>
      <c r="X409" s="11">
        <v>43040</v>
      </c>
      <c r="Y409" s="92">
        <v>2.2000000000000002</v>
      </c>
      <c r="Z409" s="93">
        <v>3.7</v>
      </c>
      <c r="AA409" s="93">
        <v>1.75</v>
      </c>
      <c r="AB409" s="1">
        <v>55230.7</v>
      </c>
      <c r="AC409" s="12">
        <v>-252024</v>
      </c>
      <c r="AD409" s="1"/>
      <c r="AI409" s="54">
        <v>164</v>
      </c>
      <c r="AJ409" s="54">
        <v>0.86049922456879324</v>
      </c>
      <c r="AK409" s="54">
        <v>0.23950077543120685</v>
      </c>
      <c r="AN409" s="54">
        <v>140</v>
      </c>
      <c r="AO409" s="54">
        <v>34.953039921856806</v>
      </c>
      <c r="AP409" s="54">
        <v>3.6860831134380945</v>
      </c>
    </row>
    <row r="410" spans="4:42" ht="21" x14ac:dyDescent="0.5">
      <c r="D410" s="33">
        <v>37135</v>
      </c>
      <c r="E410" s="96">
        <v>38.556206462276101</v>
      </c>
      <c r="F410" s="94"/>
      <c r="G410" s="34">
        <v>7</v>
      </c>
      <c r="H410" s="34">
        <v>-200616714.58369601</v>
      </c>
      <c r="I410" s="34">
        <v>3930109958991.8496</v>
      </c>
      <c r="K410" s="89">
        <v>184</v>
      </c>
      <c r="L410" s="54">
        <v>43.789514118012363</v>
      </c>
      <c r="M410" s="54">
        <v>7.3353018614938037E-2</v>
      </c>
      <c r="X410" s="11">
        <v>43070</v>
      </c>
      <c r="Y410" s="92">
        <v>2.1</v>
      </c>
      <c r="Z410" s="93">
        <v>3.7</v>
      </c>
      <c r="AA410" s="93">
        <v>2</v>
      </c>
      <c r="AB410" s="1">
        <v>55395.5</v>
      </c>
      <c r="AC410" s="12">
        <v>-257076</v>
      </c>
      <c r="AD410" s="1"/>
      <c r="AI410" s="54">
        <v>165</v>
      </c>
      <c r="AJ410" s="54">
        <v>1.680402369364316</v>
      </c>
      <c r="AK410" s="54">
        <v>-0.18040236936431597</v>
      </c>
      <c r="AN410" s="54">
        <v>141</v>
      </c>
      <c r="AO410" s="54">
        <v>34.679569676453617</v>
      </c>
      <c r="AP410" s="54">
        <v>3.8766367858224839</v>
      </c>
    </row>
    <row r="411" spans="4:42" ht="21" x14ac:dyDescent="0.5">
      <c r="D411" s="33">
        <v>37165</v>
      </c>
      <c r="E411" s="96">
        <v>38.804956181370699</v>
      </c>
      <c r="F411" s="94"/>
      <c r="G411" s="34">
        <v>6.5</v>
      </c>
      <c r="H411" s="34">
        <v>-298510821.73108202</v>
      </c>
      <c r="I411" s="34">
        <v>3954825992099.8501</v>
      </c>
      <c r="K411" s="89">
        <v>185</v>
      </c>
      <c r="L411" s="54">
        <v>44.140727582318931</v>
      </c>
      <c r="M411" s="54">
        <v>-0.44369359176742762</v>
      </c>
      <c r="X411" s="11">
        <v>43101</v>
      </c>
      <c r="Y411" s="92">
        <v>2.1</v>
      </c>
      <c r="Z411" s="93">
        <v>3.7</v>
      </c>
      <c r="AA411" s="93">
        <v>2</v>
      </c>
      <c r="AB411" s="1">
        <v>69321.100000000006</v>
      </c>
      <c r="AC411" s="12">
        <v>-254689</v>
      </c>
      <c r="AD411" s="1"/>
      <c r="AI411" s="54">
        <v>166</v>
      </c>
      <c r="AJ411" s="54">
        <v>0.80254509769804061</v>
      </c>
      <c r="AK411" s="54">
        <v>0.79745490230195948</v>
      </c>
      <c r="AN411" s="54">
        <v>142</v>
      </c>
      <c r="AO411" s="54">
        <v>35.074232666583015</v>
      </c>
      <c r="AP411" s="54">
        <v>3.7307235147876838</v>
      </c>
    </row>
    <row r="412" spans="4:42" ht="21" x14ac:dyDescent="0.5">
      <c r="D412" s="33">
        <v>37196</v>
      </c>
      <c r="E412" s="96">
        <v>39.1366224735225</v>
      </c>
      <c r="F412" s="94"/>
      <c r="G412" s="34">
        <v>6.5</v>
      </c>
      <c r="H412" s="34">
        <v>-369622783.82367504</v>
      </c>
      <c r="I412" s="34">
        <v>4043389558111.3101</v>
      </c>
      <c r="K412" s="89">
        <v>186</v>
      </c>
      <c r="L412" s="54">
        <v>44.382167742138705</v>
      </c>
      <c r="M412" s="54">
        <v>-0.519300605511404</v>
      </c>
      <c r="X412" s="11">
        <v>43132</v>
      </c>
      <c r="Y412" s="92">
        <v>2.2000000000000002</v>
      </c>
      <c r="Z412" s="93">
        <v>3.7</v>
      </c>
      <c r="AA412" s="93">
        <v>2</v>
      </c>
      <c r="AB412" s="1">
        <v>55550.5</v>
      </c>
      <c r="AC412" s="12">
        <v>-259425</v>
      </c>
      <c r="AD412" s="1"/>
      <c r="AI412" s="54">
        <v>167</v>
      </c>
      <c r="AJ412" s="54">
        <v>1.7414607245699907</v>
      </c>
      <c r="AK412" s="54">
        <v>-4.1460724569990726E-2</v>
      </c>
      <c r="AN412" s="54">
        <v>143</v>
      </c>
      <c r="AO412" s="54">
        <v>35.351516436842786</v>
      </c>
      <c r="AP412" s="54">
        <v>3.7851060366797142</v>
      </c>
    </row>
    <row r="413" spans="4:42" ht="21" x14ac:dyDescent="0.5">
      <c r="D413" s="33">
        <v>37226</v>
      </c>
      <c r="E413" s="96">
        <v>38.887872754427796</v>
      </c>
      <c r="F413" s="94"/>
      <c r="G413" s="34">
        <v>6.5</v>
      </c>
      <c r="H413" s="34">
        <v>-786251002.33707404</v>
      </c>
      <c r="I413" s="34">
        <v>4072484374161.2998</v>
      </c>
      <c r="K413" s="89">
        <v>187</v>
      </c>
      <c r="L413" s="54">
        <v>44.679747357464478</v>
      </c>
      <c r="M413" s="54">
        <v>-7.0631063476575662E-2</v>
      </c>
      <c r="X413" s="11">
        <v>43160</v>
      </c>
      <c r="Y413" s="92">
        <v>2.4</v>
      </c>
      <c r="Z413" s="93">
        <v>3.7</v>
      </c>
      <c r="AA413" s="93">
        <v>2.25</v>
      </c>
      <c r="AB413" s="1">
        <v>55740.800000000003</v>
      </c>
      <c r="AC413" s="12">
        <v>-257114</v>
      </c>
      <c r="AD413" s="1"/>
      <c r="AI413" s="54">
        <v>168</v>
      </c>
      <c r="AJ413" s="54">
        <v>1.8352154531351172</v>
      </c>
      <c r="AK413" s="54">
        <v>0.26478454686488284</v>
      </c>
      <c r="AN413" s="54">
        <v>144</v>
      </c>
      <c r="AO413" s="54">
        <v>35.539531811986976</v>
      </c>
      <c r="AP413" s="54">
        <v>3.3483409424408208</v>
      </c>
    </row>
    <row r="414" spans="4:42" ht="21" x14ac:dyDescent="0.5">
      <c r="D414" s="33">
        <v>37257</v>
      </c>
      <c r="E414" s="96">
        <v>38.722039608351899</v>
      </c>
      <c r="F414" s="94"/>
      <c r="G414" s="34">
        <v>6.5</v>
      </c>
      <c r="H414" s="34">
        <v>-59498482.890558206</v>
      </c>
      <c r="I414" s="34">
        <v>4074139800717.8999</v>
      </c>
      <c r="K414" s="89">
        <v>188</v>
      </c>
      <c r="L414" s="54">
        <v>45.099830975949757</v>
      </c>
      <c r="M414" s="54">
        <v>-0.32488153588595736</v>
      </c>
      <c r="X414" s="11">
        <v>43191</v>
      </c>
      <c r="Y414" s="92">
        <v>2.5</v>
      </c>
      <c r="Z414" s="93">
        <v>3.6</v>
      </c>
      <c r="AA414" s="93">
        <v>2.25</v>
      </c>
      <c r="AB414" s="1">
        <v>69877.8</v>
      </c>
      <c r="AC414" s="12">
        <v>-257102</v>
      </c>
      <c r="AD414" s="1"/>
      <c r="AI414" s="54">
        <v>169</v>
      </c>
      <c r="AJ414" s="54">
        <v>0.99660210518132697</v>
      </c>
      <c r="AK414" s="54">
        <v>1.503397894818673</v>
      </c>
      <c r="AN414" s="54">
        <v>145</v>
      </c>
      <c r="AO414" s="54">
        <v>35.365275651926666</v>
      </c>
      <c r="AP414" s="54">
        <v>3.3567639564252332</v>
      </c>
    </row>
    <row r="415" spans="4:42" ht="21" x14ac:dyDescent="0.5">
      <c r="D415" s="33">
        <v>37288</v>
      </c>
      <c r="E415" s="96">
        <v>38.639123035294901</v>
      </c>
      <c r="F415" s="94"/>
      <c r="G415" s="34">
        <v>6.5</v>
      </c>
      <c r="H415" s="34">
        <v>-513833774.53659397</v>
      </c>
      <c r="I415" s="34">
        <v>4109005236482.98</v>
      </c>
      <c r="K415" s="89">
        <v>189</v>
      </c>
      <c r="L415" s="54">
        <v>45.73506167935485</v>
      </c>
      <c r="M415" s="54">
        <v>-0.79427909321525192</v>
      </c>
      <c r="X415" s="11">
        <v>43221</v>
      </c>
      <c r="Y415" s="92">
        <v>2.8</v>
      </c>
      <c r="Z415" s="93">
        <v>3.5</v>
      </c>
      <c r="AA415" s="93">
        <v>2.25</v>
      </c>
      <c r="AB415" s="1">
        <v>56136</v>
      </c>
      <c r="AC415" s="12">
        <v>-257692</v>
      </c>
      <c r="AD415" s="1"/>
      <c r="AI415" s="54">
        <v>170</v>
      </c>
      <c r="AJ415" s="54">
        <v>1.8206513106114399</v>
      </c>
      <c r="AK415" s="54">
        <v>0.87934868938856026</v>
      </c>
      <c r="AN415" s="54">
        <v>146</v>
      </c>
      <c r="AO415" s="54">
        <v>35.579509400873157</v>
      </c>
      <c r="AP415" s="54">
        <v>3.0596136344217442</v>
      </c>
    </row>
    <row r="416" spans="4:42" ht="21" x14ac:dyDescent="0.5">
      <c r="D416" s="33">
        <v>37316</v>
      </c>
      <c r="E416" s="96">
        <v>38.804956181370699</v>
      </c>
      <c r="F416" s="94"/>
      <c r="G416" s="34">
        <v>6.5</v>
      </c>
      <c r="H416" s="34">
        <v>-726130733.44192302</v>
      </c>
      <c r="I416" s="34">
        <v>4135706288943.9102</v>
      </c>
      <c r="K416" s="89">
        <v>190</v>
      </c>
      <c r="L416" s="54">
        <v>45.462938474440094</v>
      </c>
      <c r="M416" s="54">
        <v>-2.4656450072896519E-2</v>
      </c>
      <c r="X416" s="11">
        <v>43252</v>
      </c>
      <c r="Y416" s="92">
        <v>2.9</v>
      </c>
      <c r="Z416" s="93">
        <v>3.7</v>
      </c>
      <c r="AA416" s="93">
        <v>2.5</v>
      </c>
      <c r="AB416" s="1">
        <v>56398.5</v>
      </c>
      <c r="AC416" s="12">
        <v>-258398</v>
      </c>
      <c r="AD416" s="1"/>
      <c r="AI416" s="54">
        <v>171</v>
      </c>
      <c r="AJ416" s="54">
        <v>1.902146461120318</v>
      </c>
      <c r="AK416" s="54">
        <v>0.49785353887968187</v>
      </c>
      <c r="AN416" s="54">
        <v>147</v>
      </c>
      <c r="AO416" s="54">
        <v>35.710145450730025</v>
      </c>
      <c r="AP416" s="54">
        <v>3.094810730640674</v>
      </c>
    </row>
    <row r="417" spans="4:42" ht="21" x14ac:dyDescent="0.5">
      <c r="D417" s="33">
        <v>37347</v>
      </c>
      <c r="E417" s="96">
        <v>38.887872754427796</v>
      </c>
      <c r="F417" s="94"/>
      <c r="G417" s="34">
        <v>6.5</v>
      </c>
      <c r="H417" s="34">
        <v>-130378755.93804199</v>
      </c>
      <c r="I417" s="34">
        <v>4194883803831.1602</v>
      </c>
      <c r="K417" s="89">
        <v>191</v>
      </c>
      <c r="L417" s="54">
        <v>45.93253638169854</v>
      </c>
      <c r="M417" s="54">
        <v>-7.9671492160741764E-2</v>
      </c>
      <c r="X417" s="11">
        <v>43282</v>
      </c>
      <c r="Y417" s="92">
        <v>2.9</v>
      </c>
      <c r="Z417" s="93">
        <v>3.5</v>
      </c>
      <c r="AA417" s="93">
        <v>2.5</v>
      </c>
      <c r="AB417" s="1">
        <v>70734</v>
      </c>
      <c r="AC417" s="12">
        <v>-261175</v>
      </c>
      <c r="AD417" s="1"/>
      <c r="AI417" s="54">
        <v>172</v>
      </c>
      <c r="AJ417" s="54">
        <v>1.9372038970318188</v>
      </c>
      <c r="AK417" s="54">
        <v>0.26279610296818134</v>
      </c>
      <c r="AN417" s="54">
        <v>148</v>
      </c>
      <c r="AO417" s="54">
        <v>35.736887891028253</v>
      </c>
      <c r="AP417" s="54">
        <v>3.1509848633995432</v>
      </c>
    </row>
    <row r="418" spans="4:42" ht="21" x14ac:dyDescent="0.5">
      <c r="D418" s="33">
        <v>37377</v>
      </c>
      <c r="E418" s="96">
        <v>39.1366224735225</v>
      </c>
      <c r="F418" s="94"/>
      <c r="G418" s="34">
        <v>6.5</v>
      </c>
      <c r="H418" s="34">
        <v>-778163073.03625703</v>
      </c>
      <c r="I418" s="34">
        <v>4288898421135.4302</v>
      </c>
      <c r="K418" s="89">
        <v>192</v>
      </c>
      <c r="L418" s="54">
        <v>46.381084133431287</v>
      </c>
      <c r="M418" s="54">
        <v>-0.77696896302648355</v>
      </c>
      <c r="X418" s="11">
        <v>43313</v>
      </c>
      <c r="Y418" s="92">
        <v>2.7</v>
      </c>
      <c r="Z418" s="93">
        <v>3.5</v>
      </c>
      <c r="AA418" s="93">
        <v>2.5</v>
      </c>
      <c r="AB418" s="1">
        <v>56739.8</v>
      </c>
      <c r="AC418" s="12">
        <v>-262647</v>
      </c>
      <c r="AD418" s="1"/>
      <c r="AI418" s="54">
        <v>173</v>
      </c>
      <c r="AJ418" s="54">
        <v>1.0076172430357948</v>
      </c>
      <c r="AK418" s="54">
        <v>0.8923827569642051</v>
      </c>
      <c r="AN418" s="54">
        <v>149</v>
      </c>
      <c r="AO418" s="54">
        <v>36.17228324197324</v>
      </c>
      <c r="AP418" s="54">
        <v>2.9643392315492605</v>
      </c>
    </row>
    <row r="419" spans="4:42" ht="21" x14ac:dyDescent="0.5">
      <c r="D419" s="33">
        <v>37408</v>
      </c>
      <c r="E419" s="96">
        <v>39.468288765674203</v>
      </c>
      <c r="F419" s="94"/>
      <c r="G419" s="34">
        <v>6.5</v>
      </c>
      <c r="H419" s="34">
        <v>-242383786.13979501</v>
      </c>
      <c r="I419" s="34">
        <v>4322999319543.4297</v>
      </c>
      <c r="K419" s="89">
        <v>193</v>
      </c>
      <c r="L419" s="54">
        <v>46.8630388559708</v>
      </c>
      <c r="M419" s="54">
        <v>-1.3418402585848028</v>
      </c>
      <c r="X419" s="11">
        <v>43344</v>
      </c>
      <c r="Y419" s="92">
        <v>2.2999999999999998</v>
      </c>
      <c r="Z419" s="93">
        <v>3.4</v>
      </c>
      <c r="AA419" s="93">
        <v>2.75</v>
      </c>
      <c r="AB419" s="1">
        <v>56877.7</v>
      </c>
      <c r="AC419" s="12">
        <v>-265840</v>
      </c>
      <c r="AD419" s="1"/>
      <c r="AI419" s="54">
        <v>174</v>
      </c>
      <c r="AJ419" s="54">
        <v>1.9853878301739103</v>
      </c>
      <c r="AK419" s="54">
        <v>-0.38538783017391021</v>
      </c>
      <c r="AN419" s="54">
        <v>150</v>
      </c>
      <c r="AO419" s="54">
        <v>36.140256244204792</v>
      </c>
      <c r="AP419" s="54">
        <v>3.3280325214694102</v>
      </c>
    </row>
    <row r="420" spans="4:42" ht="21" x14ac:dyDescent="0.5">
      <c r="D420" s="33">
        <v>37438</v>
      </c>
      <c r="E420" s="96">
        <v>39.882871630844797</v>
      </c>
      <c r="F420" s="94"/>
      <c r="G420" s="34">
        <v>6.5</v>
      </c>
      <c r="H420" s="34">
        <v>-112307418.68811001</v>
      </c>
      <c r="I420" s="34">
        <v>4359940989867.9497</v>
      </c>
      <c r="K420" s="89">
        <v>194</v>
      </c>
      <c r="L420" s="54">
        <v>47.171315342780041</v>
      </c>
      <c r="M420" s="54">
        <v>-1.650116745394044</v>
      </c>
      <c r="X420" s="11">
        <v>43374</v>
      </c>
      <c r="Y420" s="92">
        <v>2.5</v>
      </c>
      <c r="Z420" s="93">
        <v>3.4</v>
      </c>
      <c r="AA420" s="93">
        <v>2.75</v>
      </c>
      <c r="AB420" s="1">
        <v>71238.3</v>
      </c>
      <c r="AC420" s="12">
        <v>-266816</v>
      </c>
      <c r="AD420" s="1"/>
      <c r="AI420" s="54">
        <v>175</v>
      </c>
      <c r="AJ420" s="54">
        <v>1.0438036176919416</v>
      </c>
      <c r="AK420" s="54">
        <v>0.65619638230805832</v>
      </c>
      <c r="AN420" s="54">
        <v>151</v>
      </c>
      <c r="AO420" s="54">
        <v>36.216548635645516</v>
      </c>
      <c r="AP420" s="54">
        <v>3.6663229951992804</v>
      </c>
    </row>
    <row r="421" spans="4:42" ht="21" x14ac:dyDescent="0.5">
      <c r="D421" s="33">
        <v>37469</v>
      </c>
      <c r="E421" s="96">
        <v>40.131621349977699</v>
      </c>
      <c r="F421" s="94"/>
      <c r="G421" s="34">
        <v>6.5</v>
      </c>
      <c r="H421" s="34">
        <v>-343091522.433258</v>
      </c>
      <c r="I421" s="34">
        <v>4399225426217.5908</v>
      </c>
      <c r="K421" s="89">
        <v>195</v>
      </c>
      <c r="L421" s="54">
        <v>47.926284284607377</v>
      </c>
      <c r="M421" s="54">
        <v>-2.4050856872213799</v>
      </c>
      <c r="X421" s="11">
        <v>43405</v>
      </c>
      <c r="Y421" s="92">
        <v>2.2000000000000002</v>
      </c>
      <c r="Z421" s="93">
        <v>3.4</v>
      </c>
      <c r="AA421" s="93">
        <v>2.75</v>
      </c>
      <c r="AB421" s="1">
        <v>57019.4</v>
      </c>
      <c r="AC421" s="12">
        <v>-261623</v>
      </c>
      <c r="AD421" s="1"/>
      <c r="AI421" s="54">
        <v>176</v>
      </c>
      <c r="AJ421" s="54">
        <v>1.9310869827675048</v>
      </c>
      <c r="AK421" s="54">
        <v>-3.1086982767504878E-2</v>
      </c>
      <c r="AN421" s="54">
        <v>152</v>
      </c>
      <c r="AO421" s="54">
        <v>36.388648129363851</v>
      </c>
      <c r="AP421" s="54">
        <v>3.7429732206138482</v>
      </c>
    </row>
    <row r="422" spans="4:42" ht="21" x14ac:dyDescent="0.5">
      <c r="D422" s="33">
        <v>37500</v>
      </c>
      <c r="E422" s="96">
        <v>40.214537922996499</v>
      </c>
      <c r="F422" s="94"/>
      <c r="G422" s="34">
        <v>6.5</v>
      </c>
      <c r="H422" s="34">
        <v>-598140493.96949303</v>
      </c>
      <c r="I422" s="34">
        <v>4424646279405.9199</v>
      </c>
      <c r="K422" s="89">
        <v>196</v>
      </c>
      <c r="L422" s="54">
        <v>48.981286000703733</v>
      </c>
      <c r="M422" s="54">
        <v>-3.0775563226674336</v>
      </c>
      <c r="X422" s="11">
        <v>43435</v>
      </c>
      <c r="Y422" s="92">
        <v>1.9</v>
      </c>
      <c r="Z422" s="93">
        <v>3.5</v>
      </c>
      <c r="AA422" s="93">
        <v>3</v>
      </c>
      <c r="AB422" s="1">
        <v>71813.5</v>
      </c>
      <c r="AC422" s="12">
        <v>-266468</v>
      </c>
      <c r="AD422" s="1"/>
      <c r="AI422" s="54">
        <v>177</v>
      </c>
      <c r="AJ422" s="54">
        <v>1.9877579721302485</v>
      </c>
      <c r="AK422" s="54">
        <v>0.21224202786975166</v>
      </c>
      <c r="AN422" s="54">
        <v>153</v>
      </c>
      <c r="AO422" s="54">
        <v>36.526065773598894</v>
      </c>
      <c r="AP422" s="54">
        <v>3.6884721493976045</v>
      </c>
    </row>
    <row r="423" spans="4:42" ht="21" x14ac:dyDescent="0.5">
      <c r="D423" s="33">
        <v>37530</v>
      </c>
      <c r="E423" s="96">
        <v>40.380371069072403</v>
      </c>
      <c r="F423" s="94"/>
      <c r="G423" s="34">
        <v>6.5</v>
      </c>
      <c r="H423" s="34">
        <v>-719061869.43893099</v>
      </c>
      <c r="I423" s="34">
        <v>4482105096931.9697</v>
      </c>
      <c r="K423" s="89">
        <v>197</v>
      </c>
      <c r="L423" s="54">
        <v>48.360795853015517</v>
      </c>
      <c r="M423" s="54">
        <v>-2.0745350943289154</v>
      </c>
      <c r="X423" s="11">
        <v>43466</v>
      </c>
      <c r="Y423" s="92">
        <v>1.6</v>
      </c>
      <c r="Z423" s="93">
        <v>3.7</v>
      </c>
      <c r="AA423" s="93">
        <v>3</v>
      </c>
      <c r="AB423" s="1">
        <v>57767.4</v>
      </c>
      <c r="AC423" s="12">
        <v>-260105</v>
      </c>
      <c r="AD423" s="1"/>
      <c r="AI423" s="54">
        <v>178</v>
      </c>
      <c r="AJ423" s="54">
        <v>1.1176274331176455</v>
      </c>
      <c r="AK423" s="54">
        <v>0.88237256688235455</v>
      </c>
      <c r="AN423" s="54">
        <v>154</v>
      </c>
      <c r="AO423" s="54">
        <v>36.724394742472299</v>
      </c>
      <c r="AP423" s="54">
        <v>3.6559763266001042</v>
      </c>
    </row>
    <row r="424" spans="4:42" ht="21" x14ac:dyDescent="0.5">
      <c r="D424" s="33">
        <v>37561</v>
      </c>
      <c r="E424" s="96">
        <v>40.546204215148201</v>
      </c>
      <c r="F424" s="94"/>
      <c r="G424" s="34">
        <v>6.25</v>
      </c>
      <c r="H424" s="34">
        <v>-800151002.55477297</v>
      </c>
      <c r="I424" s="34">
        <v>4522011605765.8398</v>
      </c>
      <c r="K424" s="89">
        <v>198</v>
      </c>
      <c r="L424" s="54">
        <v>48.240445767634824</v>
      </c>
      <c r="M424" s="54">
        <v>-1.1891228476476243</v>
      </c>
      <c r="X424" s="11">
        <v>43497</v>
      </c>
      <c r="Y424" s="92">
        <v>1.5</v>
      </c>
      <c r="Z424" s="93">
        <v>3.4</v>
      </c>
      <c r="AA424" s="93">
        <v>3</v>
      </c>
      <c r="AB424" s="1">
        <v>57838.2</v>
      </c>
      <c r="AC424" s="12">
        <v>-259724</v>
      </c>
      <c r="AD424" s="1"/>
      <c r="AI424" s="54">
        <v>179</v>
      </c>
      <c r="AJ424" s="54">
        <v>2.171663532744609</v>
      </c>
      <c r="AK424" s="54">
        <v>2.8336467255391184E-2</v>
      </c>
      <c r="AN424" s="54">
        <v>155</v>
      </c>
      <c r="AO424" s="54">
        <v>37.010447828257476</v>
      </c>
      <c r="AP424" s="54">
        <v>3.5357563868907249</v>
      </c>
    </row>
    <row r="425" spans="4:42" ht="21" x14ac:dyDescent="0.5">
      <c r="D425" s="33">
        <v>37591</v>
      </c>
      <c r="E425" s="96">
        <v>40.131621349977699</v>
      </c>
      <c r="F425" s="94"/>
      <c r="G425" s="34">
        <v>6.25</v>
      </c>
      <c r="H425" s="34">
        <v>-934270780.659657</v>
      </c>
      <c r="I425" s="34">
        <v>4567903954685.6299</v>
      </c>
      <c r="K425" s="89">
        <v>199</v>
      </c>
      <c r="L425" s="54">
        <v>48.748698727130638</v>
      </c>
      <c r="M425" s="54">
        <v>-1.3148447264931349</v>
      </c>
      <c r="X425" s="11">
        <v>43525</v>
      </c>
      <c r="Y425" s="92">
        <v>1.9</v>
      </c>
      <c r="Z425" s="93">
        <v>3.5</v>
      </c>
      <c r="AA425" s="93">
        <v>3</v>
      </c>
      <c r="AB425" s="1">
        <v>57941.1</v>
      </c>
      <c r="AC425" s="12">
        <v>-263428</v>
      </c>
      <c r="AD425" s="1"/>
      <c r="AI425" s="54">
        <v>180</v>
      </c>
      <c r="AJ425" s="54">
        <v>2.3103703610093005</v>
      </c>
      <c r="AK425" s="54">
        <v>-0.2103703610093004</v>
      </c>
      <c r="AN425" s="54">
        <v>156</v>
      </c>
      <c r="AO425" s="54">
        <v>37.178105027563454</v>
      </c>
      <c r="AP425" s="54">
        <v>2.9535163224142451</v>
      </c>
    </row>
    <row r="426" spans="4:42" ht="21" x14ac:dyDescent="0.5">
      <c r="D426" s="33">
        <v>37622</v>
      </c>
      <c r="E426" s="96">
        <v>40.048704776920601</v>
      </c>
      <c r="F426" s="94"/>
      <c r="G426" s="34">
        <v>6.25</v>
      </c>
      <c r="H426" s="34">
        <v>-797857920.95659697</v>
      </c>
      <c r="I426" s="34">
        <v>4610548052026.5303</v>
      </c>
      <c r="K426" s="89">
        <v>200</v>
      </c>
      <c r="L426" s="54">
        <v>49.405242176177239</v>
      </c>
      <c r="M426" s="54">
        <v>-1.9713881755397367</v>
      </c>
      <c r="X426" s="11">
        <v>43556</v>
      </c>
      <c r="Y426" s="92">
        <v>2</v>
      </c>
      <c r="Z426" s="93">
        <v>3.3</v>
      </c>
      <c r="AA426" s="93">
        <v>3</v>
      </c>
      <c r="AB426" s="1">
        <v>72691.8</v>
      </c>
      <c r="AC426" s="12">
        <v>-257840</v>
      </c>
      <c r="AD426" s="1"/>
      <c r="AI426" s="54">
        <v>181</v>
      </c>
      <c r="AJ426" s="54">
        <v>1.3270038907674371</v>
      </c>
      <c r="AK426" s="54">
        <v>0.77299610923256301</v>
      </c>
      <c r="AN426" s="54">
        <v>157</v>
      </c>
      <c r="AO426" s="54">
        <v>37.26956104101609</v>
      </c>
      <c r="AP426" s="54">
        <v>2.7791437359045119</v>
      </c>
    </row>
    <row r="427" spans="4:42" ht="21" x14ac:dyDescent="0.5">
      <c r="D427" s="33">
        <v>37653</v>
      </c>
      <c r="E427" s="96">
        <v>40.131621349977699</v>
      </c>
      <c r="F427" s="94"/>
      <c r="G427" s="34">
        <v>6.25</v>
      </c>
      <c r="H427" s="34">
        <v>-716506028.97658205</v>
      </c>
      <c r="I427" s="34">
        <v>4668345244811.0596</v>
      </c>
      <c r="K427" s="89">
        <v>201</v>
      </c>
      <c r="L427" s="54">
        <v>50.243986935975087</v>
      </c>
      <c r="M427" s="54">
        <v>-2.4276018546871896</v>
      </c>
      <c r="X427" s="11">
        <v>43586</v>
      </c>
      <c r="Y427" s="92">
        <v>1.8</v>
      </c>
      <c r="Z427" s="93">
        <v>3.3</v>
      </c>
      <c r="AA427" s="93">
        <v>3</v>
      </c>
      <c r="AB427" s="1">
        <v>58477.4</v>
      </c>
      <c r="AC427" s="12">
        <v>-266286</v>
      </c>
      <c r="AD427" s="1"/>
      <c r="AI427" s="54">
        <v>182</v>
      </c>
      <c r="AJ427" s="54">
        <v>2.3433152443259369</v>
      </c>
      <c r="AK427" s="54">
        <v>-0.14331524432593667</v>
      </c>
      <c r="AN427" s="54">
        <v>158</v>
      </c>
      <c r="AO427" s="54">
        <v>37.419031279113881</v>
      </c>
      <c r="AP427" s="54">
        <v>2.7125900708638184</v>
      </c>
    </row>
    <row r="428" spans="4:42" ht="21" x14ac:dyDescent="0.5">
      <c r="D428" s="33">
        <v>37681</v>
      </c>
      <c r="E428" s="96">
        <v>40.380371069072403</v>
      </c>
      <c r="F428" s="94"/>
      <c r="G428" s="34">
        <v>6.25</v>
      </c>
      <c r="H428" s="34">
        <v>-1287567603.8650701</v>
      </c>
      <c r="I428" s="34">
        <v>4618751191962.46</v>
      </c>
      <c r="K428" s="89">
        <v>202</v>
      </c>
      <c r="L428" s="54">
        <v>50.799073521150042</v>
      </c>
      <c r="M428" s="54">
        <v>-2.2176262785615393</v>
      </c>
      <c r="X428" s="11">
        <v>43617</v>
      </c>
      <c r="Y428" s="92">
        <v>1.6</v>
      </c>
      <c r="Z428" s="93">
        <v>3.3</v>
      </c>
      <c r="AA428" s="93">
        <v>3</v>
      </c>
      <c r="AB428" s="1">
        <v>58998.6</v>
      </c>
      <c r="AC428" s="12">
        <v>-261750</v>
      </c>
      <c r="AD428" s="1"/>
      <c r="AI428" s="54">
        <v>183</v>
      </c>
      <c r="AJ428" s="54">
        <v>2.3442654635740894</v>
      </c>
      <c r="AK428" s="54">
        <v>5.573453642591053E-2</v>
      </c>
      <c r="AN428" s="54">
        <v>159</v>
      </c>
      <c r="AO428" s="54">
        <v>37.414312171765339</v>
      </c>
      <c r="AP428" s="54">
        <v>2.9660588973070645</v>
      </c>
    </row>
    <row r="429" spans="4:42" ht="21" x14ac:dyDescent="0.5">
      <c r="D429" s="33">
        <v>37712</v>
      </c>
      <c r="E429" s="96">
        <v>40.877870507300003</v>
      </c>
      <c r="F429" s="94"/>
      <c r="G429" s="34">
        <v>6.25</v>
      </c>
      <c r="H429" s="34">
        <v>-1413108430.36956</v>
      </c>
      <c r="I429" s="34">
        <v>4759440803226.5801</v>
      </c>
      <c r="K429" s="89">
        <v>203</v>
      </c>
      <c r="L429" s="54">
        <v>50.627537454455123</v>
      </c>
      <c r="M429" s="54">
        <v>-2.0460902118666198</v>
      </c>
      <c r="X429" s="11">
        <v>43647</v>
      </c>
      <c r="Y429" s="92">
        <v>1.8</v>
      </c>
      <c r="Z429" s="93">
        <v>3.3</v>
      </c>
      <c r="AA429" s="93">
        <v>3</v>
      </c>
      <c r="AB429" s="1">
        <v>74253.7</v>
      </c>
      <c r="AC429" s="12">
        <v>-261558</v>
      </c>
      <c r="AD429" s="1"/>
      <c r="AI429" s="54">
        <v>184</v>
      </c>
      <c r="AJ429" s="54">
        <v>1.4010407677960037</v>
      </c>
      <c r="AK429" s="54">
        <v>1.0989592322039963</v>
      </c>
      <c r="AN429" s="54">
        <v>160</v>
      </c>
      <c r="AO429" s="54">
        <v>37.857896443097886</v>
      </c>
      <c r="AP429" s="54">
        <v>3.0199740642021169</v>
      </c>
    </row>
    <row r="430" spans="4:42" ht="21" x14ac:dyDescent="0.5">
      <c r="D430" s="33">
        <v>37742</v>
      </c>
      <c r="E430" s="96">
        <v>40.960787080357001</v>
      </c>
      <c r="F430" s="94"/>
      <c r="G430" s="34">
        <v>6</v>
      </c>
      <c r="H430" s="34">
        <v>-1112603250.49071</v>
      </c>
      <c r="I430" s="34">
        <v>4833995193287.0801</v>
      </c>
      <c r="K430" s="89">
        <v>204</v>
      </c>
      <c r="L430" s="54">
        <v>50.735930451504402</v>
      </c>
      <c r="M430" s="54">
        <v>-2.1544832089158987</v>
      </c>
      <c r="X430" s="11">
        <v>43678</v>
      </c>
      <c r="Y430" s="92">
        <v>1.7</v>
      </c>
      <c r="Z430" s="93">
        <v>3.3</v>
      </c>
      <c r="AA430" s="93">
        <v>2.75</v>
      </c>
      <c r="AB430" s="1">
        <v>59691.9</v>
      </c>
      <c r="AC430" s="12">
        <v>-262821</v>
      </c>
      <c r="AD430" s="1"/>
      <c r="AI430" s="54">
        <v>185</v>
      </c>
      <c r="AJ430" s="54">
        <v>2.349329930337209</v>
      </c>
      <c r="AK430" s="54">
        <v>0.45067006966279077</v>
      </c>
      <c r="AN430" s="54">
        <v>161</v>
      </c>
      <c r="AO430" s="54">
        <v>38.151526442728624</v>
      </c>
      <c r="AP430" s="54">
        <v>2.8092606376283769</v>
      </c>
    </row>
    <row r="431" spans="4:42" ht="21" x14ac:dyDescent="0.5">
      <c r="D431" s="33">
        <v>37773</v>
      </c>
      <c r="E431" s="96">
        <v>41.209536799451698</v>
      </c>
      <c r="F431" s="94"/>
      <c r="G431" s="34">
        <v>6</v>
      </c>
      <c r="H431" s="34">
        <v>-1287972170.2137401</v>
      </c>
      <c r="I431" s="34">
        <v>4923172186493.2002</v>
      </c>
      <c r="K431" s="89">
        <v>205</v>
      </c>
      <c r="L431" s="54">
        <v>50.60702576669388</v>
      </c>
      <c r="M431" s="54">
        <v>-2.0255785241053772</v>
      </c>
      <c r="X431" s="11">
        <v>43709</v>
      </c>
      <c r="Y431" s="92">
        <v>1.7</v>
      </c>
      <c r="Z431" s="93">
        <v>3.2</v>
      </c>
      <c r="AA431" s="93">
        <v>2.5</v>
      </c>
      <c r="AB431" s="1">
        <v>75101.899999999994</v>
      </c>
      <c r="AC431" s="12">
        <v>-258590</v>
      </c>
      <c r="AD431" s="1"/>
      <c r="AI431" s="54">
        <v>186</v>
      </c>
      <c r="AJ431" s="54">
        <v>2.3801102991163559</v>
      </c>
      <c r="AK431" s="54">
        <v>0.51988970088364406</v>
      </c>
      <c r="AN431" s="54">
        <v>162</v>
      </c>
      <c r="AO431" s="54">
        <v>38.456304014472579</v>
      </c>
      <c r="AP431" s="54">
        <v>2.7532327849791187</v>
      </c>
    </row>
    <row r="432" spans="4:42" ht="21" x14ac:dyDescent="0.5">
      <c r="D432" s="33">
        <v>37803</v>
      </c>
      <c r="E432" s="96">
        <v>41.5412030916034</v>
      </c>
      <c r="F432" s="94"/>
      <c r="G432" s="34">
        <v>6</v>
      </c>
      <c r="H432" s="34">
        <v>-936078751.34759605</v>
      </c>
      <c r="I432" s="34">
        <v>4956446280626.3301</v>
      </c>
      <c r="K432" s="89">
        <v>206</v>
      </c>
      <c r="L432" s="54">
        <v>52.123527565944073</v>
      </c>
      <c r="M432" s="54">
        <v>-3.1595492427052747</v>
      </c>
      <c r="X432" s="11">
        <v>43739</v>
      </c>
      <c r="Y432" s="92">
        <v>1.8</v>
      </c>
      <c r="Z432" s="93">
        <v>3.2</v>
      </c>
      <c r="AA432" s="93">
        <v>2.25</v>
      </c>
      <c r="AB432" s="1">
        <v>60735.199999999997</v>
      </c>
      <c r="AC432" s="12">
        <v>-254143</v>
      </c>
      <c r="AD432" s="1"/>
      <c r="AI432" s="54">
        <v>187</v>
      </c>
      <c r="AJ432" s="54">
        <v>1.485546411878766</v>
      </c>
      <c r="AK432" s="54">
        <v>1.4144535881212339</v>
      </c>
      <c r="AN432" s="54">
        <v>163</v>
      </c>
      <c r="AO432" s="54">
        <v>38.467171519652254</v>
      </c>
      <c r="AP432" s="54">
        <v>3.0740315719511457</v>
      </c>
    </row>
    <row r="433" spans="4:42" ht="21" x14ac:dyDescent="0.5">
      <c r="D433" s="33">
        <v>37834</v>
      </c>
      <c r="E433" s="96">
        <v>41.375369945527602</v>
      </c>
      <c r="F433" s="94"/>
      <c r="G433" s="34">
        <v>6</v>
      </c>
      <c r="H433" s="34">
        <v>-1285044232.2404101</v>
      </c>
      <c r="I433" s="34">
        <v>4990625577273.4707</v>
      </c>
      <c r="K433" s="89">
        <v>207</v>
      </c>
      <c r="L433" s="54">
        <v>52.243526826484256</v>
      </c>
      <c r="M433" s="54">
        <v>-3.6620795838957534</v>
      </c>
      <c r="X433" s="11">
        <v>43770</v>
      </c>
      <c r="Y433" s="92">
        <v>2.1</v>
      </c>
      <c r="Z433" s="93">
        <v>3.2</v>
      </c>
      <c r="AA433" s="93">
        <v>2.25</v>
      </c>
      <c r="AB433" s="1">
        <v>61249.1</v>
      </c>
      <c r="AC433" s="12">
        <v>-251754</v>
      </c>
      <c r="AD433" s="1"/>
      <c r="AI433" s="54">
        <v>188</v>
      </c>
      <c r="AJ433" s="54">
        <v>2.4566345933503557</v>
      </c>
      <c r="AK433" s="54">
        <v>0.24336540664964446</v>
      </c>
      <c r="AN433" s="54">
        <v>164</v>
      </c>
      <c r="AO433" s="54">
        <v>38.653423934421625</v>
      </c>
      <c r="AP433" s="54">
        <v>2.7219460111059774</v>
      </c>
    </row>
    <row r="434" spans="4:42" ht="20" x14ac:dyDescent="0.4">
      <c r="D434" s="33">
        <v>37865</v>
      </c>
      <c r="E434" s="96">
        <v>41.375369945527602</v>
      </c>
      <c r="F434" s="94"/>
      <c r="G434" s="34">
        <v>6</v>
      </c>
      <c r="H434" s="34">
        <v>-801647281.52174401</v>
      </c>
      <c r="I434" s="34">
        <v>4999535743360.7002</v>
      </c>
      <c r="K434" s="89">
        <v>208</v>
      </c>
      <c r="L434" s="54">
        <v>52.060823583879909</v>
      </c>
      <c r="M434" s="54">
        <v>-3.0968452606411105</v>
      </c>
      <c r="AC434" s="12"/>
      <c r="AI434" s="54">
        <v>189</v>
      </c>
      <c r="AJ434" s="54">
        <v>2.5733300810046744</v>
      </c>
      <c r="AK434" s="54">
        <v>-0.2733300810046746</v>
      </c>
      <c r="AN434" s="54">
        <v>165</v>
      </c>
      <c r="AO434" s="54">
        <v>38.560422117381165</v>
      </c>
      <c r="AP434" s="54">
        <v>2.8149478281464368</v>
      </c>
    </row>
    <row r="435" spans="4:42" ht="20" x14ac:dyDescent="0.4">
      <c r="D435" s="33">
        <v>37895</v>
      </c>
      <c r="E435" s="96">
        <v>41.707036237679297</v>
      </c>
      <c r="F435" s="94"/>
      <c r="G435" s="34">
        <v>6</v>
      </c>
      <c r="H435" s="34">
        <v>-1233207181.4504399</v>
      </c>
      <c r="I435" s="34">
        <v>5252284518222.8604</v>
      </c>
      <c r="K435" s="89">
        <v>209</v>
      </c>
      <c r="L435" s="54">
        <v>52.313475012169206</v>
      </c>
      <c r="M435" s="54">
        <v>-2.9669656082801055</v>
      </c>
      <c r="AI435" s="54">
        <v>190</v>
      </c>
      <c r="AJ435" s="54">
        <v>1.6227572029328963</v>
      </c>
      <c r="AK435" s="54">
        <v>0.87724279706710373</v>
      </c>
      <c r="AN435" s="54">
        <v>166</v>
      </c>
      <c r="AO435" s="54">
        <v>39.408096952449341</v>
      </c>
      <c r="AP435" s="54">
        <v>2.2989392852299559</v>
      </c>
    </row>
    <row r="436" spans="4:42" ht="20" x14ac:dyDescent="0.4">
      <c r="D436" s="33">
        <v>37926</v>
      </c>
      <c r="E436" s="96">
        <v>41.789952810698097</v>
      </c>
      <c r="F436" s="94"/>
      <c r="G436" s="34">
        <v>6</v>
      </c>
      <c r="H436" s="34">
        <v>-1331588530.0932698</v>
      </c>
      <c r="I436" s="34">
        <v>5222652473095.0605</v>
      </c>
      <c r="K436" s="89">
        <v>210</v>
      </c>
      <c r="L436" s="54">
        <v>53.263547523350212</v>
      </c>
      <c r="M436" s="54">
        <v>-3.5345070388108155</v>
      </c>
      <c r="AI436" s="54">
        <v>191</v>
      </c>
      <c r="AJ436" s="54">
        <v>2.4858605107391512</v>
      </c>
      <c r="AK436" s="54">
        <v>-0.28586051073915097</v>
      </c>
      <c r="AN436" s="54">
        <v>167</v>
      </c>
      <c r="AO436" s="54">
        <v>39.345432385642866</v>
      </c>
      <c r="AP436" s="54">
        <v>2.4445204250552308</v>
      </c>
    </row>
    <row r="437" spans="4:42" ht="20" x14ac:dyDescent="0.4">
      <c r="D437" s="33">
        <v>37956</v>
      </c>
      <c r="E437" s="96">
        <v>41.624119664622199</v>
      </c>
      <c r="F437" s="94"/>
      <c r="G437" s="34">
        <v>6</v>
      </c>
      <c r="H437" s="34">
        <v>-1260162539.8278999</v>
      </c>
      <c r="I437" s="34">
        <v>5312841862263.5205</v>
      </c>
      <c r="K437" s="89">
        <v>211</v>
      </c>
      <c r="L437" s="54">
        <v>53.761805511777318</v>
      </c>
      <c r="M437" s="54">
        <v>-3.2677028659373164</v>
      </c>
      <c r="AI437" s="54">
        <v>192</v>
      </c>
      <c r="AJ437" s="54">
        <v>1.6234935680128038</v>
      </c>
      <c r="AK437" s="54">
        <v>0.27650643198719616</v>
      </c>
      <c r="AN437" s="54">
        <v>168</v>
      </c>
      <c r="AO437" s="54">
        <v>39.5923555704072</v>
      </c>
      <c r="AP437" s="54">
        <v>2.0317640942149993</v>
      </c>
    </row>
    <row r="438" spans="4:42" ht="20" x14ac:dyDescent="0.4">
      <c r="D438" s="33">
        <v>37987</v>
      </c>
      <c r="E438" s="96">
        <v>41.789952810698097</v>
      </c>
      <c r="F438" s="94"/>
      <c r="G438" s="34">
        <v>6</v>
      </c>
      <c r="H438" s="34">
        <v>-1802089620.17207</v>
      </c>
      <c r="I438" s="34">
        <v>5372915545268.2598</v>
      </c>
      <c r="K438" s="89">
        <v>212</v>
      </c>
      <c r="L438" s="54">
        <v>53.328072456416479</v>
      </c>
      <c r="M438" s="54">
        <v>-2.4514387299261813</v>
      </c>
      <c r="AI438" s="54">
        <v>193</v>
      </c>
      <c r="AJ438" s="54">
        <v>2.4322838719283779</v>
      </c>
      <c r="AK438" s="54">
        <v>-0.83228387192837783</v>
      </c>
      <c r="AN438" s="54">
        <v>169</v>
      </c>
      <c r="AO438" s="54">
        <v>39.902112785225107</v>
      </c>
      <c r="AP438" s="54">
        <v>1.8878400254729897</v>
      </c>
    </row>
    <row r="439" spans="4:42" ht="20" x14ac:dyDescent="0.4">
      <c r="D439" s="33">
        <v>38018</v>
      </c>
      <c r="E439" s="96">
        <v>41.789952810698097</v>
      </c>
      <c r="F439" s="94"/>
      <c r="G439" s="34">
        <v>6</v>
      </c>
      <c r="H439" s="34">
        <v>-1205002368.3045702</v>
      </c>
      <c r="I439" s="34">
        <v>5496850612955.6797</v>
      </c>
      <c r="K439" s="89">
        <v>213</v>
      </c>
      <c r="L439" s="54">
        <v>53.970963574051829</v>
      </c>
      <c r="M439" s="54">
        <v>-3.0943298475615322</v>
      </c>
      <c r="AI439" s="54">
        <v>194</v>
      </c>
      <c r="AJ439" s="54">
        <v>2.4520311552086138</v>
      </c>
      <c r="AK439" s="54">
        <v>-0.95203115520861381</v>
      </c>
      <c r="AN439" s="54">
        <v>170</v>
      </c>
      <c r="AO439" s="54">
        <v>40.118460742917947</v>
      </c>
      <c r="AP439" s="54">
        <v>1.6714920677801501</v>
      </c>
    </row>
    <row r="440" spans="4:42" ht="20" x14ac:dyDescent="0.4">
      <c r="D440" s="33">
        <v>38047</v>
      </c>
      <c r="E440" s="96">
        <v>41.789952810698097</v>
      </c>
      <c r="F440" s="94"/>
      <c r="G440" s="34">
        <v>6</v>
      </c>
      <c r="H440" s="34">
        <v>-997369313.2276969</v>
      </c>
      <c r="I440" s="34">
        <v>5616503200206.4502</v>
      </c>
      <c r="K440" s="89">
        <v>214</v>
      </c>
      <c r="L440" s="54">
        <v>53.908116975843889</v>
      </c>
      <c r="M440" s="54">
        <v>-2.6489521687032891</v>
      </c>
      <c r="AI440" s="54">
        <v>195</v>
      </c>
      <c r="AJ440" s="54">
        <v>2.5030040753184362</v>
      </c>
      <c r="AK440" s="54">
        <v>-0.60300407531843625</v>
      </c>
      <c r="AN440" s="54">
        <v>171</v>
      </c>
      <c r="AO440" s="54">
        <v>40.418230940317144</v>
      </c>
      <c r="AP440" s="54">
        <v>1.3717218703809522</v>
      </c>
    </row>
    <row r="441" spans="4:42" ht="20" x14ac:dyDescent="0.4">
      <c r="D441" s="33">
        <v>38078</v>
      </c>
      <c r="E441" s="96">
        <v>41.789952810698097</v>
      </c>
      <c r="F441" s="94"/>
      <c r="G441" s="34">
        <v>6</v>
      </c>
      <c r="H441" s="34">
        <v>-1274486314.2560501</v>
      </c>
      <c r="I441" s="34">
        <v>5670102838235.04</v>
      </c>
      <c r="K441" s="89">
        <v>215</v>
      </c>
      <c r="L441" s="54">
        <v>55.941720910325429</v>
      </c>
      <c r="M441" s="54">
        <v>-4.6825561031848295</v>
      </c>
      <c r="AI441" s="54">
        <v>196</v>
      </c>
      <c r="AJ441" s="54">
        <v>1.4258861204056843</v>
      </c>
      <c r="AK441" s="54">
        <v>0.5741138795943157</v>
      </c>
      <c r="AN441" s="54">
        <v>172</v>
      </c>
      <c r="AO441" s="54">
        <v>40.643736033596397</v>
      </c>
      <c r="AP441" s="54">
        <v>1.1462167771016993</v>
      </c>
    </row>
    <row r="442" spans="4:42" ht="20" x14ac:dyDescent="0.4">
      <c r="D442" s="33">
        <v>38108</v>
      </c>
      <c r="E442" s="96">
        <v>42.121619102849898</v>
      </c>
      <c r="F442" s="94"/>
      <c r="G442" s="34">
        <v>6</v>
      </c>
      <c r="H442" s="34">
        <v>-1665631002.71874</v>
      </c>
      <c r="I442" s="34">
        <v>5686311286519.2305</v>
      </c>
      <c r="K442" s="89">
        <v>216</v>
      </c>
      <c r="L442" s="54">
        <v>55.616675475838122</v>
      </c>
      <c r="M442" s="54">
        <v>-4.3575106686975218</v>
      </c>
      <c r="AI442" s="54">
        <v>197</v>
      </c>
      <c r="AJ442" s="54">
        <v>2.5406761395531401</v>
      </c>
      <c r="AK442" s="54">
        <v>-0.74067613955314004</v>
      </c>
      <c r="AN442" s="54">
        <v>173</v>
      </c>
      <c r="AO442" s="54">
        <v>40.787675018165992</v>
      </c>
      <c r="AP442" s="54">
        <v>1.3339440846839068</v>
      </c>
    </row>
    <row r="443" spans="4:42" ht="20" x14ac:dyDescent="0.4">
      <c r="D443" s="33">
        <v>38139</v>
      </c>
      <c r="E443" s="96">
        <v>42.4532853950016</v>
      </c>
      <c r="F443" s="94"/>
      <c r="G443" s="34">
        <v>6</v>
      </c>
      <c r="H443" s="34">
        <v>-2553279948.1469502</v>
      </c>
      <c r="I443" s="34">
        <v>5702450613177.0098</v>
      </c>
      <c r="K443" s="89">
        <v>217</v>
      </c>
      <c r="L443" s="54">
        <v>56.925094577502719</v>
      </c>
      <c r="M443" s="54">
        <v>-5.6659297703621192</v>
      </c>
      <c r="AI443" s="54">
        <v>198</v>
      </c>
      <c r="AJ443" s="54">
        <v>2.4217159993863291</v>
      </c>
      <c r="AK443" s="54">
        <v>-0.821715999386329</v>
      </c>
      <c r="AN443" s="54">
        <v>174</v>
      </c>
      <c r="AO443" s="54">
        <v>41.053777055381005</v>
      </c>
      <c r="AP443" s="54">
        <v>1.3995083396205956</v>
      </c>
    </row>
    <row r="444" spans="4:42" ht="20" x14ac:dyDescent="0.4">
      <c r="D444" s="33">
        <v>38169</v>
      </c>
      <c r="E444" s="96">
        <v>42.8678682602104</v>
      </c>
      <c r="F444" s="94"/>
      <c r="G444" s="34">
        <v>6</v>
      </c>
      <c r="H444" s="34">
        <v>-1798253129.2848101</v>
      </c>
      <c r="I444" s="34">
        <v>5773381055350.71</v>
      </c>
      <c r="K444" s="89">
        <v>218</v>
      </c>
      <c r="L444" s="54">
        <v>56.915714947846169</v>
      </c>
      <c r="M444" s="54">
        <v>-5.2740190600552666</v>
      </c>
      <c r="AI444" s="54">
        <v>199</v>
      </c>
      <c r="AJ444" s="54">
        <v>1.3892305425581752</v>
      </c>
      <c r="AK444" s="54">
        <v>0.4107694574418248</v>
      </c>
      <c r="AN444" s="54">
        <v>175</v>
      </c>
      <c r="AO444" s="54">
        <v>41.075736931741474</v>
      </c>
      <c r="AP444" s="54">
        <v>1.7921313284689262</v>
      </c>
    </row>
    <row r="445" spans="4:42" ht="20" x14ac:dyDescent="0.4">
      <c r="D445" s="33">
        <v>38200</v>
      </c>
      <c r="E445" s="96">
        <v>43.282451125380902</v>
      </c>
      <c r="F445" s="94"/>
      <c r="G445" s="34">
        <v>6</v>
      </c>
      <c r="H445" s="34">
        <v>-2106700818.2294803</v>
      </c>
      <c r="I445" s="34">
        <v>5984290775551.1006</v>
      </c>
      <c r="K445" s="89">
        <v>219</v>
      </c>
      <c r="L445" s="54">
        <v>58.162834645776314</v>
      </c>
      <c r="M445" s="54">
        <v>-5.7560765966848138</v>
      </c>
      <c r="AI445" s="54">
        <v>200</v>
      </c>
      <c r="AJ445" s="54">
        <v>2.3382581420153663</v>
      </c>
      <c r="AK445" s="54">
        <v>-0.63825814201536635</v>
      </c>
      <c r="AN445" s="54">
        <v>176</v>
      </c>
      <c r="AO445" s="54">
        <v>41.7703557895492</v>
      </c>
      <c r="AP445" s="54">
        <v>1.5120953358317024</v>
      </c>
    </row>
    <row r="446" spans="4:42" ht="20" x14ac:dyDescent="0.4">
      <c r="D446" s="33">
        <v>38231</v>
      </c>
      <c r="E446" s="96">
        <v>43.365367698438</v>
      </c>
      <c r="F446" s="94"/>
      <c r="G446" s="34">
        <v>6</v>
      </c>
      <c r="H446" s="34">
        <v>-2432551098.1336598</v>
      </c>
      <c r="I446" s="34">
        <v>5856810098305.6396</v>
      </c>
      <c r="K446" s="89">
        <v>220</v>
      </c>
      <c r="L446" s="54">
        <v>58.35992200066989</v>
      </c>
      <c r="M446" s="54">
        <v>-5.5706328709280868</v>
      </c>
      <c r="AI446" s="54">
        <v>201</v>
      </c>
      <c r="AJ446" s="54">
        <v>1.1747390075939133</v>
      </c>
      <c r="AK446" s="54">
        <v>0.5252609924060867</v>
      </c>
      <c r="AN446" s="54">
        <v>177</v>
      </c>
      <c r="AO446" s="54">
        <v>41.476760905403843</v>
      </c>
      <c r="AP446" s="54">
        <v>1.8886067930341568</v>
      </c>
    </row>
    <row r="447" spans="4:42" ht="20" x14ac:dyDescent="0.4">
      <c r="D447" s="33">
        <v>38261</v>
      </c>
      <c r="E447" s="96">
        <v>43.614117417532697</v>
      </c>
      <c r="F447" s="94"/>
      <c r="G447" s="34">
        <v>6</v>
      </c>
      <c r="H447" s="34">
        <v>-2303160852.7968001</v>
      </c>
      <c r="I447" s="34">
        <v>6205986264270.0898</v>
      </c>
      <c r="K447" s="89">
        <v>221</v>
      </c>
      <c r="L447" s="54">
        <v>58.312063900921203</v>
      </c>
      <c r="M447" s="54">
        <v>-5.140243690529104</v>
      </c>
      <c r="AI447" s="54">
        <v>202</v>
      </c>
      <c r="AJ447" s="54">
        <v>2.0051110336424891</v>
      </c>
      <c r="AK447" s="54">
        <v>-0.20511103364248906</v>
      </c>
      <c r="AN447" s="54">
        <v>178</v>
      </c>
      <c r="AO447" s="54">
        <v>42.469009543825692</v>
      </c>
      <c r="AP447" s="54">
        <v>1.1451078737070048</v>
      </c>
    </row>
    <row r="448" spans="4:42" ht="20.5" thickBot="1" x14ac:dyDescent="0.45">
      <c r="D448" s="33">
        <v>38292</v>
      </c>
      <c r="E448" s="96">
        <v>43.531200844513897</v>
      </c>
      <c r="F448" s="94"/>
      <c r="G448" s="34">
        <v>6</v>
      </c>
      <c r="H448" s="34">
        <v>-1851023858.3085098</v>
      </c>
      <c r="I448" s="34">
        <v>6155228330168.2695</v>
      </c>
      <c r="K448" s="89">
        <v>222</v>
      </c>
      <c r="L448" s="54">
        <v>58.66509565008851</v>
      </c>
      <c r="M448" s="54">
        <v>-5.1107443590461088</v>
      </c>
      <c r="AI448" s="55">
        <v>203</v>
      </c>
      <c r="AJ448" s="55">
        <v>1.9263106225523199</v>
      </c>
      <c r="AK448" s="55">
        <v>0.1736893774476802</v>
      </c>
      <c r="AN448" s="54">
        <v>179</v>
      </c>
      <c r="AO448" s="54">
        <v>42.208704706135691</v>
      </c>
      <c r="AP448" s="54">
        <v>1.3224961383782059</v>
      </c>
    </row>
    <row r="449" spans="4:42" ht="20" x14ac:dyDescent="0.4">
      <c r="D449" s="33">
        <v>38322</v>
      </c>
      <c r="E449" s="96">
        <v>43.199534552362103</v>
      </c>
      <c r="F449" s="94"/>
      <c r="G449" s="34">
        <v>6</v>
      </c>
      <c r="H449" s="34">
        <v>-3033222319.4200101</v>
      </c>
      <c r="I449" s="34">
        <v>6161118669898.9102</v>
      </c>
      <c r="K449" s="89">
        <v>223</v>
      </c>
      <c r="L449" s="54">
        <v>59.262710712997432</v>
      </c>
      <c r="M449" s="54">
        <v>-4.5607661800041299</v>
      </c>
      <c r="AN449" s="54">
        <v>180</v>
      </c>
      <c r="AO449" s="54">
        <v>42.517339454282563</v>
      </c>
      <c r="AP449" s="54">
        <v>0.68219509807953926</v>
      </c>
    </row>
    <row r="450" spans="4:42" ht="20" x14ac:dyDescent="0.4">
      <c r="D450" s="33">
        <v>38353</v>
      </c>
      <c r="E450" s="96">
        <v>43.614117417532697</v>
      </c>
      <c r="F450" s="94"/>
      <c r="G450" s="34">
        <v>6</v>
      </c>
      <c r="H450" s="34">
        <v>-3080555836.8636999</v>
      </c>
      <c r="I450" s="34">
        <v>6262413580779.9199</v>
      </c>
      <c r="K450" s="89">
        <v>224</v>
      </c>
      <c r="L450" s="54">
        <v>60.74788832573433</v>
      </c>
      <c r="M450" s="54">
        <v>-5.2808816314404297</v>
      </c>
      <c r="AN450" s="54">
        <v>181</v>
      </c>
      <c r="AO450" s="54">
        <v>42.826104088132972</v>
      </c>
      <c r="AP450" s="54">
        <v>0.78801332939972468</v>
      </c>
    </row>
    <row r="451" spans="4:42" ht="20" x14ac:dyDescent="0.4">
      <c r="D451" s="33">
        <v>38384</v>
      </c>
      <c r="E451" s="96">
        <v>43.531200844513897</v>
      </c>
      <c r="F451" s="94"/>
      <c r="G451" s="34">
        <v>6</v>
      </c>
      <c r="H451" s="34">
        <v>-3215869823.5773101</v>
      </c>
      <c r="I451" s="34">
        <v>6289105079926.4102</v>
      </c>
      <c r="K451" s="89">
        <v>225</v>
      </c>
      <c r="L451" s="54">
        <v>60.933763707277734</v>
      </c>
      <c r="M451" s="54">
        <v>-5.0842259323335313</v>
      </c>
      <c r="AN451" s="54">
        <v>182</v>
      </c>
      <c r="AO451" s="54">
        <v>42.937739305889174</v>
      </c>
      <c r="AP451" s="54">
        <v>0.59346153862472306</v>
      </c>
    </row>
    <row r="452" spans="4:42" ht="20" x14ac:dyDescent="0.4">
      <c r="D452" s="33">
        <v>38412</v>
      </c>
      <c r="E452" s="96">
        <v>43.531200844513897</v>
      </c>
      <c r="F452" s="94"/>
      <c r="G452" s="34">
        <v>6</v>
      </c>
      <c r="H452" s="34">
        <v>-3214751548.6637797</v>
      </c>
      <c r="I452" s="34">
        <v>6264855398534.8799</v>
      </c>
      <c r="K452" s="89">
        <v>226</v>
      </c>
      <c r="L452" s="54">
        <v>59.793378061392517</v>
      </c>
      <c r="M452" s="54">
        <v>-3.1787781251477156</v>
      </c>
      <c r="Q452" s="54"/>
      <c r="R452" s="54"/>
      <c r="S452" s="54"/>
      <c r="T452" s="54"/>
      <c r="U452" s="54"/>
      <c r="V452" s="54"/>
      <c r="AN452" s="54">
        <v>183</v>
      </c>
      <c r="AO452" s="54">
        <v>42.866339124320334</v>
      </c>
      <c r="AP452" s="54">
        <v>0.6648617201935636</v>
      </c>
    </row>
    <row r="453" spans="4:42" ht="20.5" thickBot="1" x14ac:dyDescent="0.45">
      <c r="D453" s="33">
        <v>38443</v>
      </c>
      <c r="E453" s="96">
        <v>43.862867136627301</v>
      </c>
      <c r="F453" s="94"/>
      <c r="G453" s="34">
        <v>6</v>
      </c>
      <c r="H453" s="34">
        <v>-3628715096.37678</v>
      </c>
      <c r="I453" s="34">
        <v>6544824278246.7002</v>
      </c>
      <c r="K453" s="89">
        <v>227</v>
      </c>
      <c r="L453" s="54">
        <v>59.97482725096453</v>
      </c>
      <c r="M453" s="54">
        <v>-3.3602273147197295</v>
      </c>
      <c r="Q453" s="55"/>
      <c r="R453" s="55"/>
      <c r="S453" s="55"/>
      <c r="T453" s="55"/>
      <c r="U453" s="55"/>
      <c r="V453" s="55"/>
      <c r="AN453" s="54">
        <v>184</v>
      </c>
      <c r="AO453" s="54">
        <v>43.789514118012363</v>
      </c>
      <c r="AP453" s="54">
        <v>7.3353018614938037E-2</v>
      </c>
    </row>
    <row r="454" spans="4:42" ht="20" x14ac:dyDescent="0.4">
      <c r="D454" s="33">
        <v>38473</v>
      </c>
      <c r="E454" s="96">
        <v>43.697033990551503</v>
      </c>
      <c r="F454" s="94"/>
      <c r="G454" s="34">
        <v>6</v>
      </c>
      <c r="H454" s="34">
        <v>-4481061504.84375</v>
      </c>
      <c r="I454" s="34">
        <v>6592948451897.6201</v>
      </c>
      <c r="K454" s="89">
        <v>228</v>
      </c>
      <c r="L454" s="54">
        <v>58.796313054013297</v>
      </c>
      <c r="M454" s="54">
        <v>-2.5642441984187982</v>
      </c>
      <c r="AN454" s="54">
        <v>185</v>
      </c>
      <c r="AO454" s="54">
        <v>44.140727582318931</v>
      </c>
      <c r="AP454" s="54">
        <v>-0.44369359176742762</v>
      </c>
    </row>
    <row r="455" spans="4:42" ht="20" x14ac:dyDescent="0.4">
      <c r="D455" s="33">
        <v>38504</v>
      </c>
      <c r="E455" s="96">
        <v>43.862867136627301</v>
      </c>
      <c r="F455" s="94"/>
      <c r="G455" s="34">
        <v>6</v>
      </c>
      <c r="H455" s="34">
        <v>-3790983920.1141801</v>
      </c>
      <c r="I455" s="34">
        <v>6733252399918.3506</v>
      </c>
      <c r="K455" s="89">
        <v>229</v>
      </c>
      <c r="L455" s="54">
        <v>59.31140429993664</v>
      </c>
      <c r="M455" s="54">
        <v>-2.6968043636918395</v>
      </c>
      <c r="AN455" s="54">
        <v>186</v>
      </c>
      <c r="AO455" s="54">
        <v>44.382167742138705</v>
      </c>
      <c r="AP455" s="54">
        <v>-0.519300605511404</v>
      </c>
    </row>
    <row r="456" spans="4:42" ht="20" x14ac:dyDescent="0.4">
      <c r="D456" s="33">
        <v>38534</v>
      </c>
      <c r="E456" s="96">
        <v>44.609116293987903</v>
      </c>
      <c r="F456" s="94"/>
      <c r="G456" s="34">
        <v>6</v>
      </c>
      <c r="H456" s="34">
        <v>-3720407138.1562099</v>
      </c>
      <c r="I456" s="34">
        <v>6840641568629.0195</v>
      </c>
      <c r="K456" s="89">
        <v>230</v>
      </c>
      <c r="L456" s="54">
        <v>59.616719586530913</v>
      </c>
      <c r="M456" s="54">
        <v>-3.0021196502861116</v>
      </c>
      <c r="AN456" s="54">
        <v>187</v>
      </c>
      <c r="AO456" s="54">
        <v>44.679747357464478</v>
      </c>
      <c r="AP456" s="54">
        <v>-7.0631063476575662E-2</v>
      </c>
    </row>
    <row r="457" spans="4:42" ht="20" x14ac:dyDescent="0.4">
      <c r="D457" s="33">
        <v>38565</v>
      </c>
      <c r="E457" s="96">
        <v>44.7749494400638</v>
      </c>
      <c r="F457" s="94"/>
      <c r="G457" s="34">
        <v>6</v>
      </c>
      <c r="H457" s="34">
        <v>-4011891780.5630002</v>
      </c>
      <c r="I457" s="34">
        <v>6959374806853.3398</v>
      </c>
      <c r="K457" s="89">
        <v>231</v>
      </c>
      <c r="L457" s="54">
        <v>60.342016142864651</v>
      </c>
      <c r="M457" s="54">
        <v>-3.72741620661985</v>
      </c>
      <c r="AN457" s="54">
        <v>188</v>
      </c>
      <c r="AO457" s="54">
        <v>45.099830975949757</v>
      </c>
      <c r="AP457" s="54">
        <v>-0.32488153588595736</v>
      </c>
    </row>
    <row r="458" spans="4:42" ht="20" x14ac:dyDescent="0.4">
      <c r="D458" s="33">
        <v>38596</v>
      </c>
      <c r="E458" s="96">
        <v>44.940782586139598</v>
      </c>
      <c r="F458" s="94"/>
      <c r="G458" s="34">
        <v>6</v>
      </c>
      <c r="H458" s="34">
        <v>-4309914272.5220604</v>
      </c>
      <c r="I458" s="34">
        <v>7150912346096.1602</v>
      </c>
      <c r="K458" s="89">
        <v>232</v>
      </c>
      <c r="L458" s="54">
        <v>61.485232367283459</v>
      </c>
      <c r="M458" s="54">
        <v>-4.1055702697380596</v>
      </c>
      <c r="AN458" s="54">
        <v>189</v>
      </c>
      <c r="AO458" s="54">
        <v>45.73506167935485</v>
      </c>
      <c r="AP458" s="54">
        <v>-0.79427909321525192</v>
      </c>
    </row>
    <row r="459" spans="4:42" ht="20" x14ac:dyDescent="0.4">
      <c r="D459" s="33">
        <v>38626</v>
      </c>
      <c r="E459" s="96">
        <v>45.438282024367197</v>
      </c>
      <c r="F459" s="94"/>
      <c r="G459" s="34">
        <v>6</v>
      </c>
      <c r="H459" s="34">
        <v>-3001323987.7611003</v>
      </c>
      <c r="I459" s="34">
        <v>7168090928201.54</v>
      </c>
      <c r="K459" s="89">
        <v>233</v>
      </c>
      <c r="L459" s="54">
        <v>62.089576843962178</v>
      </c>
      <c r="M459" s="54">
        <v>-4.3273836657664759</v>
      </c>
      <c r="AN459" s="54">
        <v>190</v>
      </c>
      <c r="AO459" s="54">
        <v>45.462938474440094</v>
      </c>
      <c r="AP459" s="54">
        <v>-2.4656450072896519E-2</v>
      </c>
    </row>
    <row r="460" spans="4:42" ht="20" x14ac:dyDescent="0.4">
      <c r="D460" s="33">
        <v>38657</v>
      </c>
      <c r="E460" s="96">
        <v>45.852864889537798</v>
      </c>
      <c r="F460" s="94"/>
      <c r="G460" s="34">
        <v>6</v>
      </c>
      <c r="H460" s="34">
        <v>-3592759106.1966</v>
      </c>
      <c r="I460" s="34">
        <v>7278501693371.9199</v>
      </c>
      <c r="K460" s="89">
        <v>234</v>
      </c>
      <c r="L460" s="54">
        <v>62.652174874983672</v>
      </c>
      <c r="M460" s="54">
        <v>-4.124919535487372</v>
      </c>
      <c r="AN460" s="54">
        <v>191</v>
      </c>
      <c r="AO460" s="54">
        <v>45.93253638169854</v>
      </c>
      <c r="AP460" s="54">
        <v>-7.9671492160741764E-2</v>
      </c>
    </row>
    <row r="461" spans="4:42" ht="20" x14ac:dyDescent="0.4">
      <c r="D461" s="33">
        <v>38687</v>
      </c>
      <c r="E461" s="96">
        <v>45.604115170404803</v>
      </c>
      <c r="F461" s="94"/>
      <c r="G461" s="34">
        <v>6</v>
      </c>
      <c r="H461" s="34">
        <v>-3208042596.7511902</v>
      </c>
      <c r="I461" s="34">
        <v>7463759424789.0195</v>
      </c>
      <c r="K461" s="89">
        <v>235</v>
      </c>
      <c r="L461" s="54">
        <v>62.776084152032816</v>
      </c>
      <c r="M461" s="54">
        <v>-1.5711112479843123</v>
      </c>
      <c r="Q461" t="s">
        <v>108</v>
      </c>
      <c r="AN461" s="54">
        <v>192</v>
      </c>
      <c r="AO461" s="54">
        <v>46.381084133431287</v>
      </c>
      <c r="AP461" s="54">
        <v>-0.77696896302648355</v>
      </c>
    </row>
    <row r="462" spans="4:42" ht="20.5" thickBot="1" x14ac:dyDescent="0.45">
      <c r="D462" s="33">
        <v>38718</v>
      </c>
      <c r="E462" s="96">
        <v>45.521198597385997</v>
      </c>
      <c r="F462" s="94"/>
      <c r="G462" s="34">
        <v>6</v>
      </c>
      <c r="H462" s="34">
        <v>-3999830783.06178</v>
      </c>
      <c r="I462" s="34">
        <v>7561547961767.5996</v>
      </c>
      <c r="K462" s="89">
        <v>236</v>
      </c>
      <c r="L462" s="54">
        <v>63.955310045444797</v>
      </c>
      <c r="M462" s="54">
        <v>-1.9852749800956957</v>
      </c>
      <c r="AN462" s="54">
        <v>193</v>
      </c>
      <c r="AO462" s="54">
        <v>46.8630388559708</v>
      </c>
      <c r="AP462" s="54">
        <v>-1.3418402585848028</v>
      </c>
    </row>
    <row r="463" spans="4:42" ht="20" x14ac:dyDescent="0.4">
      <c r="D463" s="33">
        <v>38749</v>
      </c>
      <c r="E463" s="96">
        <v>45.521198597385997</v>
      </c>
      <c r="F463" s="94"/>
      <c r="G463" s="34">
        <v>6</v>
      </c>
      <c r="H463" s="34">
        <v>-3503078941.1621404</v>
      </c>
      <c r="I463" s="34">
        <v>7708394775919.6406</v>
      </c>
      <c r="K463" s="89">
        <v>237</v>
      </c>
      <c r="L463" s="54">
        <v>63.938707230180434</v>
      </c>
      <c r="M463" s="54">
        <v>-1.5861410841810368</v>
      </c>
      <c r="Q463" s="53" t="s">
        <v>109</v>
      </c>
      <c r="R463" s="53" t="s">
        <v>128</v>
      </c>
      <c r="S463" s="53" t="s">
        <v>111</v>
      </c>
      <c r="AN463" s="54">
        <v>194</v>
      </c>
      <c r="AO463" s="54">
        <v>47.171315342780041</v>
      </c>
      <c r="AP463" s="54">
        <v>-1.650116745394044</v>
      </c>
    </row>
    <row r="464" spans="4:42" ht="20" x14ac:dyDescent="0.4">
      <c r="D464" s="33">
        <v>38777</v>
      </c>
      <c r="E464" s="96">
        <v>45.521198597385997</v>
      </c>
      <c r="F464" s="94"/>
      <c r="G464" s="34">
        <v>6</v>
      </c>
      <c r="H464" s="34">
        <v>-3912485142.1703401</v>
      </c>
      <c r="I464" s="34">
        <v>7931397321811.7197</v>
      </c>
      <c r="K464" s="89">
        <v>238</v>
      </c>
      <c r="L464" s="54">
        <v>64.979951869538155</v>
      </c>
      <c r="M464" s="54">
        <v>-1.8623235622381529</v>
      </c>
      <c r="Q464" s="54">
        <v>1</v>
      </c>
      <c r="R464" s="54">
        <v>4.1965445140092923</v>
      </c>
      <c r="S464" s="54">
        <v>-3.5965445140092922</v>
      </c>
      <c r="AN464" s="54">
        <v>195</v>
      </c>
      <c r="AO464" s="54">
        <v>47.926284284607377</v>
      </c>
      <c r="AP464" s="54">
        <v>-2.4050856872213799</v>
      </c>
    </row>
    <row r="465" spans="4:42" ht="20" x14ac:dyDescent="0.4">
      <c r="D465" s="33">
        <v>38808</v>
      </c>
      <c r="E465" s="96">
        <v>45.903729678036299</v>
      </c>
      <c r="F465" s="94"/>
      <c r="G465" s="34">
        <v>6</v>
      </c>
      <c r="H465" s="34">
        <v>-4332345157.0967798</v>
      </c>
      <c r="I465" s="34">
        <v>8255816603965.8096</v>
      </c>
      <c r="K465" s="89">
        <v>239</v>
      </c>
      <c r="L465" s="54">
        <v>64.932194137167585</v>
      </c>
      <c r="M465" s="54">
        <v>-0.66697258791668901</v>
      </c>
      <c r="Q465" s="54">
        <v>2</v>
      </c>
      <c r="R465" s="54">
        <v>2.6041691434196994</v>
      </c>
      <c r="S465" s="54">
        <v>-9.0041691434197002</v>
      </c>
      <c r="AN465" s="54">
        <v>196</v>
      </c>
      <c r="AO465" s="54">
        <v>48.981286000703733</v>
      </c>
      <c r="AP465" s="54">
        <v>-3.0775563226674336</v>
      </c>
    </row>
    <row r="466" spans="4:42" ht="20" x14ac:dyDescent="0.4">
      <c r="D466" s="33">
        <v>38838</v>
      </c>
      <c r="E466" s="96">
        <v>46.286260758686602</v>
      </c>
      <c r="F466" s="94"/>
      <c r="G466" s="34">
        <v>6</v>
      </c>
      <c r="H466" s="34">
        <v>-4032487588.4172702</v>
      </c>
      <c r="I466" s="34">
        <v>8069459004361.96</v>
      </c>
      <c r="K466" s="89">
        <v>240</v>
      </c>
      <c r="L466" s="54">
        <v>66.105275509653183</v>
      </c>
      <c r="M466" s="54">
        <v>-1.457522879751977</v>
      </c>
      <c r="Q466" s="54">
        <v>3</v>
      </c>
      <c r="R466" s="54">
        <v>0.51960502192059543</v>
      </c>
      <c r="S466" s="54">
        <v>-9.8196050219205961</v>
      </c>
      <c r="AN466" s="54">
        <v>197</v>
      </c>
      <c r="AO466" s="54">
        <v>48.360795853015517</v>
      </c>
      <c r="AP466" s="54">
        <v>-2.0745350943289154</v>
      </c>
    </row>
    <row r="467" spans="4:42" ht="20" x14ac:dyDescent="0.4">
      <c r="D467" s="33">
        <v>38869</v>
      </c>
      <c r="E467" s="96">
        <v>47.0513229199872</v>
      </c>
      <c r="F467" s="94"/>
      <c r="G467" s="34">
        <v>6</v>
      </c>
      <c r="H467" s="34">
        <v>-3849555760.07901</v>
      </c>
      <c r="I467" s="34">
        <v>8043797426847.7197</v>
      </c>
      <c r="K467" s="89">
        <v>241</v>
      </c>
      <c r="L467" s="54">
        <v>66.65957127525769</v>
      </c>
      <c r="M467" s="54">
        <v>-0.86422540340558385</v>
      </c>
      <c r="Q467" s="54">
        <v>4</v>
      </c>
      <c r="R467" s="54">
        <v>-1.7097204969048345</v>
      </c>
      <c r="S467" s="54">
        <v>-8.5902795030951644</v>
      </c>
      <c r="AN467" s="54">
        <v>198</v>
      </c>
      <c r="AO467" s="54">
        <v>48.240445767634824</v>
      </c>
      <c r="AP467" s="54">
        <v>-1.1891228476476243</v>
      </c>
    </row>
    <row r="468" spans="4:42" ht="20" x14ac:dyDescent="0.4">
      <c r="D468" s="33">
        <v>38899</v>
      </c>
      <c r="E468" s="96">
        <v>47.433854000637503</v>
      </c>
      <c r="F468" s="94"/>
      <c r="G468" s="34">
        <v>6</v>
      </c>
      <c r="H468" s="34">
        <v>-3951830571.65593</v>
      </c>
      <c r="I468" s="34">
        <v>8208490599858.0801</v>
      </c>
      <c r="K468" s="89">
        <v>242</v>
      </c>
      <c r="L468" s="54">
        <v>67.479480356877147</v>
      </c>
      <c r="M468" s="54">
        <v>-2.449196646325646</v>
      </c>
      <c r="Q468" s="54">
        <v>5</v>
      </c>
      <c r="R468" s="54">
        <v>-2.0861001299532838</v>
      </c>
      <c r="S468" s="54">
        <v>2.8861001299532836</v>
      </c>
      <c r="AN468" s="54">
        <v>199</v>
      </c>
      <c r="AO468" s="54">
        <v>48.748698727130638</v>
      </c>
      <c r="AP468" s="54">
        <v>-1.3148447264931349</v>
      </c>
    </row>
    <row r="469" spans="4:42" ht="20" x14ac:dyDescent="0.4">
      <c r="D469" s="33">
        <v>38930</v>
      </c>
      <c r="E469" s="96">
        <v>47.433854000637503</v>
      </c>
      <c r="F469" s="94"/>
      <c r="G469" s="34">
        <v>6</v>
      </c>
      <c r="H469" s="34">
        <v>-4291046899.8133898</v>
      </c>
      <c r="I469" s="34">
        <v>8403833216393.0195</v>
      </c>
      <c r="K469" s="89">
        <v>243</v>
      </c>
      <c r="L469" s="54">
        <v>68.436427730193358</v>
      </c>
      <c r="M469" s="54">
        <v>-3.4061440196418573</v>
      </c>
      <c r="Q469" s="54">
        <v>6</v>
      </c>
      <c r="R469" s="54">
        <v>-1.1596271870647934</v>
      </c>
      <c r="S469" s="54">
        <v>2.6596271870647934</v>
      </c>
      <c r="AN469" s="54">
        <v>200</v>
      </c>
      <c r="AO469" s="54">
        <v>49.405242176177239</v>
      </c>
      <c r="AP469" s="54">
        <v>-1.9713881755397367</v>
      </c>
    </row>
    <row r="470" spans="4:42" ht="20" x14ac:dyDescent="0.4">
      <c r="D470" s="33">
        <v>38961</v>
      </c>
      <c r="E470" s="96">
        <v>47.816385081287898</v>
      </c>
      <c r="F470" s="94"/>
      <c r="G470" s="34">
        <v>6</v>
      </c>
      <c r="H470" s="34">
        <v>-6526104081.6270905</v>
      </c>
      <c r="I470" s="34">
        <v>8501993272550.6709</v>
      </c>
      <c r="K470" s="89">
        <v>244</v>
      </c>
      <c r="L470" s="54">
        <v>68.759100580305613</v>
      </c>
      <c r="M470" s="54">
        <v>-3.7288168697541124</v>
      </c>
      <c r="Q470" s="54">
        <v>7</v>
      </c>
      <c r="R470" s="54">
        <v>-0.69639071562054866</v>
      </c>
      <c r="S470" s="54">
        <v>3.6963907156205487</v>
      </c>
      <c r="AN470" s="54">
        <v>201</v>
      </c>
      <c r="AO470" s="54">
        <v>50.243986935975087</v>
      </c>
      <c r="AP470" s="54">
        <v>-2.4276018546871896</v>
      </c>
    </row>
    <row r="471" spans="4:42" ht="20" x14ac:dyDescent="0.4">
      <c r="D471" s="33">
        <v>38991</v>
      </c>
      <c r="E471" s="96">
        <v>48.581447242588503</v>
      </c>
      <c r="F471" s="94"/>
      <c r="G471" s="34">
        <v>6</v>
      </c>
      <c r="H471" s="34">
        <v>-7066801535.9139299</v>
      </c>
      <c r="I471" s="34">
        <v>8645814487995.4609</v>
      </c>
      <c r="K471" s="89">
        <v>245</v>
      </c>
      <c r="L471" s="54">
        <v>69.067364892447713</v>
      </c>
      <c r="M471" s="54">
        <v>-3.2720190205956072</v>
      </c>
      <c r="Q471" s="54">
        <v>8</v>
      </c>
      <c r="R471" s="54">
        <v>0.2300822272679417</v>
      </c>
      <c r="S471" s="54">
        <v>1.1699177727320584</v>
      </c>
      <c r="AN471" s="54">
        <v>202</v>
      </c>
      <c r="AO471" s="54">
        <v>50.799073521150042</v>
      </c>
      <c r="AP471" s="54">
        <v>-2.2176262785615393</v>
      </c>
    </row>
    <row r="472" spans="4:42" ht="20" x14ac:dyDescent="0.4">
      <c r="D472" s="33">
        <v>39022</v>
      </c>
      <c r="E472" s="96">
        <v>48.581447242588503</v>
      </c>
      <c r="F472" s="94"/>
      <c r="G472" s="34">
        <v>6</v>
      </c>
      <c r="H472" s="34">
        <v>-5783297193.3189201</v>
      </c>
      <c r="I472" s="34">
        <v>8695179992423.3594</v>
      </c>
      <c r="K472" s="89">
        <v>246</v>
      </c>
      <c r="L472" s="54">
        <v>69.394898130787823</v>
      </c>
      <c r="M472" s="54">
        <v>-2.8344900976351255</v>
      </c>
      <c r="Q472" s="54">
        <v>9</v>
      </c>
      <c r="R472" s="54">
        <v>0.98284149336484106</v>
      </c>
      <c r="S472" s="54">
        <v>1.9171585066351593</v>
      </c>
      <c r="AN472" s="54">
        <v>203</v>
      </c>
      <c r="AO472" s="54">
        <v>50.627537454455123</v>
      </c>
      <c r="AP472" s="54">
        <v>-2.0460902118666198</v>
      </c>
    </row>
    <row r="473" spans="4:42" ht="20" x14ac:dyDescent="0.4">
      <c r="D473" s="33">
        <v>39052</v>
      </c>
      <c r="E473" s="96">
        <v>48.581447242588503</v>
      </c>
      <c r="F473" s="94"/>
      <c r="G473" s="34">
        <v>6</v>
      </c>
      <c r="H473" s="34">
        <v>-5069117160.9961996</v>
      </c>
      <c r="I473" s="34">
        <v>8792147242836.4307</v>
      </c>
      <c r="K473" s="89">
        <v>247</v>
      </c>
      <c r="L473" s="54">
        <v>71.320266174397943</v>
      </c>
      <c r="M473" s="54">
        <v>-3.2297338186440498</v>
      </c>
      <c r="Q473" s="54">
        <v>10</v>
      </c>
      <c r="R473" s="54">
        <v>-0.37791564150263035</v>
      </c>
      <c r="S473" s="54">
        <v>-2.4220843584973699</v>
      </c>
      <c r="AN473" s="54">
        <v>204</v>
      </c>
      <c r="AO473" s="54">
        <v>50.735930451504402</v>
      </c>
      <c r="AP473" s="54">
        <v>-2.1544832089158987</v>
      </c>
    </row>
    <row r="474" spans="4:42" ht="20" x14ac:dyDescent="0.4">
      <c r="D474" s="33">
        <v>39083</v>
      </c>
      <c r="E474" s="96">
        <v>48.581447242588503</v>
      </c>
      <c r="F474" s="94"/>
      <c r="G474" s="34">
        <v>6</v>
      </c>
      <c r="H474" s="34">
        <v>-3733845102.74122</v>
      </c>
      <c r="I474" s="34">
        <v>8860397702104.0391</v>
      </c>
      <c r="K474" s="89">
        <v>248</v>
      </c>
      <c r="L474" s="54">
        <v>70.92484109355361</v>
      </c>
      <c r="M474" s="54">
        <v>-2.8343087377997165</v>
      </c>
      <c r="Q474" s="54">
        <v>11</v>
      </c>
      <c r="R474" s="54">
        <v>0.1432253888721462</v>
      </c>
      <c r="S474" s="54">
        <v>-0.1432253888721462</v>
      </c>
      <c r="AN474" s="54">
        <v>205</v>
      </c>
      <c r="AO474" s="54">
        <v>50.60702576669388</v>
      </c>
      <c r="AP474" s="54">
        <v>-2.0255785241053772</v>
      </c>
    </row>
    <row r="475" spans="4:42" ht="20" x14ac:dyDescent="0.4">
      <c r="D475" s="33">
        <v>39114</v>
      </c>
      <c r="E475" s="96">
        <v>48.963978323238798</v>
      </c>
      <c r="F475" s="94"/>
      <c r="G475" s="34">
        <v>6</v>
      </c>
      <c r="H475" s="34">
        <v>-5243056040.9815302</v>
      </c>
      <c r="I475" s="34">
        <v>9250628018114.0605</v>
      </c>
      <c r="K475" s="89">
        <v>249</v>
      </c>
      <c r="L475" s="54">
        <v>71.429418699617102</v>
      </c>
      <c r="M475" s="54">
        <v>-2.9563552632128989</v>
      </c>
      <c r="Q475" s="54">
        <v>12</v>
      </c>
      <c r="R475" s="54">
        <v>0.89598465496904467</v>
      </c>
      <c r="S475" s="54">
        <v>-0.1959846549690446</v>
      </c>
      <c r="AN475" s="54">
        <v>206</v>
      </c>
      <c r="AO475" s="54">
        <v>52.123527565944073</v>
      </c>
      <c r="AP475" s="54">
        <v>-3.1595492427052747</v>
      </c>
    </row>
    <row r="476" spans="4:42" ht="20" x14ac:dyDescent="0.4">
      <c r="D476" s="33">
        <v>39142</v>
      </c>
      <c r="E476" s="96">
        <v>48.581447242588503</v>
      </c>
      <c r="F476" s="94"/>
      <c r="G476" s="34">
        <v>6</v>
      </c>
      <c r="H476" s="34">
        <v>-5664852024.3021393</v>
      </c>
      <c r="I476" s="34">
        <v>9256098736281.959</v>
      </c>
      <c r="K476" s="89">
        <v>250</v>
      </c>
      <c r="L476" s="54">
        <v>73.269973655829787</v>
      </c>
      <c r="M476" s="54">
        <v>-4.0318480581249929</v>
      </c>
      <c r="Q476" s="54">
        <v>13</v>
      </c>
      <c r="R476" s="54">
        <v>2.2567417898365147</v>
      </c>
      <c r="S476" s="54">
        <v>7.6432582101634861</v>
      </c>
      <c r="AN476" s="54">
        <v>207</v>
      </c>
      <c r="AO476" s="54">
        <v>52.243526826484256</v>
      </c>
      <c r="AP476" s="54">
        <v>-3.6620795838957534</v>
      </c>
    </row>
    <row r="477" spans="4:42" ht="20" x14ac:dyDescent="0.4">
      <c r="D477" s="33">
        <v>39173</v>
      </c>
      <c r="E477" s="96">
        <v>48.963978323238798</v>
      </c>
      <c r="F477" s="94"/>
      <c r="G477" s="34">
        <v>6</v>
      </c>
      <c r="H477" s="34">
        <v>-6977903818.8919296</v>
      </c>
      <c r="I477" s="34">
        <v>9083473741626.541</v>
      </c>
      <c r="K477" s="89">
        <v>251</v>
      </c>
      <c r="L477" s="54">
        <v>72.268265218712145</v>
      </c>
      <c r="M477" s="54">
        <v>-2.6476085403570409</v>
      </c>
      <c r="Q477" s="54">
        <v>14</v>
      </c>
      <c r="R477" s="54">
        <v>3.7622603220303121</v>
      </c>
      <c r="S477" s="54">
        <v>5.2377396779696879</v>
      </c>
      <c r="AN477" s="54">
        <v>208</v>
      </c>
      <c r="AO477" s="54">
        <v>52.060823583879909</v>
      </c>
      <c r="AP477" s="54">
        <v>-3.0968452606411105</v>
      </c>
    </row>
    <row r="478" spans="4:42" ht="20" x14ac:dyDescent="0.4">
      <c r="D478" s="33">
        <v>39203</v>
      </c>
      <c r="E478" s="96">
        <v>49.346509403889101</v>
      </c>
      <c r="F478" s="94"/>
      <c r="G478" s="34">
        <v>6</v>
      </c>
      <c r="H478" s="34">
        <v>-7335687153.6595898</v>
      </c>
      <c r="I478" s="34">
        <v>9139550609286.2695</v>
      </c>
      <c r="K478" s="89">
        <v>252</v>
      </c>
      <c r="L478" s="54">
        <v>72.848228266561506</v>
      </c>
      <c r="M478" s="54">
        <v>-2.0799783462555013</v>
      </c>
      <c r="Q478" s="54">
        <v>15</v>
      </c>
      <c r="R478" s="54">
        <v>4.5729241470577415</v>
      </c>
      <c r="S478" s="54">
        <v>-1.5729241470577415</v>
      </c>
      <c r="AN478" s="54">
        <v>209</v>
      </c>
      <c r="AO478" s="54">
        <v>52.313475012169206</v>
      </c>
      <c r="AP478" s="54">
        <v>-2.9669656082801055</v>
      </c>
    </row>
    <row r="479" spans="4:42" ht="20" x14ac:dyDescent="0.4">
      <c r="D479" s="33">
        <v>39234</v>
      </c>
      <c r="E479" s="96">
        <v>49.729040484539397</v>
      </c>
      <c r="F479" s="94"/>
      <c r="G479" s="34">
        <v>6</v>
      </c>
      <c r="H479" s="34">
        <v>-7893768513.1696491</v>
      </c>
      <c r="I479" s="34">
        <v>9416580192423.1699</v>
      </c>
      <c r="K479" s="89">
        <v>253</v>
      </c>
      <c r="L479" s="54">
        <v>72.528527609241436</v>
      </c>
      <c r="M479" s="54">
        <v>-0.61268444698453095</v>
      </c>
      <c r="Q479" s="54">
        <v>16</v>
      </c>
      <c r="R479" s="54">
        <v>4.7755901033145989</v>
      </c>
      <c r="S479" s="54">
        <v>-2.4755901033145991</v>
      </c>
      <c r="AN479" s="54">
        <v>210</v>
      </c>
      <c r="AO479" s="54">
        <v>53.263547523350212</v>
      </c>
      <c r="AP479" s="54">
        <v>-3.5345070388108155</v>
      </c>
    </row>
    <row r="480" spans="4:42" ht="20" x14ac:dyDescent="0.4">
      <c r="D480" s="33">
        <v>39264</v>
      </c>
      <c r="E480" s="96">
        <v>50.494102645840002</v>
      </c>
      <c r="F480" s="94"/>
      <c r="G480" s="34">
        <v>6</v>
      </c>
      <c r="H480" s="34">
        <v>-7887770351.69944</v>
      </c>
      <c r="I480" s="34">
        <v>9586963561839.7891</v>
      </c>
      <c r="K480" s="89">
        <v>254</v>
      </c>
      <c r="L480" s="54">
        <v>73.0066848011557</v>
      </c>
      <c r="M480" s="54">
        <v>-2.2384348808496952</v>
      </c>
      <c r="Q480" s="54">
        <v>17</v>
      </c>
      <c r="R480" s="54">
        <v>4.5729241470577415</v>
      </c>
      <c r="S480" s="54">
        <v>-2.3729241470577418</v>
      </c>
      <c r="AN480" s="54">
        <v>211</v>
      </c>
      <c r="AO480" s="54">
        <v>53.761805511777318</v>
      </c>
      <c r="AP480" s="54">
        <v>-3.2677028659373164</v>
      </c>
    </row>
    <row r="481" spans="4:42" ht="20" x14ac:dyDescent="0.4">
      <c r="D481" s="33">
        <v>39295</v>
      </c>
      <c r="E481" s="96">
        <v>50.876633726490297</v>
      </c>
      <c r="F481" s="94"/>
      <c r="G481" s="34">
        <v>6</v>
      </c>
      <c r="H481" s="34">
        <v>-7302259095.9835901</v>
      </c>
      <c r="I481" s="34">
        <v>9488283025651.4102</v>
      </c>
      <c r="K481" s="89">
        <v>255</v>
      </c>
      <c r="L481" s="54">
        <v>71.831605580585276</v>
      </c>
      <c r="M481" s="54">
        <v>-1.0633556602792709</v>
      </c>
      <c r="Q481" s="54">
        <v>18</v>
      </c>
      <c r="R481" s="54">
        <v>3.9938785577524349</v>
      </c>
      <c r="S481" s="54">
        <v>14.106121442247563</v>
      </c>
      <c r="AN481" s="54">
        <v>212</v>
      </c>
      <c r="AO481" s="54">
        <v>53.328072456416479</v>
      </c>
      <c r="AP481" s="54">
        <v>-2.4514387299261813</v>
      </c>
    </row>
    <row r="482" spans="4:42" ht="20" x14ac:dyDescent="0.4">
      <c r="D482" s="33">
        <v>39326</v>
      </c>
      <c r="E482" s="96">
        <v>50.876633726490297</v>
      </c>
      <c r="F482" s="94"/>
      <c r="G482" s="34">
        <v>6</v>
      </c>
      <c r="H482" s="34">
        <v>-5771116903.5134993</v>
      </c>
      <c r="I482" s="34">
        <v>9836133174245.0508</v>
      </c>
      <c r="K482" s="89">
        <v>256</v>
      </c>
      <c r="L482" s="54">
        <v>73.225024190672485</v>
      </c>
      <c r="M482" s="54">
        <v>-2.074243189716185</v>
      </c>
      <c r="Q482" s="54">
        <v>19</v>
      </c>
      <c r="R482" s="54">
        <v>4.0807353961482313</v>
      </c>
      <c r="S482" s="54">
        <v>4.7192646038517676</v>
      </c>
      <c r="AN482" s="54">
        <v>213</v>
      </c>
      <c r="AO482" s="54">
        <v>53.970963574051829</v>
      </c>
      <c r="AP482" s="54">
        <v>-3.0943298475615322</v>
      </c>
    </row>
    <row r="483" spans="4:42" ht="20" x14ac:dyDescent="0.4">
      <c r="D483" s="33">
        <v>39356</v>
      </c>
      <c r="E483" s="96">
        <v>51.2591648071406</v>
      </c>
      <c r="F483" s="94"/>
      <c r="G483" s="34">
        <v>6</v>
      </c>
      <c r="H483" s="34">
        <v>-6325555636.5248404</v>
      </c>
      <c r="I483" s="34">
        <v>9768117534277.5898</v>
      </c>
      <c r="K483" s="89">
        <v>257</v>
      </c>
      <c r="L483" s="54">
        <v>74.188071821980927</v>
      </c>
      <c r="M483" s="54">
        <v>-2.654759740374331</v>
      </c>
      <c r="Q483" s="54">
        <v>20</v>
      </c>
      <c r="R483" s="54">
        <v>3.9649262782871695</v>
      </c>
      <c r="S483" s="54">
        <v>-0.96492627828716948</v>
      </c>
      <c r="AN483" s="54">
        <v>214</v>
      </c>
      <c r="AO483" s="54">
        <v>53.908116975843889</v>
      </c>
      <c r="AP483" s="54">
        <v>-2.6489521687032891</v>
      </c>
    </row>
    <row r="484" spans="4:42" ht="20" x14ac:dyDescent="0.4">
      <c r="D484" s="33">
        <v>39387</v>
      </c>
      <c r="E484" s="96">
        <v>51.2591648071406</v>
      </c>
      <c r="F484" s="94"/>
      <c r="G484" s="34">
        <v>6</v>
      </c>
      <c r="H484" s="34">
        <v>-8390497115.2017803</v>
      </c>
      <c r="I484" s="34">
        <v>10287955199214.9</v>
      </c>
      <c r="K484" s="89">
        <v>258</v>
      </c>
      <c r="L484" s="54">
        <v>73.971366728172029</v>
      </c>
      <c r="M484" s="54">
        <v>-1.6729924852648281</v>
      </c>
      <c r="Q484" s="54">
        <v>21</v>
      </c>
      <c r="R484" s="54">
        <v>3.212167012190271</v>
      </c>
      <c r="S484" s="54">
        <v>-5.3121670121902707</v>
      </c>
      <c r="AN484" s="54">
        <v>215</v>
      </c>
      <c r="AO484" s="54">
        <v>55.941720910325429</v>
      </c>
      <c r="AP484" s="54">
        <v>-4.6825561031848295</v>
      </c>
    </row>
    <row r="485" spans="4:42" ht="20" x14ac:dyDescent="0.4">
      <c r="D485" s="33">
        <v>39417</v>
      </c>
      <c r="E485" s="96">
        <v>51.2591648071406</v>
      </c>
      <c r="F485" s="94"/>
      <c r="G485" s="34">
        <v>6</v>
      </c>
      <c r="H485" s="34">
        <v>-5834773344.0470304</v>
      </c>
      <c r="I485" s="34">
        <v>10391884102073.699</v>
      </c>
      <c r="K485" s="89">
        <v>259</v>
      </c>
      <c r="L485" s="54">
        <v>73.706629974263137</v>
      </c>
      <c r="M485" s="54">
        <v>0.12186859124525995</v>
      </c>
      <c r="Q485" s="54">
        <v>22</v>
      </c>
      <c r="R485" s="54">
        <v>3.8780694398913735</v>
      </c>
      <c r="S485" s="54">
        <v>2.0219305601086259</v>
      </c>
      <c r="AN485" s="54">
        <v>216</v>
      </c>
      <c r="AO485" s="54">
        <v>55.616675475838122</v>
      </c>
      <c r="AP485" s="54">
        <v>-4.3575106686975218</v>
      </c>
    </row>
    <row r="486" spans="4:42" ht="20" x14ac:dyDescent="0.4">
      <c r="D486" s="33">
        <v>39448</v>
      </c>
      <c r="E486" s="96">
        <v>51.2591648071406</v>
      </c>
      <c r="F486" s="94"/>
      <c r="G486" s="34">
        <v>6</v>
      </c>
      <c r="H486" s="34">
        <v>-8362669624.2439709</v>
      </c>
      <c r="I486" s="34">
        <v>10625571371893.701</v>
      </c>
      <c r="K486" s="89">
        <v>260</v>
      </c>
      <c r="L486" s="54">
        <v>74.739083557933156</v>
      </c>
      <c r="M486" s="54">
        <v>-0.5280539117744496</v>
      </c>
      <c r="Q486" s="54">
        <v>23</v>
      </c>
      <c r="R486" s="54">
        <v>4.2254967934745578</v>
      </c>
      <c r="S486" s="54">
        <v>1.7745032065254422</v>
      </c>
      <c r="AN486" s="54">
        <v>217</v>
      </c>
      <c r="AO486" s="54">
        <v>56.925094577502719</v>
      </c>
      <c r="AP486" s="54">
        <v>-5.6659297703621192</v>
      </c>
    </row>
    <row r="487" spans="4:42" ht="20" x14ac:dyDescent="0.4">
      <c r="D487" s="33">
        <v>39479</v>
      </c>
      <c r="E487" s="96">
        <v>51.641695887790902</v>
      </c>
      <c r="F487" s="94"/>
      <c r="G487" s="34">
        <v>6</v>
      </c>
      <c r="H487" s="34">
        <v>-7548067397.0237904</v>
      </c>
      <c r="I487" s="34">
        <v>10690822711531.9</v>
      </c>
      <c r="K487" s="89">
        <v>261</v>
      </c>
      <c r="L487" s="54">
        <v>74.223640111711902</v>
      </c>
      <c r="M487" s="54">
        <v>1.1349827763978055</v>
      </c>
      <c r="Q487" s="54">
        <v>24</v>
      </c>
      <c r="R487" s="54">
        <v>4.3413059113356187</v>
      </c>
      <c r="S487" s="54">
        <v>-3.5413059113356189</v>
      </c>
      <c r="AN487" s="54">
        <v>218</v>
      </c>
      <c r="AO487" s="54">
        <v>56.915714947846169</v>
      </c>
      <c r="AP487" s="54">
        <v>-5.2740190600552666</v>
      </c>
    </row>
    <row r="488" spans="4:42" ht="20" x14ac:dyDescent="0.4">
      <c r="D488" s="33">
        <v>39508</v>
      </c>
      <c r="E488" s="96">
        <v>52.406758049091501</v>
      </c>
      <c r="F488" s="94"/>
      <c r="G488" s="34">
        <v>6</v>
      </c>
      <c r="H488" s="34">
        <v>-8381452085.2772102</v>
      </c>
      <c r="I488" s="34">
        <v>11045996363752.199</v>
      </c>
      <c r="K488" s="89">
        <v>262</v>
      </c>
      <c r="L488" s="54">
        <v>75.007818042714476</v>
      </c>
      <c r="M488" s="54">
        <v>0.73333592604552678</v>
      </c>
      <c r="Q488" s="54">
        <v>25</v>
      </c>
      <c r="R488" s="54">
        <v>3.8201648809608431</v>
      </c>
      <c r="S488" s="54">
        <v>-3.1201648809608429</v>
      </c>
      <c r="AN488" s="54">
        <v>219</v>
      </c>
      <c r="AO488" s="54">
        <v>58.162834645776314</v>
      </c>
      <c r="AP488" s="54">
        <v>-5.7560765966848138</v>
      </c>
    </row>
    <row r="489" spans="4:42" ht="20" x14ac:dyDescent="0.4">
      <c r="D489" s="33">
        <v>39539</v>
      </c>
      <c r="E489" s="96">
        <v>52.789289129741803</v>
      </c>
      <c r="F489" s="94"/>
      <c r="G489" s="34">
        <v>6</v>
      </c>
      <c r="H489" s="34">
        <v>-11510421069.3398</v>
      </c>
      <c r="I489" s="34">
        <v>10850272015587.301</v>
      </c>
      <c r="K489" s="89">
        <v>263</v>
      </c>
      <c r="L489" s="54">
        <v>75.426375990070042</v>
      </c>
      <c r="M489" s="54">
        <v>0.69730905934015652</v>
      </c>
      <c r="Q489" s="54">
        <v>26</v>
      </c>
      <c r="R489" s="54">
        <v>3.6754034836345162</v>
      </c>
      <c r="S489" s="54">
        <v>-4.3754034836345159</v>
      </c>
      <c r="AN489" s="54">
        <v>220</v>
      </c>
      <c r="AO489" s="54">
        <v>58.35992200066989</v>
      </c>
      <c r="AP489" s="54">
        <v>-5.5706328709280868</v>
      </c>
    </row>
    <row r="490" spans="4:42" ht="20" x14ac:dyDescent="0.4">
      <c r="D490" s="33">
        <v>39569</v>
      </c>
      <c r="E490" s="96">
        <v>53.171820210392099</v>
      </c>
      <c r="F490" s="94"/>
      <c r="G490" s="34">
        <v>6</v>
      </c>
      <c r="H490" s="34">
        <v>-9087217033.8120098</v>
      </c>
      <c r="I490" s="34">
        <v>11037571640516.701</v>
      </c>
      <c r="K490" s="89">
        <v>264</v>
      </c>
      <c r="L490" s="54">
        <v>77.38395427267514</v>
      </c>
      <c r="M490" s="54">
        <v>-2.0253313845654333</v>
      </c>
      <c r="Q490" s="54">
        <v>27</v>
      </c>
      <c r="R490" s="54">
        <v>3.9070217193566386</v>
      </c>
      <c r="S490" s="54">
        <v>-3.5070217193566386</v>
      </c>
      <c r="AN490" s="54">
        <v>221</v>
      </c>
      <c r="AO490" s="54">
        <v>58.312063900921203</v>
      </c>
      <c r="AP490" s="54">
        <v>-5.140243690529104</v>
      </c>
    </row>
    <row r="491" spans="4:42" ht="20" x14ac:dyDescent="0.4">
      <c r="D491" s="33">
        <v>39600</v>
      </c>
      <c r="E491" s="96">
        <v>53.554351291042401</v>
      </c>
      <c r="F491" s="94"/>
      <c r="G491" s="34">
        <v>6</v>
      </c>
      <c r="H491" s="34">
        <v>-9749112475.7276306</v>
      </c>
      <c r="I491" s="34">
        <v>11102318941751.4</v>
      </c>
      <c r="K491" s="89">
        <v>265</v>
      </c>
      <c r="L491" s="54">
        <v>77.353594838313185</v>
      </c>
      <c r="M491" s="54">
        <v>-1.6124408695531827</v>
      </c>
      <c r="Q491" s="54">
        <v>28</v>
      </c>
      <c r="R491" s="54">
        <v>3.9070217193566386</v>
      </c>
      <c r="S491" s="54">
        <v>-0.90702171935663856</v>
      </c>
      <c r="AN491" s="54">
        <v>222</v>
      </c>
      <c r="AO491" s="54">
        <v>58.66509565008851</v>
      </c>
      <c r="AP491" s="54">
        <v>-5.1107443590461088</v>
      </c>
    </row>
    <row r="492" spans="4:42" ht="20" x14ac:dyDescent="0.4">
      <c r="D492" s="33">
        <v>39630</v>
      </c>
      <c r="E492" s="96">
        <v>54.701944532993302</v>
      </c>
      <c r="F492" s="94"/>
      <c r="G492" s="34">
        <v>6</v>
      </c>
      <c r="H492" s="34">
        <v>-11241778892.122101</v>
      </c>
      <c r="I492" s="34">
        <v>11180648169393.5</v>
      </c>
      <c r="K492" s="89">
        <v>266</v>
      </c>
      <c r="L492" s="54">
        <v>75.3550076528944</v>
      </c>
      <c r="M492" s="54">
        <v>0.76867739651579825</v>
      </c>
      <c r="Q492" s="54">
        <v>29</v>
      </c>
      <c r="R492" s="54">
        <v>3.6174989247039857</v>
      </c>
      <c r="S492" s="54">
        <v>-0.71749892470398535</v>
      </c>
      <c r="AN492" s="54">
        <v>223</v>
      </c>
      <c r="AO492" s="54">
        <v>59.262710712997432</v>
      </c>
      <c r="AP492" s="54">
        <v>-4.5607661800041299</v>
      </c>
    </row>
    <row r="493" spans="4:42" ht="20" x14ac:dyDescent="0.4">
      <c r="D493" s="33">
        <v>39661</v>
      </c>
      <c r="E493" s="96">
        <v>55.4670066942939</v>
      </c>
      <c r="F493" s="94"/>
      <c r="G493" s="34">
        <v>6</v>
      </c>
      <c r="H493" s="34">
        <v>-15560106563.052599</v>
      </c>
      <c r="I493" s="34">
        <v>11324154507841</v>
      </c>
      <c r="K493" s="89">
        <v>267</v>
      </c>
      <c r="L493" s="54">
        <v>75.097615917110048</v>
      </c>
      <c r="M493" s="54">
        <v>1.7911312936008557</v>
      </c>
      <c r="Q493" s="54">
        <v>30</v>
      </c>
      <c r="R493" s="54">
        <v>3.327976130051332</v>
      </c>
      <c r="S493" s="54">
        <v>-1.5279761300513321</v>
      </c>
      <c r="AN493" s="54">
        <v>224</v>
      </c>
      <c r="AO493" s="54">
        <v>60.74788832573433</v>
      </c>
      <c r="AP493" s="54">
        <v>-5.2808816314404297</v>
      </c>
    </row>
    <row r="494" spans="4:42" ht="20" x14ac:dyDescent="0.4">
      <c r="D494" s="33">
        <v>39692</v>
      </c>
      <c r="E494" s="96">
        <v>55.849537774944203</v>
      </c>
      <c r="F494" s="94"/>
      <c r="G494" s="34">
        <v>6</v>
      </c>
      <c r="H494" s="34">
        <v>-14957459836.4783</v>
      </c>
      <c r="I494" s="34">
        <v>11438167205766.801</v>
      </c>
      <c r="K494" s="89">
        <v>268</v>
      </c>
      <c r="L494" s="54">
        <v>75.659817488551482</v>
      </c>
      <c r="M494" s="54">
        <v>2.7590540447606173</v>
      </c>
      <c r="Q494" s="54">
        <v>31</v>
      </c>
      <c r="R494" s="54">
        <v>3.5885466452387202</v>
      </c>
      <c r="S494" s="54">
        <v>-1.8885466452387201</v>
      </c>
      <c r="AN494" s="54">
        <v>225</v>
      </c>
      <c r="AO494" s="54">
        <v>60.933763707277734</v>
      </c>
      <c r="AP494" s="54">
        <v>-5.0842259323335313</v>
      </c>
    </row>
    <row r="495" spans="4:42" ht="20" x14ac:dyDescent="0.4">
      <c r="D495" s="33">
        <v>39722</v>
      </c>
      <c r="E495" s="96">
        <v>56.614599936244801</v>
      </c>
      <c r="F495" s="94"/>
      <c r="G495" s="34">
        <v>6</v>
      </c>
      <c r="H495" s="34">
        <v>-10644468730.652901</v>
      </c>
      <c r="I495" s="34">
        <v>11411768088708.102</v>
      </c>
      <c r="K495" s="89">
        <v>269</v>
      </c>
      <c r="L495" s="54">
        <v>76.286458204353337</v>
      </c>
      <c r="M495" s="54">
        <v>2.5149444096090576</v>
      </c>
      <c r="Q495" s="54">
        <v>32</v>
      </c>
      <c r="R495" s="54">
        <v>3.212167012190271</v>
      </c>
      <c r="S495" s="54">
        <v>-1.8121670121902709</v>
      </c>
      <c r="AN495" s="54">
        <v>226</v>
      </c>
      <c r="AO495" s="54">
        <v>59.793378061392517</v>
      </c>
      <c r="AP495" s="54">
        <v>-3.1787781251477156</v>
      </c>
    </row>
    <row r="496" spans="4:42" ht="20" x14ac:dyDescent="0.4">
      <c r="D496" s="33">
        <v>39753</v>
      </c>
      <c r="E496" s="96">
        <v>56.614599936244801</v>
      </c>
      <c r="F496" s="94"/>
      <c r="G496" s="34">
        <v>6</v>
      </c>
      <c r="H496" s="34">
        <v>-12075433809.6397</v>
      </c>
      <c r="I496" s="34">
        <v>11353391617621.699</v>
      </c>
      <c r="K496" s="89">
        <v>270</v>
      </c>
      <c r="L496" s="54">
        <v>77.568936396517444</v>
      </c>
      <c r="M496" s="54">
        <v>1.9975283787455567</v>
      </c>
      <c r="Q496" s="54">
        <v>33</v>
      </c>
      <c r="R496" s="54">
        <v>3.3858806889818629</v>
      </c>
      <c r="S496" s="54">
        <v>-2.6858806889818627</v>
      </c>
      <c r="AN496" s="54">
        <v>227</v>
      </c>
      <c r="AO496" s="54">
        <v>59.97482725096453</v>
      </c>
      <c r="AP496" s="54">
        <v>-3.3602273147197295</v>
      </c>
    </row>
    <row r="497" spans="4:42" ht="20" x14ac:dyDescent="0.4">
      <c r="D497" s="33">
        <v>39783</v>
      </c>
      <c r="E497" s="96">
        <v>56.232068855594498</v>
      </c>
      <c r="F497" s="94"/>
      <c r="G497" s="34">
        <v>6</v>
      </c>
      <c r="H497" s="34">
        <v>-6199709609.4479504</v>
      </c>
      <c r="I497" s="34">
        <v>11445305839091.299</v>
      </c>
      <c r="K497" s="89">
        <v>271</v>
      </c>
      <c r="L497" s="54">
        <v>77.309870519241798</v>
      </c>
      <c r="M497" s="54">
        <v>3.7867185786223985</v>
      </c>
      <c r="Q497" s="54">
        <v>34</v>
      </c>
      <c r="R497" s="54">
        <v>3.5306420863081893</v>
      </c>
      <c r="S497" s="54">
        <v>-2.2306420863081895</v>
      </c>
      <c r="AN497" s="54">
        <v>228</v>
      </c>
      <c r="AO497" s="54">
        <v>58.796313054013297</v>
      </c>
      <c r="AP497" s="54">
        <v>-2.5642441984187982</v>
      </c>
    </row>
    <row r="498" spans="4:42" ht="20" x14ac:dyDescent="0.4">
      <c r="D498" s="33">
        <v>39814</v>
      </c>
      <c r="E498" s="96">
        <v>56.614599936244801</v>
      </c>
      <c r="F498" s="94"/>
      <c r="G498" s="34">
        <v>6</v>
      </c>
      <c r="H498" s="34">
        <v>-5798431413.0673103</v>
      </c>
      <c r="I498" s="34">
        <v>11654642990536.799</v>
      </c>
      <c r="K498" s="89">
        <v>272</v>
      </c>
      <c r="L498" s="54">
        <v>77.744483852129136</v>
      </c>
      <c r="M498" s="54">
        <v>4.1171674070356659</v>
      </c>
      <c r="Q498" s="54">
        <v>35</v>
      </c>
      <c r="R498" s="54">
        <v>3.5306420863081893</v>
      </c>
      <c r="S498" s="54">
        <v>-1.9306420863081892</v>
      </c>
      <c r="AN498" s="54">
        <v>229</v>
      </c>
      <c r="AO498" s="54">
        <v>59.31140429993664</v>
      </c>
      <c r="AP498" s="54">
        <v>-2.6968043636918395</v>
      </c>
    </row>
    <row r="499" spans="4:42" ht="20" x14ac:dyDescent="0.4">
      <c r="D499" s="33">
        <v>39845</v>
      </c>
      <c r="E499" s="96">
        <v>56.614599936244801</v>
      </c>
      <c r="F499" s="94"/>
      <c r="G499" s="34">
        <v>6</v>
      </c>
      <c r="H499" s="34">
        <v>-4450026002.3430099</v>
      </c>
      <c r="I499" s="34">
        <v>11872042831305.602</v>
      </c>
      <c r="K499" s="89">
        <v>273</v>
      </c>
      <c r="L499" s="54">
        <v>78.404374520207625</v>
      </c>
      <c r="M499" s="54">
        <v>3.8398078196074721</v>
      </c>
      <c r="Q499" s="54">
        <v>36</v>
      </c>
      <c r="R499" s="54">
        <v>3.6754034836345162</v>
      </c>
      <c r="S499" s="54">
        <v>-2.6754034836345162</v>
      </c>
      <c r="AN499" s="54">
        <v>230</v>
      </c>
      <c r="AO499" s="54">
        <v>59.616719586530913</v>
      </c>
      <c r="AP499" s="54">
        <v>-3.0021196502861116</v>
      </c>
    </row>
    <row r="500" spans="4:42" ht="20" x14ac:dyDescent="0.4">
      <c r="D500" s="33">
        <v>39873</v>
      </c>
      <c r="E500" s="96">
        <v>56.614599936244801</v>
      </c>
      <c r="F500" s="94"/>
      <c r="G500" s="34">
        <v>6</v>
      </c>
      <c r="H500" s="34">
        <v>-5136993740.0032997</v>
      </c>
      <c r="I500" s="34">
        <v>12061605773390.199</v>
      </c>
      <c r="K500" s="89">
        <v>274</v>
      </c>
      <c r="L500" s="54">
        <v>77.948187058791717</v>
      </c>
      <c r="M500" s="54">
        <v>5.0610574423239854</v>
      </c>
      <c r="Q500" s="54">
        <v>37</v>
      </c>
      <c r="R500" s="54">
        <v>3.9649262782871695</v>
      </c>
      <c r="S500" s="54">
        <v>-2.0649262782871696</v>
      </c>
      <c r="AN500" s="54">
        <v>231</v>
      </c>
      <c r="AO500" s="54">
        <v>60.342016142864651</v>
      </c>
      <c r="AP500" s="54">
        <v>-3.72741620661985</v>
      </c>
    </row>
    <row r="501" spans="4:42" ht="20" x14ac:dyDescent="0.4">
      <c r="D501" s="33">
        <v>39904</v>
      </c>
      <c r="E501" s="96">
        <v>57.379662097545399</v>
      </c>
      <c r="F501" s="94"/>
      <c r="G501" s="34">
        <v>6</v>
      </c>
      <c r="H501" s="34">
        <v>-6631574285.4874897</v>
      </c>
      <c r="I501" s="34">
        <v>12325795010411.4</v>
      </c>
      <c r="K501" s="89">
        <v>275</v>
      </c>
      <c r="L501" s="54">
        <v>79.122984170989142</v>
      </c>
      <c r="M501" s="54">
        <v>4.2687914107768563</v>
      </c>
      <c r="Q501" s="54">
        <v>38</v>
      </c>
      <c r="R501" s="54">
        <v>4.0228308372177004</v>
      </c>
      <c r="S501" s="54">
        <v>-0.52283083721769996</v>
      </c>
      <c r="AN501" s="54">
        <v>232</v>
      </c>
      <c r="AO501" s="54">
        <v>61.485232367283459</v>
      </c>
      <c r="AP501" s="54">
        <v>-4.1055702697380596</v>
      </c>
    </row>
    <row r="502" spans="4:42" ht="20" x14ac:dyDescent="0.4">
      <c r="D502" s="33">
        <v>39934</v>
      </c>
      <c r="E502" s="96">
        <v>57.762193178195702</v>
      </c>
      <c r="F502" s="94"/>
      <c r="G502" s="34">
        <v>6</v>
      </c>
      <c r="H502" s="34">
        <v>-6735960978.4410105</v>
      </c>
      <c r="I502" s="34">
        <v>12523072800587.102</v>
      </c>
      <c r="K502" s="89">
        <v>276</v>
      </c>
      <c r="L502" s="54">
        <v>79.52759581613617</v>
      </c>
      <c r="M502" s="54">
        <v>4.2467108462801235</v>
      </c>
      <c r="Q502" s="54">
        <v>39</v>
      </c>
      <c r="R502" s="54">
        <v>4.0228308372177004</v>
      </c>
      <c r="S502" s="54">
        <v>-1.0228308372177004</v>
      </c>
      <c r="AN502" s="54">
        <v>233</v>
      </c>
      <c r="AO502" s="54">
        <v>62.089576843962178</v>
      </c>
      <c r="AP502" s="54">
        <v>-4.3273836657664759</v>
      </c>
    </row>
    <row r="503" spans="4:42" ht="20" x14ac:dyDescent="0.4">
      <c r="D503" s="33">
        <v>39965</v>
      </c>
      <c r="E503" s="96">
        <v>58.5272553394963</v>
      </c>
      <c r="F503" s="94"/>
      <c r="G503" s="34">
        <v>6</v>
      </c>
      <c r="H503" s="34">
        <v>-9323265650.419939</v>
      </c>
      <c r="I503" s="34">
        <v>12497482966959.6</v>
      </c>
      <c r="K503" s="89">
        <v>277</v>
      </c>
      <c r="L503" s="54">
        <v>79.841816804525905</v>
      </c>
      <c r="M503" s="54">
        <v>4.6975520191909936</v>
      </c>
      <c r="Q503" s="54">
        <v>40</v>
      </c>
      <c r="R503" s="54">
        <v>4.1386399550787614</v>
      </c>
      <c r="S503" s="54">
        <v>0.56136004492123881</v>
      </c>
      <c r="AN503" s="54">
        <v>234</v>
      </c>
      <c r="AO503" s="54">
        <v>62.652174874983672</v>
      </c>
      <c r="AP503" s="54">
        <v>-4.124919535487372</v>
      </c>
    </row>
    <row r="504" spans="4:42" ht="20" x14ac:dyDescent="0.4">
      <c r="D504" s="33">
        <v>39995</v>
      </c>
      <c r="E504" s="96">
        <v>61.204972904048503</v>
      </c>
      <c r="F504" s="94"/>
      <c r="G504" s="34">
        <v>6</v>
      </c>
      <c r="H504" s="34">
        <v>-6461501679.9011803</v>
      </c>
      <c r="I504" s="34">
        <v>12780197349817.199</v>
      </c>
      <c r="K504" s="89">
        <v>278</v>
      </c>
      <c r="L504" s="54">
        <v>80.073630407828915</v>
      </c>
      <c r="M504" s="54">
        <v>5.2308005771885888</v>
      </c>
      <c r="Q504" s="54">
        <v>41</v>
      </c>
      <c r="R504" s="54">
        <v>4.1096876756134959</v>
      </c>
      <c r="S504" s="54">
        <v>2.0903123243865043</v>
      </c>
      <c r="AN504" s="54">
        <v>235</v>
      </c>
      <c r="AO504" s="54">
        <v>62.776084152032816</v>
      </c>
      <c r="AP504" s="54">
        <v>-1.5711112479843123</v>
      </c>
    </row>
    <row r="505" spans="4:42" ht="20" x14ac:dyDescent="0.4">
      <c r="D505" s="33">
        <v>40026</v>
      </c>
      <c r="E505" s="96">
        <v>61.970035065349101</v>
      </c>
      <c r="F505" s="94"/>
      <c r="G505" s="34">
        <v>6</v>
      </c>
      <c r="H505" s="34">
        <v>-8678064440.9329205</v>
      </c>
      <c r="I505" s="34">
        <v>12995997330567.6</v>
      </c>
      <c r="K505" s="89">
        <v>279</v>
      </c>
      <c r="L505" s="54">
        <v>79.776667750236896</v>
      </c>
      <c r="M505" s="54">
        <v>5.9102943154309031</v>
      </c>
      <c r="Q505" s="54">
        <v>42</v>
      </c>
      <c r="R505" s="54">
        <v>3.3569284095165974</v>
      </c>
      <c r="S505" s="54">
        <v>2.2430715904834031</v>
      </c>
      <c r="AN505" s="54">
        <v>236</v>
      </c>
      <c r="AO505" s="54">
        <v>63.955310045444797</v>
      </c>
      <c r="AP505" s="54">
        <v>-1.9852749800956957</v>
      </c>
    </row>
    <row r="506" spans="4:42" ht="20" x14ac:dyDescent="0.4">
      <c r="D506" s="33">
        <v>40057</v>
      </c>
      <c r="E506" s="96">
        <v>62.352566145999397</v>
      </c>
      <c r="F506" s="94"/>
      <c r="G506" s="34">
        <v>6</v>
      </c>
      <c r="H506" s="34">
        <v>-6771575502.0891199</v>
      </c>
      <c r="I506" s="34">
        <v>13150534867433.799</v>
      </c>
      <c r="K506" s="89">
        <v>280</v>
      </c>
      <c r="L506" s="54">
        <v>80.984357458817399</v>
      </c>
      <c r="M506" s="54">
        <v>5.4676667681510054</v>
      </c>
      <c r="Q506" s="54">
        <v>43</v>
      </c>
      <c r="R506" s="54">
        <v>3.3858806889818629</v>
      </c>
      <c r="S506" s="54">
        <v>-8.588068898186263E-2</v>
      </c>
      <c r="AN506" s="54">
        <v>237</v>
      </c>
      <c r="AO506" s="54">
        <v>63.938707230180434</v>
      </c>
      <c r="AP506" s="54">
        <v>-1.5861410841810368</v>
      </c>
    </row>
    <row r="507" spans="4:42" ht="20" x14ac:dyDescent="0.4">
      <c r="D507" s="33">
        <v>40087</v>
      </c>
      <c r="E507" s="96">
        <v>63.117628307300002</v>
      </c>
      <c r="F507" s="94"/>
      <c r="G507" s="34">
        <v>6</v>
      </c>
      <c r="H507" s="34">
        <v>-10157111778.5054</v>
      </c>
      <c r="I507" s="34">
        <v>13221064253845.6</v>
      </c>
      <c r="K507" s="89">
        <v>281</v>
      </c>
      <c r="L507" s="54">
        <v>82.160868074131514</v>
      </c>
      <c r="M507" s="54">
        <v>5.0562183141374817</v>
      </c>
      <c r="Q507" s="54">
        <v>44</v>
      </c>
      <c r="R507" s="54">
        <v>3.6174989247039857</v>
      </c>
      <c r="S507" s="54">
        <v>-0.21749892470398535</v>
      </c>
      <c r="AN507" s="54">
        <v>238</v>
      </c>
      <c r="AO507" s="54">
        <v>64.979951869538155</v>
      </c>
      <c r="AP507" s="54">
        <v>-1.8623235622381529</v>
      </c>
    </row>
    <row r="508" spans="4:42" ht="20" x14ac:dyDescent="0.4">
      <c r="D508" s="33">
        <v>40118</v>
      </c>
      <c r="E508" s="96">
        <v>64.265221549250896</v>
      </c>
      <c r="F508" s="94"/>
      <c r="G508" s="34">
        <v>6</v>
      </c>
      <c r="H508" s="34">
        <v>-9364013749.896101</v>
      </c>
      <c r="I508" s="34">
        <v>13271423758586.5</v>
      </c>
      <c r="K508" s="89">
        <v>282</v>
      </c>
      <c r="L508" s="54">
        <v>82.621152961100364</v>
      </c>
      <c r="M508" s="54">
        <v>5.7435266691196318</v>
      </c>
      <c r="Q508" s="54">
        <v>45</v>
      </c>
      <c r="R508" s="54">
        <v>3.7043557630997812</v>
      </c>
      <c r="S508" s="54">
        <v>4.9956442369002181</v>
      </c>
      <c r="AN508" s="54">
        <v>239</v>
      </c>
      <c r="AO508" s="54">
        <v>64.932194137167585</v>
      </c>
      <c r="AP508" s="54">
        <v>-0.66697258791668901</v>
      </c>
    </row>
    <row r="509" spans="4:42" ht="20" x14ac:dyDescent="0.4">
      <c r="D509" s="33">
        <v>40148</v>
      </c>
      <c r="E509" s="96">
        <v>64.647752629901206</v>
      </c>
      <c r="F509" s="94"/>
      <c r="G509" s="34">
        <v>6</v>
      </c>
      <c r="H509" s="34">
        <v>-11810031551.431499</v>
      </c>
      <c r="I509" s="34">
        <v>13465848167003.701</v>
      </c>
      <c r="K509" s="89">
        <v>283</v>
      </c>
      <c r="L509" s="54">
        <v>80.279765935364992</v>
      </c>
      <c r="M509" s="54">
        <v>9.6150380174562144</v>
      </c>
      <c r="Q509" s="54">
        <v>46</v>
      </c>
      <c r="R509" s="54">
        <v>3.0384533353986791</v>
      </c>
      <c r="S509" s="54">
        <v>9.2615466646013225</v>
      </c>
      <c r="AN509" s="54">
        <v>240</v>
      </c>
      <c r="AO509" s="54">
        <v>66.105275509653183</v>
      </c>
      <c r="AP509" s="54">
        <v>-1.457522879751977</v>
      </c>
    </row>
    <row r="510" spans="4:42" ht="20" x14ac:dyDescent="0.4">
      <c r="D510" s="33">
        <v>40179</v>
      </c>
      <c r="E510" s="96">
        <v>65.795345871852106</v>
      </c>
      <c r="F510" s="94"/>
      <c r="G510" s="34">
        <v>6</v>
      </c>
      <c r="H510" s="34">
        <v>-9443624031.5270596</v>
      </c>
      <c r="I510" s="34">
        <v>13853677602035.602</v>
      </c>
      <c r="K510" s="89">
        <v>284</v>
      </c>
      <c r="L510" s="54">
        <v>80.408959470812988</v>
      </c>
      <c r="M510" s="54">
        <v>10.250906643308809</v>
      </c>
      <c r="Q510" s="54">
        <v>47</v>
      </c>
      <c r="R510" s="54">
        <v>2.7489305407460254</v>
      </c>
      <c r="S510" s="54">
        <v>4.151069459253975</v>
      </c>
      <c r="AN510" s="54">
        <v>241</v>
      </c>
      <c r="AO510" s="54">
        <v>66.65957127525769</v>
      </c>
      <c r="AP510" s="54">
        <v>-0.86422540340558385</v>
      </c>
    </row>
    <row r="511" spans="4:42" ht="20" x14ac:dyDescent="0.4">
      <c r="D511" s="33">
        <v>40210</v>
      </c>
      <c r="E511" s="96">
        <v>65.030283710551501</v>
      </c>
      <c r="F511" s="94"/>
      <c r="G511" s="34">
        <v>6</v>
      </c>
      <c r="H511" s="34">
        <v>-11324509299.5961</v>
      </c>
      <c r="I511" s="34">
        <v>13975176010649.5</v>
      </c>
      <c r="K511" s="89">
        <v>285</v>
      </c>
      <c r="L511" s="54">
        <v>80.282655486258847</v>
      </c>
      <c r="M511" s="54">
        <v>10.759741708513246</v>
      </c>
      <c r="Q511" s="54">
        <v>48</v>
      </c>
      <c r="R511" s="54">
        <v>2.8647396586070872</v>
      </c>
      <c r="S511" s="54">
        <v>2.0352603413929131</v>
      </c>
      <c r="AN511" s="54">
        <v>242</v>
      </c>
      <c r="AO511" s="54">
        <v>67.479480356877147</v>
      </c>
      <c r="AP511" s="54">
        <v>-2.449196646325646</v>
      </c>
    </row>
    <row r="512" spans="4:42" ht="20" x14ac:dyDescent="0.4">
      <c r="D512" s="33">
        <v>40238</v>
      </c>
      <c r="E512" s="96">
        <v>65.030283710551501</v>
      </c>
      <c r="F512" s="94"/>
      <c r="G512" s="34">
        <v>6</v>
      </c>
      <c r="H512" s="34">
        <v>-10943042027.279499</v>
      </c>
      <c r="I512" s="34">
        <v>14333497827381.801</v>
      </c>
      <c r="K512" s="89">
        <v>286</v>
      </c>
      <c r="L512" s="54">
        <v>81.670676069229557</v>
      </c>
      <c r="M512" s="54">
        <v>10.519314367493436</v>
      </c>
      <c r="Q512" s="54">
        <v>49</v>
      </c>
      <c r="R512" s="54">
        <v>3.2700715711208015</v>
      </c>
      <c r="S512" s="54">
        <v>3.4299284288791987</v>
      </c>
      <c r="AN512" s="54">
        <v>243</v>
      </c>
      <c r="AO512" s="54">
        <v>68.436427730193358</v>
      </c>
      <c r="AP512" s="54">
        <v>-3.4061440196418573</v>
      </c>
    </row>
    <row r="513" spans="4:42" ht="20" x14ac:dyDescent="0.4">
      <c r="D513" s="33">
        <v>40269</v>
      </c>
      <c r="E513" s="96">
        <v>65.030283710551501</v>
      </c>
      <c r="F513" s="94"/>
      <c r="G513" s="34">
        <v>6</v>
      </c>
      <c r="H513" s="34">
        <v>-12564648559.072401</v>
      </c>
      <c r="I513" s="34">
        <v>14307251884510.4</v>
      </c>
      <c r="K513" s="89">
        <v>287</v>
      </c>
      <c r="L513" s="54">
        <v>82.159816616289191</v>
      </c>
      <c r="M513" s="54">
        <v>10.795235981734407</v>
      </c>
      <c r="Q513" s="54">
        <v>50</v>
      </c>
      <c r="R513" s="54">
        <v>3.3858806889818629</v>
      </c>
      <c r="S513" s="54">
        <v>5.6141193110181371</v>
      </c>
      <c r="AN513" s="54">
        <v>244</v>
      </c>
      <c r="AO513" s="54">
        <v>68.759100580305613</v>
      </c>
      <c r="AP513" s="54">
        <v>-3.7288168697541124</v>
      </c>
    </row>
    <row r="514" spans="4:42" ht="20" x14ac:dyDescent="0.4">
      <c r="D514" s="33">
        <v>40299</v>
      </c>
      <c r="E514" s="96">
        <v>65.795345871852106</v>
      </c>
      <c r="F514" s="94"/>
      <c r="G514" s="34">
        <v>6</v>
      </c>
      <c r="H514" s="34">
        <v>-10702972877.7677</v>
      </c>
      <c r="I514" s="34">
        <v>14568786194429.199</v>
      </c>
      <c r="K514" s="89">
        <v>288</v>
      </c>
      <c r="L514" s="54">
        <v>83.023381394217964</v>
      </c>
      <c r="M514" s="54">
        <v>8.4015468812044389</v>
      </c>
      <c r="Q514" s="54">
        <v>51</v>
      </c>
      <c r="R514" s="54">
        <v>3.3858806889818629</v>
      </c>
      <c r="S514" s="54">
        <v>9.9141193110181369</v>
      </c>
      <c r="AN514" s="54">
        <v>245</v>
      </c>
      <c r="AO514" s="54">
        <v>69.067364892447713</v>
      </c>
      <c r="AP514" s="54">
        <v>-3.2720190205956072</v>
      </c>
    </row>
    <row r="515" spans="4:42" ht="20" x14ac:dyDescent="0.4">
      <c r="D515" s="33">
        <v>40330</v>
      </c>
      <c r="E515" s="96">
        <v>66.560408033152697</v>
      </c>
      <c r="F515" s="94"/>
      <c r="G515" s="34">
        <v>6</v>
      </c>
      <c r="H515" s="34">
        <v>-8493610790.5279598</v>
      </c>
      <c r="I515" s="34">
        <v>14866105527889.799</v>
      </c>
      <c r="K515" s="89">
        <v>289</v>
      </c>
      <c r="L515" s="54">
        <v>83.668712775872834</v>
      </c>
      <c r="M515" s="54">
        <v>6.9911533382489637</v>
      </c>
      <c r="Q515" s="54">
        <v>52</v>
      </c>
      <c r="R515" s="54">
        <v>3.0384533353986791</v>
      </c>
      <c r="S515" s="54">
        <v>9.4615466646013218</v>
      </c>
      <c r="AN515" s="54">
        <v>246</v>
      </c>
      <c r="AO515" s="54">
        <v>69.394898130787823</v>
      </c>
      <c r="AP515" s="54">
        <v>-2.8344900976351255</v>
      </c>
    </row>
    <row r="516" spans="4:42" ht="20" x14ac:dyDescent="0.4">
      <c r="D516" s="33">
        <v>40360</v>
      </c>
      <c r="E516" s="96">
        <v>68.090532355753894</v>
      </c>
      <c r="F516" s="94"/>
      <c r="G516" s="34">
        <v>6</v>
      </c>
      <c r="H516" s="34">
        <v>-11741301993.4401</v>
      </c>
      <c r="I516" s="34">
        <v>15249656592785.9</v>
      </c>
      <c r="K516" s="89">
        <v>290</v>
      </c>
      <c r="L516" s="54">
        <v>83.62394432110176</v>
      </c>
      <c r="M516" s="54">
        <v>7.4184528736703328</v>
      </c>
      <c r="Q516" s="54">
        <v>53</v>
      </c>
      <c r="R516" s="54">
        <v>2.6620737023502299</v>
      </c>
      <c r="S516" s="54">
        <v>6.2379262976497705</v>
      </c>
      <c r="AN516" s="54">
        <v>247</v>
      </c>
      <c r="AO516" s="54">
        <v>71.320266174397943</v>
      </c>
      <c r="AP516" s="54">
        <v>-3.2297338186440498</v>
      </c>
    </row>
    <row r="517" spans="4:42" ht="20" x14ac:dyDescent="0.4">
      <c r="D517" s="33">
        <v>40391</v>
      </c>
      <c r="E517" s="96">
        <v>68.090532355753894</v>
      </c>
      <c r="F517" s="94"/>
      <c r="G517" s="34">
        <v>6</v>
      </c>
      <c r="H517" s="34">
        <v>-10119662530.622601</v>
      </c>
      <c r="I517" s="34">
        <v>15251100678590.6</v>
      </c>
      <c r="K517" s="89">
        <v>291</v>
      </c>
      <c r="L517" s="54">
        <v>84.423200129421872</v>
      </c>
      <c r="M517" s="54">
        <v>7.0017281460005307</v>
      </c>
      <c r="Q517" s="54">
        <v>54</v>
      </c>
      <c r="R517" s="54">
        <v>1.9961712746491269</v>
      </c>
      <c r="S517" s="54">
        <v>1.8038287253508729</v>
      </c>
      <c r="AN517" s="54">
        <v>248</v>
      </c>
      <c r="AO517" s="54">
        <v>70.92484109355361</v>
      </c>
      <c r="AP517" s="54">
        <v>-2.8343087377997165</v>
      </c>
    </row>
    <row r="518" spans="4:42" ht="20" x14ac:dyDescent="0.4">
      <c r="D518" s="33">
        <v>40422</v>
      </c>
      <c r="E518" s="96">
        <v>68.473063436404203</v>
      </c>
      <c r="F518" s="94"/>
      <c r="G518" s="34">
        <v>6</v>
      </c>
      <c r="H518" s="34">
        <v>-11637969004.422899</v>
      </c>
      <c r="I518" s="34">
        <v>15295554624111.5</v>
      </c>
      <c r="K518" s="89">
        <v>292</v>
      </c>
      <c r="L518" s="54">
        <v>85.201463574346647</v>
      </c>
      <c r="M518" s="54">
        <v>7.3710579430266563</v>
      </c>
      <c r="Q518" s="54">
        <v>55</v>
      </c>
      <c r="R518" s="54">
        <v>2.7199782612807599</v>
      </c>
      <c r="S518" s="54">
        <v>1.0800217387192399</v>
      </c>
      <c r="AN518" s="54">
        <v>249</v>
      </c>
      <c r="AO518" s="54">
        <v>71.429418699617102</v>
      </c>
      <c r="AP518" s="54">
        <v>-2.9563552632128989</v>
      </c>
    </row>
    <row r="519" spans="4:42" ht="20" x14ac:dyDescent="0.4">
      <c r="D519" s="33">
        <v>40452</v>
      </c>
      <c r="E519" s="96">
        <v>69.238125597704794</v>
      </c>
      <c r="F519" s="94"/>
      <c r="G519" s="34">
        <v>6</v>
      </c>
      <c r="H519" s="34">
        <v>-12205734609.640699</v>
      </c>
      <c r="I519" s="34">
        <v>15875377404072.6</v>
      </c>
      <c r="K519" s="89">
        <v>293</v>
      </c>
      <c r="L519" s="54">
        <v>86.655268381182253</v>
      </c>
      <c r="M519" s="54">
        <v>6.6823152974916411</v>
      </c>
      <c r="Q519" s="54">
        <v>56</v>
      </c>
      <c r="R519" s="54">
        <v>3.0095010559334137</v>
      </c>
      <c r="S519" s="54">
        <v>0.89049894406658625</v>
      </c>
      <c r="AN519" s="54">
        <v>250</v>
      </c>
      <c r="AO519" s="54">
        <v>73.269973655829787</v>
      </c>
      <c r="AP519" s="54">
        <v>-4.0318480581249929</v>
      </c>
    </row>
    <row r="520" spans="4:42" ht="20" x14ac:dyDescent="0.4">
      <c r="D520" s="33">
        <v>40483</v>
      </c>
      <c r="E520" s="96">
        <v>69.620656678355104</v>
      </c>
      <c r="F520" s="94"/>
      <c r="G520" s="34">
        <v>6</v>
      </c>
      <c r="H520" s="34">
        <v>-6117796165.7269096</v>
      </c>
      <c r="I520" s="34">
        <v>16045404855989.4</v>
      </c>
      <c r="K520" s="89">
        <v>294</v>
      </c>
      <c r="L520" s="54">
        <v>87.473325620464379</v>
      </c>
      <c r="M520" s="54">
        <v>6.6293202195101202</v>
      </c>
      <c r="Q520" s="54">
        <v>57</v>
      </c>
      <c r="R520" s="54">
        <v>3.0963578943292092</v>
      </c>
      <c r="S520" s="54">
        <v>0.70364210567079066</v>
      </c>
      <c r="AN520" s="54">
        <v>251</v>
      </c>
      <c r="AO520" s="54">
        <v>72.268265218712145</v>
      </c>
      <c r="AP520" s="54">
        <v>-2.6476085403570409</v>
      </c>
    </row>
    <row r="521" spans="4:42" ht="20" x14ac:dyDescent="0.4">
      <c r="D521" s="33">
        <v>40513</v>
      </c>
      <c r="E521" s="96">
        <v>70.768249920306005</v>
      </c>
      <c r="F521" s="94"/>
      <c r="G521" s="34">
        <v>6</v>
      </c>
      <c r="H521" s="34">
        <v>-8356234479.7422304</v>
      </c>
      <c r="I521" s="34">
        <v>16055050063375.9</v>
      </c>
      <c r="K521" s="89">
        <v>295</v>
      </c>
      <c r="L521" s="54">
        <v>87.385134395539197</v>
      </c>
      <c r="M521" s="54">
        <v>9.0126979283371043</v>
      </c>
      <c r="Q521" s="54">
        <v>58</v>
      </c>
      <c r="R521" s="54">
        <v>3.212167012190271</v>
      </c>
      <c r="S521" s="54">
        <v>-2.1121670121902714</v>
      </c>
      <c r="AN521" s="54">
        <v>252</v>
      </c>
      <c r="AO521" s="54">
        <v>72.848228266561506</v>
      </c>
      <c r="AP521" s="54">
        <v>-2.0799783462555013</v>
      </c>
    </row>
    <row r="522" spans="4:42" ht="20" x14ac:dyDescent="0.4">
      <c r="D522" s="33">
        <v>40544</v>
      </c>
      <c r="E522" s="96">
        <v>71.915843162256905</v>
      </c>
      <c r="F522" s="94"/>
      <c r="G522" s="34">
        <v>6</v>
      </c>
      <c r="H522" s="34">
        <v>-10161920859.690102</v>
      </c>
      <c r="I522" s="34">
        <v>15794321232580.398</v>
      </c>
      <c r="K522" s="89">
        <v>296</v>
      </c>
      <c r="L522" s="54">
        <v>87.208841685154979</v>
      </c>
      <c r="M522" s="54">
        <v>9.5715217193716171</v>
      </c>
      <c r="Q522" s="54">
        <v>59</v>
      </c>
      <c r="R522" s="54">
        <v>3.4727375273776588</v>
      </c>
      <c r="S522" s="54">
        <v>0.92726247262234063</v>
      </c>
      <c r="AN522" s="54">
        <v>253</v>
      </c>
      <c r="AO522" s="54">
        <v>72.528527609241436</v>
      </c>
      <c r="AP522" s="54">
        <v>-0.61268444698453095</v>
      </c>
    </row>
    <row r="523" spans="4:42" ht="20" x14ac:dyDescent="0.4">
      <c r="D523" s="33">
        <v>40575</v>
      </c>
      <c r="E523" s="96">
        <v>70.768249920306005</v>
      </c>
      <c r="F523" s="94"/>
      <c r="G523" s="34">
        <v>6</v>
      </c>
      <c r="H523" s="34">
        <v>-10850508954.9184</v>
      </c>
      <c r="I523" s="34">
        <v>15899486698603.5</v>
      </c>
      <c r="K523" s="89">
        <v>297</v>
      </c>
      <c r="L523" s="54">
        <v>88.51390048255881</v>
      </c>
      <c r="M523" s="54">
        <v>8.2664629219677863</v>
      </c>
      <c r="Q523" s="54">
        <v>60</v>
      </c>
      <c r="R523" s="54">
        <v>3.5885466452387202</v>
      </c>
      <c r="S523" s="54">
        <v>0.81145335476127922</v>
      </c>
      <c r="AN523" s="54">
        <v>254</v>
      </c>
      <c r="AO523" s="54">
        <v>73.0066848011557</v>
      </c>
      <c r="AP523" s="54">
        <v>-2.2384348808496952</v>
      </c>
    </row>
    <row r="524" spans="4:42" ht="20" x14ac:dyDescent="0.4">
      <c r="D524" s="33">
        <v>40603</v>
      </c>
      <c r="E524" s="96">
        <v>70.768249920306005</v>
      </c>
      <c r="F524" s="94"/>
      <c r="G524" s="34">
        <v>6</v>
      </c>
      <c r="H524" s="34">
        <v>-6606945462.9163599</v>
      </c>
      <c r="I524" s="34">
        <v>15855425071239.799</v>
      </c>
      <c r="K524" s="89">
        <v>298</v>
      </c>
      <c r="L524" s="54">
        <v>88.851822409101672</v>
      </c>
      <c r="M524" s="54">
        <v>7.9285409954249246</v>
      </c>
      <c r="Q524" s="54">
        <v>61</v>
      </c>
      <c r="R524" s="54">
        <v>3.5595943657734548</v>
      </c>
      <c r="S524" s="54">
        <v>1.0404056342265449</v>
      </c>
      <c r="AN524" s="54">
        <v>255</v>
      </c>
      <c r="AO524" s="54">
        <v>71.831605580585276</v>
      </c>
      <c r="AP524" s="54">
        <v>-1.0633556602792709</v>
      </c>
    </row>
    <row r="525" spans="4:42" ht="20" x14ac:dyDescent="0.4">
      <c r="D525" s="33">
        <v>40634</v>
      </c>
      <c r="E525" s="96">
        <v>71.1507810009563</v>
      </c>
      <c r="F525" s="94"/>
      <c r="G525" s="34">
        <v>6</v>
      </c>
      <c r="H525" s="34">
        <v>-12190859364.372801</v>
      </c>
      <c r="I525" s="34">
        <v>15861301972910.799</v>
      </c>
      <c r="K525" s="89">
        <v>299</v>
      </c>
      <c r="L525" s="54">
        <v>89.612979918510774</v>
      </c>
      <c r="M525" s="54">
        <v>7.1673834860158223</v>
      </c>
      <c r="Q525" s="54">
        <v>62</v>
      </c>
      <c r="R525" s="54">
        <v>3.299023850586067</v>
      </c>
      <c r="S525" s="54">
        <v>2.8009761494139327</v>
      </c>
      <c r="AN525" s="54">
        <v>256</v>
      </c>
      <c r="AO525" s="54">
        <v>73.225024190672485</v>
      </c>
      <c r="AP525" s="54">
        <v>-2.074243189716185</v>
      </c>
    </row>
    <row r="526" spans="4:42" ht="20" x14ac:dyDescent="0.4">
      <c r="D526" s="33">
        <v>40664</v>
      </c>
      <c r="E526" s="96">
        <v>71.533312081606596</v>
      </c>
      <c r="F526" s="94"/>
      <c r="G526" s="34">
        <v>6</v>
      </c>
      <c r="H526" s="34">
        <v>-16102262631.077501</v>
      </c>
      <c r="I526" s="34">
        <v>15860982872393.301</v>
      </c>
      <c r="K526" s="89">
        <v>300</v>
      </c>
      <c r="L526" s="54">
        <v>88.485101378927283</v>
      </c>
      <c r="M526" s="54">
        <v>8.2952620255993139</v>
      </c>
      <c r="Q526" s="54">
        <v>63</v>
      </c>
      <c r="R526" s="54">
        <v>3.0095010559334137</v>
      </c>
      <c r="S526" s="54">
        <v>9.0498944066586429E-2</v>
      </c>
      <c r="AN526" s="54">
        <v>257</v>
      </c>
      <c r="AO526" s="54">
        <v>74.188071821980927</v>
      </c>
      <c r="AP526" s="54">
        <v>-2.654759740374331</v>
      </c>
    </row>
    <row r="527" spans="4:42" ht="20" x14ac:dyDescent="0.4">
      <c r="D527" s="33">
        <v>40695</v>
      </c>
      <c r="E527" s="96">
        <v>72.298374242907201</v>
      </c>
      <c r="F527" s="94"/>
      <c r="G527" s="34">
        <v>6</v>
      </c>
      <c r="H527" s="34">
        <v>-15077432072.8095</v>
      </c>
      <c r="I527" s="34">
        <v>15873212343714.301</v>
      </c>
      <c r="K527" s="89">
        <v>301</v>
      </c>
      <c r="L527" s="54">
        <v>88.859217600311268</v>
      </c>
      <c r="M527" s="54">
        <v>8.3036768848656379</v>
      </c>
      <c r="Q527" s="54">
        <v>64</v>
      </c>
      <c r="R527" s="54">
        <v>2.9805487764681486</v>
      </c>
      <c r="S527" s="54">
        <v>-8.0548776468148287E-2</v>
      </c>
      <c r="AN527" s="54">
        <v>258</v>
      </c>
      <c r="AO527" s="54">
        <v>73.971366728172029</v>
      </c>
      <c r="AP527" s="54">
        <v>-1.6729924852648281</v>
      </c>
    </row>
    <row r="528" spans="4:42" ht="20" x14ac:dyDescent="0.4">
      <c r="D528" s="33">
        <v>40725</v>
      </c>
      <c r="E528" s="96">
        <v>73.828498565508397</v>
      </c>
      <c r="F528" s="94"/>
      <c r="G528" s="34">
        <v>6</v>
      </c>
      <c r="H528" s="34">
        <v>-13225967195.602999</v>
      </c>
      <c r="I528" s="34">
        <v>15938525908189.9</v>
      </c>
      <c r="K528" s="89">
        <v>302</v>
      </c>
      <c r="L528" s="54">
        <v>89.682165122615345</v>
      </c>
      <c r="M528" s="54">
        <v>7.0981982819112517</v>
      </c>
      <c r="Q528" s="54">
        <v>65</v>
      </c>
      <c r="R528" s="54">
        <v>3.2411192916555365</v>
      </c>
      <c r="S528" s="54">
        <v>-0.54111929165553629</v>
      </c>
      <c r="AN528" s="54">
        <v>259</v>
      </c>
      <c r="AO528" s="54">
        <v>73.706629974263137</v>
      </c>
      <c r="AP528" s="54">
        <v>0.12186859124525995</v>
      </c>
    </row>
    <row r="529" spans="4:42" ht="20" x14ac:dyDescent="0.4">
      <c r="D529" s="33">
        <v>40756</v>
      </c>
      <c r="E529" s="96">
        <v>74.211029646158707</v>
      </c>
      <c r="F529" s="94"/>
      <c r="G529" s="34">
        <v>6</v>
      </c>
      <c r="H529" s="34">
        <v>-16239713436.564098</v>
      </c>
      <c r="I529" s="34">
        <v>16037298740023.6</v>
      </c>
      <c r="K529" s="89">
        <v>303</v>
      </c>
      <c r="L529" s="54">
        <v>91.43774887915967</v>
      </c>
      <c r="M529" s="54">
        <v>5.7251456060172359</v>
      </c>
      <c r="Q529" s="54">
        <v>66</v>
      </c>
      <c r="R529" s="54">
        <v>3.5306420863081893</v>
      </c>
      <c r="S529" s="54">
        <v>-0.83064208630818914</v>
      </c>
      <c r="AN529" s="54">
        <v>260</v>
      </c>
      <c r="AO529" s="54">
        <v>74.739083557933156</v>
      </c>
      <c r="AP529" s="54">
        <v>-0.5280539117744496</v>
      </c>
    </row>
    <row r="530" spans="4:42" ht="20" x14ac:dyDescent="0.4">
      <c r="D530" s="33">
        <v>40787</v>
      </c>
      <c r="E530" s="96">
        <v>75.358622888109707</v>
      </c>
      <c r="F530" s="94"/>
      <c r="G530" s="34">
        <v>6</v>
      </c>
      <c r="H530" s="34">
        <v>-14637006708.4786</v>
      </c>
      <c r="I530" s="34">
        <v>15996232097298.102</v>
      </c>
      <c r="K530" s="89">
        <v>304</v>
      </c>
      <c r="L530" s="54">
        <v>92.114735309641958</v>
      </c>
      <c r="M530" s="54">
        <v>5.8132213368355394</v>
      </c>
      <c r="Q530" s="54">
        <v>67</v>
      </c>
      <c r="R530" s="54">
        <v>3.5016898068429239</v>
      </c>
      <c r="S530" s="54">
        <v>-1.0016898068429239</v>
      </c>
      <c r="AN530" s="54">
        <v>261</v>
      </c>
      <c r="AO530" s="54">
        <v>74.223640111711902</v>
      </c>
      <c r="AP530" s="54">
        <v>1.1349827763978055</v>
      </c>
    </row>
    <row r="531" spans="4:42" ht="20" x14ac:dyDescent="0.4">
      <c r="D531" s="33">
        <v>40817</v>
      </c>
      <c r="E531" s="96">
        <v>75.741153968760003</v>
      </c>
      <c r="F531" s="94"/>
      <c r="G531" s="34">
        <v>6</v>
      </c>
      <c r="H531" s="34">
        <v>-16048153806.202698</v>
      </c>
      <c r="I531" s="34">
        <v>16145019191540.602</v>
      </c>
      <c r="K531" s="89">
        <v>305</v>
      </c>
      <c r="L531" s="54">
        <v>93.046972016661925</v>
      </c>
      <c r="M531" s="54">
        <v>5.6460467911161771</v>
      </c>
      <c r="Q531" s="54">
        <v>68</v>
      </c>
      <c r="R531" s="54">
        <v>3.5595943657734548</v>
      </c>
      <c r="S531" s="54">
        <v>-0.25959436577345452</v>
      </c>
      <c r="AN531" s="54">
        <v>262</v>
      </c>
      <c r="AO531" s="54">
        <v>75.007818042714476</v>
      </c>
      <c r="AP531" s="54">
        <v>0.73333592604552678</v>
      </c>
    </row>
    <row r="532" spans="4:42" ht="20" x14ac:dyDescent="0.4">
      <c r="D532" s="33">
        <v>40848</v>
      </c>
      <c r="E532" s="96">
        <v>76.123685049410199</v>
      </c>
      <c r="F532" s="94"/>
      <c r="G532" s="34">
        <v>6</v>
      </c>
      <c r="H532" s="34">
        <v>-15885415852.8321</v>
      </c>
      <c r="I532" s="34">
        <v>16301399615886.201</v>
      </c>
      <c r="K532" s="89">
        <v>306</v>
      </c>
      <c r="L532" s="54">
        <v>93.277501070449659</v>
      </c>
      <c r="M532" s="54">
        <v>6.5631109792793438</v>
      </c>
      <c r="Q532" s="54">
        <v>69</v>
      </c>
      <c r="R532" s="54">
        <v>3.7622603220303121</v>
      </c>
      <c r="S532" s="54">
        <v>-2.062260322030312</v>
      </c>
      <c r="AN532" s="54">
        <v>263</v>
      </c>
      <c r="AO532" s="54">
        <v>75.426375990070042</v>
      </c>
      <c r="AP532" s="54">
        <v>0.69730905934015652</v>
      </c>
    </row>
    <row r="533" spans="4:42" ht="20" x14ac:dyDescent="0.4">
      <c r="D533" s="33">
        <v>40878</v>
      </c>
      <c r="E533" s="96">
        <v>75.358622888109707</v>
      </c>
      <c r="F533" s="94"/>
      <c r="G533" s="34">
        <v>6</v>
      </c>
      <c r="H533" s="34">
        <v>-14648167704.7157</v>
      </c>
      <c r="I533" s="34">
        <v>17072792564616.598</v>
      </c>
      <c r="K533" s="89">
        <v>307</v>
      </c>
      <c r="L533" s="54">
        <v>94.289936316948598</v>
      </c>
      <c r="M533" s="54">
        <v>6.3157378940814084</v>
      </c>
      <c r="Q533" s="54">
        <v>70</v>
      </c>
      <c r="R533" s="54">
        <v>3.8491171604261085</v>
      </c>
      <c r="S533" s="54">
        <v>-2.2491171604261084</v>
      </c>
      <c r="AN533" s="54">
        <v>264</v>
      </c>
      <c r="AO533" s="54">
        <v>77.38395427267514</v>
      </c>
      <c r="AP533" s="54">
        <v>-2.0253313845654333</v>
      </c>
    </row>
    <row r="534" spans="4:42" ht="20" x14ac:dyDescent="0.4">
      <c r="D534" s="33">
        <v>40909</v>
      </c>
      <c r="E534" s="96">
        <v>75.741153968760003</v>
      </c>
      <c r="F534" s="94"/>
      <c r="G534" s="34">
        <v>6</v>
      </c>
      <c r="H534" s="34">
        <v>-16875713673.8617</v>
      </c>
      <c r="I534" s="34">
        <v>16875265670108.4</v>
      </c>
      <c r="K534" s="89">
        <v>308</v>
      </c>
      <c r="L534" s="54">
        <v>94.866252458305979</v>
      </c>
      <c r="M534" s="54">
        <v>6.1219528333740243</v>
      </c>
      <c r="Q534" s="54">
        <v>71</v>
      </c>
      <c r="R534" s="54">
        <v>3.9649262782871695</v>
      </c>
      <c r="S534" s="54">
        <v>-1.2649262782871693</v>
      </c>
      <c r="AN534" s="54">
        <v>265</v>
      </c>
      <c r="AO534" s="54">
        <v>77.353594838313185</v>
      </c>
      <c r="AP534" s="54">
        <v>-1.6124408695531827</v>
      </c>
    </row>
    <row r="535" spans="4:42" ht="20" x14ac:dyDescent="0.4">
      <c r="D535" s="33">
        <v>40940</v>
      </c>
      <c r="E535" s="96">
        <v>76.123685049410199</v>
      </c>
      <c r="F535" s="94"/>
      <c r="G535" s="34">
        <v>9.5</v>
      </c>
      <c r="H535" s="34">
        <v>-16455459554.082499</v>
      </c>
      <c r="I535" s="34">
        <v>16940487173785.102</v>
      </c>
      <c r="K535" s="89">
        <v>309</v>
      </c>
      <c r="L535" s="54">
        <v>94.469553571912741</v>
      </c>
      <c r="M535" s="54">
        <v>7.283713881068266</v>
      </c>
      <c r="Q535" s="54">
        <v>72</v>
      </c>
      <c r="R535" s="54">
        <v>3.9938785577524349</v>
      </c>
      <c r="S535" s="54">
        <v>-0.59387855775243459</v>
      </c>
      <c r="AN535" s="54">
        <v>266</v>
      </c>
      <c r="AO535" s="54">
        <v>75.3550076528944</v>
      </c>
      <c r="AP535" s="54">
        <v>0.76867739651579825</v>
      </c>
    </row>
    <row r="536" spans="4:42" ht="20" x14ac:dyDescent="0.4">
      <c r="D536" s="33">
        <v>40969</v>
      </c>
      <c r="E536" s="96">
        <v>76.888747210710903</v>
      </c>
      <c r="F536" s="94"/>
      <c r="G536" s="34">
        <v>9.5</v>
      </c>
      <c r="H536" s="34">
        <v>-15814483096.131699</v>
      </c>
      <c r="I536" s="34">
        <v>16906590230216.801</v>
      </c>
      <c r="K536" s="89">
        <v>310</v>
      </c>
      <c r="L536" s="54">
        <v>96.173551047370879</v>
      </c>
      <c r="M536" s="54">
        <v>6.7273096475601193</v>
      </c>
      <c r="Q536" s="54">
        <v>73</v>
      </c>
      <c r="R536" s="54">
        <v>3.4727375273776588</v>
      </c>
      <c r="S536" s="54">
        <v>-1.8727375273776588</v>
      </c>
      <c r="AN536" s="54">
        <v>267</v>
      </c>
      <c r="AO536" s="54">
        <v>75.097615917110048</v>
      </c>
      <c r="AP536" s="54">
        <v>1.7911312936008557</v>
      </c>
    </row>
    <row r="537" spans="4:42" ht="20" x14ac:dyDescent="0.4">
      <c r="D537" s="33">
        <v>41000</v>
      </c>
      <c r="E537" s="96">
        <v>78.4188715333121</v>
      </c>
      <c r="F537" s="94"/>
      <c r="G537" s="34">
        <v>9</v>
      </c>
      <c r="H537" s="34">
        <v>-13725097183.899099</v>
      </c>
      <c r="I537" s="34">
        <v>17172220456608.002</v>
      </c>
      <c r="K537" s="89">
        <v>311</v>
      </c>
      <c r="L537" s="54">
        <v>96.283788986544124</v>
      </c>
      <c r="M537" s="54">
        <v>6.9996027890378798</v>
      </c>
      <c r="Q537" s="54">
        <v>74</v>
      </c>
      <c r="R537" s="54">
        <v>3.3858806889818629</v>
      </c>
      <c r="S537" s="54">
        <v>-0.98588068898186298</v>
      </c>
      <c r="AN537" s="54">
        <v>268</v>
      </c>
      <c r="AO537" s="54">
        <v>75.659817488551482</v>
      </c>
      <c r="AP537" s="54">
        <v>2.7590540447606173</v>
      </c>
    </row>
    <row r="538" spans="4:42" ht="20" x14ac:dyDescent="0.4">
      <c r="D538" s="33">
        <v>41030</v>
      </c>
      <c r="E538" s="96">
        <v>78.801402613962395</v>
      </c>
      <c r="F538" s="94"/>
      <c r="G538" s="34">
        <v>9</v>
      </c>
      <c r="H538" s="34">
        <v>-15174298877.8647</v>
      </c>
      <c r="I538" s="34">
        <v>17264098129475.299</v>
      </c>
      <c r="K538" s="89">
        <v>312</v>
      </c>
      <c r="L538" s="54">
        <v>97.81607018838406</v>
      </c>
      <c r="M538" s="54">
        <v>5.0847905065469376</v>
      </c>
      <c r="Q538" s="54">
        <v>75</v>
      </c>
      <c r="R538" s="54">
        <v>3.4727375273776588</v>
      </c>
      <c r="S538" s="54">
        <v>-1.5727375273776589</v>
      </c>
      <c r="AN538" s="54">
        <v>269</v>
      </c>
      <c r="AO538" s="54">
        <v>76.286458204353337</v>
      </c>
      <c r="AP538" s="54">
        <v>2.5149444096090576</v>
      </c>
    </row>
    <row r="539" spans="4:42" ht="20" x14ac:dyDescent="0.4">
      <c r="D539" s="33">
        <v>41061</v>
      </c>
      <c r="E539" s="96">
        <v>79.566464775263</v>
      </c>
      <c r="F539" s="94"/>
      <c r="G539" s="34">
        <v>9</v>
      </c>
      <c r="H539" s="34">
        <v>-12078775715.8729</v>
      </c>
      <c r="I539" s="34">
        <v>17961464908196.301</v>
      </c>
      <c r="K539" s="89">
        <v>313</v>
      </c>
      <c r="L539" s="54">
        <v>97.051717282481945</v>
      </c>
      <c r="M539" s="54">
        <v>5.8491434124490524</v>
      </c>
      <c r="Q539" s="54">
        <v>76</v>
      </c>
      <c r="R539" s="54">
        <v>3.5595943657734548</v>
      </c>
      <c r="S539" s="54">
        <v>-0.25959436577345452</v>
      </c>
      <c r="AN539" s="54">
        <v>270</v>
      </c>
      <c r="AO539" s="54">
        <v>77.568936396517444</v>
      </c>
      <c r="AP539" s="54">
        <v>1.9975283787455567</v>
      </c>
    </row>
    <row r="540" spans="4:42" ht="20" x14ac:dyDescent="0.4">
      <c r="D540" s="33">
        <v>41091</v>
      </c>
      <c r="E540" s="96">
        <v>81.096589097864197</v>
      </c>
      <c r="F540" s="94"/>
      <c r="G540" s="34">
        <v>9</v>
      </c>
      <c r="H540" s="34">
        <v>-16271963272.650999</v>
      </c>
      <c r="I540" s="34">
        <v>17520792653177.701</v>
      </c>
      <c r="K540" s="89">
        <v>314</v>
      </c>
      <c r="L540" s="54">
        <v>98.714563256673415</v>
      </c>
      <c r="M540" s="54">
        <v>3.4212352769575887</v>
      </c>
      <c r="Q540" s="54">
        <v>77</v>
      </c>
      <c r="R540" s="54">
        <v>3.7043557630997812</v>
      </c>
      <c r="S540" s="54">
        <v>-0.30435576309978085</v>
      </c>
      <c r="AN540" s="54">
        <v>271</v>
      </c>
      <c r="AO540" s="54">
        <v>77.309870519241798</v>
      </c>
      <c r="AP540" s="54">
        <v>3.7867185786223985</v>
      </c>
    </row>
    <row r="541" spans="4:42" ht="20" x14ac:dyDescent="0.4">
      <c r="D541" s="33">
        <v>41122</v>
      </c>
      <c r="E541" s="96">
        <v>81.861651259164802</v>
      </c>
      <c r="F541" s="94"/>
      <c r="G541" s="34">
        <v>9</v>
      </c>
      <c r="H541" s="34">
        <v>-15040562684.0369</v>
      </c>
      <c r="I541" s="34">
        <v>17772444554213.301</v>
      </c>
      <c r="K541" s="89">
        <v>315</v>
      </c>
      <c r="L541" s="54">
        <v>99.1047007132602</v>
      </c>
      <c r="M541" s="54">
        <v>3.4136289010208003</v>
      </c>
      <c r="Q541" s="54">
        <v>78</v>
      </c>
      <c r="R541" s="54">
        <v>3.8491171604261085</v>
      </c>
      <c r="S541" s="54">
        <v>-1.3491171604261085</v>
      </c>
      <c r="AN541" s="54">
        <v>272</v>
      </c>
      <c r="AO541" s="54">
        <v>77.744483852129136</v>
      </c>
      <c r="AP541" s="54">
        <v>4.1171674070356659</v>
      </c>
    </row>
    <row r="542" spans="4:42" ht="20" x14ac:dyDescent="0.4">
      <c r="D542" s="33">
        <v>41153</v>
      </c>
      <c r="E542" s="96">
        <v>82.244182339815097</v>
      </c>
      <c r="F542" s="94"/>
      <c r="G542" s="34">
        <v>9</v>
      </c>
      <c r="H542" s="34">
        <v>-18479495584.675701</v>
      </c>
      <c r="I542" s="34">
        <v>17708465803942.898</v>
      </c>
      <c r="K542" s="89">
        <v>316</v>
      </c>
      <c r="L542" s="54">
        <v>101.19224989007229</v>
      </c>
      <c r="M542" s="54">
        <v>2.473672966159711</v>
      </c>
      <c r="Q542" s="54">
        <v>79</v>
      </c>
      <c r="R542" s="54">
        <v>3.6754034836345162</v>
      </c>
      <c r="S542" s="54">
        <v>0.42459651636548434</v>
      </c>
      <c r="AN542" s="54">
        <v>273</v>
      </c>
      <c r="AO542" s="54">
        <v>78.404374520207625</v>
      </c>
      <c r="AP542" s="54">
        <v>3.8398078196074721</v>
      </c>
    </row>
    <row r="543" spans="4:42" ht="20" x14ac:dyDescent="0.4">
      <c r="D543" s="33">
        <v>41183</v>
      </c>
      <c r="E543" s="96">
        <v>83.009244501115703</v>
      </c>
      <c r="F543" s="94"/>
      <c r="G543" s="34">
        <v>9</v>
      </c>
      <c r="H543" s="34">
        <v>-18659914303.440502</v>
      </c>
      <c r="I543" s="34">
        <v>17537770048400.398</v>
      </c>
      <c r="K543" s="89">
        <v>317</v>
      </c>
      <c r="L543" s="54">
        <v>101.46546533079561</v>
      </c>
      <c r="M543" s="54">
        <v>3.7305818480373887</v>
      </c>
      <c r="Q543" s="54">
        <v>80</v>
      </c>
      <c r="R543" s="54">
        <v>3.0095010559334137</v>
      </c>
      <c r="S543" s="54">
        <v>-2.9095010559334136</v>
      </c>
      <c r="AN543" s="54">
        <v>274</v>
      </c>
      <c r="AO543" s="54">
        <v>77.948187058791717</v>
      </c>
      <c r="AP543" s="54">
        <v>5.0610574423239854</v>
      </c>
    </row>
    <row r="544" spans="4:42" ht="20" x14ac:dyDescent="0.4">
      <c r="D544" s="33">
        <v>41214</v>
      </c>
      <c r="E544" s="96">
        <v>83.391775581765998</v>
      </c>
      <c r="F544" s="94"/>
      <c r="G544" s="34">
        <v>9</v>
      </c>
      <c r="H544" s="34">
        <v>-17050369212.133099</v>
      </c>
      <c r="I544" s="34">
        <v>18073559755053.5</v>
      </c>
      <c r="K544" s="89">
        <v>318</v>
      </c>
      <c r="L544" s="54">
        <v>102.65061088695521</v>
      </c>
      <c r="M544" s="54">
        <v>3.3104984531787949</v>
      </c>
      <c r="Q544" s="54">
        <v>81</v>
      </c>
      <c r="R544" s="54">
        <v>2.2567417898365147</v>
      </c>
      <c r="S544" s="54">
        <v>0.44325821016348543</v>
      </c>
      <c r="AN544" s="54">
        <v>275</v>
      </c>
      <c r="AO544" s="54">
        <v>79.122984170989142</v>
      </c>
      <c r="AP544" s="54">
        <v>4.2687914107768563</v>
      </c>
    </row>
    <row r="545" spans="4:42" ht="20" x14ac:dyDescent="0.4">
      <c r="D545" s="33">
        <v>41244</v>
      </c>
      <c r="E545" s="96">
        <v>83.774306662416294</v>
      </c>
      <c r="F545" s="94"/>
      <c r="G545" s="34">
        <v>9</v>
      </c>
      <c r="H545" s="34">
        <v>-17235669107.358601</v>
      </c>
      <c r="I545" s="34">
        <v>18195940355319.199</v>
      </c>
      <c r="K545" s="89">
        <v>319</v>
      </c>
      <c r="L545" s="54">
        <v>103.21389784309312</v>
      </c>
      <c r="M545" s="54">
        <v>3.8948047389918798</v>
      </c>
      <c r="Q545" s="54">
        <v>82</v>
      </c>
      <c r="R545" s="54">
        <v>2.4304554666281066</v>
      </c>
      <c r="S545" s="54">
        <v>-0.93045546662810663</v>
      </c>
      <c r="AN545" s="54">
        <v>276</v>
      </c>
      <c r="AO545" s="54">
        <v>79.52759581613617</v>
      </c>
      <c r="AP545" s="54">
        <v>4.2467108462801235</v>
      </c>
    </row>
    <row r="546" spans="4:42" ht="20" x14ac:dyDescent="0.4">
      <c r="D546" s="33">
        <v>41275</v>
      </c>
      <c r="E546" s="96">
        <v>84.539368823716899</v>
      </c>
      <c r="F546" s="94"/>
      <c r="G546" s="34">
        <v>9</v>
      </c>
      <c r="H546" s="34">
        <v>-18253536479.879601</v>
      </c>
      <c r="I546" s="34">
        <v>18217543696350.102</v>
      </c>
      <c r="K546" s="89">
        <v>320</v>
      </c>
      <c r="L546" s="54">
        <v>104.5334411609748</v>
      </c>
      <c r="M546" s="54">
        <v>1.8101992598091954</v>
      </c>
      <c r="Q546" s="54">
        <v>83</v>
      </c>
      <c r="R546" s="54">
        <v>2.6620737023502299</v>
      </c>
      <c r="S546" s="54">
        <v>0.33792629764977011</v>
      </c>
      <c r="AN546" s="54">
        <v>277</v>
      </c>
      <c r="AO546" s="54">
        <v>79.841816804525905</v>
      </c>
      <c r="AP546" s="54">
        <v>4.6975520191909936</v>
      </c>
    </row>
    <row r="547" spans="4:42" ht="20" x14ac:dyDescent="0.4">
      <c r="D547" s="33">
        <v>41306</v>
      </c>
      <c r="E547" s="96">
        <v>85.304430985017504</v>
      </c>
      <c r="F547" s="94"/>
      <c r="G547" s="34">
        <v>8.75</v>
      </c>
      <c r="H547" s="34">
        <v>-15835410902.3002</v>
      </c>
      <c r="I547" s="34">
        <v>18448961134840.297</v>
      </c>
      <c r="K547" s="89">
        <v>321</v>
      </c>
      <c r="L547" s="54">
        <v>108.66234126593437</v>
      </c>
      <c r="M547" s="54">
        <v>-2.7012319258003714</v>
      </c>
      <c r="Q547" s="54">
        <v>84</v>
      </c>
      <c r="R547" s="54">
        <v>2.8357873791418213</v>
      </c>
      <c r="S547" s="54">
        <v>-1.1357873791418212</v>
      </c>
      <c r="AN547" s="54">
        <v>278</v>
      </c>
      <c r="AO547" s="54">
        <v>80.073630407828915</v>
      </c>
      <c r="AP547" s="54">
        <v>5.2308005771885888</v>
      </c>
    </row>
    <row r="548" spans="4:42" ht="20" x14ac:dyDescent="0.4">
      <c r="D548" s="33">
        <v>41334</v>
      </c>
      <c r="E548" s="96">
        <v>85.686962065667799</v>
      </c>
      <c r="F548" s="94"/>
      <c r="G548" s="34">
        <v>8.5</v>
      </c>
      <c r="H548" s="34">
        <v>-12805771286.2679</v>
      </c>
      <c r="I548" s="34">
        <v>18551478339866.398</v>
      </c>
      <c r="K548" s="89">
        <v>322</v>
      </c>
      <c r="L548" s="54">
        <v>107.54319654078496</v>
      </c>
      <c r="M548" s="54">
        <v>-1.1995561200009632</v>
      </c>
      <c r="Q548" s="54">
        <v>85</v>
      </c>
      <c r="R548" s="54">
        <v>3.1832147327250055</v>
      </c>
      <c r="S548" s="54">
        <v>-1.6832147327250055</v>
      </c>
      <c r="AN548" s="54">
        <v>279</v>
      </c>
      <c r="AO548" s="54">
        <v>79.776667750236896</v>
      </c>
      <c r="AP548" s="54">
        <v>5.9102943154309031</v>
      </c>
    </row>
    <row r="549" spans="4:42" ht="20" x14ac:dyDescent="0.4">
      <c r="D549" s="33">
        <v>41365</v>
      </c>
      <c r="E549" s="96">
        <v>86.452024226968405</v>
      </c>
      <c r="F549" s="94"/>
      <c r="G549" s="34">
        <v>8.5</v>
      </c>
      <c r="H549" s="34">
        <v>-16565781186.940601</v>
      </c>
      <c r="I549" s="34">
        <v>18647290381195.602</v>
      </c>
      <c r="K549" s="89">
        <v>323</v>
      </c>
      <c r="L549" s="54">
        <v>88.148235237156712</v>
      </c>
      <c r="M549" s="54">
        <v>17.81287410297729</v>
      </c>
      <c r="Q549" s="54">
        <v>86</v>
      </c>
      <c r="R549" s="54">
        <v>3.5016898068429239</v>
      </c>
      <c r="S549" s="54">
        <v>-2.701689806842924</v>
      </c>
      <c r="AN549" s="54">
        <v>280</v>
      </c>
      <c r="AO549" s="54">
        <v>80.984357458817399</v>
      </c>
      <c r="AP549" s="54">
        <v>5.4676667681510054</v>
      </c>
    </row>
    <row r="550" spans="4:42" ht="20" x14ac:dyDescent="0.4">
      <c r="D550" s="33">
        <v>41395</v>
      </c>
      <c r="E550" s="96">
        <v>87.217086388268996</v>
      </c>
      <c r="F550" s="94"/>
      <c r="G550" s="34">
        <v>8.25</v>
      </c>
      <c r="H550" s="34">
        <v>-17043857948.405901</v>
      </c>
      <c r="I550" s="34">
        <v>18957437312649.699</v>
      </c>
      <c r="K550" s="89">
        <v>324</v>
      </c>
      <c r="L550" s="54">
        <v>84.561617429691864</v>
      </c>
      <c r="M550" s="54">
        <v>20.634429749141134</v>
      </c>
      <c r="Q550" s="54">
        <v>87</v>
      </c>
      <c r="R550" s="54">
        <v>3.6754034836345162</v>
      </c>
      <c r="S550" s="54">
        <v>-2.975403483634516</v>
      </c>
      <c r="AN550" s="54">
        <v>281</v>
      </c>
      <c r="AO550" s="54">
        <v>82.160868074131514</v>
      </c>
      <c r="AP550" s="54">
        <v>5.0562183141374817</v>
      </c>
    </row>
    <row r="551" spans="4:42" ht="20" x14ac:dyDescent="0.4">
      <c r="D551" s="33">
        <v>41426</v>
      </c>
      <c r="E551" s="96">
        <v>88.364679630219996</v>
      </c>
      <c r="F551" s="94"/>
      <c r="G551" s="34">
        <v>8.25</v>
      </c>
      <c r="H551" s="34">
        <v>-12059619049.1635</v>
      </c>
      <c r="I551" s="34">
        <v>19533184862210.602</v>
      </c>
      <c r="K551" s="89">
        <v>325</v>
      </c>
      <c r="L551" s="54">
        <v>88.025740903253848</v>
      </c>
      <c r="M551" s="54">
        <v>16.787775194929154</v>
      </c>
      <c r="Q551" s="54">
        <v>88</v>
      </c>
      <c r="R551" s="54">
        <v>3.7622603220303121</v>
      </c>
      <c r="S551" s="54">
        <v>-1.662260322030312</v>
      </c>
      <c r="AN551" s="54">
        <v>282</v>
      </c>
      <c r="AO551" s="54">
        <v>82.621152961100364</v>
      </c>
      <c r="AP551" s="54">
        <v>5.7435266691196318</v>
      </c>
    </row>
    <row r="552" spans="4:42" ht="20" x14ac:dyDescent="0.4">
      <c r="D552" s="33">
        <v>41456</v>
      </c>
      <c r="E552" s="96">
        <v>89.894803952821206</v>
      </c>
      <c r="F552" s="94"/>
      <c r="G552" s="34">
        <v>10.25</v>
      </c>
      <c r="H552" s="34">
        <v>-11197153519.7292</v>
      </c>
      <c r="I552" s="34">
        <v>19213836627966.801</v>
      </c>
      <c r="K552" s="89">
        <v>326</v>
      </c>
      <c r="L552" s="54">
        <v>92.06533545633792</v>
      </c>
      <c r="M552" s="54">
        <v>12.748180641845082</v>
      </c>
      <c r="Q552" s="54">
        <v>89</v>
      </c>
      <c r="R552" s="54">
        <v>3.935973998821904</v>
      </c>
      <c r="S552" s="54">
        <v>-1.8359739988219039</v>
      </c>
      <c r="AN552" s="54">
        <v>283</v>
      </c>
      <c r="AO552" s="54">
        <v>80.279765935364992</v>
      </c>
      <c r="AP552" s="54">
        <v>9.6150380174562144</v>
      </c>
    </row>
    <row r="553" spans="4:42" ht="20" x14ac:dyDescent="0.4">
      <c r="D553" s="33">
        <v>41487</v>
      </c>
      <c r="E553" s="96">
        <v>90.659866114121797</v>
      </c>
      <c r="F553" s="94"/>
      <c r="G553" s="34">
        <v>10.25</v>
      </c>
      <c r="H553" s="34">
        <v>-11303377971.0033</v>
      </c>
      <c r="I553" s="34">
        <v>19248958907247.199</v>
      </c>
      <c r="K553" s="89">
        <v>327</v>
      </c>
      <c r="L553" s="54">
        <v>103.53702194230786</v>
      </c>
      <c r="M553" s="54">
        <v>1.6590252365251388</v>
      </c>
      <c r="Q553" s="54">
        <v>90</v>
      </c>
      <c r="R553" s="54">
        <v>3.9938785577524349</v>
      </c>
      <c r="S553" s="54">
        <v>-2.093878557752435</v>
      </c>
      <c r="AN553" s="54">
        <v>284</v>
      </c>
      <c r="AO553" s="54">
        <v>80.408959470812988</v>
      </c>
      <c r="AP553" s="54">
        <v>10.250906643308809</v>
      </c>
    </row>
    <row r="554" spans="4:42" ht="20.5" thickBot="1" x14ac:dyDescent="0.45">
      <c r="D554" s="33">
        <v>41518</v>
      </c>
      <c r="E554" s="96">
        <v>91.042397194772093</v>
      </c>
      <c r="F554" s="94"/>
      <c r="G554" s="34">
        <v>9.5</v>
      </c>
      <c r="H554" s="34">
        <v>-7458037271.5433397</v>
      </c>
      <c r="I554" s="34">
        <v>19376586100173.203</v>
      </c>
      <c r="K554" s="89">
        <v>328</v>
      </c>
      <c r="L554" s="54">
        <v>102.28163512957963</v>
      </c>
      <c r="M554" s="54">
        <v>3.6794742105543747</v>
      </c>
      <c r="Q554" s="55">
        <v>91</v>
      </c>
      <c r="R554" s="55">
        <v>4.1096876756134959</v>
      </c>
      <c r="S554" s="55">
        <v>-2.6096876756134959</v>
      </c>
      <c r="AN554" s="54">
        <v>285</v>
      </c>
      <c r="AO554" s="54">
        <v>80.282655486258847</v>
      </c>
      <c r="AP554" s="54">
        <v>10.759741708513246</v>
      </c>
    </row>
    <row r="555" spans="4:42" ht="20" x14ac:dyDescent="0.4">
      <c r="D555" s="33">
        <v>41548</v>
      </c>
      <c r="E555" s="96">
        <v>92.189990436722994</v>
      </c>
      <c r="F555" s="94"/>
      <c r="G555" s="34">
        <v>8.75</v>
      </c>
      <c r="H555" s="34">
        <v>-9240470048.7768307</v>
      </c>
      <c r="I555" s="34">
        <v>19547627240546</v>
      </c>
      <c r="K555" s="89">
        <v>329</v>
      </c>
      <c r="L555" s="54">
        <v>103.05002500368373</v>
      </c>
      <c r="M555" s="54">
        <v>3.2936154171002698</v>
      </c>
      <c r="AN555" s="54">
        <v>286</v>
      </c>
      <c r="AO555" s="54">
        <v>81.670676069229557</v>
      </c>
      <c r="AP555" s="54">
        <v>10.519314367493436</v>
      </c>
    </row>
    <row r="556" spans="4:42" ht="20" x14ac:dyDescent="0.4">
      <c r="D556" s="33">
        <v>41579</v>
      </c>
      <c r="E556" s="96">
        <v>92.955052598023599</v>
      </c>
      <c r="F556" s="94"/>
      <c r="G556" s="34">
        <v>8.75</v>
      </c>
      <c r="H556" s="34">
        <v>-8942980101.6759605</v>
      </c>
      <c r="I556" s="34">
        <v>19739395484186</v>
      </c>
      <c r="K556" s="89">
        <v>330</v>
      </c>
      <c r="L556" s="54">
        <v>105.47997045476934</v>
      </c>
      <c r="M556" s="54">
        <v>1.6287321273156579</v>
      </c>
      <c r="AN556" s="54">
        <v>287</v>
      </c>
      <c r="AO556" s="54">
        <v>82.159816616289191</v>
      </c>
      <c r="AP556" s="54">
        <v>10.795235981734407</v>
      </c>
    </row>
    <row r="557" spans="4:42" ht="20" x14ac:dyDescent="0.4">
      <c r="D557" s="33">
        <v>41609</v>
      </c>
      <c r="E557" s="96">
        <v>91.424928275422403</v>
      </c>
      <c r="F557" s="94"/>
      <c r="G557" s="34">
        <v>8.75</v>
      </c>
      <c r="H557" s="34">
        <v>-9763126116.163229</v>
      </c>
      <c r="I557" s="34">
        <v>19964909816125.898</v>
      </c>
      <c r="K557" s="89">
        <v>331</v>
      </c>
      <c r="L557" s="54">
        <v>105.89016706916122</v>
      </c>
      <c r="M557" s="54">
        <v>3.1311909161747735</v>
      </c>
      <c r="AN557" s="54">
        <v>288</v>
      </c>
      <c r="AO557" s="54">
        <v>83.023381394217964</v>
      </c>
      <c r="AP557" s="54">
        <v>8.4015468812044389</v>
      </c>
    </row>
    <row r="558" spans="4:42" ht="20" x14ac:dyDescent="0.4">
      <c r="D558" s="33">
        <v>41640</v>
      </c>
      <c r="E558" s="96">
        <v>90.659866114121797</v>
      </c>
      <c r="F558" s="94"/>
      <c r="G558" s="34">
        <v>9</v>
      </c>
      <c r="H558" s="34">
        <v>-8895477514.26651</v>
      </c>
      <c r="I558" s="34">
        <v>20308648574246.398</v>
      </c>
      <c r="K558" s="89">
        <v>332</v>
      </c>
      <c r="L558" s="54">
        <v>107.45713521124833</v>
      </c>
      <c r="M558" s="54">
        <v>1.5642227740876677</v>
      </c>
      <c r="AN558" s="54">
        <v>289</v>
      </c>
      <c r="AO558" s="54">
        <v>83.668712775872834</v>
      </c>
      <c r="AP558" s="54">
        <v>6.9911533382489637</v>
      </c>
    </row>
    <row r="559" spans="4:42" ht="20" x14ac:dyDescent="0.4">
      <c r="D559" s="33">
        <v>41671</v>
      </c>
      <c r="E559" s="96">
        <v>91.042397194772093</v>
      </c>
      <c r="F559" s="94"/>
      <c r="G559" s="34">
        <v>9</v>
      </c>
      <c r="H559" s="34">
        <v>-9916129079.7531109</v>
      </c>
      <c r="I559" s="34">
        <v>20207621742883.203</v>
      </c>
      <c r="K559" s="89">
        <v>333</v>
      </c>
      <c r="L559" s="54">
        <v>110.14562190485771</v>
      </c>
      <c r="M559" s="54">
        <v>-1.1242639195217095</v>
      </c>
      <c r="AN559" s="54">
        <v>290</v>
      </c>
      <c r="AO559" s="54">
        <v>83.62394432110176</v>
      </c>
      <c r="AP559" s="54">
        <v>7.4184528736703328</v>
      </c>
    </row>
    <row r="560" spans="4:42" ht="20" x14ac:dyDescent="0.4">
      <c r="D560" s="33">
        <v>41699</v>
      </c>
      <c r="E560" s="96">
        <v>91.424928275422403</v>
      </c>
      <c r="F560" s="94"/>
      <c r="G560" s="34">
        <v>9</v>
      </c>
      <c r="H560" s="34">
        <v>-13244747772.540701</v>
      </c>
      <c r="I560" s="34">
        <v>20200428528644</v>
      </c>
      <c r="K560" s="89">
        <v>334</v>
      </c>
      <c r="L560" s="54">
        <v>110.51202149733558</v>
      </c>
      <c r="M560" s="54">
        <v>-0.72560135069858234</v>
      </c>
      <c r="AN560" s="54">
        <v>291</v>
      </c>
      <c r="AO560" s="54">
        <v>84.423200129421872</v>
      </c>
      <c r="AP560" s="54">
        <v>7.0017281460005307</v>
      </c>
    </row>
    <row r="561" spans="4:42" ht="20" x14ac:dyDescent="0.4">
      <c r="D561" s="33">
        <v>41730</v>
      </c>
      <c r="E561" s="96">
        <v>92.572521517373303</v>
      </c>
      <c r="F561" s="94"/>
      <c r="G561" s="34">
        <v>9</v>
      </c>
      <c r="H561" s="34">
        <v>-9609393383.6646786</v>
      </c>
      <c r="I561" s="34">
        <v>20771245883791.398</v>
      </c>
      <c r="K561" s="89">
        <v>335</v>
      </c>
      <c r="L561" s="54">
        <v>110.12350792222003</v>
      </c>
      <c r="M561" s="54">
        <v>4.544330506696781E-2</v>
      </c>
      <c r="AN561" s="54">
        <v>292</v>
      </c>
      <c r="AO561" s="54">
        <v>85.201463574346647</v>
      </c>
      <c r="AP561" s="54">
        <v>7.3710579430266563</v>
      </c>
    </row>
    <row r="562" spans="4:42" ht="20" x14ac:dyDescent="0.4">
      <c r="D562" s="33">
        <v>41760</v>
      </c>
      <c r="E562" s="96">
        <v>93.337583678673894</v>
      </c>
      <c r="F562" s="94"/>
      <c r="G562" s="34">
        <v>9</v>
      </c>
      <c r="H562" s="34">
        <v>-9649638263.9471989</v>
      </c>
      <c r="I562" s="34">
        <v>21263533967695.301</v>
      </c>
      <c r="K562" s="89">
        <v>336</v>
      </c>
      <c r="L562" s="54">
        <v>112.14281429685315</v>
      </c>
      <c r="M562" s="54">
        <v>-2.738925230866144</v>
      </c>
      <c r="AN562" s="54">
        <v>293</v>
      </c>
      <c r="AO562" s="54">
        <v>86.655268381182253</v>
      </c>
      <c r="AP562" s="54">
        <v>6.6823152974916411</v>
      </c>
    </row>
    <row r="563" spans="4:42" ht="20" x14ac:dyDescent="0.4">
      <c r="D563" s="33">
        <v>41791</v>
      </c>
      <c r="E563" s="96">
        <v>94.1026458399745</v>
      </c>
      <c r="F563" s="94"/>
      <c r="G563" s="34">
        <v>9</v>
      </c>
      <c r="H563" s="34">
        <v>-12993367853.2747</v>
      </c>
      <c r="I563" s="34">
        <v>21261481300533.5</v>
      </c>
      <c r="K563" s="89">
        <v>337</v>
      </c>
      <c r="L563" s="54">
        <v>113.96143002678821</v>
      </c>
      <c r="M563" s="54">
        <v>-3.792478799501211</v>
      </c>
      <c r="AN563" s="54">
        <v>294</v>
      </c>
      <c r="AO563" s="54">
        <v>87.473325620464379</v>
      </c>
      <c r="AP563" s="54">
        <v>6.6293202195101202</v>
      </c>
    </row>
    <row r="564" spans="4:42" ht="20" x14ac:dyDescent="0.4">
      <c r="D564" s="33">
        <v>41821</v>
      </c>
      <c r="E564" s="96">
        <v>96.397832323876301</v>
      </c>
      <c r="F564" s="94"/>
      <c r="G564" s="34">
        <v>9</v>
      </c>
      <c r="H564" s="34">
        <v>-12919563135.7612</v>
      </c>
      <c r="I564" s="34">
        <v>21237614457498.699</v>
      </c>
      <c r="K564" s="89">
        <v>338</v>
      </c>
      <c r="L564" s="54">
        <v>114.00989489796771</v>
      </c>
      <c r="M564" s="54">
        <v>-4.2234747513307127</v>
      </c>
      <c r="AN564" s="54">
        <v>295</v>
      </c>
      <c r="AO564" s="54">
        <v>87.385134395539197</v>
      </c>
      <c r="AP564" s="54">
        <v>9.0126979283371043</v>
      </c>
    </row>
    <row r="565" spans="4:42" ht="20" x14ac:dyDescent="0.4">
      <c r="D565" s="33">
        <v>41852</v>
      </c>
      <c r="E565" s="96">
        <v>96.780363404526597</v>
      </c>
      <c r="F565" s="94"/>
      <c r="G565" s="34">
        <v>9</v>
      </c>
      <c r="H565" s="34">
        <v>-11040259671.6476</v>
      </c>
      <c r="I565" s="34">
        <v>21335421933294.5</v>
      </c>
      <c r="K565" s="89">
        <v>339</v>
      </c>
      <c r="L565" s="54">
        <v>121.30656262864628</v>
      </c>
      <c r="M565" s="54">
        <v>-11.520142482009277</v>
      </c>
      <c r="AN565" s="54">
        <v>296</v>
      </c>
      <c r="AO565" s="54">
        <v>87.208841685154979</v>
      </c>
      <c r="AP565" s="54">
        <v>9.5715217193716171</v>
      </c>
    </row>
    <row r="566" spans="4:42" ht="20" x14ac:dyDescent="0.4">
      <c r="D566" s="33">
        <v>41883</v>
      </c>
      <c r="E566" s="96">
        <v>96.780363404526597</v>
      </c>
      <c r="F566" s="94"/>
      <c r="G566" s="34">
        <v>9</v>
      </c>
      <c r="H566" s="34">
        <v>-15694278935.9828</v>
      </c>
      <c r="I566" s="34">
        <v>21389309927330.402</v>
      </c>
      <c r="K566" s="89">
        <v>340</v>
      </c>
      <c r="L566" s="54">
        <v>118.98439466069048</v>
      </c>
      <c r="M566" s="54">
        <v>-8.8154434334034875</v>
      </c>
      <c r="AN566" s="54">
        <v>297</v>
      </c>
      <c r="AO566" s="54">
        <v>88.51390048255881</v>
      </c>
      <c r="AP566" s="54">
        <v>8.2664629219677863</v>
      </c>
    </row>
    <row r="567" spans="4:42" ht="20" x14ac:dyDescent="0.4">
      <c r="D567" s="33">
        <v>41913</v>
      </c>
      <c r="E567" s="96">
        <v>96.780363404526597</v>
      </c>
      <c r="F567" s="94"/>
      <c r="G567" s="34">
        <v>9</v>
      </c>
      <c r="H567" s="34">
        <v>-12290446235.457199</v>
      </c>
      <c r="I567" s="34">
        <v>21790540073180.5</v>
      </c>
      <c r="K567" s="89">
        <v>341</v>
      </c>
      <c r="L567" s="54">
        <v>119.32543531352607</v>
      </c>
      <c r="M567" s="54">
        <v>-8.7739530055880692</v>
      </c>
      <c r="AN567" s="54">
        <v>298</v>
      </c>
      <c r="AO567" s="54">
        <v>88.851822409101672</v>
      </c>
      <c r="AP567" s="54">
        <v>7.9285409954249246</v>
      </c>
    </row>
    <row r="568" spans="4:42" ht="20" x14ac:dyDescent="0.4">
      <c r="D568" s="33">
        <v>41944</v>
      </c>
      <c r="E568" s="96">
        <v>96.780363404526597</v>
      </c>
      <c r="F568" s="94"/>
      <c r="G568" s="34">
        <v>9</v>
      </c>
      <c r="H568" s="34">
        <v>-15324208233.8962</v>
      </c>
      <c r="I568" s="34">
        <v>21795133555047.098</v>
      </c>
      <c r="K568" s="89">
        <v>342</v>
      </c>
      <c r="L568" s="54">
        <v>120.62025788783384</v>
      </c>
      <c r="M568" s="54">
        <v>-9.3037134185958479</v>
      </c>
      <c r="AN568" s="54">
        <v>299</v>
      </c>
      <c r="AO568" s="54">
        <v>89.612979918510774</v>
      </c>
      <c r="AP568" s="54">
        <v>7.1673834860158223</v>
      </c>
    </row>
    <row r="569" spans="4:42" ht="20" x14ac:dyDescent="0.4">
      <c r="D569" s="33">
        <v>41974</v>
      </c>
      <c r="E569" s="96">
        <v>96.780363404526597</v>
      </c>
      <c r="F569" s="94"/>
      <c r="G569" s="34">
        <v>9</v>
      </c>
      <c r="H569" s="34">
        <v>-8531030438.7062492</v>
      </c>
      <c r="I569" s="34">
        <v>21981403504602.902</v>
      </c>
      <c r="K569" s="89">
        <v>343</v>
      </c>
      <c r="L569" s="54">
        <v>121.46804693578159</v>
      </c>
      <c r="M569" s="54">
        <v>-6.3261916600405925</v>
      </c>
      <c r="AN569" s="54">
        <v>300</v>
      </c>
      <c r="AO569" s="54">
        <v>88.485101378927283</v>
      </c>
      <c r="AP569" s="54">
        <v>8.2952620255993139</v>
      </c>
    </row>
    <row r="570" spans="4:42" ht="20" x14ac:dyDescent="0.4">
      <c r="D570" s="33">
        <v>42005</v>
      </c>
      <c r="E570" s="96">
        <v>97.162894485176906</v>
      </c>
      <c r="F570" s="94"/>
      <c r="G570" s="34">
        <v>8.75</v>
      </c>
      <c r="H570" s="34">
        <v>-7519550166.46982</v>
      </c>
      <c r="I570" s="34">
        <v>22143141121217.797</v>
      </c>
      <c r="K570" s="89">
        <v>344</v>
      </c>
      <c r="L570" s="54">
        <v>122.73385768926026</v>
      </c>
      <c r="M570" s="54">
        <v>-7.5920024135192676</v>
      </c>
      <c r="AN570" s="54">
        <v>301</v>
      </c>
      <c r="AO570" s="54">
        <v>88.859217600311268</v>
      </c>
      <c r="AP570" s="54">
        <v>8.3036768848656379</v>
      </c>
    </row>
    <row r="571" spans="4:42" ht="20" x14ac:dyDescent="0.4">
      <c r="D571" s="33">
        <v>42036</v>
      </c>
      <c r="E571" s="96">
        <v>96.780363404526597</v>
      </c>
      <c r="F571" s="94"/>
      <c r="G571" s="34">
        <v>8.75</v>
      </c>
      <c r="H571" s="34">
        <v>-8271777956.9320202</v>
      </c>
      <c r="I571" s="34">
        <v>22360514162684.797</v>
      </c>
      <c r="K571" s="89">
        <v>345</v>
      </c>
      <c r="L571" s="54">
        <v>123.09986894366688</v>
      </c>
      <c r="M571" s="54">
        <v>-7.9580136679258828</v>
      </c>
      <c r="AN571" s="54">
        <v>302</v>
      </c>
      <c r="AO571" s="54">
        <v>89.682165122615345</v>
      </c>
      <c r="AP571" s="54">
        <v>7.0981982819112517</v>
      </c>
    </row>
    <row r="572" spans="4:42" ht="20" x14ac:dyDescent="0.4">
      <c r="D572" s="33">
        <v>42064</v>
      </c>
      <c r="E572" s="96">
        <v>97.162894485176906</v>
      </c>
      <c r="F572" s="94"/>
      <c r="G572" s="34">
        <v>8.5</v>
      </c>
      <c r="H572" s="34">
        <v>-13145247848.328299</v>
      </c>
      <c r="I572" s="34">
        <v>22498758566129.301</v>
      </c>
      <c r="K572" s="89">
        <v>346</v>
      </c>
      <c r="L572" s="54">
        <v>123.45609385044374</v>
      </c>
      <c r="M572" s="54">
        <v>-7.9317074940527306</v>
      </c>
      <c r="AN572" s="54">
        <v>303</v>
      </c>
      <c r="AO572" s="54">
        <v>91.43774887915967</v>
      </c>
      <c r="AP572" s="54">
        <v>5.7251456060172359</v>
      </c>
    </row>
    <row r="573" spans="4:42" ht="20" x14ac:dyDescent="0.4">
      <c r="D573" s="33">
        <v>42095</v>
      </c>
      <c r="E573" s="96">
        <v>97.927956646477497</v>
      </c>
      <c r="F573" s="94"/>
      <c r="G573" s="34">
        <v>8.5</v>
      </c>
      <c r="H573" s="34">
        <v>-11267448773.152901</v>
      </c>
      <c r="I573" s="34">
        <v>22887362235426.301</v>
      </c>
      <c r="K573" s="89">
        <v>347</v>
      </c>
      <c r="L573" s="54">
        <v>123.89833033415637</v>
      </c>
      <c r="M573" s="54">
        <v>-8.3739439777653644</v>
      </c>
      <c r="AN573" s="54">
        <v>304</v>
      </c>
      <c r="AO573" s="54">
        <v>92.114735309641958</v>
      </c>
      <c r="AP573" s="54">
        <v>5.8132213368355394</v>
      </c>
    </row>
    <row r="574" spans="4:42" ht="20" x14ac:dyDescent="0.4">
      <c r="D574" s="33">
        <v>42125</v>
      </c>
      <c r="E574" s="96">
        <v>98.693018807778103</v>
      </c>
      <c r="F574" s="94"/>
      <c r="G574" s="34">
        <v>8.5</v>
      </c>
      <c r="H574" s="34">
        <v>-9394319376.300209</v>
      </c>
      <c r="I574" s="34">
        <v>23362600230189.598</v>
      </c>
      <c r="K574" s="89">
        <v>348</v>
      </c>
      <c r="L574" s="54">
        <v>123.58529405414959</v>
      </c>
      <c r="M574" s="54">
        <v>-8.4434387784085914</v>
      </c>
      <c r="AN574" s="54">
        <v>305</v>
      </c>
      <c r="AO574" s="54">
        <v>93.046972016661925</v>
      </c>
      <c r="AP574" s="54">
        <v>5.6460467911161771</v>
      </c>
    </row>
    <row r="575" spans="4:42" ht="20" x14ac:dyDescent="0.4">
      <c r="D575" s="33">
        <v>42156</v>
      </c>
      <c r="E575" s="96">
        <v>99.840612049729003</v>
      </c>
      <c r="F575" s="94"/>
      <c r="G575" s="34">
        <v>8.25</v>
      </c>
      <c r="H575" s="34">
        <v>-11461219795.651999</v>
      </c>
      <c r="I575" s="34">
        <v>23216712512209.301</v>
      </c>
      <c r="K575" s="89">
        <v>349</v>
      </c>
      <c r="L575" s="54">
        <v>126.43198119220615</v>
      </c>
      <c r="M575" s="54">
        <v>-8.9949394325631573</v>
      </c>
      <c r="AN575" s="54">
        <v>306</v>
      </c>
      <c r="AO575" s="54">
        <v>93.277501070449659</v>
      </c>
      <c r="AP575" s="54">
        <v>6.5631109792793438</v>
      </c>
    </row>
    <row r="576" spans="4:42" ht="20" x14ac:dyDescent="0.4">
      <c r="D576" s="33">
        <v>42186</v>
      </c>
      <c r="E576" s="96">
        <v>100.60567421103001</v>
      </c>
      <c r="F576" s="94"/>
      <c r="G576" s="34">
        <v>8.25</v>
      </c>
      <c r="H576" s="34">
        <v>-11935663610.7894</v>
      </c>
      <c r="I576" s="34">
        <v>23522032341551.598</v>
      </c>
      <c r="K576" s="89">
        <v>350</v>
      </c>
      <c r="L576" s="54">
        <v>127.67235714905017</v>
      </c>
      <c r="M576" s="54">
        <v>-10.235315389407177</v>
      </c>
      <c r="AN576" s="54">
        <v>307</v>
      </c>
      <c r="AO576" s="54">
        <v>94.289936316948598</v>
      </c>
      <c r="AP576" s="54">
        <v>6.3157378940814084</v>
      </c>
    </row>
    <row r="577" spans="4:42" ht="20" x14ac:dyDescent="0.4">
      <c r="D577" s="33">
        <v>42217</v>
      </c>
      <c r="E577" s="96">
        <v>100.98820529168</v>
      </c>
      <c r="F577" s="94"/>
      <c r="G577" s="34">
        <v>8.25</v>
      </c>
      <c r="H577" s="34">
        <v>-12634210387.250099</v>
      </c>
      <c r="I577" s="34">
        <v>23659827958797</v>
      </c>
      <c r="K577" s="89">
        <v>351</v>
      </c>
      <c r="L577" s="54">
        <v>133.28174592660551</v>
      </c>
      <c r="M577" s="54">
        <v>-15.079642005661512</v>
      </c>
      <c r="AN577" s="54">
        <v>308</v>
      </c>
      <c r="AO577" s="54">
        <v>94.866252458305979</v>
      </c>
      <c r="AP577" s="54">
        <v>6.1219528333740243</v>
      </c>
    </row>
    <row r="578" spans="4:42" ht="20" x14ac:dyDescent="0.4">
      <c r="D578" s="33">
        <v>42248</v>
      </c>
      <c r="E578" s="96">
        <v>101.75326745298101</v>
      </c>
      <c r="F578" s="94"/>
      <c r="G578" s="34">
        <v>8.25</v>
      </c>
      <c r="H578" s="34">
        <v>-11034288646.599499</v>
      </c>
      <c r="I578" s="34">
        <v>23659012850962.898</v>
      </c>
      <c r="K578" s="89">
        <v>352</v>
      </c>
      <c r="L578" s="54">
        <v>131.5674284509721</v>
      </c>
      <c r="M578" s="54">
        <v>-12.217731288078099</v>
      </c>
      <c r="AN578" s="54">
        <v>309</v>
      </c>
      <c r="AO578" s="54">
        <v>94.469553571912741</v>
      </c>
      <c r="AP578" s="54">
        <v>7.283713881068266</v>
      </c>
    </row>
    <row r="579" spans="4:42" ht="20" x14ac:dyDescent="0.4">
      <c r="D579" s="33">
        <v>42278</v>
      </c>
      <c r="E579" s="96">
        <v>102.900860694931</v>
      </c>
      <c r="F579" s="94"/>
      <c r="G579" s="34">
        <v>7.75</v>
      </c>
      <c r="H579" s="34">
        <v>-8683497289.3003197</v>
      </c>
      <c r="I579" s="34">
        <v>24335899828340.898</v>
      </c>
      <c r="K579" s="89">
        <v>353</v>
      </c>
      <c r="L579" s="54">
        <v>131.83350885918364</v>
      </c>
      <c r="M579" s="54">
        <v>-11.718749534988632</v>
      </c>
      <c r="AN579" s="54">
        <v>310</v>
      </c>
      <c r="AO579" s="54">
        <v>96.173551047370879</v>
      </c>
      <c r="AP579" s="54">
        <v>6.7273096475601193</v>
      </c>
    </row>
    <row r="580" spans="4:42" ht="20" x14ac:dyDescent="0.4">
      <c r="D580" s="33">
        <v>42309</v>
      </c>
      <c r="E580" s="96">
        <v>103.283391775582</v>
      </c>
      <c r="F580" s="94"/>
      <c r="G580" s="34">
        <v>7.75</v>
      </c>
      <c r="H580" s="34">
        <v>-9425534189.8435802</v>
      </c>
      <c r="I580" s="34">
        <v>24311133294342.5</v>
      </c>
      <c r="K580" s="89">
        <v>354</v>
      </c>
      <c r="L580" s="54">
        <v>130.99719516619109</v>
      </c>
      <c r="M580" s="54">
        <v>-10.117373680695096</v>
      </c>
      <c r="AN580" s="54">
        <v>311</v>
      </c>
      <c r="AO580" s="54">
        <v>96.283788986544124</v>
      </c>
      <c r="AP580" s="54">
        <v>6.9996027890378798</v>
      </c>
    </row>
    <row r="581" spans="4:42" ht="20" x14ac:dyDescent="0.4">
      <c r="D581" s="33">
        <v>42339</v>
      </c>
      <c r="E581" s="96">
        <v>102.900860694931</v>
      </c>
      <c r="F581" s="94"/>
      <c r="G581" s="34">
        <v>7.75</v>
      </c>
      <c r="H581" s="34">
        <v>-10725135893.7964</v>
      </c>
      <c r="I581" s="34">
        <v>24724356561749.801</v>
      </c>
      <c r="K581" s="89">
        <v>355</v>
      </c>
      <c r="L581" s="54">
        <v>132.94196358541217</v>
      </c>
      <c r="M581" s="54">
        <v>-10.914548857965173</v>
      </c>
      <c r="AN581" s="54">
        <v>312</v>
      </c>
      <c r="AO581" s="54">
        <v>97.81607018838406</v>
      </c>
      <c r="AP581" s="54">
        <v>5.0847905065469376</v>
      </c>
    </row>
    <row r="582" spans="4:42" ht="20" x14ac:dyDescent="0.4">
      <c r="D582" s="33">
        <v>42370</v>
      </c>
      <c r="E582" s="96">
        <v>102.900860694931</v>
      </c>
      <c r="F582" s="94"/>
      <c r="G582" s="34">
        <v>7.75</v>
      </c>
      <c r="H582" s="34">
        <v>-7512770301.4576607</v>
      </c>
      <c r="I582" s="34">
        <v>24733681300439.203</v>
      </c>
      <c r="K582" s="89">
        <v>356</v>
      </c>
      <c r="L582" s="54">
        <v>133.51616901832389</v>
      </c>
      <c r="M582" s="54">
        <v>-11.106223210226887</v>
      </c>
      <c r="AN582" s="54">
        <v>313</v>
      </c>
      <c r="AO582" s="54">
        <v>97.051717282481945</v>
      </c>
      <c r="AP582" s="54">
        <v>5.8491434124490524</v>
      </c>
    </row>
    <row r="583" spans="4:42" ht="20" x14ac:dyDescent="0.4">
      <c r="D583" s="33">
        <v>42401</v>
      </c>
      <c r="E583" s="96">
        <v>102.135798533631</v>
      </c>
      <c r="F583" s="94"/>
      <c r="G583" s="34">
        <v>7.75</v>
      </c>
      <c r="H583" s="34">
        <v>-8144928529.9108191</v>
      </c>
      <c r="I583" s="34">
        <v>25247504035752.598</v>
      </c>
      <c r="K583" s="89">
        <v>357</v>
      </c>
      <c r="L583" s="54">
        <v>132.87506431096509</v>
      </c>
      <c r="M583" s="54">
        <v>-9.7000563415670911</v>
      </c>
      <c r="AN583" s="54">
        <v>314</v>
      </c>
      <c r="AO583" s="54">
        <v>98.714563256673415</v>
      </c>
      <c r="AP583" s="54">
        <v>3.4212352769575887</v>
      </c>
    </row>
    <row r="584" spans="4:42" ht="20.5" thickBot="1" x14ac:dyDescent="0.45">
      <c r="D584" s="33">
        <v>42430</v>
      </c>
      <c r="E584" s="96">
        <v>102.518329614281</v>
      </c>
      <c r="F584" s="94"/>
      <c r="G584" s="34">
        <v>7.75</v>
      </c>
      <c r="H584" s="34">
        <v>-6339121541.5731401</v>
      </c>
      <c r="I584" s="34">
        <v>25532258186767.898</v>
      </c>
      <c r="K584" s="97">
        <v>358</v>
      </c>
      <c r="L584" s="55">
        <v>134.85423740480849</v>
      </c>
      <c r="M584" s="55">
        <v>-10.531636193460486</v>
      </c>
      <c r="AN584" s="54">
        <v>315</v>
      </c>
      <c r="AO584" s="54">
        <v>99.1047007132602</v>
      </c>
      <c r="AP584" s="54">
        <v>3.4136289010208003</v>
      </c>
    </row>
    <row r="585" spans="4:42" ht="20" x14ac:dyDescent="0.4">
      <c r="D585" s="33">
        <v>42461</v>
      </c>
      <c r="E585" s="96">
        <v>103.665922856232</v>
      </c>
      <c r="F585" s="94"/>
      <c r="G585" s="34">
        <v>7</v>
      </c>
      <c r="H585" s="34">
        <v>-4735378180.0243406</v>
      </c>
      <c r="I585" s="34">
        <v>26226334385866</v>
      </c>
      <c r="AN585" s="54">
        <v>316</v>
      </c>
      <c r="AO585" s="54">
        <v>101.19224989007229</v>
      </c>
      <c r="AP585" s="54">
        <v>2.473672966159711</v>
      </c>
    </row>
    <row r="586" spans="4:42" ht="20" x14ac:dyDescent="0.4">
      <c r="D586" s="33">
        <v>42491</v>
      </c>
      <c r="E586" s="96">
        <v>105.196047178833</v>
      </c>
      <c r="F586" s="94"/>
      <c r="G586" s="34">
        <v>7</v>
      </c>
      <c r="H586" s="34">
        <v>-5276082054.6056395</v>
      </c>
      <c r="I586" s="34">
        <v>26274052059376.797</v>
      </c>
      <c r="AN586" s="54">
        <v>317</v>
      </c>
      <c r="AO586" s="54">
        <v>101.46546533079561</v>
      </c>
      <c r="AP586" s="54">
        <v>3.7305818480373887</v>
      </c>
    </row>
    <row r="587" spans="4:42" ht="20" x14ac:dyDescent="0.4">
      <c r="D587" s="33">
        <v>42522</v>
      </c>
      <c r="E587" s="96">
        <v>105.961109340134</v>
      </c>
      <c r="F587" s="94"/>
      <c r="G587" s="34">
        <v>7</v>
      </c>
      <c r="H587" s="34">
        <v>-8359584144.4696398</v>
      </c>
      <c r="I587" s="34">
        <v>26419023261293.703</v>
      </c>
      <c r="AN587" s="54">
        <v>318</v>
      </c>
      <c r="AO587" s="54">
        <v>102.65061088695521</v>
      </c>
      <c r="AP587" s="54">
        <v>3.3104984531787949</v>
      </c>
    </row>
    <row r="588" spans="4:42" ht="20" x14ac:dyDescent="0.4">
      <c r="D588" s="33">
        <v>42552</v>
      </c>
      <c r="E588" s="96">
        <v>107.108702582085</v>
      </c>
      <c r="F588" s="94"/>
      <c r="G588" s="34">
        <v>7</v>
      </c>
      <c r="H588" s="34">
        <v>-6771642336.6982298</v>
      </c>
      <c r="I588" s="34">
        <v>26744505394188.199</v>
      </c>
      <c r="AN588" s="54">
        <v>319</v>
      </c>
      <c r="AO588" s="54">
        <v>103.21389784309312</v>
      </c>
      <c r="AP588" s="54">
        <v>3.8948047389918798</v>
      </c>
    </row>
    <row r="589" spans="4:42" ht="20" x14ac:dyDescent="0.4">
      <c r="D589" s="33">
        <v>42583</v>
      </c>
      <c r="E589" s="96">
        <v>106.343640420784</v>
      </c>
      <c r="F589" s="94"/>
      <c r="G589" s="34">
        <v>7</v>
      </c>
      <c r="H589" s="34">
        <v>-7770088814.38451</v>
      </c>
      <c r="I589" s="34">
        <v>27110501840840.898</v>
      </c>
      <c r="AN589" s="54">
        <v>320</v>
      </c>
      <c r="AO589" s="54">
        <v>104.5334411609748</v>
      </c>
      <c r="AP589" s="54">
        <v>1.8101992598091954</v>
      </c>
    </row>
    <row r="590" spans="4:42" ht="20" x14ac:dyDescent="0.4">
      <c r="D590" s="33">
        <v>42614</v>
      </c>
      <c r="E590" s="96">
        <v>105.961109340134</v>
      </c>
      <c r="F590" s="94"/>
      <c r="G590" s="34">
        <v>7</v>
      </c>
      <c r="H590" s="34">
        <v>-9990872130.1470299</v>
      </c>
      <c r="I590" s="34">
        <v>28331628509268.5</v>
      </c>
      <c r="AN590" s="54">
        <v>321</v>
      </c>
      <c r="AO590" s="54">
        <v>108.66234126593437</v>
      </c>
      <c r="AP590" s="54">
        <v>-2.7012319258003714</v>
      </c>
    </row>
    <row r="591" spans="4:42" ht="20" x14ac:dyDescent="0.4">
      <c r="D591" s="33">
        <v>42644</v>
      </c>
      <c r="E591" s="96">
        <v>106.343640420784</v>
      </c>
      <c r="F591" s="94"/>
      <c r="G591" s="34">
        <v>6.75</v>
      </c>
      <c r="H591" s="34">
        <v>-10005182156.805099</v>
      </c>
      <c r="I591" s="34">
        <v>27898048937752</v>
      </c>
      <c r="AN591" s="54">
        <v>322</v>
      </c>
      <c r="AO591" s="54">
        <v>107.54319654078496</v>
      </c>
      <c r="AP591" s="54">
        <v>-1.1995561200009632</v>
      </c>
    </row>
    <row r="592" spans="4:42" ht="20" x14ac:dyDescent="0.4">
      <c r="D592" s="33">
        <v>42675</v>
      </c>
      <c r="E592" s="96">
        <v>105.961109340134</v>
      </c>
      <c r="F592" s="94"/>
      <c r="G592" s="34">
        <v>6.75</v>
      </c>
      <c r="H592" s="34">
        <v>-12272460740.6842</v>
      </c>
      <c r="I592" s="34">
        <v>21094888633016.398</v>
      </c>
      <c r="AN592" s="54">
        <v>323</v>
      </c>
      <c r="AO592" s="54">
        <v>88.148235237156712</v>
      </c>
      <c r="AP592" s="54">
        <v>17.81287410297729</v>
      </c>
    </row>
    <row r="593" spans="4:42" ht="20" x14ac:dyDescent="0.4">
      <c r="D593" s="33">
        <v>42705</v>
      </c>
      <c r="E593" s="96">
        <v>105.196047178833</v>
      </c>
      <c r="F593" s="94"/>
      <c r="G593" s="34">
        <v>6.75</v>
      </c>
      <c r="H593" s="34">
        <v>-9790455552.5394707</v>
      </c>
      <c r="I593" s="34">
        <v>20080601177080.5</v>
      </c>
      <c r="AN593" s="54">
        <v>324</v>
      </c>
      <c r="AO593" s="54">
        <v>84.561617429691864</v>
      </c>
      <c r="AP593" s="54">
        <v>20.634429749141134</v>
      </c>
    </row>
    <row r="594" spans="4:42" ht="20" x14ac:dyDescent="0.4">
      <c r="D594" s="33">
        <v>42736</v>
      </c>
      <c r="E594" s="96">
        <v>104.813516098183</v>
      </c>
      <c r="F594" s="94"/>
      <c r="G594" s="34">
        <v>6.75</v>
      </c>
      <c r="H594" s="34">
        <v>-9838218744.6607094</v>
      </c>
      <c r="I594" s="34">
        <v>21257668785573.199</v>
      </c>
      <c r="AN594" s="54">
        <v>325</v>
      </c>
      <c r="AO594" s="54">
        <v>88.025740903253848</v>
      </c>
      <c r="AP594" s="54">
        <v>16.787775194929154</v>
      </c>
    </row>
    <row r="595" spans="4:42" ht="20" x14ac:dyDescent="0.4">
      <c r="D595" s="33">
        <v>42767</v>
      </c>
      <c r="E595" s="96">
        <v>104.813516098183</v>
      </c>
      <c r="F595" s="94"/>
      <c r="G595" s="34">
        <v>6.75</v>
      </c>
      <c r="H595" s="34">
        <v>-11568809336.875</v>
      </c>
      <c r="I595" s="34">
        <v>22489536883386</v>
      </c>
      <c r="AN595" s="54">
        <v>326</v>
      </c>
      <c r="AO595" s="54">
        <v>92.06533545633792</v>
      </c>
      <c r="AP595" s="54">
        <v>12.748180641845082</v>
      </c>
    </row>
    <row r="596" spans="4:42" ht="20" x14ac:dyDescent="0.4">
      <c r="D596" s="33">
        <v>42795</v>
      </c>
      <c r="E596" s="96">
        <v>105.196047178833</v>
      </c>
      <c r="F596" s="94"/>
      <c r="G596" s="34">
        <v>6.75</v>
      </c>
      <c r="H596" s="34">
        <v>-12850607316.8165</v>
      </c>
      <c r="I596" s="34">
        <v>26293062389850.301</v>
      </c>
      <c r="AN596" s="54">
        <v>327</v>
      </c>
      <c r="AO596" s="54">
        <v>103.53702194230786</v>
      </c>
      <c r="AP596" s="54">
        <v>1.6590252365251388</v>
      </c>
    </row>
    <row r="597" spans="4:42" ht="20" x14ac:dyDescent="0.4">
      <c r="D597" s="33">
        <v>42826</v>
      </c>
      <c r="E597" s="96">
        <v>105.961109340134</v>
      </c>
      <c r="F597" s="94"/>
      <c r="G597" s="34">
        <v>6.5</v>
      </c>
      <c r="H597" s="34">
        <v>-14275374209.242001</v>
      </c>
      <c r="I597" s="34">
        <v>25694513854620.598</v>
      </c>
      <c r="AN597" s="54">
        <v>328</v>
      </c>
      <c r="AO597" s="54">
        <v>102.28163512957963</v>
      </c>
      <c r="AP597" s="54">
        <v>3.6794742105543747</v>
      </c>
    </row>
    <row r="598" spans="4:42" ht="20" x14ac:dyDescent="0.4">
      <c r="D598" s="33">
        <v>42856</v>
      </c>
      <c r="E598" s="96">
        <v>106.343640420784</v>
      </c>
      <c r="F598" s="94"/>
      <c r="G598" s="34">
        <v>6.5</v>
      </c>
      <c r="H598" s="34">
        <v>-13450158677.1271</v>
      </c>
      <c r="I598" s="34">
        <v>26025834859334.301</v>
      </c>
      <c r="AN598" s="54">
        <v>329</v>
      </c>
      <c r="AO598" s="54">
        <v>103.05002500368373</v>
      </c>
      <c r="AP598" s="54">
        <v>3.2936154171002698</v>
      </c>
    </row>
    <row r="599" spans="4:42" ht="20" x14ac:dyDescent="0.4">
      <c r="D599" s="33">
        <v>42887</v>
      </c>
      <c r="E599" s="96">
        <v>107.108702582085</v>
      </c>
      <c r="F599" s="94"/>
      <c r="G599" s="34">
        <v>6.5</v>
      </c>
      <c r="H599" s="34">
        <v>-14010652866.1717</v>
      </c>
      <c r="I599" s="34">
        <v>26807219313914.5</v>
      </c>
      <c r="AN599" s="54">
        <v>330</v>
      </c>
      <c r="AO599" s="54">
        <v>105.47997045476934</v>
      </c>
      <c r="AP599" s="54">
        <v>1.6287321273156579</v>
      </c>
    </row>
    <row r="600" spans="4:42" ht="20" x14ac:dyDescent="0.4">
      <c r="D600" s="33">
        <v>42917</v>
      </c>
      <c r="E600" s="96">
        <v>109.021357985336</v>
      </c>
      <c r="F600" s="94"/>
      <c r="G600" s="34">
        <v>6.5</v>
      </c>
      <c r="H600" s="34">
        <v>-11178408156.8911</v>
      </c>
      <c r="I600" s="34">
        <v>27185061944354.602</v>
      </c>
      <c r="AN600" s="54">
        <v>331</v>
      </c>
      <c r="AO600" s="54">
        <v>105.89016706916122</v>
      </c>
      <c r="AP600" s="54">
        <v>3.1311909161747735</v>
      </c>
    </row>
    <row r="601" spans="4:42" ht="20" x14ac:dyDescent="0.4">
      <c r="D601" s="33">
        <v>42948</v>
      </c>
      <c r="E601" s="96">
        <v>109.021357985336</v>
      </c>
      <c r="F601" s="94"/>
      <c r="G601" s="34">
        <v>6.25</v>
      </c>
      <c r="H601" s="34">
        <v>-12773135558.927301</v>
      </c>
      <c r="I601" s="34">
        <v>27534504255927.902</v>
      </c>
      <c r="AN601" s="54">
        <v>332</v>
      </c>
      <c r="AO601" s="54">
        <v>107.45713521124833</v>
      </c>
      <c r="AP601" s="54">
        <v>1.5642227740876677</v>
      </c>
    </row>
    <row r="602" spans="4:42" ht="20" x14ac:dyDescent="0.4">
      <c r="D602" s="33">
        <v>42979</v>
      </c>
      <c r="E602" s="96">
        <v>109.021357985336</v>
      </c>
      <c r="F602" s="94"/>
      <c r="G602" s="34">
        <v>6.25</v>
      </c>
      <c r="H602" s="34">
        <v>-10604941368.3339</v>
      </c>
      <c r="I602" s="34">
        <v>28633323342617.602</v>
      </c>
      <c r="AN602" s="54">
        <v>333</v>
      </c>
      <c r="AO602" s="54">
        <v>110.14562190485771</v>
      </c>
      <c r="AP602" s="54">
        <v>-1.1242639195217095</v>
      </c>
    </row>
    <row r="603" spans="4:42" ht="20" x14ac:dyDescent="0.4">
      <c r="D603" s="33">
        <v>43009</v>
      </c>
      <c r="E603" s="96">
        <v>109.786420146637</v>
      </c>
      <c r="F603" s="94"/>
      <c r="G603" s="34">
        <v>6.25</v>
      </c>
      <c r="H603" s="34">
        <v>-13477387586.757301</v>
      </c>
      <c r="I603" s="34">
        <v>28516880484964.5</v>
      </c>
      <c r="AN603" s="54">
        <v>334</v>
      </c>
      <c r="AO603" s="54">
        <v>110.51202149733558</v>
      </c>
      <c r="AP603" s="54">
        <v>-0.72560135069858234</v>
      </c>
    </row>
    <row r="604" spans="4:42" ht="20" x14ac:dyDescent="0.4">
      <c r="D604" s="33">
        <v>43040</v>
      </c>
      <c r="E604" s="96">
        <v>110.168951227287</v>
      </c>
      <c r="F604" s="94"/>
      <c r="G604" s="34">
        <v>6.25</v>
      </c>
      <c r="H604" s="34">
        <v>-13441495495.2432</v>
      </c>
      <c r="I604" s="34">
        <v>28387434046689.602</v>
      </c>
      <c r="AN604" s="54">
        <v>335</v>
      </c>
      <c r="AO604" s="54">
        <v>110.12350792222003</v>
      </c>
      <c r="AP604" s="54">
        <v>4.544330506696781E-2</v>
      </c>
    </row>
    <row r="605" spans="4:42" ht="20" x14ac:dyDescent="0.4">
      <c r="D605" s="33">
        <v>43070</v>
      </c>
      <c r="E605" s="96">
        <v>109.403889065987</v>
      </c>
      <c r="F605" s="94"/>
      <c r="G605" s="34">
        <v>6.25</v>
      </c>
      <c r="H605" s="34">
        <v>-13354408074.8813</v>
      </c>
      <c r="I605" s="34">
        <v>29083227417969.102</v>
      </c>
      <c r="AN605" s="54">
        <v>336</v>
      </c>
      <c r="AO605" s="54">
        <v>112.14281429685315</v>
      </c>
      <c r="AP605" s="54">
        <v>-2.738925230866144</v>
      </c>
    </row>
    <row r="606" spans="4:42" ht="20" x14ac:dyDescent="0.4">
      <c r="D606" s="33">
        <v>43101</v>
      </c>
      <c r="E606" s="96">
        <v>110.168951227287</v>
      </c>
      <c r="F606" s="94"/>
      <c r="G606" s="34">
        <v>6.25</v>
      </c>
      <c r="H606" s="34">
        <v>-15327251291.702999</v>
      </c>
      <c r="I606" s="34">
        <v>29537504411044.301</v>
      </c>
      <c r="AN606" s="54">
        <v>337</v>
      </c>
      <c r="AO606" s="54">
        <v>113.96143002678821</v>
      </c>
      <c r="AP606" s="54">
        <v>-3.792478799501211</v>
      </c>
    </row>
    <row r="607" spans="4:42" ht="20" x14ac:dyDescent="0.4">
      <c r="D607" s="33">
        <v>43132</v>
      </c>
      <c r="E607" s="96">
        <v>109.786420146637</v>
      </c>
      <c r="F607" s="94"/>
      <c r="G607" s="34">
        <v>6.25</v>
      </c>
      <c r="H607" s="34">
        <v>-14345116284.387699</v>
      </c>
      <c r="I607" s="34">
        <v>29636555058488.5</v>
      </c>
      <c r="AN607" s="54">
        <v>338</v>
      </c>
      <c r="AO607" s="54">
        <v>114.00989489796771</v>
      </c>
      <c r="AP607" s="54">
        <v>-4.2234747513307127</v>
      </c>
    </row>
    <row r="608" spans="4:42" ht="20" x14ac:dyDescent="0.4">
      <c r="D608" s="33">
        <v>43160</v>
      </c>
      <c r="E608" s="96">
        <v>109.786420146637</v>
      </c>
      <c r="F608" s="94"/>
      <c r="G608" s="34">
        <v>6.25</v>
      </c>
      <c r="H608" s="34">
        <v>-15736210216.612801</v>
      </c>
      <c r="I608" s="34">
        <v>32007438296251</v>
      </c>
      <c r="AN608" s="54">
        <v>339</v>
      </c>
      <c r="AO608" s="54">
        <v>121.30656262864628</v>
      </c>
      <c r="AP608" s="54">
        <v>-11.520142482009277</v>
      </c>
    </row>
    <row r="609" spans="4:42" ht="20" x14ac:dyDescent="0.4">
      <c r="D609" s="33">
        <v>43191</v>
      </c>
      <c r="E609" s="96">
        <v>110.168951227287</v>
      </c>
      <c r="F609" s="94"/>
      <c r="G609" s="34">
        <v>6.25</v>
      </c>
      <c r="H609" s="34">
        <v>-14070374642.0847</v>
      </c>
      <c r="I609" s="34">
        <v>31355679691123</v>
      </c>
      <c r="AN609" s="54">
        <v>340</v>
      </c>
      <c r="AO609" s="54">
        <v>118.98439466069048</v>
      </c>
      <c r="AP609" s="54">
        <v>-8.8154434334034875</v>
      </c>
    </row>
    <row r="610" spans="4:42" ht="20" x14ac:dyDescent="0.4">
      <c r="D610" s="33">
        <v>43221</v>
      </c>
      <c r="E610" s="96">
        <v>110.551482307938</v>
      </c>
      <c r="F610" s="94"/>
      <c r="G610" s="34">
        <v>6.25</v>
      </c>
      <c r="H610" s="34">
        <v>-14062934732.368599</v>
      </c>
      <c r="I610" s="34">
        <v>31472581494831.199</v>
      </c>
      <c r="AN610" s="54">
        <v>341</v>
      </c>
      <c r="AO610" s="54">
        <v>119.32543531352607</v>
      </c>
      <c r="AP610" s="54">
        <v>-8.7739530055880692</v>
      </c>
    </row>
    <row r="611" spans="4:42" ht="20" x14ac:dyDescent="0.4">
      <c r="D611" s="33">
        <v>43252</v>
      </c>
      <c r="E611" s="96">
        <v>111.316544469238</v>
      </c>
      <c r="F611" s="94"/>
      <c r="G611" s="34">
        <v>6.5</v>
      </c>
      <c r="H611" s="34">
        <v>-17492721674.817703</v>
      </c>
      <c r="I611" s="34">
        <v>31676657686217.699</v>
      </c>
      <c r="AN611" s="54">
        <v>342</v>
      </c>
      <c r="AO611" s="54">
        <v>120.62025788783384</v>
      </c>
      <c r="AP611" s="54">
        <v>-9.3037134185958479</v>
      </c>
    </row>
    <row r="612" spans="4:42" ht="20" x14ac:dyDescent="0.4">
      <c r="D612" s="33">
        <v>43282</v>
      </c>
      <c r="E612" s="96">
        <v>115.14185527574099</v>
      </c>
      <c r="F612" s="94"/>
      <c r="G612" s="34">
        <v>6.5</v>
      </c>
      <c r="H612" s="34">
        <v>-17660783232.660999</v>
      </c>
      <c r="I612" s="34">
        <v>31951586606726.5</v>
      </c>
      <c r="AN612" s="54">
        <v>343</v>
      </c>
      <c r="AO612" s="54">
        <v>121.46804693578159</v>
      </c>
      <c r="AP612" s="54">
        <v>-6.3261916600405925</v>
      </c>
    </row>
    <row r="613" spans="4:42" ht="20" x14ac:dyDescent="0.4">
      <c r="D613" s="33">
        <v>43313</v>
      </c>
      <c r="E613" s="96">
        <v>115.14185527574099</v>
      </c>
      <c r="F613" s="94"/>
      <c r="G613" s="34">
        <v>6.75</v>
      </c>
      <c r="H613" s="34">
        <v>-17798209014.1394</v>
      </c>
      <c r="I613" s="34">
        <v>32422421421697.098</v>
      </c>
      <c r="AN613" s="54">
        <v>344</v>
      </c>
      <c r="AO613" s="54">
        <v>122.73385768926026</v>
      </c>
      <c r="AP613" s="54">
        <v>-7.5920024135192676</v>
      </c>
    </row>
    <row r="614" spans="4:42" ht="20" x14ac:dyDescent="0.4">
      <c r="D614" s="33">
        <v>43344</v>
      </c>
      <c r="E614" s="96">
        <v>115.14185527574099</v>
      </c>
      <c r="F614" s="94"/>
      <c r="G614" s="34">
        <v>6.75</v>
      </c>
      <c r="H614" s="34">
        <v>-16116752862.088699</v>
      </c>
      <c r="I614" s="34">
        <v>32688500890365.5</v>
      </c>
      <c r="AN614" s="54">
        <v>345</v>
      </c>
      <c r="AO614" s="54">
        <v>123.09986894366688</v>
      </c>
      <c r="AP614" s="54">
        <v>-7.9580136679258828</v>
      </c>
    </row>
    <row r="615" spans="4:42" ht="20" x14ac:dyDescent="0.4">
      <c r="D615" s="33">
        <v>43374</v>
      </c>
      <c r="E615" s="96">
        <v>115.52438635639101</v>
      </c>
      <c r="F615" s="94"/>
      <c r="G615" s="34">
        <v>6.75</v>
      </c>
      <c r="H615" s="34">
        <v>-16618555019.350601</v>
      </c>
      <c r="I615" s="34">
        <v>32767789185913.203</v>
      </c>
      <c r="AN615" s="54">
        <v>346</v>
      </c>
      <c r="AO615" s="54">
        <v>123.45609385044374</v>
      </c>
      <c r="AP615" s="54">
        <v>-7.9317074940527306</v>
      </c>
    </row>
    <row r="616" spans="4:42" ht="20" x14ac:dyDescent="0.4">
      <c r="D616" s="33">
        <v>43405</v>
      </c>
      <c r="E616" s="96">
        <v>115.52438635639101</v>
      </c>
      <c r="F616" s="94"/>
      <c r="G616" s="34">
        <v>6.75</v>
      </c>
      <c r="H616" s="34">
        <v>-15892860942.5769</v>
      </c>
      <c r="I616" s="34">
        <v>32979546731723.801</v>
      </c>
      <c r="AN616" s="54">
        <v>347</v>
      </c>
      <c r="AO616" s="54">
        <v>123.89833033415637</v>
      </c>
      <c r="AP616" s="54">
        <v>-8.3739439777653644</v>
      </c>
    </row>
    <row r="617" spans="4:42" ht="20" x14ac:dyDescent="0.4">
      <c r="D617" s="33">
        <v>43435</v>
      </c>
      <c r="E617" s="96">
        <v>115.14185527574099</v>
      </c>
      <c r="F617" s="94"/>
      <c r="G617" s="34">
        <v>6.75</v>
      </c>
      <c r="H617" s="34">
        <v>-13768252733.3577</v>
      </c>
      <c r="I617" s="34">
        <v>33051344391146</v>
      </c>
      <c r="AN617" s="54">
        <v>348</v>
      </c>
      <c r="AO617" s="54">
        <v>123.58529405414959</v>
      </c>
      <c r="AP617" s="54">
        <v>-8.4434387784085914</v>
      </c>
    </row>
    <row r="618" spans="4:42" ht="20" x14ac:dyDescent="0.4">
      <c r="D618" s="33">
        <v>43466</v>
      </c>
      <c r="E618" s="96">
        <v>117.43704175964299</v>
      </c>
      <c r="F618" s="94"/>
      <c r="G618" s="34">
        <v>6.75</v>
      </c>
      <c r="H618" s="34">
        <v>-15097062089.3932</v>
      </c>
      <c r="I618" s="34">
        <v>33910255609194.598</v>
      </c>
      <c r="AN618" s="54">
        <v>349</v>
      </c>
      <c r="AO618" s="54">
        <v>126.43198119220615</v>
      </c>
      <c r="AP618" s="54">
        <v>-8.9949394325631573</v>
      </c>
    </row>
    <row r="619" spans="4:42" ht="20" x14ac:dyDescent="0.4">
      <c r="D619" s="33">
        <v>43497</v>
      </c>
      <c r="E619" s="96">
        <v>117.43704175964299</v>
      </c>
      <c r="F619" s="94"/>
      <c r="G619" s="34">
        <v>6.5</v>
      </c>
      <c r="H619" s="34">
        <v>-12276741833.1189</v>
      </c>
      <c r="I619" s="34">
        <v>34519334495220.898</v>
      </c>
      <c r="AN619" s="54">
        <v>350</v>
      </c>
      <c r="AO619" s="54">
        <v>127.67235714905017</v>
      </c>
      <c r="AP619" s="54">
        <v>-10.235315389407177</v>
      </c>
    </row>
    <row r="620" spans="4:42" ht="20" x14ac:dyDescent="0.4">
      <c r="D620" s="33">
        <v>43525</v>
      </c>
      <c r="E620" s="96">
        <v>118.202103920944</v>
      </c>
      <c r="F620" s="94"/>
      <c r="G620" s="34">
        <v>6.5</v>
      </c>
      <c r="H620" s="34">
        <v>-13512360594.422501</v>
      </c>
      <c r="I620" s="34">
        <v>36328009993790</v>
      </c>
      <c r="AN620" s="54">
        <v>351</v>
      </c>
      <c r="AO620" s="54">
        <v>133.28174592660551</v>
      </c>
      <c r="AP620" s="54">
        <v>-15.079642005661512</v>
      </c>
    </row>
    <row r="621" spans="4:42" ht="20" x14ac:dyDescent="0.4">
      <c r="D621" s="33">
        <v>43556</v>
      </c>
      <c r="E621" s="96">
        <v>119.349697162894</v>
      </c>
      <c r="F621" s="94"/>
      <c r="G621" s="34">
        <v>6.25</v>
      </c>
      <c r="H621" s="34">
        <v>-16514122955.817602</v>
      </c>
      <c r="I621" s="34">
        <v>35440479044415.805</v>
      </c>
      <c r="AN621" s="54">
        <v>352</v>
      </c>
      <c r="AO621" s="54">
        <v>131.5674284509721</v>
      </c>
      <c r="AP621" s="54">
        <v>-12.217731288078099</v>
      </c>
    </row>
    <row r="622" spans="4:42" ht="20" x14ac:dyDescent="0.4">
      <c r="D622" s="33">
        <v>43586</v>
      </c>
      <c r="E622" s="96">
        <v>120.11475932419501</v>
      </c>
      <c r="F622" s="94"/>
      <c r="G622" s="34">
        <v>6.25</v>
      </c>
      <c r="H622" s="34">
        <v>-15727207615.2099</v>
      </c>
      <c r="I622" s="34">
        <v>35597321071461.5</v>
      </c>
      <c r="AN622" s="54">
        <v>353</v>
      </c>
      <c r="AO622" s="54">
        <v>131.83350885918364</v>
      </c>
      <c r="AP622" s="54">
        <v>-11.718749534988632</v>
      </c>
    </row>
    <row r="623" spans="4:42" ht="20" x14ac:dyDescent="0.4">
      <c r="D623" s="33">
        <v>43617</v>
      </c>
      <c r="E623" s="96">
        <v>120.879821485496</v>
      </c>
      <c r="F623" s="94"/>
      <c r="G623" s="34">
        <v>6</v>
      </c>
      <c r="H623" s="34">
        <v>-15758691137.3603</v>
      </c>
      <c r="I623" s="34">
        <v>35258728720531</v>
      </c>
      <c r="AN623" s="54">
        <v>354</v>
      </c>
      <c r="AO623" s="54">
        <v>130.99719516619109</v>
      </c>
      <c r="AP623" s="54">
        <v>-10.117373680695096</v>
      </c>
    </row>
    <row r="624" spans="4:42" ht="20" x14ac:dyDescent="0.4">
      <c r="D624" s="33">
        <v>43647</v>
      </c>
      <c r="E624" s="96">
        <v>122.027414727447</v>
      </c>
      <c r="F624" s="94"/>
      <c r="G624" s="34">
        <v>6</v>
      </c>
      <c r="H624" s="34">
        <v>-12632576849.7026</v>
      </c>
      <c r="I624" s="34">
        <v>36184471593758.797</v>
      </c>
      <c r="AN624" s="54">
        <v>355</v>
      </c>
      <c r="AO624" s="54">
        <v>132.94196358541217</v>
      </c>
      <c r="AP624" s="54">
        <v>-10.914548857965173</v>
      </c>
    </row>
    <row r="625" spans="4:42" ht="20" x14ac:dyDescent="0.4">
      <c r="D625" s="33">
        <v>43678</v>
      </c>
      <c r="E625" s="96">
        <v>122.40994580809701</v>
      </c>
      <c r="F625" s="94"/>
      <c r="G625" s="34">
        <v>5.65</v>
      </c>
      <c r="H625" s="34">
        <v>-13264820683.3633</v>
      </c>
      <c r="I625" s="34">
        <v>36255986876630</v>
      </c>
      <c r="AN625" s="54">
        <v>356</v>
      </c>
      <c r="AO625" s="54">
        <v>133.51616901832389</v>
      </c>
      <c r="AP625" s="54">
        <v>-11.106223210226887</v>
      </c>
    </row>
    <row r="626" spans="4:42" ht="20" x14ac:dyDescent="0.4">
      <c r="D626" s="33">
        <v>43709</v>
      </c>
      <c r="E626" s="96">
        <v>123.175007969398</v>
      </c>
      <c r="F626" s="94"/>
      <c r="G626" s="34">
        <v>5.65</v>
      </c>
      <c r="H626" s="34">
        <v>-11875099843.093</v>
      </c>
      <c r="I626" s="34">
        <v>36154179705716.297</v>
      </c>
      <c r="AN626" s="54">
        <v>357</v>
      </c>
      <c r="AO626" s="54">
        <v>132.87506431096509</v>
      </c>
      <c r="AP626" s="54">
        <v>-9.7000563415670911</v>
      </c>
    </row>
    <row r="627" spans="4:42" ht="20.5" thickBot="1" x14ac:dyDescent="0.45">
      <c r="D627" s="33">
        <v>43739</v>
      </c>
      <c r="E627" s="96">
        <v>124.322601211348</v>
      </c>
      <c r="F627" s="94"/>
      <c r="G627" s="34">
        <v>5.4</v>
      </c>
      <c r="H627" s="34">
        <v>-9741853357.9706402</v>
      </c>
      <c r="I627" s="34">
        <v>36957415600852.398</v>
      </c>
      <c r="AN627" s="55">
        <v>358</v>
      </c>
      <c r="AO627" s="55">
        <v>134.85423740480849</v>
      </c>
      <c r="AP627" s="55">
        <v>-10.531636193460486</v>
      </c>
    </row>
  </sheetData>
  <mergeCells count="13">
    <mergeCell ref="X228:AD228"/>
    <mergeCell ref="X229:AD229"/>
    <mergeCell ref="A3:D6"/>
    <mergeCell ref="A7:D7"/>
    <mergeCell ref="A14:D14"/>
    <mergeCell ref="A27:B28"/>
    <mergeCell ref="A40:J40"/>
    <mergeCell ref="L40:T40"/>
    <mergeCell ref="A1:E2"/>
    <mergeCell ref="A92:B93"/>
    <mergeCell ref="A104:J104"/>
    <mergeCell ref="L104:T104"/>
    <mergeCell ref="A168:B16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191"/>
  <sheetViews>
    <sheetView tabSelected="1" topLeftCell="A127" zoomScale="10" zoomScaleNormal="10" workbookViewId="0">
      <selection activeCell="Q63" sqref="Q63"/>
    </sheetView>
  </sheetViews>
  <sheetFormatPr defaultRowHeight="14.5" x14ac:dyDescent="0.35"/>
  <cols>
    <col min="1" max="1" width="22.81640625" bestFit="1" customWidth="1"/>
    <col min="2" max="2" width="49.1796875" bestFit="1" customWidth="1"/>
    <col min="3" max="3" width="50.08984375" bestFit="1" customWidth="1"/>
    <col min="4" max="4" width="48.26953125" bestFit="1" customWidth="1"/>
    <col min="5" max="5" width="23.7265625" bestFit="1" customWidth="1"/>
    <col min="6" max="6" width="31.90625" bestFit="1" customWidth="1"/>
    <col min="7" max="7" width="9.453125" customWidth="1"/>
    <col min="9" max="9" width="9.453125" customWidth="1"/>
    <col min="13" max="13" width="8.7265625" customWidth="1"/>
    <col min="17" max="17" width="3.7265625" bestFit="1" customWidth="1"/>
    <col min="21" max="21" width="9.453125" customWidth="1"/>
    <col min="29" max="29" width="9.453125" customWidth="1"/>
    <col min="41" max="41" width="9.453125" customWidth="1"/>
    <col min="43" max="43" width="22.81640625" customWidth="1"/>
    <col min="44" max="44" width="85.54296875" customWidth="1"/>
    <col min="45" max="45" width="50.08984375" bestFit="1" customWidth="1"/>
    <col min="46" max="46" width="48.26953125" bestFit="1" customWidth="1"/>
    <col min="47" max="47" width="23.7265625" bestFit="1" customWidth="1"/>
    <col min="48" max="48" width="31.90625" bestFit="1" customWidth="1"/>
    <col min="49" max="49" width="20.08984375" bestFit="1" customWidth="1"/>
    <col min="50" max="52" width="19.1796875" bestFit="1" customWidth="1"/>
    <col min="53" max="53" width="21.90625" bestFit="1" customWidth="1"/>
    <col min="54" max="55" width="18.26953125" bestFit="1" customWidth="1"/>
  </cols>
  <sheetData>
    <row r="1" spans="1:7" x14ac:dyDescent="0.35">
      <c r="A1" s="266" t="s">
        <v>129</v>
      </c>
      <c r="B1" s="267"/>
      <c r="C1" s="267"/>
      <c r="D1" s="267"/>
      <c r="E1" s="267"/>
    </row>
    <row r="2" spans="1:7" x14ac:dyDescent="0.35">
      <c r="A2" s="267"/>
      <c r="B2" s="267"/>
      <c r="C2" s="267"/>
      <c r="D2" s="267"/>
      <c r="E2" s="267"/>
    </row>
    <row r="4" spans="1:7" x14ac:dyDescent="0.35">
      <c r="A4" s="268" t="s">
        <v>130</v>
      </c>
      <c r="B4" s="268"/>
      <c r="C4" s="268"/>
      <c r="D4" s="268"/>
      <c r="E4" s="268"/>
      <c r="F4" s="268"/>
      <c r="G4" s="268"/>
    </row>
    <row r="5" spans="1:7" x14ac:dyDescent="0.35">
      <c r="A5" s="268"/>
      <c r="B5" s="268"/>
      <c r="C5" s="268"/>
      <c r="D5" s="268"/>
      <c r="E5" s="268"/>
      <c r="F5" s="268"/>
      <c r="G5" s="268"/>
    </row>
    <row r="6" spans="1:7" x14ac:dyDescent="0.35">
      <c r="A6" s="268"/>
      <c r="B6" s="268"/>
      <c r="C6" s="268"/>
      <c r="D6" s="268"/>
      <c r="E6" s="268"/>
      <c r="F6" s="268"/>
      <c r="G6" s="268"/>
    </row>
    <row r="38" spans="1:51" s="98" customFormat="1" x14ac:dyDescent="0.35"/>
    <row r="39" spans="1:51" x14ac:dyDescent="0.35">
      <c r="A39" s="269" t="s">
        <v>6</v>
      </c>
      <c r="B39" s="270"/>
      <c r="C39" s="270"/>
      <c r="D39" s="270"/>
      <c r="E39" s="270"/>
      <c r="F39" s="270"/>
      <c r="G39" s="270"/>
      <c r="H39" s="270"/>
      <c r="I39" s="270"/>
      <c r="J39" s="270"/>
      <c r="K39" s="270"/>
      <c r="L39" s="270"/>
    </row>
    <row r="40" spans="1:51" x14ac:dyDescent="0.35">
      <c r="A40" s="270"/>
      <c r="B40" s="270"/>
      <c r="C40" s="270"/>
      <c r="D40" s="270"/>
      <c r="E40" s="270"/>
      <c r="F40" s="270"/>
      <c r="G40" s="270"/>
      <c r="H40" s="270"/>
      <c r="I40" s="270"/>
      <c r="J40" s="270"/>
      <c r="K40" s="270"/>
      <c r="L40" s="270"/>
    </row>
    <row r="41" spans="1:51" x14ac:dyDescent="0.35">
      <c r="A41" s="270"/>
      <c r="B41" s="270"/>
      <c r="C41" s="270"/>
      <c r="D41" s="270"/>
      <c r="E41" s="270"/>
      <c r="F41" s="270"/>
      <c r="G41" s="270"/>
      <c r="H41" s="270"/>
      <c r="I41" s="270"/>
      <c r="J41" s="270"/>
      <c r="K41" s="270"/>
      <c r="L41" s="270"/>
    </row>
    <row r="43" spans="1:51" ht="39" customHeight="1" x14ac:dyDescent="0.7">
      <c r="B43" s="265" t="s">
        <v>131</v>
      </c>
      <c r="C43" s="265"/>
      <c r="D43" s="265"/>
      <c r="E43" s="265"/>
      <c r="F43" s="265"/>
    </row>
    <row r="44" spans="1:51" ht="36" x14ac:dyDescent="0.8">
      <c r="AR44" s="264" t="s">
        <v>132</v>
      </c>
      <c r="AS44" s="271"/>
      <c r="AT44" s="271"/>
    </row>
    <row r="45" spans="1:51" x14ac:dyDescent="0.35">
      <c r="C45" s="99"/>
      <c r="D45" s="100"/>
    </row>
    <row r="46" spans="1:51" ht="26" x14ac:dyDescent="0.6">
      <c r="A46" s="101" t="s">
        <v>133</v>
      </c>
      <c r="B46" s="102">
        <v>0.7</v>
      </c>
      <c r="C46" s="103"/>
      <c r="D46" s="103"/>
      <c r="E46" s="104"/>
      <c r="F46" s="104"/>
      <c r="G46" s="105"/>
      <c r="H46" s="106"/>
      <c r="I46" s="106"/>
      <c r="J46" s="106"/>
      <c r="K46" s="106"/>
      <c r="L46" s="106"/>
      <c r="M46" s="106"/>
      <c r="N46" s="34"/>
      <c r="O46" s="34"/>
      <c r="P46" s="34"/>
      <c r="Q46" s="34"/>
      <c r="R46" s="34"/>
      <c r="S46" s="34"/>
      <c r="T46" s="34"/>
      <c r="AS46" s="107"/>
      <c r="AT46" s="106"/>
      <c r="AU46" s="106"/>
      <c r="AV46" s="106"/>
      <c r="AW46" s="106"/>
      <c r="AX46" s="106"/>
      <c r="AY46" s="108"/>
    </row>
    <row r="47" spans="1:51" ht="26" x14ac:dyDescent="0.6">
      <c r="A47" s="101" t="s">
        <v>134</v>
      </c>
      <c r="B47" s="102">
        <f>1-B46</f>
        <v>0.30000000000000004</v>
      </c>
      <c r="C47" s="109" t="s">
        <v>135</v>
      </c>
      <c r="D47" s="109">
        <f>SUM(F52:F141)/COUNT(F52:F141)</f>
        <v>11.722418007502441</v>
      </c>
      <c r="E47" s="104"/>
      <c r="F47" s="104"/>
      <c r="G47" s="105"/>
      <c r="H47" s="106"/>
      <c r="I47" s="106"/>
      <c r="J47" s="106"/>
      <c r="K47" s="106"/>
      <c r="L47" s="106"/>
      <c r="M47" s="106"/>
      <c r="N47" s="34"/>
      <c r="O47" s="34"/>
      <c r="P47" s="34"/>
      <c r="Q47" s="34"/>
      <c r="R47" s="34"/>
      <c r="S47" s="34"/>
      <c r="T47" s="34"/>
      <c r="AR47" s="101" t="s">
        <v>133</v>
      </c>
      <c r="AS47" s="102">
        <v>0.9</v>
      </c>
      <c r="AT47" s="110"/>
      <c r="AU47" s="110"/>
      <c r="AV47" s="104"/>
      <c r="AW47" s="108"/>
    </row>
    <row r="48" spans="1:51" ht="26" x14ac:dyDescent="0.6">
      <c r="A48" s="111"/>
      <c r="B48" s="111"/>
      <c r="C48" s="106"/>
      <c r="D48" s="106"/>
      <c r="E48" s="106"/>
      <c r="F48" s="104"/>
      <c r="G48" s="104"/>
      <c r="H48" s="105"/>
      <c r="I48" s="106"/>
      <c r="J48" s="106"/>
      <c r="K48" s="106"/>
      <c r="L48" s="106"/>
      <c r="M48" s="106"/>
      <c r="N48" s="106"/>
      <c r="O48" s="34"/>
      <c r="P48" s="34"/>
      <c r="Q48" s="34"/>
      <c r="R48" s="34"/>
      <c r="S48" s="34"/>
      <c r="T48" s="34"/>
      <c r="U48" s="34"/>
      <c r="AR48" s="101" t="s">
        <v>134</v>
      </c>
      <c r="AS48" s="102">
        <f>1-AS47</f>
        <v>9.9999999999999978E-2</v>
      </c>
      <c r="AT48" s="109" t="s">
        <v>135</v>
      </c>
      <c r="AU48" s="109">
        <f>SUM(AV53:AV142)/COUNT(AV53:AV142)</f>
        <v>4.3242943758851755</v>
      </c>
      <c r="AV48" s="104"/>
      <c r="AW48" s="108"/>
    </row>
    <row r="49" spans="1:50" ht="26.5" thickBot="1" x14ac:dyDescent="0.65">
      <c r="A49" s="111"/>
      <c r="B49" s="111"/>
      <c r="C49" s="106"/>
      <c r="D49" s="106"/>
      <c r="E49" s="106"/>
      <c r="F49" s="104"/>
      <c r="G49" s="104"/>
      <c r="H49" s="105"/>
      <c r="I49" s="106"/>
      <c r="J49" s="106"/>
      <c r="K49" s="106"/>
      <c r="L49" s="106"/>
      <c r="M49" s="106"/>
      <c r="N49" s="106"/>
      <c r="O49" s="34"/>
      <c r="P49" s="34"/>
      <c r="Q49" s="34"/>
      <c r="R49" s="34"/>
      <c r="S49" s="34"/>
      <c r="T49" s="34"/>
      <c r="U49" s="34"/>
      <c r="AR49" s="111"/>
      <c r="AS49" s="106"/>
      <c r="AT49" s="106"/>
      <c r="AU49" s="106"/>
      <c r="AV49" s="104"/>
      <c r="AW49" s="104"/>
      <c r="AX49" s="108"/>
    </row>
    <row r="50" spans="1:50" ht="26.5" thickBot="1" x14ac:dyDescent="0.65">
      <c r="A50" s="112" t="s">
        <v>7</v>
      </c>
      <c r="B50" s="113" t="s">
        <v>136</v>
      </c>
      <c r="C50" s="113" t="s">
        <v>137</v>
      </c>
      <c r="D50" s="113" t="s">
        <v>138</v>
      </c>
      <c r="E50" s="114" t="s">
        <v>139</v>
      </c>
      <c r="F50" s="115" t="s">
        <v>140</v>
      </c>
      <c r="G50" s="105"/>
      <c r="H50" s="106"/>
      <c r="I50" s="106"/>
      <c r="J50" s="106"/>
      <c r="K50" s="106"/>
      <c r="L50" s="106"/>
      <c r="M50" s="106"/>
      <c r="N50" s="34"/>
      <c r="O50" s="34"/>
      <c r="P50" s="34"/>
      <c r="Q50" s="34"/>
      <c r="R50" s="34"/>
      <c r="S50" s="34"/>
      <c r="T50" s="34"/>
      <c r="AQ50" s="111"/>
      <c r="AR50" s="106"/>
      <c r="AS50" s="106"/>
      <c r="AT50" s="106"/>
      <c r="AU50" s="104"/>
      <c r="AV50" s="104"/>
      <c r="AW50" s="108"/>
    </row>
    <row r="51" spans="1:50" ht="26" x14ac:dyDescent="0.6">
      <c r="A51" s="116">
        <v>1929</v>
      </c>
      <c r="B51" s="117">
        <v>0.6</v>
      </c>
      <c r="C51" s="117" t="e">
        <v>#N/A</v>
      </c>
      <c r="D51" s="117" t="e">
        <v>#N/A</v>
      </c>
      <c r="E51" s="118"/>
      <c r="F51" s="118"/>
      <c r="G51" s="105"/>
      <c r="H51" s="106"/>
      <c r="I51" s="106"/>
      <c r="J51" s="106"/>
      <c r="K51" s="106"/>
      <c r="L51" s="106"/>
      <c r="M51" s="106"/>
      <c r="N51" s="34"/>
      <c r="O51" s="34"/>
      <c r="P51" s="34"/>
      <c r="Q51" s="34"/>
      <c r="R51" s="34"/>
      <c r="S51" s="34"/>
      <c r="T51" s="34"/>
      <c r="AQ51" s="119" t="s">
        <v>7</v>
      </c>
      <c r="AR51" s="120" t="s">
        <v>132</v>
      </c>
      <c r="AS51" s="120" t="s">
        <v>141</v>
      </c>
      <c r="AT51" s="120" t="s">
        <v>138</v>
      </c>
      <c r="AU51" s="121" t="s">
        <v>139</v>
      </c>
      <c r="AV51" s="122" t="s">
        <v>140</v>
      </c>
      <c r="AW51" s="108"/>
    </row>
    <row r="52" spans="1:50" ht="26" x14ac:dyDescent="0.6">
      <c r="A52" s="123">
        <v>1930</v>
      </c>
      <c r="B52" s="124">
        <v>-6.4</v>
      </c>
      <c r="C52" s="124">
        <f>B51</f>
        <v>0.6</v>
      </c>
      <c r="D52" s="124">
        <f>B51</f>
        <v>0.6</v>
      </c>
      <c r="E52" s="125">
        <f t="shared" ref="E52:E115" si="0">B52-C52</f>
        <v>-7</v>
      </c>
      <c r="F52" s="125">
        <f>E52*E52</f>
        <v>49</v>
      </c>
      <c r="G52" s="105"/>
      <c r="H52" s="106"/>
      <c r="I52" s="106"/>
      <c r="J52" s="106"/>
      <c r="K52" s="106"/>
      <c r="L52" s="106"/>
      <c r="M52" s="106"/>
      <c r="N52" s="34"/>
      <c r="O52" s="34"/>
      <c r="P52" s="34"/>
      <c r="Q52" s="34"/>
      <c r="R52" s="34"/>
      <c r="S52" s="34"/>
      <c r="T52" s="34"/>
      <c r="AQ52" s="126">
        <v>1929</v>
      </c>
      <c r="AR52" s="127">
        <v>3.2</v>
      </c>
      <c r="AS52" s="127" t="e">
        <v>#N/A</v>
      </c>
      <c r="AT52" s="127" t="e">
        <v>#N/A</v>
      </c>
      <c r="AU52" s="127"/>
      <c r="AV52" s="127"/>
      <c r="AW52" s="108"/>
    </row>
    <row r="53" spans="1:50" ht="26" x14ac:dyDescent="0.6">
      <c r="A53" s="123">
        <v>1931</v>
      </c>
      <c r="B53" s="124">
        <v>-9.3000000000000007</v>
      </c>
      <c r="C53" s="124">
        <f>$B$46*B52+$B$47*C52</f>
        <v>-4.3</v>
      </c>
      <c r="D53" s="124">
        <f t="shared" ref="D53:D116" si="1">0.1*B52+0.9*D52</f>
        <v>-0.10000000000000009</v>
      </c>
      <c r="E53" s="125">
        <f t="shared" si="0"/>
        <v>-5.0000000000000009</v>
      </c>
      <c r="F53" s="125">
        <f t="shared" ref="F53:F116" si="2">E53*E53</f>
        <v>25.000000000000007</v>
      </c>
      <c r="G53" s="105"/>
      <c r="H53" s="106"/>
      <c r="I53" s="106"/>
      <c r="J53" s="106"/>
      <c r="K53" s="106"/>
      <c r="L53" s="106"/>
      <c r="M53" s="106"/>
      <c r="N53" s="34"/>
      <c r="O53" s="34"/>
      <c r="P53" s="34"/>
      <c r="Q53" s="34"/>
      <c r="R53" s="34"/>
      <c r="S53" s="34"/>
      <c r="T53" s="34"/>
      <c r="AQ53" s="126">
        <v>1930</v>
      </c>
      <c r="AR53" s="127">
        <v>8.6999999999999993</v>
      </c>
      <c r="AS53" s="127">
        <f>AR52</f>
        <v>3.2</v>
      </c>
      <c r="AT53" s="127">
        <f>AR52</f>
        <v>3.2</v>
      </c>
      <c r="AU53" s="127">
        <f t="shared" ref="AU53:AU116" si="3">AR53-AS53</f>
        <v>5.4999999999999991</v>
      </c>
      <c r="AV53" s="127">
        <f t="shared" ref="AV53:AV116" si="4">AU53*AU53</f>
        <v>30.249999999999989</v>
      </c>
      <c r="AW53" s="108"/>
    </row>
    <row r="54" spans="1:50" ht="26" x14ac:dyDescent="0.6">
      <c r="A54" s="123">
        <v>1932</v>
      </c>
      <c r="B54" s="124">
        <v>-10.299999999999999</v>
      </c>
      <c r="C54" s="124">
        <f t="shared" ref="C54:C117" si="5">$B$46*B53+$B$47*C53</f>
        <v>-7.8</v>
      </c>
      <c r="D54" s="124">
        <f t="shared" si="1"/>
        <v>-1.0200000000000002</v>
      </c>
      <c r="E54" s="125">
        <f t="shared" si="0"/>
        <v>-2.4999999999999991</v>
      </c>
      <c r="F54" s="125">
        <f t="shared" si="2"/>
        <v>6.2499999999999956</v>
      </c>
      <c r="G54" s="105"/>
      <c r="H54" s="106"/>
      <c r="I54" s="106"/>
      <c r="J54" s="106"/>
      <c r="K54" s="106"/>
      <c r="L54" s="106"/>
      <c r="M54" s="106"/>
      <c r="N54" s="34"/>
      <c r="O54" s="34"/>
      <c r="P54" s="34"/>
      <c r="Q54" s="34"/>
      <c r="R54" s="34"/>
      <c r="S54" s="34"/>
      <c r="T54" s="34"/>
      <c r="AQ54" s="128">
        <v>1931</v>
      </c>
      <c r="AR54" s="124">
        <v>15.9</v>
      </c>
      <c r="AS54" s="124">
        <f t="shared" ref="AS54:AS117" si="6">$AS$47*AR53+$AS$48*AS53</f>
        <v>8.1499999999999986</v>
      </c>
      <c r="AT54" s="124">
        <f t="shared" ref="AT54:AT117" si="7">0.1*AR53+0.9*AT53</f>
        <v>3.7500000000000004</v>
      </c>
      <c r="AU54" s="124">
        <f t="shared" si="3"/>
        <v>7.7500000000000018</v>
      </c>
      <c r="AV54" s="124">
        <f t="shared" si="4"/>
        <v>60.062500000000028</v>
      </c>
      <c r="AW54" s="108"/>
    </row>
    <row r="55" spans="1:50" ht="26" x14ac:dyDescent="0.6">
      <c r="A55" s="123">
        <v>1933</v>
      </c>
      <c r="B55" s="124">
        <v>0.8</v>
      </c>
      <c r="C55" s="124">
        <f t="shared" si="5"/>
        <v>-9.5499999999999989</v>
      </c>
      <c r="D55" s="124">
        <f t="shared" si="1"/>
        <v>-1.9480000000000004</v>
      </c>
      <c r="E55" s="125">
        <f t="shared" si="0"/>
        <v>10.35</v>
      </c>
      <c r="F55" s="125">
        <f t="shared" si="2"/>
        <v>107.12249999999999</v>
      </c>
      <c r="G55" s="105"/>
      <c r="H55" s="106"/>
      <c r="I55" s="106"/>
      <c r="J55" s="106"/>
      <c r="K55" s="106"/>
      <c r="L55" s="106"/>
      <c r="M55" s="106"/>
      <c r="N55" s="34"/>
      <c r="O55" s="34"/>
      <c r="P55" s="34"/>
      <c r="Q55" s="34"/>
      <c r="R55" s="34"/>
      <c r="S55" s="34"/>
      <c r="T55" s="34"/>
      <c r="AQ55" s="128">
        <v>1932</v>
      </c>
      <c r="AR55" s="124">
        <v>23.599999999999998</v>
      </c>
      <c r="AS55" s="124">
        <f t="shared" si="6"/>
        <v>15.125</v>
      </c>
      <c r="AT55" s="124">
        <f t="shared" si="7"/>
        <v>4.9650000000000007</v>
      </c>
      <c r="AU55" s="124">
        <f t="shared" si="3"/>
        <v>8.4749999999999979</v>
      </c>
      <c r="AV55" s="124">
        <f t="shared" si="4"/>
        <v>71.82562499999996</v>
      </c>
      <c r="AW55" s="108"/>
    </row>
    <row r="56" spans="1:50" ht="26" x14ac:dyDescent="0.6">
      <c r="A56" s="123">
        <v>1934</v>
      </c>
      <c r="B56" s="124">
        <v>1.5</v>
      </c>
      <c r="C56" s="124">
        <f t="shared" si="5"/>
        <v>-2.3050000000000002</v>
      </c>
      <c r="D56" s="124">
        <f t="shared" si="1"/>
        <v>-1.6732000000000002</v>
      </c>
      <c r="E56" s="125">
        <f t="shared" si="0"/>
        <v>3.8050000000000002</v>
      </c>
      <c r="F56" s="125">
        <f t="shared" si="2"/>
        <v>14.478025000000001</v>
      </c>
      <c r="G56" s="105"/>
      <c r="H56" s="106"/>
      <c r="I56" s="106"/>
      <c r="J56" s="106"/>
      <c r="K56" s="106"/>
      <c r="L56" s="106"/>
      <c r="M56" s="106"/>
      <c r="N56" s="34"/>
      <c r="O56" s="34"/>
      <c r="P56" s="34"/>
      <c r="Q56" s="34"/>
      <c r="R56" s="34"/>
      <c r="S56" s="34"/>
      <c r="T56" s="34"/>
      <c r="AQ56" s="128">
        <v>1933</v>
      </c>
      <c r="AR56" s="124">
        <v>24.9</v>
      </c>
      <c r="AS56" s="124">
        <f t="shared" si="6"/>
        <v>22.752499999999998</v>
      </c>
      <c r="AT56" s="124">
        <f t="shared" si="7"/>
        <v>6.8285</v>
      </c>
      <c r="AU56" s="124">
        <f t="shared" si="3"/>
        <v>2.1475000000000009</v>
      </c>
      <c r="AV56" s="124">
        <f t="shared" si="4"/>
        <v>4.6117562500000036</v>
      </c>
      <c r="AW56" s="108"/>
    </row>
    <row r="57" spans="1:50" ht="26" x14ac:dyDescent="0.6">
      <c r="A57" s="123">
        <v>1935</v>
      </c>
      <c r="B57" s="124">
        <v>3</v>
      </c>
      <c r="C57" s="124">
        <f t="shared" si="5"/>
        <v>0.35849999999999971</v>
      </c>
      <c r="D57" s="124">
        <f t="shared" si="1"/>
        <v>-1.3558800000000004</v>
      </c>
      <c r="E57" s="125">
        <f t="shared" si="0"/>
        <v>2.6415000000000002</v>
      </c>
      <c r="F57" s="125">
        <f t="shared" si="2"/>
        <v>6.9775222500000007</v>
      </c>
      <c r="G57" s="105"/>
      <c r="H57" s="106"/>
      <c r="I57" s="106"/>
      <c r="J57" s="106"/>
      <c r="K57" s="106"/>
      <c r="L57" s="106"/>
      <c r="M57" s="106"/>
      <c r="N57" s="34"/>
      <c r="O57" s="34"/>
      <c r="P57" s="34"/>
      <c r="Q57" s="34"/>
      <c r="R57" s="34"/>
      <c r="S57" s="34"/>
      <c r="T57" s="34"/>
      <c r="AQ57" s="128">
        <v>1934</v>
      </c>
      <c r="AR57" s="124">
        <v>21.7</v>
      </c>
      <c r="AS57" s="124">
        <f t="shared" si="6"/>
        <v>24.68525</v>
      </c>
      <c r="AT57" s="124">
        <f t="shared" si="7"/>
        <v>8.63565</v>
      </c>
      <c r="AU57" s="124">
        <f t="shared" si="3"/>
        <v>-2.9852500000000006</v>
      </c>
      <c r="AV57" s="124">
        <f t="shared" si="4"/>
        <v>8.9117175625000034</v>
      </c>
      <c r="AW57" s="108"/>
    </row>
    <row r="58" spans="1:50" ht="26" x14ac:dyDescent="0.6">
      <c r="A58" s="123">
        <v>1936</v>
      </c>
      <c r="B58" s="124">
        <v>1.4000000000000001</v>
      </c>
      <c r="C58" s="124">
        <f t="shared" si="5"/>
        <v>2.2075499999999995</v>
      </c>
      <c r="D58" s="124">
        <f t="shared" si="1"/>
        <v>-0.92029200000000033</v>
      </c>
      <c r="E58" s="125">
        <f t="shared" si="0"/>
        <v>-0.80754999999999932</v>
      </c>
      <c r="F58" s="125">
        <f t="shared" si="2"/>
        <v>0.65213700249999895</v>
      </c>
      <c r="G58" s="105"/>
      <c r="H58" s="106"/>
      <c r="I58" s="106"/>
      <c r="J58" s="106"/>
      <c r="K58" s="106"/>
      <c r="L58" s="106"/>
      <c r="M58" s="106"/>
      <c r="N58" s="34"/>
      <c r="O58" s="34"/>
      <c r="P58" s="34"/>
      <c r="Q58" s="34"/>
      <c r="R58" s="34"/>
      <c r="S58" s="34"/>
      <c r="T58" s="34"/>
      <c r="AQ58" s="128">
        <v>1935</v>
      </c>
      <c r="AR58" s="124">
        <v>20.100000000000001</v>
      </c>
      <c r="AS58" s="124">
        <f t="shared" si="6"/>
        <v>21.998525000000001</v>
      </c>
      <c r="AT58" s="124">
        <f t="shared" si="7"/>
        <v>9.9420850000000005</v>
      </c>
      <c r="AU58" s="124">
        <f t="shared" si="3"/>
        <v>-1.8985249999999994</v>
      </c>
      <c r="AV58" s="124">
        <f t="shared" si="4"/>
        <v>3.6043971756249977</v>
      </c>
      <c r="AW58" s="108"/>
    </row>
    <row r="59" spans="1:50" ht="26" x14ac:dyDescent="0.6">
      <c r="A59" s="123">
        <v>1937</v>
      </c>
      <c r="B59" s="124">
        <v>2.9000000000000004</v>
      </c>
      <c r="C59" s="124">
        <f t="shared" si="5"/>
        <v>1.6422649999999999</v>
      </c>
      <c r="D59" s="124">
        <f t="shared" si="1"/>
        <v>-0.68826280000000029</v>
      </c>
      <c r="E59" s="125">
        <f t="shared" si="0"/>
        <v>1.2577350000000005</v>
      </c>
      <c r="F59" s="125">
        <f t="shared" si="2"/>
        <v>1.5818973302250012</v>
      </c>
      <c r="G59" s="105"/>
      <c r="H59" s="106"/>
      <c r="I59" s="106"/>
      <c r="J59" s="106"/>
      <c r="K59" s="106"/>
      <c r="L59" s="106"/>
      <c r="M59" s="106"/>
      <c r="N59" s="34"/>
      <c r="O59" s="34"/>
      <c r="P59" s="34"/>
      <c r="Q59" s="34"/>
      <c r="R59" s="34"/>
      <c r="S59" s="34"/>
      <c r="T59" s="34"/>
      <c r="AQ59" s="128">
        <v>1936</v>
      </c>
      <c r="AR59" s="124">
        <v>16.900000000000002</v>
      </c>
      <c r="AS59" s="124">
        <f t="shared" si="6"/>
        <v>20.289852500000002</v>
      </c>
      <c r="AT59" s="124">
        <f t="shared" si="7"/>
        <v>10.957876500000001</v>
      </c>
      <c r="AU59" s="124">
        <f t="shared" si="3"/>
        <v>-3.3898524999999999</v>
      </c>
      <c r="AV59" s="124">
        <f t="shared" si="4"/>
        <v>11.491099971756249</v>
      </c>
      <c r="AW59" s="108"/>
    </row>
    <row r="60" spans="1:50" ht="26" x14ac:dyDescent="0.6">
      <c r="A60" s="123">
        <v>1938</v>
      </c>
      <c r="B60" s="124">
        <v>-2.8000000000000003</v>
      </c>
      <c r="C60" s="124">
        <f t="shared" si="5"/>
        <v>2.5226795000000002</v>
      </c>
      <c r="D60" s="124">
        <f t="shared" si="1"/>
        <v>-0.32943652000000023</v>
      </c>
      <c r="E60" s="125">
        <f t="shared" si="0"/>
        <v>-5.3226795000000005</v>
      </c>
      <c r="F60" s="125">
        <f t="shared" si="2"/>
        <v>28.330917059720253</v>
      </c>
      <c r="G60" s="105"/>
      <c r="H60" s="106"/>
      <c r="I60" s="106"/>
      <c r="J60" s="106"/>
      <c r="K60" s="106"/>
      <c r="L60" s="106"/>
      <c r="M60" s="106"/>
      <c r="N60" s="34"/>
      <c r="O60" s="34"/>
      <c r="P60" s="34"/>
      <c r="Q60" s="34"/>
      <c r="R60" s="34"/>
      <c r="S60" s="34"/>
      <c r="T60" s="34"/>
      <c r="AQ60" s="128">
        <v>1937</v>
      </c>
      <c r="AR60" s="124">
        <v>14.299999999999999</v>
      </c>
      <c r="AS60" s="124">
        <f t="shared" si="6"/>
        <v>17.238985250000002</v>
      </c>
      <c r="AT60" s="124">
        <f t="shared" si="7"/>
        <v>11.552088850000001</v>
      </c>
      <c r="AU60" s="124">
        <f t="shared" si="3"/>
        <v>-2.9389852500000035</v>
      </c>
      <c r="AV60" s="124">
        <f t="shared" si="4"/>
        <v>8.6376342997175826</v>
      </c>
      <c r="AW60" s="108"/>
    </row>
    <row r="61" spans="1:50" ht="26" x14ac:dyDescent="0.6">
      <c r="A61" s="123">
        <v>1939</v>
      </c>
      <c r="B61" s="124">
        <v>0</v>
      </c>
      <c r="C61" s="124">
        <f t="shared" si="5"/>
        <v>-1.2031961499999997</v>
      </c>
      <c r="D61" s="124">
        <f t="shared" si="1"/>
        <v>-0.57649286800000032</v>
      </c>
      <c r="E61" s="125">
        <f t="shared" si="0"/>
        <v>1.2031961499999997</v>
      </c>
      <c r="F61" s="125">
        <f t="shared" si="2"/>
        <v>1.4476809753748217</v>
      </c>
      <c r="G61" s="105"/>
      <c r="H61" s="106"/>
      <c r="I61" s="106"/>
      <c r="J61" s="106"/>
      <c r="K61" s="106"/>
      <c r="L61" s="106"/>
      <c r="M61" s="106"/>
      <c r="N61" s="34"/>
      <c r="O61" s="34"/>
      <c r="P61" s="34"/>
      <c r="Q61" s="34"/>
      <c r="R61" s="34"/>
      <c r="S61" s="34"/>
      <c r="T61" s="34"/>
      <c r="AQ61" s="128">
        <v>1938</v>
      </c>
      <c r="AR61" s="124">
        <v>19</v>
      </c>
      <c r="AS61" s="124">
        <f t="shared" si="6"/>
        <v>14.593898524999998</v>
      </c>
      <c r="AT61" s="124">
        <f t="shared" si="7"/>
        <v>11.826879965</v>
      </c>
      <c r="AU61" s="124">
        <f t="shared" si="3"/>
        <v>4.4061014750000016</v>
      </c>
      <c r="AV61" s="124">
        <f t="shared" si="4"/>
        <v>19.41373020799719</v>
      </c>
      <c r="AW61" s="108"/>
    </row>
    <row r="62" spans="1:50" ht="26" x14ac:dyDescent="0.6">
      <c r="A62" s="123">
        <v>1940</v>
      </c>
      <c r="B62" s="124">
        <v>0.70000000000000007</v>
      </c>
      <c r="C62" s="124">
        <f t="shared" si="5"/>
        <v>-0.36095884499999997</v>
      </c>
      <c r="D62" s="124">
        <f t="shared" si="1"/>
        <v>-0.51884358120000029</v>
      </c>
      <c r="E62" s="125">
        <f t="shared" si="0"/>
        <v>1.060958845</v>
      </c>
      <c r="F62" s="125">
        <f t="shared" si="2"/>
        <v>1.125633670783734</v>
      </c>
      <c r="G62" s="105"/>
      <c r="H62" s="106"/>
      <c r="I62" s="106"/>
      <c r="J62" s="106"/>
      <c r="K62" s="106"/>
      <c r="L62" s="106"/>
      <c r="M62" s="106"/>
      <c r="N62" s="34"/>
      <c r="O62" s="34"/>
      <c r="P62" s="34"/>
      <c r="Q62" s="34"/>
      <c r="R62" s="34"/>
      <c r="S62" s="34"/>
      <c r="T62" s="34"/>
      <c r="AQ62" s="128">
        <v>1939</v>
      </c>
      <c r="AR62" s="124">
        <v>17.2</v>
      </c>
      <c r="AS62" s="124">
        <f t="shared" si="6"/>
        <v>18.559389852500001</v>
      </c>
      <c r="AT62" s="124">
        <f t="shared" si="7"/>
        <v>12.5441919685</v>
      </c>
      <c r="AU62" s="124">
        <f t="shared" si="3"/>
        <v>-1.3593898525000014</v>
      </c>
      <c r="AV62" s="124">
        <f t="shared" si="4"/>
        <v>1.8479407710799756</v>
      </c>
      <c r="AW62" s="108"/>
    </row>
    <row r="63" spans="1:50" ht="26" x14ac:dyDescent="0.6">
      <c r="A63" s="123">
        <v>1941</v>
      </c>
      <c r="B63" s="124">
        <v>9.9</v>
      </c>
      <c r="C63" s="124">
        <f t="shared" si="5"/>
        <v>0.38171234649999997</v>
      </c>
      <c r="D63" s="124">
        <f t="shared" si="1"/>
        <v>-0.39695922308000026</v>
      </c>
      <c r="E63" s="125">
        <f t="shared" si="0"/>
        <v>9.5182876534999998</v>
      </c>
      <c r="F63" s="125">
        <f t="shared" si="2"/>
        <v>90.597799854770528</v>
      </c>
      <c r="G63" s="105"/>
      <c r="H63" s="106"/>
      <c r="I63" s="106"/>
      <c r="J63" s="106"/>
      <c r="K63" s="106"/>
      <c r="L63" s="106"/>
      <c r="M63" s="106"/>
      <c r="N63" s="34"/>
      <c r="O63" s="34"/>
      <c r="P63" s="34"/>
      <c r="Q63" s="34"/>
      <c r="R63" s="34"/>
      <c r="S63" s="34"/>
      <c r="T63" s="34"/>
      <c r="AQ63" s="128">
        <v>1940</v>
      </c>
      <c r="AR63" s="124">
        <v>14.6</v>
      </c>
      <c r="AS63" s="124">
        <f t="shared" si="6"/>
        <v>17.335938985249999</v>
      </c>
      <c r="AT63" s="124">
        <f t="shared" si="7"/>
        <v>13.009772771650001</v>
      </c>
      <c r="AU63" s="124">
        <f t="shared" si="3"/>
        <v>-2.7359389852499998</v>
      </c>
      <c r="AV63" s="124">
        <f t="shared" si="4"/>
        <v>7.4853621310107989</v>
      </c>
      <c r="AW63" s="108"/>
    </row>
    <row r="64" spans="1:50" ht="26" x14ac:dyDescent="0.6">
      <c r="A64" s="123">
        <v>1942</v>
      </c>
      <c r="B64" s="124">
        <v>9</v>
      </c>
      <c r="C64" s="124">
        <f t="shared" si="5"/>
        <v>7.0445137039499999</v>
      </c>
      <c r="D64" s="124">
        <f t="shared" si="1"/>
        <v>0.63273669922799991</v>
      </c>
      <c r="E64" s="125">
        <f t="shared" si="0"/>
        <v>1.9554862960500001</v>
      </c>
      <c r="F64" s="125">
        <f t="shared" si="2"/>
        <v>3.8239266540393486</v>
      </c>
      <c r="G64" s="105"/>
      <c r="H64" s="106"/>
      <c r="I64" s="106"/>
      <c r="J64" s="106"/>
      <c r="K64" s="106"/>
      <c r="L64" s="106"/>
      <c r="M64" s="106"/>
      <c r="N64" s="34"/>
      <c r="O64" s="34"/>
      <c r="P64" s="34"/>
      <c r="Q64" s="34"/>
      <c r="R64" s="34"/>
      <c r="S64" s="34"/>
      <c r="T64" s="34"/>
      <c r="AQ64" s="128">
        <v>1941</v>
      </c>
      <c r="AR64" s="124">
        <v>9.9</v>
      </c>
      <c r="AS64" s="124">
        <f t="shared" si="6"/>
        <v>14.873593898525</v>
      </c>
      <c r="AT64" s="124">
        <f t="shared" si="7"/>
        <v>13.168795494485</v>
      </c>
      <c r="AU64" s="124">
        <f t="shared" si="3"/>
        <v>-4.9735938985249994</v>
      </c>
      <c r="AV64" s="124">
        <f t="shared" si="4"/>
        <v>24.736636267445103</v>
      </c>
      <c r="AW64" s="108"/>
    </row>
    <row r="65" spans="1:101" ht="26" x14ac:dyDescent="0.6">
      <c r="A65" s="123">
        <v>1943</v>
      </c>
      <c r="B65" s="124">
        <v>3</v>
      </c>
      <c r="C65" s="124">
        <f t="shared" si="5"/>
        <v>8.4133541111850008</v>
      </c>
      <c r="D65" s="124">
        <f t="shared" si="1"/>
        <v>1.4694630293052</v>
      </c>
      <c r="E65" s="125">
        <f t="shared" si="0"/>
        <v>-5.4133541111850008</v>
      </c>
      <c r="F65" s="125">
        <f t="shared" si="2"/>
        <v>29.304402733083549</v>
      </c>
      <c r="G65" s="105"/>
      <c r="H65" s="106"/>
      <c r="I65" s="106"/>
      <c r="J65" s="106"/>
      <c r="K65" s="106"/>
      <c r="L65" s="106"/>
      <c r="M65" s="106"/>
      <c r="N65" s="34"/>
      <c r="O65" s="34"/>
      <c r="P65" s="34"/>
      <c r="Q65" s="34"/>
      <c r="R65" s="34"/>
      <c r="S65" s="34"/>
      <c r="T65" s="34"/>
      <c r="AQ65" s="128">
        <v>1942</v>
      </c>
      <c r="AR65" s="124">
        <v>4.7</v>
      </c>
      <c r="AS65" s="124">
        <f t="shared" si="6"/>
        <v>10.3973593898525</v>
      </c>
      <c r="AT65" s="124">
        <f t="shared" si="7"/>
        <v>12.841915945036501</v>
      </c>
      <c r="AU65" s="124">
        <f t="shared" si="3"/>
        <v>-5.6973593898525001</v>
      </c>
      <c r="AV65" s="124">
        <f t="shared" si="4"/>
        <v>32.459904017140452</v>
      </c>
      <c r="AW65" s="108"/>
    </row>
    <row r="66" spans="1:101" ht="26" x14ac:dyDescent="0.6">
      <c r="A66" s="123">
        <v>1944</v>
      </c>
      <c r="B66" s="124">
        <v>2.2999999999999998</v>
      </c>
      <c r="C66" s="124">
        <f t="shared" si="5"/>
        <v>4.6240062333554999</v>
      </c>
      <c r="D66" s="124">
        <f t="shared" si="1"/>
        <v>1.62251672637468</v>
      </c>
      <c r="E66" s="125">
        <f t="shared" si="0"/>
        <v>-2.3240062333555001</v>
      </c>
      <c r="F66" s="125">
        <f t="shared" si="2"/>
        <v>5.401004972675219</v>
      </c>
      <c r="G66" s="105"/>
      <c r="H66" s="106"/>
      <c r="I66" s="106"/>
      <c r="J66" s="106"/>
      <c r="K66" s="106"/>
      <c r="L66" s="106"/>
      <c r="M66" s="106"/>
      <c r="N66" s="34"/>
      <c r="O66" s="34"/>
      <c r="P66" s="34"/>
      <c r="Q66" s="34"/>
      <c r="R66" s="34"/>
      <c r="S66" s="34"/>
      <c r="T66" s="34"/>
      <c r="AQ66" s="128">
        <v>1943</v>
      </c>
      <c r="AR66" s="124">
        <v>1.9</v>
      </c>
      <c r="AS66" s="124">
        <f t="shared" si="6"/>
        <v>5.2697359389852503</v>
      </c>
      <c r="AT66" s="124">
        <f t="shared" si="7"/>
        <v>12.027724350532852</v>
      </c>
      <c r="AU66" s="124">
        <f t="shared" si="3"/>
        <v>-3.3697359389852504</v>
      </c>
      <c r="AV66" s="124">
        <f t="shared" si="4"/>
        <v>11.355120298488806</v>
      </c>
      <c r="AW66" s="108"/>
    </row>
    <row r="67" spans="1:101" ht="26" x14ac:dyDescent="0.6">
      <c r="A67" s="123">
        <v>1945</v>
      </c>
      <c r="B67" s="124">
        <v>2.1999999999999997</v>
      </c>
      <c r="C67" s="124">
        <f t="shared" si="5"/>
        <v>2.9972018700066503</v>
      </c>
      <c r="D67" s="124">
        <f t="shared" si="1"/>
        <v>1.6902650537372121</v>
      </c>
      <c r="E67" s="125">
        <f t="shared" si="0"/>
        <v>-0.79720187000665055</v>
      </c>
      <c r="F67" s="125">
        <f t="shared" si="2"/>
        <v>0.63553082154210061</v>
      </c>
      <c r="G67" s="105"/>
      <c r="H67" s="106"/>
      <c r="I67" s="106"/>
      <c r="J67" s="106"/>
      <c r="K67" s="106"/>
      <c r="L67" s="106"/>
      <c r="M67" s="106"/>
      <c r="N67" s="34"/>
      <c r="O67" s="34"/>
      <c r="P67" s="34"/>
      <c r="Q67" s="34"/>
      <c r="R67" s="34"/>
      <c r="S67" s="34"/>
      <c r="T67" s="34"/>
      <c r="AQ67" s="128">
        <v>1944</v>
      </c>
      <c r="AR67" s="124">
        <v>1.2</v>
      </c>
      <c r="AS67" s="124">
        <f t="shared" si="6"/>
        <v>2.2369735938985249</v>
      </c>
      <c r="AT67" s="124">
        <f t="shared" si="7"/>
        <v>11.014951915479566</v>
      </c>
      <c r="AU67" s="124">
        <f t="shared" si="3"/>
        <v>-1.0369735938985249</v>
      </c>
      <c r="AV67" s="124">
        <f t="shared" si="4"/>
        <v>1.075314234442823</v>
      </c>
      <c r="AW67" s="108"/>
    </row>
    <row r="68" spans="1:101" ht="26" x14ac:dyDescent="0.6">
      <c r="A68" s="123">
        <v>1946</v>
      </c>
      <c r="B68" s="124">
        <v>18.099999999999998</v>
      </c>
      <c r="C68" s="124">
        <f t="shared" si="5"/>
        <v>2.4391605610019953</v>
      </c>
      <c r="D68" s="124">
        <f t="shared" si="1"/>
        <v>1.7412385483634909</v>
      </c>
      <c r="E68" s="125">
        <f t="shared" si="0"/>
        <v>15.660839438998003</v>
      </c>
      <c r="F68" s="125">
        <f t="shared" si="2"/>
        <v>245.26189193407529</v>
      </c>
      <c r="G68" s="105"/>
      <c r="H68" s="106"/>
      <c r="I68" s="106"/>
      <c r="J68" s="106"/>
      <c r="K68" s="106"/>
      <c r="L68" s="106"/>
      <c r="M68" s="106"/>
      <c r="N68" s="34"/>
      <c r="O68" s="34"/>
      <c r="P68" s="34"/>
      <c r="Q68" s="34"/>
      <c r="R68" s="34"/>
      <c r="S68" s="34"/>
      <c r="T68" s="34"/>
      <c r="AQ68" s="128">
        <v>1945</v>
      </c>
      <c r="AR68" s="124">
        <v>1.9</v>
      </c>
      <c r="AS68" s="124">
        <f t="shared" si="6"/>
        <v>1.3036973593898524</v>
      </c>
      <c r="AT68" s="124">
        <f t="shared" si="7"/>
        <v>10.033456723931609</v>
      </c>
      <c r="AU68" s="124">
        <f t="shared" si="3"/>
        <v>0.59630264061014748</v>
      </c>
      <c r="AV68" s="124">
        <f t="shared" si="4"/>
        <v>0.3555768391986347</v>
      </c>
      <c r="AW68" s="108"/>
    </row>
    <row r="69" spans="1:101" ht="26" x14ac:dyDescent="0.6">
      <c r="A69" s="123">
        <v>1947</v>
      </c>
      <c r="B69" s="124">
        <v>8.7999999999999989</v>
      </c>
      <c r="C69" s="124">
        <f t="shared" si="5"/>
        <v>13.401748168300596</v>
      </c>
      <c r="D69" s="124">
        <f t="shared" si="1"/>
        <v>3.3771146935271417</v>
      </c>
      <c r="E69" s="125">
        <f t="shared" si="0"/>
        <v>-4.6017481683005972</v>
      </c>
      <c r="F69" s="125">
        <f t="shared" si="2"/>
        <v>21.176086204457903</v>
      </c>
      <c r="G69" s="105"/>
      <c r="H69" s="106"/>
      <c r="I69" s="106"/>
      <c r="J69" s="106"/>
      <c r="K69" s="106"/>
      <c r="L69" s="106"/>
      <c r="M69" s="106"/>
      <c r="N69" s="34"/>
      <c r="O69" s="34"/>
      <c r="P69" s="34"/>
      <c r="Q69" s="34"/>
      <c r="R69" s="34"/>
      <c r="S69" s="34"/>
      <c r="T69" s="34"/>
      <c r="AQ69" s="128">
        <v>1946</v>
      </c>
      <c r="AR69" s="124">
        <v>3.9</v>
      </c>
      <c r="AS69" s="124">
        <f t="shared" si="6"/>
        <v>1.8403697359389852</v>
      </c>
      <c r="AT69" s="124">
        <f t="shared" si="7"/>
        <v>9.2201110515384475</v>
      </c>
      <c r="AU69" s="124">
        <f t="shared" si="3"/>
        <v>2.0596302640610147</v>
      </c>
      <c r="AV69" s="124">
        <f t="shared" si="4"/>
        <v>4.2420768246360447</v>
      </c>
      <c r="AW69" s="108"/>
    </row>
    <row r="70" spans="1:101" ht="26" x14ac:dyDescent="0.6">
      <c r="A70" s="123">
        <v>1948</v>
      </c>
      <c r="B70" s="124">
        <v>3</v>
      </c>
      <c r="C70" s="124">
        <f t="shared" si="5"/>
        <v>10.180524450490179</v>
      </c>
      <c r="D70" s="124">
        <f t="shared" si="1"/>
        <v>3.9194032241744274</v>
      </c>
      <c r="E70" s="125">
        <f t="shared" si="0"/>
        <v>-7.1805244504901786</v>
      </c>
      <c r="F70" s="125">
        <f t="shared" si="2"/>
        <v>51.559931384087278</v>
      </c>
      <c r="G70" s="105"/>
      <c r="H70" s="106"/>
      <c r="I70" s="106"/>
      <c r="J70" s="106"/>
      <c r="K70" s="106"/>
      <c r="L70" s="106"/>
      <c r="M70" s="106"/>
      <c r="N70" s="34"/>
      <c r="O70" s="34"/>
      <c r="P70" s="34"/>
      <c r="Q70" s="34"/>
      <c r="R70" s="34"/>
      <c r="S70" s="34"/>
      <c r="T70" s="34"/>
      <c r="AQ70" s="128">
        <v>1947</v>
      </c>
      <c r="AR70" s="124">
        <v>3.5999999999999996</v>
      </c>
      <c r="AS70" s="124">
        <f t="shared" si="6"/>
        <v>3.6940369735938985</v>
      </c>
      <c r="AT70" s="124">
        <f t="shared" si="7"/>
        <v>8.6880999463846038</v>
      </c>
      <c r="AU70" s="124">
        <f t="shared" si="3"/>
        <v>-9.4036973593898843E-2</v>
      </c>
      <c r="AV70" s="124">
        <f t="shared" si="4"/>
        <v>8.8429524026996283E-3</v>
      </c>
      <c r="AW70" s="108"/>
    </row>
    <row r="71" spans="1:101" ht="26" x14ac:dyDescent="0.6">
      <c r="A71" s="123">
        <v>1949</v>
      </c>
      <c r="B71" s="124">
        <v>-2.1</v>
      </c>
      <c r="C71" s="124">
        <f t="shared" si="5"/>
        <v>5.1541573351470538</v>
      </c>
      <c r="D71" s="124">
        <f t="shared" si="1"/>
        <v>3.8274629017569852</v>
      </c>
      <c r="E71" s="125">
        <f t="shared" si="0"/>
        <v>-7.2541573351470543</v>
      </c>
      <c r="F71" s="125">
        <f t="shared" si="2"/>
        <v>52.62279864306781</v>
      </c>
      <c r="G71" s="105"/>
      <c r="H71" s="106"/>
      <c r="I71" s="106"/>
      <c r="J71" s="106"/>
      <c r="K71" s="106"/>
      <c r="L71" s="106"/>
      <c r="M71" s="106"/>
      <c r="N71" s="34"/>
      <c r="O71" s="34"/>
      <c r="P71" s="34"/>
      <c r="Q71" s="34"/>
      <c r="R71" s="34"/>
      <c r="S71" s="34"/>
      <c r="T71" s="34"/>
      <c r="AQ71" s="128">
        <v>1948</v>
      </c>
      <c r="AR71" s="124">
        <v>4</v>
      </c>
      <c r="AS71" s="124">
        <f t="shared" si="6"/>
        <v>3.6094036973593897</v>
      </c>
      <c r="AT71" s="124">
        <f t="shared" si="7"/>
        <v>8.1792899517461439</v>
      </c>
      <c r="AU71" s="124">
        <f t="shared" si="3"/>
        <v>0.39059630264061029</v>
      </c>
      <c r="AV71" s="124">
        <f t="shared" si="4"/>
        <v>0.15256547163651524</v>
      </c>
      <c r="AW71" s="108"/>
    </row>
    <row r="72" spans="1:101" ht="26" x14ac:dyDescent="0.6">
      <c r="A72" s="123">
        <v>1950</v>
      </c>
      <c r="B72" s="124">
        <v>5.8999999999999995</v>
      </c>
      <c r="C72" s="124">
        <f t="shared" si="5"/>
        <v>7.6247200544116378E-2</v>
      </c>
      <c r="D72" s="124">
        <f t="shared" si="1"/>
        <v>3.2347166115812866</v>
      </c>
      <c r="E72" s="125">
        <f t="shared" si="0"/>
        <v>5.8237527994558835</v>
      </c>
      <c r="F72" s="125">
        <f t="shared" si="2"/>
        <v>33.916096669170237</v>
      </c>
      <c r="G72" s="105"/>
      <c r="H72" s="106"/>
      <c r="I72" s="106"/>
      <c r="J72" s="106"/>
      <c r="K72" s="106"/>
      <c r="L72" s="106"/>
      <c r="M72" s="106"/>
      <c r="N72" s="34"/>
      <c r="O72" s="34"/>
      <c r="P72" s="34"/>
      <c r="Q72" s="34"/>
      <c r="R72" s="34"/>
      <c r="S72" s="34"/>
      <c r="T72" s="34"/>
      <c r="AQ72" s="128">
        <v>1949</v>
      </c>
      <c r="AR72" s="124">
        <v>6.6000000000000005</v>
      </c>
      <c r="AS72" s="124">
        <f t="shared" si="6"/>
        <v>3.9609403697359391</v>
      </c>
      <c r="AT72" s="124">
        <f t="shared" si="7"/>
        <v>7.7613609565715302</v>
      </c>
      <c r="AU72" s="124">
        <f t="shared" si="3"/>
        <v>2.6390596302640614</v>
      </c>
      <c r="AV72" s="124">
        <f t="shared" si="4"/>
        <v>6.9646357320894845</v>
      </c>
      <c r="AW72" s="108"/>
      <c r="CS72" s="272"/>
      <c r="CT72" s="272"/>
      <c r="CU72" s="272"/>
      <c r="CV72" s="272"/>
      <c r="CW72" s="272"/>
    </row>
    <row r="73" spans="1:101" ht="26" x14ac:dyDescent="0.6">
      <c r="A73" s="123">
        <v>1951</v>
      </c>
      <c r="B73" s="124">
        <v>6</v>
      </c>
      <c r="C73" s="124">
        <f t="shared" si="5"/>
        <v>4.1528741601632335</v>
      </c>
      <c r="D73" s="124">
        <f t="shared" si="1"/>
        <v>3.5012449504231578</v>
      </c>
      <c r="E73" s="125">
        <f t="shared" si="0"/>
        <v>1.8471258398367665</v>
      </c>
      <c r="F73" s="125">
        <f t="shared" si="2"/>
        <v>3.4118738681926799</v>
      </c>
      <c r="G73" s="105"/>
      <c r="H73" s="106"/>
      <c r="I73" s="106"/>
      <c r="J73" s="106"/>
      <c r="K73" s="106"/>
      <c r="L73" s="106"/>
      <c r="M73" s="106"/>
      <c r="N73" s="34"/>
      <c r="O73" s="34"/>
      <c r="P73" s="34"/>
      <c r="Q73" s="34"/>
      <c r="R73" s="34"/>
      <c r="S73" s="34"/>
      <c r="T73" s="34"/>
      <c r="AQ73" s="128">
        <v>1950</v>
      </c>
      <c r="AR73" s="124">
        <v>4.3</v>
      </c>
      <c r="AS73" s="124">
        <f t="shared" si="6"/>
        <v>6.3360940369735941</v>
      </c>
      <c r="AT73" s="124">
        <f t="shared" si="7"/>
        <v>7.6452248609143778</v>
      </c>
      <c r="AU73" s="124">
        <f t="shared" si="3"/>
        <v>-2.0360940369735943</v>
      </c>
      <c r="AV73" s="124">
        <f t="shared" si="4"/>
        <v>4.1456789273994286</v>
      </c>
      <c r="AW73" s="108"/>
    </row>
    <row r="74" spans="1:101" ht="26" x14ac:dyDescent="0.6">
      <c r="A74" s="123">
        <v>1952</v>
      </c>
      <c r="B74" s="124">
        <v>0.8</v>
      </c>
      <c r="C74" s="124">
        <f t="shared" si="5"/>
        <v>5.4458622480489698</v>
      </c>
      <c r="D74" s="124">
        <f t="shared" si="1"/>
        <v>3.7511204553808422</v>
      </c>
      <c r="E74" s="125">
        <f t="shared" si="0"/>
        <v>-4.64586224804897</v>
      </c>
      <c r="F74" s="125">
        <f t="shared" si="2"/>
        <v>21.584036027846629</v>
      </c>
      <c r="G74" s="105"/>
      <c r="H74" s="106"/>
      <c r="I74" s="106"/>
      <c r="J74" s="106"/>
      <c r="K74" s="106"/>
      <c r="L74" s="106"/>
      <c r="M74" s="106"/>
      <c r="N74" s="34"/>
      <c r="O74" s="34"/>
      <c r="P74" s="34"/>
      <c r="Q74" s="34"/>
      <c r="R74" s="34"/>
      <c r="S74" s="34"/>
      <c r="T74" s="34"/>
      <c r="AQ74" s="128">
        <v>1951</v>
      </c>
      <c r="AR74" s="124">
        <v>3.1</v>
      </c>
      <c r="AS74" s="124">
        <f t="shared" si="6"/>
        <v>4.5036094036973591</v>
      </c>
      <c r="AT74" s="124">
        <f t="shared" si="7"/>
        <v>7.3107023748229398</v>
      </c>
      <c r="AU74" s="124">
        <f t="shared" si="3"/>
        <v>-1.403609403697359</v>
      </c>
      <c r="AV74" s="124">
        <f t="shared" si="4"/>
        <v>1.9701193581476557</v>
      </c>
      <c r="AW74" s="108"/>
    </row>
    <row r="75" spans="1:101" ht="26" x14ac:dyDescent="0.6">
      <c r="A75" s="123">
        <v>1953</v>
      </c>
      <c r="B75" s="124">
        <v>0.70000000000000007</v>
      </c>
      <c r="C75" s="124">
        <f t="shared" si="5"/>
        <v>2.1937586744146911</v>
      </c>
      <c r="D75" s="124">
        <f t="shared" si="1"/>
        <v>3.4560084098427581</v>
      </c>
      <c r="E75" s="125">
        <f t="shared" si="0"/>
        <v>-1.4937586744146909</v>
      </c>
      <c r="F75" s="125">
        <f t="shared" si="2"/>
        <v>2.2313149773891348</v>
      </c>
      <c r="G75" s="105"/>
      <c r="H75" s="106"/>
      <c r="I75" s="106"/>
      <c r="J75" s="106"/>
      <c r="K75" s="106"/>
      <c r="L75" s="106"/>
      <c r="M75" s="106"/>
      <c r="N75" s="34"/>
      <c r="O75" s="34"/>
      <c r="P75" s="34"/>
      <c r="Q75" s="34"/>
      <c r="R75" s="34"/>
      <c r="S75" s="34"/>
      <c r="T75" s="34"/>
      <c r="AQ75" s="128">
        <v>1952</v>
      </c>
      <c r="AR75" s="124">
        <v>2.7</v>
      </c>
      <c r="AS75" s="124">
        <f t="shared" si="6"/>
        <v>3.2403609403697358</v>
      </c>
      <c r="AT75" s="124">
        <f t="shared" si="7"/>
        <v>6.8896321373406462</v>
      </c>
      <c r="AU75" s="124">
        <f t="shared" si="3"/>
        <v>-0.54036094036973559</v>
      </c>
      <c r="AV75" s="124">
        <f t="shared" si="4"/>
        <v>0.29198994587726496</v>
      </c>
      <c r="AW75" s="108"/>
    </row>
    <row r="76" spans="1:101" ht="26" x14ac:dyDescent="0.6">
      <c r="A76" s="123">
        <v>1954</v>
      </c>
      <c r="B76" s="124">
        <v>-0.70000000000000007</v>
      </c>
      <c r="C76" s="124">
        <f t="shared" si="5"/>
        <v>1.1481276023244074</v>
      </c>
      <c r="D76" s="124">
        <f t="shared" si="1"/>
        <v>3.1804075688584823</v>
      </c>
      <c r="E76" s="125">
        <f t="shared" si="0"/>
        <v>-1.8481276023244075</v>
      </c>
      <c r="F76" s="125">
        <f t="shared" si="2"/>
        <v>3.4155756344733637</v>
      </c>
      <c r="G76" s="105"/>
      <c r="H76" s="106"/>
      <c r="I76" s="106"/>
      <c r="J76" s="106"/>
      <c r="K76" s="106"/>
      <c r="L76" s="106"/>
      <c r="M76" s="106"/>
      <c r="N76" s="34"/>
      <c r="O76" s="34"/>
      <c r="P76" s="34"/>
      <c r="Q76" s="34"/>
      <c r="R76" s="34"/>
      <c r="S76" s="34"/>
      <c r="T76" s="34"/>
      <c r="AQ76" s="128">
        <v>1953</v>
      </c>
      <c r="AR76" s="124">
        <v>4.5</v>
      </c>
      <c r="AS76" s="124">
        <f t="shared" si="6"/>
        <v>2.7540360940369739</v>
      </c>
      <c r="AT76" s="124">
        <f t="shared" si="7"/>
        <v>6.4706689236065813</v>
      </c>
      <c r="AU76" s="124">
        <f t="shared" si="3"/>
        <v>1.7459639059630261</v>
      </c>
      <c r="AV76" s="124">
        <f t="shared" si="4"/>
        <v>3.0483899609256664</v>
      </c>
      <c r="AW76" s="108"/>
    </row>
    <row r="77" spans="1:101" ht="26" x14ac:dyDescent="0.6">
      <c r="A77" s="123">
        <v>1955</v>
      </c>
      <c r="B77" s="124">
        <v>0.4</v>
      </c>
      <c r="C77" s="124">
        <f t="shared" si="5"/>
        <v>-0.14556171930267775</v>
      </c>
      <c r="D77" s="124">
        <f t="shared" si="1"/>
        <v>2.7923668119726344</v>
      </c>
      <c r="E77" s="125">
        <f t="shared" si="0"/>
        <v>0.54556171930267783</v>
      </c>
      <c r="F77" s="125">
        <f t="shared" si="2"/>
        <v>0.29763758956849384</v>
      </c>
      <c r="G77" s="105"/>
      <c r="H77" s="106"/>
      <c r="I77" s="106"/>
      <c r="J77" s="106"/>
      <c r="K77" s="106"/>
      <c r="L77" s="106"/>
      <c r="M77" s="106"/>
      <c r="N77" s="34"/>
      <c r="O77" s="34"/>
      <c r="P77" s="34"/>
      <c r="Q77" s="34"/>
      <c r="R77" s="34"/>
      <c r="S77" s="34"/>
      <c r="T77" s="34"/>
      <c r="AQ77" s="128">
        <v>1954</v>
      </c>
      <c r="AR77" s="124">
        <v>5</v>
      </c>
      <c r="AS77" s="124">
        <f t="shared" si="6"/>
        <v>4.3254036094036969</v>
      </c>
      <c r="AT77" s="124">
        <f t="shared" si="7"/>
        <v>6.2736020312459235</v>
      </c>
      <c r="AU77" s="124">
        <f t="shared" si="3"/>
        <v>0.67459639059630305</v>
      </c>
      <c r="AV77" s="124">
        <f t="shared" si="4"/>
        <v>0.4550802902055599</v>
      </c>
      <c r="AW77" s="108"/>
    </row>
    <row r="78" spans="1:101" ht="26" x14ac:dyDescent="0.6">
      <c r="A78" s="123">
        <v>1956</v>
      </c>
      <c r="B78" s="124">
        <v>3</v>
      </c>
      <c r="C78" s="124">
        <f t="shared" si="5"/>
        <v>0.23633148420919664</v>
      </c>
      <c r="D78" s="124">
        <f t="shared" si="1"/>
        <v>2.5531301307753709</v>
      </c>
      <c r="E78" s="125">
        <f t="shared" si="0"/>
        <v>2.7636685157908034</v>
      </c>
      <c r="F78" s="125">
        <f t="shared" si="2"/>
        <v>7.6378636651733425</v>
      </c>
      <c r="G78" s="105"/>
      <c r="H78" s="106"/>
      <c r="I78" s="106"/>
      <c r="J78" s="106"/>
      <c r="K78" s="106"/>
      <c r="L78" s="106"/>
      <c r="M78" s="106"/>
      <c r="N78" s="34"/>
      <c r="O78" s="34"/>
      <c r="P78" s="34"/>
      <c r="Q78" s="34"/>
      <c r="R78" s="34"/>
      <c r="S78" s="34"/>
      <c r="T78" s="34"/>
      <c r="AQ78" s="128">
        <v>1955</v>
      </c>
      <c r="AR78" s="124">
        <v>4.2</v>
      </c>
      <c r="AS78" s="124">
        <f t="shared" si="6"/>
        <v>4.9325403609403695</v>
      </c>
      <c r="AT78" s="124">
        <f t="shared" si="7"/>
        <v>6.1462418281213314</v>
      </c>
      <c r="AU78" s="124">
        <f t="shared" si="3"/>
        <v>-0.73254036094036934</v>
      </c>
      <c r="AV78" s="124">
        <f t="shared" si="4"/>
        <v>0.53661538040664658</v>
      </c>
      <c r="AW78" s="108"/>
    </row>
    <row r="79" spans="1:101" ht="26" x14ac:dyDescent="0.6">
      <c r="A79" s="123">
        <v>1957</v>
      </c>
      <c r="B79" s="124">
        <v>2.9000000000000004</v>
      </c>
      <c r="C79" s="124">
        <f t="shared" si="5"/>
        <v>2.1708994452627586</v>
      </c>
      <c r="D79" s="124">
        <f t="shared" si="1"/>
        <v>2.5978171176978337</v>
      </c>
      <c r="E79" s="125">
        <f t="shared" si="0"/>
        <v>0.72910055473724178</v>
      </c>
      <c r="F79" s="125">
        <f t="shared" si="2"/>
        <v>0.53158761891815365</v>
      </c>
      <c r="G79" s="105"/>
      <c r="H79" s="106"/>
      <c r="I79" s="106"/>
      <c r="J79" s="106"/>
      <c r="K79" s="106"/>
      <c r="L79" s="106"/>
      <c r="M79" s="106"/>
      <c r="N79" s="34"/>
      <c r="O79" s="34"/>
      <c r="P79" s="34"/>
      <c r="Q79" s="34"/>
      <c r="R79" s="34"/>
      <c r="S79" s="34"/>
      <c r="T79" s="34"/>
      <c r="AQ79" s="128">
        <v>1956</v>
      </c>
      <c r="AR79" s="124">
        <v>4.2</v>
      </c>
      <c r="AS79" s="124">
        <f t="shared" si="6"/>
        <v>4.2732540360940368</v>
      </c>
      <c r="AT79" s="124">
        <f t="shared" si="7"/>
        <v>5.9516176453091987</v>
      </c>
      <c r="AU79" s="124">
        <f t="shared" si="3"/>
        <v>-7.3254036094036579E-2</v>
      </c>
      <c r="AV79" s="124">
        <f t="shared" si="4"/>
        <v>5.3661538040664135E-3</v>
      </c>
      <c r="AW79" s="108"/>
    </row>
    <row r="80" spans="1:101" ht="26" x14ac:dyDescent="0.6">
      <c r="A80" s="123">
        <v>1958</v>
      </c>
      <c r="B80" s="124">
        <v>1.7999999999999998</v>
      </c>
      <c r="C80" s="124">
        <f t="shared" si="5"/>
        <v>2.6812698335788276</v>
      </c>
      <c r="D80" s="124">
        <f t="shared" si="1"/>
        <v>2.6280354059280504</v>
      </c>
      <c r="E80" s="125">
        <f t="shared" si="0"/>
        <v>-0.88126983357882782</v>
      </c>
      <c r="F80" s="125">
        <f t="shared" si="2"/>
        <v>0.77663651957605484</v>
      </c>
      <c r="G80" s="105"/>
      <c r="H80" s="106"/>
      <c r="I80" s="106"/>
      <c r="J80" s="106"/>
      <c r="K80" s="106"/>
      <c r="L80" s="106"/>
      <c r="M80" s="106"/>
      <c r="N80" s="34"/>
      <c r="O80" s="34"/>
      <c r="P80" s="34"/>
      <c r="Q80" s="34"/>
      <c r="R80" s="34"/>
      <c r="S80" s="34"/>
      <c r="T80" s="34"/>
      <c r="AQ80" s="128">
        <v>1957</v>
      </c>
      <c r="AR80" s="124">
        <v>5.2</v>
      </c>
      <c r="AS80" s="124">
        <f t="shared" si="6"/>
        <v>4.2073254036094037</v>
      </c>
      <c r="AT80" s="124">
        <f t="shared" si="7"/>
        <v>5.7764558807782791</v>
      </c>
      <c r="AU80" s="124">
        <f t="shared" si="3"/>
        <v>0.99267459639059652</v>
      </c>
      <c r="AV80" s="124">
        <f t="shared" si="4"/>
        <v>0.98540285431923369</v>
      </c>
      <c r="AW80" s="108"/>
    </row>
    <row r="81" spans="1:49" ht="26" x14ac:dyDescent="0.6">
      <c r="A81" s="123">
        <v>1959</v>
      </c>
      <c r="B81" s="124">
        <v>1.7000000000000002</v>
      </c>
      <c r="C81" s="124">
        <f t="shared" si="5"/>
        <v>2.0643809500736481</v>
      </c>
      <c r="D81" s="124">
        <f t="shared" si="1"/>
        <v>2.5452318653352455</v>
      </c>
      <c r="E81" s="125">
        <f t="shared" si="0"/>
        <v>-0.3643809500736479</v>
      </c>
      <c r="F81" s="125">
        <f t="shared" si="2"/>
        <v>0.13277347677657428</v>
      </c>
      <c r="G81" s="105"/>
      <c r="H81" s="106"/>
      <c r="I81" s="106"/>
      <c r="J81" s="106"/>
      <c r="K81" s="106"/>
      <c r="L81" s="106"/>
      <c r="M81" s="106"/>
      <c r="N81" s="34"/>
      <c r="O81" s="34"/>
      <c r="P81" s="34"/>
      <c r="Q81" s="34"/>
      <c r="R81" s="34"/>
      <c r="S81" s="34"/>
      <c r="T81" s="34"/>
      <c r="AQ81" s="128">
        <v>1958</v>
      </c>
      <c r="AR81" s="124">
        <v>6.2</v>
      </c>
      <c r="AS81" s="124">
        <f t="shared" si="6"/>
        <v>5.1007325403609407</v>
      </c>
      <c r="AT81" s="124">
        <f t="shared" si="7"/>
        <v>5.7188102927004518</v>
      </c>
      <c r="AU81" s="124">
        <f t="shared" si="3"/>
        <v>1.0992674596390595</v>
      </c>
      <c r="AV81" s="124">
        <f t="shared" si="4"/>
        <v>1.2083889478213112</v>
      </c>
      <c r="AW81" s="108"/>
    </row>
    <row r="82" spans="1:49" ht="26" x14ac:dyDescent="0.6">
      <c r="A82" s="123">
        <v>1960</v>
      </c>
      <c r="B82" s="124">
        <v>1.4000000000000001</v>
      </c>
      <c r="C82" s="124">
        <f t="shared" si="5"/>
        <v>1.8093142850220945</v>
      </c>
      <c r="D82" s="124">
        <f t="shared" si="1"/>
        <v>2.4607086788017209</v>
      </c>
      <c r="E82" s="125">
        <f t="shared" si="0"/>
        <v>-0.40931428502209433</v>
      </c>
      <c r="F82" s="125">
        <f t="shared" si="2"/>
        <v>0.16753818392314826</v>
      </c>
      <c r="G82" s="105"/>
      <c r="H82" s="106"/>
      <c r="I82" s="106"/>
      <c r="J82" s="106"/>
      <c r="K82" s="106"/>
      <c r="L82" s="106"/>
      <c r="M82" s="106"/>
      <c r="N82" s="34"/>
      <c r="O82" s="34"/>
      <c r="P82" s="34"/>
      <c r="Q82" s="34"/>
      <c r="R82" s="34"/>
      <c r="S82" s="34"/>
      <c r="T82" s="34"/>
      <c r="AQ82" s="128">
        <v>1959</v>
      </c>
      <c r="AR82" s="124">
        <v>5.3</v>
      </c>
      <c r="AS82" s="124">
        <f t="shared" si="6"/>
        <v>6.0900732540360938</v>
      </c>
      <c r="AT82" s="124">
        <f t="shared" si="7"/>
        <v>5.7669292634304066</v>
      </c>
      <c r="AU82" s="124">
        <f t="shared" si="3"/>
        <v>-0.79007325403609396</v>
      </c>
      <c r="AV82" s="124">
        <f t="shared" si="4"/>
        <v>0.62421574674318225</v>
      </c>
      <c r="AW82" s="108"/>
    </row>
    <row r="83" spans="1:49" ht="26" x14ac:dyDescent="0.6">
      <c r="A83" s="123">
        <v>1961</v>
      </c>
      <c r="B83" s="124">
        <v>0.70000000000000007</v>
      </c>
      <c r="C83" s="124">
        <f t="shared" si="5"/>
        <v>1.5227942855066283</v>
      </c>
      <c r="D83" s="124">
        <f t="shared" si="1"/>
        <v>2.3546378109215489</v>
      </c>
      <c r="E83" s="125">
        <f t="shared" si="0"/>
        <v>-0.82279428550662825</v>
      </c>
      <c r="F83" s="125">
        <f t="shared" si="2"/>
        <v>0.67699043626236288</v>
      </c>
      <c r="G83" s="105"/>
      <c r="H83" s="106"/>
      <c r="I83" s="106"/>
      <c r="J83" s="106"/>
      <c r="K83" s="106"/>
      <c r="L83" s="106"/>
      <c r="M83" s="106"/>
      <c r="N83" s="34"/>
      <c r="O83" s="34"/>
      <c r="P83" s="34"/>
      <c r="Q83" s="34"/>
      <c r="R83" s="34"/>
      <c r="S83" s="34"/>
      <c r="T83" s="34"/>
      <c r="AQ83" s="128">
        <v>1960</v>
      </c>
      <c r="AR83" s="124">
        <v>6.6000000000000005</v>
      </c>
      <c r="AS83" s="124">
        <f t="shared" si="6"/>
        <v>5.3790073254036086</v>
      </c>
      <c r="AT83" s="124">
        <f t="shared" si="7"/>
        <v>5.7202363370873659</v>
      </c>
      <c r="AU83" s="124">
        <f t="shared" si="3"/>
        <v>1.2209926745963919</v>
      </c>
      <c r="AV83" s="124">
        <f t="shared" si="4"/>
        <v>1.4908231114180506</v>
      </c>
      <c r="AW83" s="108"/>
    </row>
    <row r="84" spans="1:49" ht="26" x14ac:dyDescent="0.6">
      <c r="A84" s="123">
        <v>1962</v>
      </c>
      <c r="B84" s="124">
        <v>1.3</v>
      </c>
      <c r="C84" s="124">
        <f t="shared" si="5"/>
        <v>0.94683828565198858</v>
      </c>
      <c r="D84" s="124">
        <f t="shared" si="1"/>
        <v>2.189174029829394</v>
      </c>
      <c r="E84" s="125">
        <f t="shared" si="0"/>
        <v>0.35316171434801147</v>
      </c>
      <c r="F84" s="125">
        <f t="shared" si="2"/>
        <v>0.12472319648122646</v>
      </c>
      <c r="G84" s="105"/>
      <c r="H84" s="106"/>
      <c r="I84" s="106"/>
      <c r="J84" s="106"/>
      <c r="K84" s="106"/>
      <c r="L84" s="106"/>
      <c r="M84" s="106"/>
      <c r="N84" s="34"/>
      <c r="O84" s="34"/>
      <c r="P84" s="34"/>
      <c r="Q84" s="34"/>
      <c r="R84" s="34"/>
      <c r="S84" s="34"/>
      <c r="T84" s="34"/>
      <c r="AQ84" s="128">
        <v>1961</v>
      </c>
      <c r="AR84" s="124">
        <v>6</v>
      </c>
      <c r="AS84" s="124">
        <f t="shared" si="6"/>
        <v>6.4779007325403608</v>
      </c>
      <c r="AT84" s="124">
        <f t="shared" si="7"/>
        <v>5.8082127033786293</v>
      </c>
      <c r="AU84" s="124">
        <f t="shared" si="3"/>
        <v>-0.47790073254036081</v>
      </c>
      <c r="AV84" s="124">
        <f t="shared" si="4"/>
        <v>0.22838911016261348</v>
      </c>
      <c r="AW84" s="108"/>
    </row>
    <row r="85" spans="1:49" ht="26" x14ac:dyDescent="0.6">
      <c r="A85" s="123">
        <v>1963</v>
      </c>
      <c r="B85" s="124">
        <v>1.6</v>
      </c>
      <c r="C85" s="124">
        <f t="shared" si="5"/>
        <v>1.1940514856955966</v>
      </c>
      <c r="D85" s="124">
        <f t="shared" si="1"/>
        <v>2.1002566268464546</v>
      </c>
      <c r="E85" s="125">
        <f t="shared" si="0"/>
        <v>0.40594851430440348</v>
      </c>
      <c r="F85" s="125">
        <f t="shared" si="2"/>
        <v>0.16479419626595249</v>
      </c>
      <c r="G85" s="105"/>
      <c r="H85" s="106"/>
      <c r="I85" s="106"/>
      <c r="J85" s="106"/>
      <c r="K85" s="106"/>
      <c r="L85" s="106"/>
      <c r="M85" s="106"/>
      <c r="N85" s="34"/>
      <c r="O85" s="34"/>
      <c r="P85" s="34"/>
      <c r="Q85" s="34"/>
      <c r="R85" s="34"/>
      <c r="S85" s="34"/>
      <c r="T85" s="34"/>
      <c r="AQ85" s="128">
        <v>1962</v>
      </c>
      <c r="AR85" s="124">
        <v>5.5</v>
      </c>
      <c r="AS85" s="124">
        <f t="shared" si="6"/>
        <v>6.0477900732540366</v>
      </c>
      <c r="AT85" s="124">
        <f t="shared" si="7"/>
        <v>5.8273914330407663</v>
      </c>
      <c r="AU85" s="124">
        <f t="shared" si="3"/>
        <v>-0.54779007325403661</v>
      </c>
      <c r="AV85" s="124">
        <f t="shared" si="4"/>
        <v>0.3000739643556628</v>
      </c>
      <c r="AW85" s="108"/>
    </row>
    <row r="86" spans="1:49" ht="26" x14ac:dyDescent="0.6">
      <c r="A86" s="123">
        <v>1964</v>
      </c>
      <c r="B86" s="124">
        <v>1</v>
      </c>
      <c r="C86" s="124">
        <f t="shared" si="5"/>
        <v>1.4782154457086789</v>
      </c>
      <c r="D86" s="124">
        <f t="shared" si="1"/>
        <v>2.0502309641618091</v>
      </c>
      <c r="E86" s="125">
        <f t="shared" si="0"/>
        <v>-0.47821544570867891</v>
      </c>
      <c r="F86" s="125">
        <f t="shared" si="2"/>
        <v>0.22869001251435042</v>
      </c>
      <c r="G86" s="105"/>
      <c r="H86" s="106"/>
      <c r="I86" s="106"/>
      <c r="J86" s="106"/>
      <c r="K86" s="106"/>
      <c r="L86" s="106"/>
      <c r="M86" s="106"/>
      <c r="N86" s="34"/>
      <c r="O86" s="34"/>
      <c r="P86" s="34"/>
      <c r="Q86" s="34"/>
      <c r="R86" s="34"/>
      <c r="S86" s="34"/>
      <c r="T86" s="34"/>
      <c r="AQ86" s="128">
        <v>1963</v>
      </c>
      <c r="AR86" s="124">
        <v>5.5</v>
      </c>
      <c r="AS86" s="124">
        <f t="shared" si="6"/>
        <v>5.5547790073254042</v>
      </c>
      <c r="AT86" s="124">
        <f t="shared" si="7"/>
        <v>5.7946522897366899</v>
      </c>
      <c r="AU86" s="124">
        <f t="shared" si="3"/>
        <v>-5.4779007325404194E-2</v>
      </c>
      <c r="AV86" s="124">
        <f t="shared" si="4"/>
        <v>3.0007396435566863E-3</v>
      </c>
      <c r="AW86" s="108"/>
    </row>
    <row r="87" spans="1:49" ht="26" x14ac:dyDescent="0.6">
      <c r="A87" s="123">
        <v>1965</v>
      </c>
      <c r="B87" s="124">
        <v>1.9</v>
      </c>
      <c r="C87" s="124">
        <f t="shared" si="5"/>
        <v>1.1434646337126038</v>
      </c>
      <c r="D87" s="124">
        <f t="shared" si="1"/>
        <v>1.9452078677456284</v>
      </c>
      <c r="E87" s="125">
        <f t="shared" si="0"/>
        <v>0.75653536628739615</v>
      </c>
      <c r="F87" s="125">
        <f>E87*E87</f>
        <v>0.57234576044360463</v>
      </c>
      <c r="G87" s="105"/>
      <c r="H87" s="106"/>
      <c r="I87" s="106"/>
      <c r="J87" s="106"/>
      <c r="K87" s="106"/>
      <c r="L87" s="106"/>
      <c r="M87" s="106"/>
      <c r="N87" s="34"/>
      <c r="O87" s="34"/>
      <c r="P87" s="34"/>
      <c r="Q87" s="34"/>
      <c r="R87" s="34"/>
      <c r="S87" s="34"/>
      <c r="T87" s="34"/>
      <c r="AQ87" s="128">
        <v>1964</v>
      </c>
      <c r="AR87" s="124">
        <v>5</v>
      </c>
      <c r="AS87" s="124">
        <f t="shared" si="6"/>
        <v>5.5054779007325401</v>
      </c>
      <c r="AT87" s="124">
        <f t="shared" si="7"/>
        <v>5.7651870607630205</v>
      </c>
      <c r="AU87" s="124">
        <f t="shared" si="3"/>
        <v>-0.50547790073254006</v>
      </c>
      <c r="AV87" s="124">
        <f t="shared" si="4"/>
        <v>0.25550790812897561</v>
      </c>
      <c r="AW87" s="108"/>
    </row>
    <row r="88" spans="1:49" ht="26" x14ac:dyDescent="0.6">
      <c r="A88" s="123">
        <v>1966</v>
      </c>
      <c r="B88" s="124">
        <v>3.5000000000000004</v>
      </c>
      <c r="C88" s="124">
        <f t="shared" si="5"/>
        <v>1.673039390113781</v>
      </c>
      <c r="D88" s="124">
        <f t="shared" si="1"/>
        <v>1.9406870809710655</v>
      </c>
      <c r="E88" s="125">
        <f t="shared" si="0"/>
        <v>1.8269606098862194</v>
      </c>
      <c r="F88" s="125">
        <f t="shared" si="2"/>
        <v>3.3377850700758267</v>
      </c>
      <c r="G88" s="105"/>
      <c r="H88" s="106"/>
      <c r="I88" s="106"/>
      <c r="J88" s="106"/>
      <c r="K88" s="106"/>
      <c r="L88" s="106"/>
      <c r="M88" s="106"/>
      <c r="N88" s="34"/>
      <c r="O88" s="34"/>
      <c r="P88" s="34"/>
      <c r="Q88" s="34"/>
      <c r="R88" s="34"/>
      <c r="S88" s="34"/>
      <c r="T88" s="34"/>
      <c r="AQ88" s="128">
        <v>1965</v>
      </c>
      <c r="AR88" s="124">
        <v>4</v>
      </c>
      <c r="AS88" s="124">
        <f t="shared" si="6"/>
        <v>5.0505477900732538</v>
      </c>
      <c r="AT88" s="124">
        <f t="shared" si="7"/>
        <v>5.6886683546867189</v>
      </c>
      <c r="AU88" s="124">
        <f t="shared" si="3"/>
        <v>-1.0505477900732538</v>
      </c>
      <c r="AV88" s="124">
        <f t="shared" si="4"/>
        <v>1.1036506592277975</v>
      </c>
      <c r="AW88" s="108"/>
    </row>
    <row r="89" spans="1:49" ht="26" x14ac:dyDescent="0.6">
      <c r="A89" s="123">
        <v>1967</v>
      </c>
      <c r="B89" s="124">
        <v>3</v>
      </c>
      <c r="C89" s="124">
        <f t="shared" si="5"/>
        <v>2.9519118170341345</v>
      </c>
      <c r="D89" s="124">
        <f t="shared" si="1"/>
        <v>2.0966183728739591</v>
      </c>
      <c r="E89" s="125">
        <f t="shared" si="0"/>
        <v>4.8088182965865478E-2</v>
      </c>
      <c r="F89" s="125">
        <f t="shared" si="2"/>
        <v>2.3124733409585546E-3</v>
      </c>
      <c r="G89" s="105"/>
      <c r="H89" s="106"/>
      <c r="I89" s="106"/>
      <c r="J89" s="106"/>
      <c r="K89" s="106"/>
      <c r="L89" s="106"/>
      <c r="M89" s="106"/>
      <c r="N89" s="34"/>
      <c r="O89" s="34"/>
      <c r="P89" s="34"/>
      <c r="Q89" s="34"/>
      <c r="R89" s="34"/>
      <c r="S89" s="34"/>
      <c r="T89" s="34"/>
      <c r="AQ89" s="128">
        <v>1966</v>
      </c>
      <c r="AR89" s="124">
        <v>3.8</v>
      </c>
      <c r="AS89" s="124">
        <f t="shared" si="6"/>
        <v>4.1050547790073253</v>
      </c>
      <c r="AT89" s="124">
        <f t="shared" si="7"/>
        <v>5.5198015192180474</v>
      </c>
      <c r="AU89" s="124">
        <f t="shared" si="3"/>
        <v>-0.30505477900732547</v>
      </c>
      <c r="AV89" s="124">
        <f t="shared" si="4"/>
        <v>9.3058418195208187E-2</v>
      </c>
      <c r="AW89" s="108"/>
    </row>
    <row r="90" spans="1:49" ht="26" x14ac:dyDescent="0.6">
      <c r="A90" s="123">
        <v>1968</v>
      </c>
      <c r="B90" s="124">
        <v>4.7</v>
      </c>
      <c r="C90" s="124">
        <f t="shared" si="5"/>
        <v>2.9855735451102401</v>
      </c>
      <c r="D90" s="124">
        <f t="shared" si="1"/>
        <v>2.186956535586563</v>
      </c>
      <c r="E90" s="125">
        <f t="shared" si="0"/>
        <v>1.7144264548897601</v>
      </c>
      <c r="F90" s="125">
        <f t="shared" si="2"/>
        <v>2.9392580692258705</v>
      </c>
      <c r="G90" s="105"/>
      <c r="H90" s="106"/>
      <c r="I90" s="106"/>
      <c r="J90" s="106"/>
      <c r="K90" s="106"/>
      <c r="L90" s="106"/>
      <c r="M90" s="106"/>
      <c r="N90" s="34"/>
      <c r="O90" s="34"/>
      <c r="P90" s="34"/>
      <c r="Q90" s="34"/>
      <c r="R90" s="34"/>
      <c r="S90" s="34"/>
      <c r="T90" s="34"/>
      <c r="AQ90" s="128">
        <v>1967</v>
      </c>
      <c r="AR90" s="124">
        <v>3.8</v>
      </c>
      <c r="AS90" s="124">
        <f t="shared" si="6"/>
        <v>3.8305054779007324</v>
      </c>
      <c r="AT90" s="124">
        <f t="shared" si="7"/>
        <v>5.3478213672962429</v>
      </c>
      <c r="AU90" s="124">
        <f t="shared" si="3"/>
        <v>-3.0505477900732547E-2</v>
      </c>
      <c r="AV90" s="124">
        <f t="shared" si="4"/>
        <v>9.305841819520818E-4</v>
      </c>
      <c r="AW90" s="108"/>
    </row>
    <row r="91" spans="1:49" ht="26" x14ac:dyDescent="0.6">
      <c r="A91" s="123">
        <v>1969</v>
      </c>
      <c r="B91" s="124">
        <v>6.2</v>
      </c>
      <c r="C91" s="124">
        <f t="shared" si="5"/>
        <v>4.1856720635330724</v>
      </c>
      <c r="D91" s="124">
        <f t="shared" si="1"/>
        <v>2.4382608820279068</v>
      </c>
      <c r="E91" s="125">
        <f t="shared" si="0"/>
        <v>2.0143279364669278</v>
      </c>
      <c r="F91" s="125">
        <f t="shared" si="2"/>
        <v>4.0575170356311112</v>
      </c>
      <c r="G91" s="105"/>
      <c r="H91" s="106"/>
      <c r="I91" s="106"/>
      <c r="J91" s="106"/>
      <c r="K91" s="106"/>
      <c r="L91" s="106"/>
      <c r="M91" s="106"/>
      <c r="N91" s="34"/>
      <c r="O91" s="34"/>
      <c r="P91" s="34"/>
      <c r="Q91" s="34"/>
      <c r="R91" s="34"/>
      <c r="S91" s="34"/>
      <c r="T91" s="34"/>
      <c r="AQ91" s="128">
        <v>1968</v>
      </c>
      <c r="AR91" s="124">
        <v>3.4000000000000004</v>
      </c>
      <c r="AS91" s="124">
        <f t="shared" si="6"/>
        <v>3.8030505477900731</v>
      </c>
      <c r="AT91" s="124">
        <f t="shared" si="7"/>
        <v>5.1930392305666189</v>
      </c>
      <c r="AU91" s="124">
        <f t="shared" si="3"/>
        <v>-0.40305054779007277</v>
      </c>
      <c r="AV91" s="124">
        <f t="shared" si="4"/>
        <v>0.16244974407387774</v>
      </c>
      <c r="AW91" s="108"/>
    </row>
    <row r="92" spans="1:49" ht="26" x14ac:dyDescent="0.6">
      <c r="A92" s="123">
        <v>1970</v>
      </c>
      <c r="B92" s="124">
        <v>5.6000000000000005</v>
      </c>
      <c r="C92" s="124">
        <f t="shared" si="5"/>
        <v>5.5957016190599216</v>
      </c>
      <c r="D92" s="124">
        <f t="shared" si="1"/>
        <v>2.8144347938251162</v>
      </c>
      <c r="E92" s="125">
        <f t="shared" si="0"/>
        <v>4.2983809400789497E-3</v>
      </c>
      <c r="F92" s="125">
        <f t="shared" si="2"/>
        <v>1.8476078706033994E-5</v>
      </c>
      <c r="G92" s="105"/>
      <c r="H92" s="106"/>
      <c r="I92" s="106"/>
      <c r="J92" s="106"/>
      <c r="K92" s="106"/>
      <c r="L92" s="106"/>
      <c r="M92" s="106"/>
      <c r="N92" s="34"/>
      <c r="O92" s="34"/>
      <c r="P92" s="34"/>
      <c r="Q92" s="34"/>
      <c r="R92" s="34"/>
      <c r="S92" s="34"/>
      <c r="T92" s="34"/>
      <c r="AQ92" s="128">
        <v>1969</v>
      </c>
      <c r="AR92" s="124">
        <v>3.5000000000000004</v>
      </c>
      <c r="AS92" s="124">
        <f t="shared" si="6"/>
        <v>3.4403050547790075</v>
      </c>
      <c r="AT92" s="124">
        <f t="shared" si="7"/>
        <v>5.0137353075099567</v>
      </c>
      <c r="AU92" s="124">
        <f t="shared" si="3"/>
        <v>5.9694945220992945E-2</v>
      </c>
      <c r="AV92" s="124">
        <f t="shared" si="4"/>
        <v>3.5634864849373483E-3</v>
      </c>
      <c r="AW92" s="108"/>
    </row>
    <row r="93" spans="1:49" ht="26" x14ac:dyDescent="0.6">
      <c r="A93" s="123">
        <v>1971</v>
      </c>
      <c r="B93" s="124">
        <v>3.3000000000000003</v>
      </c>
      <c r="C93" s="124">
        <f t="shared" si="5"/>
        <v>5.5987104857179766</v>
      </c>
      <c r="D93" s="124">
        <f t="shared" si="1"/>
        <v>3.0929913144426049</v>
      </c>
      <c r="E93" s="125">
        <f t="shared" si="0"/>
        <v>-2.2987104857179763</v>
      </c>
      <c r="F93" s="125">
        <f t="shared" si="2"/>
        <v>5.2840698971497746</v>
      </c>
      <c r="G93" s="105"/>
      <c r="H93" s="106"/>
      <c r="I93" s="106"/>
      <c r="J93" s="106"/>
      <c r="K93" s="106"/>
      <c r="L93" s="106"/>
      <c r="M93" s="106"/>
      <c r="N93" s="34"/>
      <c r="O93" s="34"/>
      <c r="P93" s="34"/>
      <c r="Q93" s="34"/>
      <c r="R93" s="34"/>
      <c r="S93" s="34"/>
      <c r="T93" s="34"/>
      <c r="AQ93" s="128">
        <v>1970</v>
      </c>
      <c r="AR93" s="124">
        <v>6.1</v>
      </c>
      <c r="AS93" s="124">
        <f t="shared" si="6"/>
        <v>3.4940305054779008</v>
      </c>
      <c r="AT93" s="124">
        <f t="shared" si="7"/>
        <v>4.8623617767589611</v>
      </c>
      <c r="AU93" s="124">
        <f t="shared" si="3"/>
        <v>2.6059694945220988</v>
      </c>
      <c r="AV93" s="124">
        <f t="shared" si="4"/>
        <v>6.791077006379763</v>
      </c>
      <c r="AW93" s="108"/>
    </row>
    <row r="94" spans="1:49" ht="26" x14ac:dyDescent="0.6">
      <c r="A94" s="123">
        <v>1972</v>
      </c>
      <c r="B94" s="124">
        <v>3.4000000000000004</v>
      </c>
      <c r="C94" s="124">
        <f t="shared" si="5"/>
        <v>3.9896131457153934</v>
      </c>
      <c r="D94" s="124">
        <f t="shared" si="1"/>
        <v>3.1136921829983444</v>
      </c>
      <c r="E94" s="125">
        <f t="shared" si="0"/>
        <v>-0.58961314571539303</v>
      </c>
      <c r="F94" s="125">
        <f t="shared" si="2"/>
        <v>0.34764366160040128</v>
      </c>
      <c r="G94" s="105"/>
      <c r="H94" s="106"/>
      <c r="I94" s="106"/>
      <c r="J94" s="106"/>
      <c r="K94" s="106"/>
      <c r="L94" s="106"/>
      <c r="M94" s="106"/>
      <c r="N94" s="34"/>
      <c r="O94" s="34"/>
      <c r="P94" s="34"/>
      <c r="Q94" s="34"/>
      <c r="R94" s="34"/>
      <c r="S94" s="34"/>
      <c r="T94" s="34"/>
      <c r="AQ94" s="128">
        <v>1971</v>
      </c>
      <c r="AR94" s="124">
        <v>6</v>
      </c>
      <c r="AS94" s="124">
        <f t="shared" si="6"/>
        <v>5.8394030505477899</v>
      </c>
      <c r="AT94" s="124">
        <f t="shared" si="7"/>
        <v>4.9861255990830653</v>
      </c>
      <c r="AU94" s="124">
        <f t="shared" si="3"/>
        <v>0.16059694945221015</v>
      </c>
      <c r="AV94" s="124">
        <f t="shared" si="4"/>
        <v>2.5791380173355742E-2</v>
      </c>
      <c r="AW94" s="108"/>
    </row>
    <row r="95" spans="1:49" ht="26" x14ac:dyDescent="0.6">
      <c r="A95" s="123">
        <v>1973</v>
      </c>
      <c r="B95" s="124">
        <v>8.6999999999999993</v>
      </c>
      <c r="C95" s="124">
        <f t="shared" si="5"/>
        <v>3.576883943714618</v>
      </c>
      <c r="D95" s="124">
        <f t="shared" si="1"/>
        <v>3.1423229646985105</v>
      </c>
      <c r="E95" s="125">
        <f t="shared" si="0"/>
        <v>5.1231160562853812</v>
      </c>
      <c r="F95" s="125">
        <f t="shared" si="2"/>
        <v>26.246318126169079</v>
      </c>
      <c r="G95" s="105"/>
      <c r="H95" s="106"/>
      <c r="I95" s="106"/>
      <c r="J95" s="106"/>
      <c r="K95" s="106"/>
      <c r="L95" s="106"/>
      <c r="M95" s="106"/>
      <c r="N95" s="34"/>
      <c r="O95" s="34"/>
      <c r="P95" s="34"/>
      <c r="Q95" s="34"/>
      <c r="R95" s="34"/>
      <c r="S95" s="34"/>
      <c r="T95" s="34"/>
      <c r="AQ95" s="128">
        <v>1972</v>
      </c>
      <c r="AR95" s="124">
        <v>5.2</v>
      </c>
      <c r="AS95" s="124">
        <f t="shared" si="6"/>
        <v>5.9839403050547793</v>
      </c>
      <c r="AT95" s="124">
        <f t="shared" si="7"/>
        <v>5.0875130391747589</v>
      </c>
      <c r="AU95" s="124">
        <f t="shared" si="3"/>
        <v>-0.78394030505477907</v>
      </c>
      <c r="AV95" s="124">
        <f t="shared" si="4"/>
        <v>0.61456240188938005</v>
      </c>
      <c r="AW95" s="108"/>
    </row>
    <row r="96" spans="1:49" ht="26" x14ac:dyDescent="0.6">
      <c r="A96" s="123">
        <v>1974</v>
      </c>
      <c r="B96" s="124">
        <v>12.3</v>
      </c>
      <c r="C96" s="124">
        <f t="shared" si="5"/>
        <v>7.1630651831143846</v>
      </c>
      <c r="D96" s="124">
        <f t="shared" si="1"/>
        <v>3.6980906682286596</v>
      </c>
      <c r="E96" s="125">
        <f t="shared" si="0"/>
        <v>5.1369348168856162</v>
      </c>
      <c r="F96" s="125">
        <f t="shared" si="2"/>
        <v>26.388099312931658</v>
      </c>
      <c r="G96" s="105"/>
      <c r="H96" s="106"/>
      <c r="I96" s="106"/>
      <c r="J96" s="106"/>
      <c r="K96" s="106"/>
      <c r="L96" s="106"/>
      <c r="M96" s="106"/>
      <c r="N96" s="34"/>
      <c r="O96" s="34"/>
      <c r="P96" s="34"/>
      <c r="Q96" s="34"/>
      <c r="R96" s="34"/>
      <c r="S96" s="34"/>
      <c r="T96" s="34"/>
      <c r="AQ96" s="128">
        <v>1973</v>
      </c>
      <c r="AR96" s="124">
        <v>4.9000000000000004</v>
      </c>
      <c r="AS96" s="124">
        <f t="shared" si="6"/>
        <v>5.2783940305054786</v>
      </c>
      <c r="AT96" s="124">
        <f t="shared" si="7"/>
        <v>5.098761735257284</v>
      </c>
      <c r="AU96" s="124">
        <f t="shared" si="3"/>
        <v>-0.37839403050547826</v>
      </c>
      <c r="AV96" s="124">
        <f t="shared" si="4"/>
        <v>0.14318204232218082</v>
      </c>
      <c r="AW96" s="108"/>
    </row>
    <row r="97" spans="1:49" ht="26" x14ac:dyDescent="0.6">
      <c r="A97" s="123">
        <v>1975</v>
      </c>
      <c r="B97" s="124">
        <v>6.9</v>
      </c>
      <c r="C97" s="124">
        <f t="shared" si="5"/>
        <v>10.758919554934316</v>
      </c>
      <c r="D97" s="124">
        <f t="shared" si="1"/>
        <v>4.5582816014057936</v>
      </c>
      <c r="E97" s="125">
        <f t="shared" si="0"/>
        <v>-3.8589195549343156</v>
      </c>
      <c r="F97" s="125">
        <f t="shared" si="2"/>
        <v>14.891260131454457</v>
      </c>
      <c r="G97" s="105"/>
      <c r="H97" s="106"/>
      <c r="I97" s="106"/>
      <c r="J97" s="106"/>
      <c r="K97" s="106"/>
      <c r="L97" s="106"/>
      <c r="M97" s="106"/>
      <c r="N97" s="34"/>
      <c r="O97" s="34"/>
      <c r="P97" s="34"/>
      <c r="Q97" s="34"/>
      <c r="R97" s="34"/>
      <c r="S97" s="34"/>
      <c r="T97" s="34"/>
      <c r="AQ97" s="128">
        <v>1974</v>
      </c>
      <c r="AR97" s="124">
        <v>7.1999999999999993</v>
      </c>
      <c r="AS97" s="124">
        <f t="shared" si="6"/>
        <v>4.9378394030505479</v>
      </c>
      <c r="AT97" s="124">
        <f t="shared" si="7"/>
        <v>5.078885561731556</v>
      </c>
      <c r="AU97" s="124">
        <f t="shared" si="3"/>
        <v>2.2621605969494514</v>
      </c>
      <c r="AV97" s="124">
        <f t="shared" si="4"/>
        <v>5.1173705663906981</v>
      </c>
      <c r="AW97" s="108"/>
    </row>
    <row r="98" spans="1:49" ht="26" x14ac:dyDescent="0.6">
      <c r="A98" s="123">
        <v>1976</v>
      </c>
      <c r="B98" s="124">
        <v>4.9000000000000004</v>
      </c>
      <c r="C98" s="124">
        <f t="shared" si="5"/>
        <v>8.0576758664802952</v>
      </c>
      <c r="D98" s="124">
        <f t="shared" si="1"/>
        <v>4.7924534412652147</v>
      </c>
      <c r="E98" s="125">
        <f t="shared" si="0"/>
        <v>-3.1576758664802949</v>
      </c>
      <c r="F98" s="125">
        <f t="shared" si="2"/>
        <v>9.9709168777520816</v>
      </c>
      <c r="G98" s="105"/>
      <c r="H98" s="106"/>
      <c r="I98" s="106"/>
      <c r="J98" s="106"/>
      <c r="K98" s="106"/>
      <c r="L98" s="106"/>
      <c r="M98" s="106"/>
      <c r="N98" s="34"/>
      <c r="O98" s="34"/>
      <c r="P98" s="34"/>
      <c r="Q98" s="34"/>
      <c r="R98" s="34"/>
      <c r="S98" s="34"/>
      <c r="T98" s="34"/>
      <c r="AQ98" s="128">
        <v>1975</v>
      </c>
      <c r="AR98" s="124">
        <v>8.2000000000000011</v>
      </c>
      <c r="AS98" s="124">
        <f t="shared" si="6"/>
        <v>6.9737839403050543</v>
      </c>
      <c r="AT98" s="124">
        <f t="shared" si="7"/>
        <v>5.2909970055583999</v>
      </c>
      <c r="AU98" s="124">
        <f t="shared" si="3"/>
        <v>1.2262160596949467</v>
      </c>
      <c r="AV98" s="124">
        <f t="shared" si="4"/>
        <v>1.5036058250538011</v>
      </c>
      <c r="AW98" s="108"/>
    </row>
    <row r="99" spans="1:49" ht="26" x14ac:dyDescent="0.6">
      <c r="A99" s="123">
        <v>1977</v>
      </c>
      <c r="B99" s="124">
        <v>6.7</v>
      </c>
      <c r="C99" s="124">
        <f t="shared" si="5"/>
        <v>5.847302759944089</v>
      </c>
      <c r="D99" s="124">
        <f t="shared" si="1"/>
        <v>4.8032080971386932</v>
      </c>
      <c r="E99" s="125">
        <f t="shared" si="0"/>
        <v>0.85269724005591119</v>
      </c>
      <c r="F99" s="125">
        <f t="shared" si="2"/>
        <v>0.72709258319896819</v>
      </c>
      <c r="G99" s="105"/>
      <c r="H99" s="106"/>
      <c r="I99" s="106"/>
      <c r="J99" s="106"/>
      <c r="K99" s="106"/>
      <c r="L99" s="106"/>
      <c r="M99" s="106"/>
      <c r="N99" s="34"/>
      <c r="O99" s="34"/>
      <c r="P99" s="34"/>
      <c r="Q99" s="34"/>
      <c r="R99" s="34"/>
      <c r="S99" s="34"/>
      <c r="T99" s="34"/>
      <c r="AQ99" s="128">
        <v>1976</v>
      </c>
      <c r="AR99" s="124">
        <v>7.8</v>
      </c>
      <c r="AS99" s="124">
        <f t="shared" si="6"/>
        <v>8.0773783940305055</v>
      </c>
      <c r="AT99" s="124">
        <f t="shared" si="7"/>
        <v>5.5818973050025606</v>
      </c>
      <c r="AU99" s="124">
        <f t="shared" si="3"/>
        <v>-0.27737839403050568</v>
      </c>
      <c r="AV99" s="124">
        <f t="shared" si="4"/>
        <v>7.6938773474942476E-2</v>
      </c>
      <c r="AW99" s="108"/>
    </row>
    <row r="100" spans="1:49" ht="26" x14ac:dyDescent="0.6">
      <c r="A100" s="123">
        <v>1978</v>
      </c>
      <c r="B100" s="124">
        <v>9</v>
      </c>
      <c r="C100" s="124">
        <f t="shared" si="5"/>
        <v>6.4441908279832267</v>
      </c>
      <c r="D100" s="124">
        <f t="shared" si="1"/>
        <v>4.992887287424824</v>
      </c>
      <c r="E100" s="125">
        <f t="shared" si="0"/>
        <v>2.5558091720167733</v>
      </c>
      <c r="F100" s="125">
        <f t="shared" si="2"/>
        <v>6.5321605237650644</v>
      </c>
      <c r="G100" s="105"/>
      <c r="H100" s="106"/>
      <c r="I100" s="106"/>
      <c r="J100" s="106"/>
      <c r="K100" s="106"/>
      <c r="L100" s="106"/>
      <c r="M100" s="106"/>
      <c r="N100" s="34"/>
      <c r="O100" s="34"/>
      <c r="P100" s="34"/>
      <c r="Q100" s="34"/>
      <c r="R100" s="34"/>
      <c r="S100" s="34"/>
      <c r="T100" s="34"/>
      <c r="AQ100" s="128">
        <v>1977</v>
      </c>
      <c r="AR100" s="124">
        <v>6.4</v>
      </c>
      <c r="AS100" s="124">
        <f t="shared" si="6"/>
        <v>7.8277378394030501</v>
      </c>
      <c r="AT100" s="124">
        <f t="shared" si="7"/>
        <v>5.8037075745023046</v>
      </c>
      <c r="AU100" s="124">
        <f t="shared" si="3"/>
        <v>-1.4277378394030498</v>
      </c>
      <c r="AV100" s="124">
        <f t="shared" si="4"/>
        <v>2.0384353380632887</v>
      </c>
      <c r="AW100" s="108"/>
    </row>
    <row r="101" spans="1:49" ht="26" x14ac:dyDescent="0.6">
      <c r="A101" s="123">
        <v>1979</v>
      </c>
      <c r="B101" s="124">
        <v>13.3</v>
      </c>
      <c r="C101" s="124">
        <f t="shared" si="5"/>
        <v>8.2332572483949686</v>
      </c>
      <c r="D101" s="124">
        <f t="shared" si="1"/>
        <v>5.3935985586823421</v>
      </c>
      <c r="E101" s="125">
        <f t="shared" si="0"/>
        <v>5.0667427516050321</v>
      </c>
      <c r="F101" s="125">
        <f t="shared" si="2"/>
        <v>25.671882110942132</v>
      </c>
      <c r="G101" s="105"/>
      <c r="H101" s="106"/>
      <c r="I101" s="106"/>
      <c r="J101" s="106"/>
      <c r="K101" s="106"/>
      <c r="L101" s="106"/>
      <c r="M101" s="106"/>
      <c r="N101" s="34"/>
      <c r="O101" s="34"/>
      <c r="P101" s="34"/>
      <c r="Q101" s="34"/>
      <c r="R101" s="34"/>
      <c r="S101" s="34"/>
      <c r="T101" s="34"/>
      <c r="AQ101" s="128">
        <v>1978</v>
      </c>
      <c r="AR101" s="124">
        <v>6</v>
      </c>
      <c r="AS101" s="124">
        <f t="shared" si="6"/>
        <v>6.5427737839403051</v>
      </c>
      <c r="AT101" s="124">
        <f t="shared" si="7"/>
        <v>5.8633368170520743</v>
      </c>
      <c r="AU101" s="124">
        <f t="shared" si="3"/>
        <v>-0.54277378394030507</v>
      </c>
      <c r="AV101" s="124">
        <f t="shared" si="4"/>
        <v>0.29460338053287699</v>
      </c>
      <c r="AW101" s="108"/>
    </row>
    <row r="102" spans="1:49" ht="26" x14ac:dyDescent="0.6">
      <c r="A102" s="123">
        <v>1980</v>
      </c>
      <c r="B102" s="124">
        <v>12.5</v>
      </c>
      <c r="C102" s="124">
        <f t="shared" si="5"/>
        <v>11.779977174518491</v>
      </c>
      <c r="D102" s="124">
        <f t="shared" si="1"/>
        <v>6.1842387028141079</v>
      </c>
      <c r="E102" s="125">
        <f t="shared" si="0"/>
        <v>0.72002282548150909</v>
      </c>
      <c r="F102" s="125">
        <f t="shared" si="2"/>
        <v>0.5184328692143757</v>
      </c>
      <c r="G102" s="105"/>
      <c r="H102" s="106"/>
      <c r="I102" s="106"/>
      <c r="J102" s="106"/>
      <c r="K102" s="106"/>
      <c r="L102" s="106"/>
      <c r="M102" s="106"/>
      <c r="N102" s="34"/>
      <c r="O102" s="34"/>
      <c r="P102" s="34"/>
      <c r="Q102" s="34"/>
      <c r="R102" s="34"/>
      <c r="S102" s="34"/>
      <c r="T102" s="34"/>
      <c r="AQ102" s="128">
        <v>1979</v>
      </c>
      <c r="AR102" s="124">
        <v>6</v>
      </c>
      <c r="AS102" s="124">
        <f t="shared" si="6"/>
        <v>6.0542773783940307</v>
      </c>
      <c r="AT102" s="124">
        <f t="shared" si="7"/>
        <v>5.8770031353468664</v>
      </c>
      <c r="AU102" s="124">
        <f t="shared" si="3"/>
        <v>-5.4277378394030684E-2</v>
      </c>
      <c r="AV102" s="124">
        <f t="shared" si="4"/>
        <v>2.9460338053287891E-3</v>
      </c>
      <c r="AW102" s="108"/>
    </row>
    <row r="103" spans="1:49" ht="26" x14ac:dyDescent="0.6">
      <c r="A103" s="123">
        <v>1981</v>
      </c>
      <c r="B103" s="124">
        <v>8.9</v>
      </c>
      <c r="C103" s="124">
        <f t="shared" si="5"/>
        <v>12.283993152355547</v>
      </c>
      <c r="D103" s="124">
        <f t="shared" si="1"/>
        <v>6.8158148325326975</v>
      </c>
      <c r="E103" s="125">
        <f t="shared" si="0"/>
        <v>-3.3839931523555471</v>
      </c>
      <c r="F103" s="125">
        <f t="shared" si="2"/>
        <v>11.451409655189233</v>
      </c>
      <c r="G103" s="105"/>
      <c r="H103" s="106"/>
      <c r="I103" s="106"/>
      <c r="J103" s="106"/>
      <c r="K103" s="106"/>
      <c r="L103" s="106"/>
      <c r="M103" s="106"/>
      <c r="N103" s="34"/>
      <c r="O103" s="34"/>
      <c r="P103" s="34"/>
      <c r="Q103" s="34"/>
      <c r="R103" s="34"/>
      <c r="S103" s="34"/>
      <c r="T103" s="34"/>
      <c r="AQ103" s="128">
        <v>1980</v>
      </c>
      <c r="AR103" s="124">
        <v>7.1999999999999993</v>
      </c>
      <c r="AS103" s="124">
        <f t="shared" si="6"/>
        <v>6.005427737839403</v>
      </c>
      <c r="AT103" s="124">
        <f t="shared" si="7"/>
        <v>5.8893028218121799</v>
      </c>
      <c r="AU103" s="124">
        <f t="shared" si="3"/>
        <v>1.1945722621605963</v>
      </c>
      <c r="AV103" s="124">
        <f t="shared" si="4"/>
        <v>1.4270028895234845</v>
      </c>
      <c r="AW103" s="108"/>
    </row>
    <row r="104" spans="1:49" ht="26" x14ac:dyDescent="0.6">
      <c r="A104" s="123">
        <v>1982</v>
      </c>
      <c r="B104" s="124">
        <v>3.8</v>
      </c>
      <c r="C104" s="124">
        <f t="shared" si="5"/>
        <v>9.9151979457066641</v>
      </c>
      <c r="D104" s="124">
        <f t="shared" si="1"/>
        <v>7.0242333492794273</v>
      </c>
      <c r="E104" s="125">
        <f t="shared" si="0"/>
        <v>-6.1151979457066643</v>
      </c>
      <c r="F104" s="125">
        <f t="shared" si="2"/>
        <v>37.39564591517501</v>
      </c>
      <c r="G104" s="105"/>
      <c r="H104" s="106"/>
      <c r="I104" s="106"/>
      <c r="J104" s="106"/>
      <c r="K104" s="106"/>
      <c r="L104" s="106"/>
      <c r="M104" s="106"/>
      <c r="N104" s="34"/>
      <c r="O104" s="34"/>
      <c r="P104" s="34"/>
      <c r="Q104" s="34"/>
      <c r="R104" s="34"/>
      <c r="S104" s="34"/>
      <c r="T104" s="34"/>
      <c r="AQ104" s="128">
        <v>1981</v>
      </c>
      <c r="AR104" s="124">
        <v>8.5</v>
      </c>
      <c r="AS104" s="124">
        <f t="shared" si="6"/>
        <v>7.0805427737839395</v>
      </c>
      <c r="AT104" s="124">
        <f t="shared" si="7"/>
        <v>6.0203725396309622</v>
      </c>
      <c r="AU104" s="124">
        <f t="shared" si="3"/>
        <v>1.4194572262160605</v>
      </c>
      <c r="AV104" s="124">
        <f t="shared" si="4"/>
        <v>2.0148588170569925</v>
      </c>
      <c r="AW104" s="108"/>
    </row>
    <row r="105" spans="1:49" ht="26" x14ac:dyDescent="0.6">
      <c r="A105" s="123">
        <v>1983</v>
      </c>
      <c r="B105" s="124">
        <v>3.8</v>
      </c>
      <c r="C105" s="124">
        <f t="shared" si="5"/>
        <v>5.6345593837119994</v>
      </c>
      <c r="D105" s="124">
        <f t="shared" si="1"/>
        <v>6.7018100143514845</v>
      </c>
      <c r="E105" s="125">
        <f t="shared" si="0"/>
        <v>-1.8345593837119996</v>
      </c>
      <c r="F105" s="125">
        <f t="shared" si="2"/>
        <v>3.3656081323657516</v>
      </c>
      <c r="G105" s="105"/>
      <c r="H105" s="106"/>
      <c r="I105" s="106"/>
      <c r="J105" s="106"/>
      <c r="K105" s="106"/>
      <c r="L105" s="106"/>
      <c r="M105" s="106"/>
      <c r="N105" s="34"/>
      <c r="O105" s="34"/>
      <c r="P105" s="34"/>
      <c r="Q105" s="34"/>
      <c r="R105" s="34"/>
      <c r="S105" s="34"/>
      <c r="T105" s="34"/>
      <c r="AQ105" s="128">
        <v>1982</v>
      </c>
      <c r="AR105" s="124">
        <v>10.8</v>
      </c>
      <c r="AS105" s="124">
        <f t="shared" si="6"/>
        <v>8.3580542773783932</v>
      </c>
      <c r="AT105" s="124">
        <f t="shared" si="7"/>
        <v>6.2683352856678667</v>
      </c>
      <c r="AU105" s="124">
        <f t="shared" si="3"/>
        <v>2.4419457226216075</v>
      </c>
      <c r="AV105" s="124">
        <f t="shared" si="4"/>
        <v>5.9630989122299649</v>
      </c>
      <c r="AW105" s="108"/>
    </row>
    <row r="106" spans="1:49" ht="26" x14ac:dyDescent="0.6">
      <c r="A106" s="123">
        <v>1984</v>
      </c>
      <c r="B106" s="124">
        <v>3.9</v>
      </c>
      <c r="C106" s="124">
        <f t="shared" si="5"/>
        <v>4.3503678151136</v>
      </c>
      <c r="D106" s="124">
        <f t="shared" si="1"/>
        <v>6.411629012916336</v>
      </c>
      <c r="E106" s="125">
        <f t="shared" si="0"/>
        <v>-0.45036781511360013</v>
      </c>
      <c r="F106" s="125">
        <f t="shared" si="2"/>
        <v>0.20283116889019792</v>
      </c>
      <c r="G106" s="105"/>
      <c r="H106" s="106"/>
      <c r="I106" s="106"/>
      <c r="J106" s="106"/>
      <c r="K106" s="106"/>
      <c r="L106" s="106"/>
      <c r="M106" s="106"/>
      <c r="N106" s="34"/>
      <c r="O106" s="34"/>
      <c r="P106" s="34"/>
      <c r="Q106" s="34"/>
      <c r="R106" s="34"/>
      <c r="S106" s="34"/>
      <c r="T106" s="34"/>
      <c r="AQ106" s="128">
        <v>1983</v>
      </c>
      <c r="AR106" s="124">
        <v>8.3000000000000007</v>
      </c>
      <c r="AS106" s="124">
        <f t="shared" si="6"/>
        <v>10.555805427737839</v>
      </c>
      <c r="AT106" s="124">
        <f t="shared" si="7"/>
        <v>6.7215017571010804</v>
      </c>
      <c r="AU106" s="124">
        <f t="shared" si="3"/>
        <v>-2.2558054277378385</v>
      </c>
      <c r="AV106" s="124">
        <f t="shared" si="4"/>
        <v>5.0886581278114926</v>
      </c>
      <c r="AW106" s="108"/>
    </row>
    <row r="107" spans="1:49" ht="26" x14ac:dyDescent="0.6">
      <c r="A107" s="123">
        <v>1985</v>
      </c>
      <c r="B107" s="124">
        <v>3.8</v>
      </c>
      <c r="C107" s="124">
        <f t="shared" si="5"/>
        <v>4.0351103445340799</v>
      </c>
      <c r="D107" s="124">
        <f t="shared" si="1"/>
        <v>6.1604661116247019</v>
      </c>
      <c r="E107" s="125">
        <f t="shared" si="0"/>
        <v>-0.23511034453408008</v>
      </c>
      <c r="F107" s="125">
        <f t="shared" si="2"/>
        <v>5.527687410693384E-2</v>
      </c>
      <c r="G107" s="105"/>
      <c r="H107" s="106"/>
      <c r="I107" s="106"/>
      <c r="J107" s="106"/>
      <c r="K107" s="106"/>
      <c r="L107" s="106"/>
      <c r="M107" s="106"/>
      <c r="N107" s="34"/>
      <c r="O107" s="34"/>
      <c r="P107" s="34"/>
      <c r="Q107" s="34"/>
      <c r="R107" s="34"/>
      <c r="S107" s="34"/>
      <c r="T107" s="34"/>
      <c r="AQ107" s="128">
        <v>1984</v>
      </c>
      <c r="AR107" s="124">
        <v>7.3</v>
      </c>
      <c r="AS107" s="124">
        <f t="shared" si="6"/>
        <v>8.5255805427737847</v>
      </c>
      <c r="AT107" s="124">
        <f t="shared" si="7"/>
        <v>6.8793515813909725</v>
      </c>
      <c r="AU107" s="124">
        <f t="shared" si="3"/>
        <v>-1.2255805427737849</v>
      </c>
      <c r="AV107" s="124">
        <f t="shared" si="4"/>
        <v>1.5020476668256852</v>
      </c>
      <c r="AW107" s="108"/>
    </row>
    <row r="108" spans="1:49" ht="26" x14ac:dyDescent="0.6">
      <c r="A108" s="123">
        <v>1986</v>
      </c>
      <c r="B108" s="124">
        <v>1.0999999999999999</v>
      </c>
      <c r="C108" s="124">
        <f t="shared" si="5"/>
        <v>3.8705331033602239</v>
      </c>
      <c r="D108" s="124">
        <f t="shared" si="1"/>
        <v>5.924419500462232</v>
      </c>
      <c r="E108" s="125">
        <f t="shared" si="0"/>
        <v>-2.7705331033602238</v>
      </c>
      <c r="F108" s="125">
        <f t="shared" si="2"/>
        <v>7.6758536768148327</v>
      </c>
      <c r="G108" s="105"/>
      <c r="H108" s="106"/>
      <c r="I108" s="106"/>
      <c r="J108" s="106"/>
      <c r="K108" s="106"/>
      <c r="L108" s="106"/>
      <c r="M108" s="106"/>
      <c r="N108" s="34"/>
      <c r="O108" s="34"/>
      <c r="P108" s="34"/>
      <c r="Q108" s="34"/>
      <c r="R108" s="34"/>
      <c r="S108" s="34"/>
      <c r="T108" s="34"/>
      <c r="AQ108" s="128">
        <v>1985</v>
      </c>
      <c r="AR108" s="124">
        <v>7.0000000000000009</v>
      </c>
      <c r="AS108" s="124">
        <f t="shared" si="6"/>
        <v>7.4225580542773786</v>
      </c>
      <c r="AT108" s="124">
        <f t="shared" si="7"/>
        <v>6.9214164232518751</v>
      </c>
      <c r="AU108" s="124">
        <f t="shared" si="3"/>
        <v>-0.42255805427737769</v>
      </c>
      <c r="AV108" s="124">
        <f t="shared" si="4"/>
        <v>0.17855530923468327</v>
      </c>
      <c r="AW108" s="108"/>
    </row>
    <row r="109" spans="1:49" ht="26" x14ac:dyDescent="0.6">
      <c r="A109" s="123">
        <v>1987</v>
      </c>
      <c r="B109" s="124">
        <v>4.3999999999999995</v>
      </c>
      <c r="C109" s="124">
        <f t="shared" si="5"/>
        <v>1.9311599310080672</v>
      </c>
      <c r="D109" s="124">
        <f t="shared" si="1"/>
        <v>5.4419775504160093</v>
      </c>
      <c r="E109" s="125">
        <f t="shared" si="0"/>
        <v>2.4688400689919323</v>
      </c>
      <c r="F109" s="125">
        <f t="shared" si="2"/>
        <v>6.0951712862600891</v>
      </c>
      <c r="G109" s="105"/>
      <c r="H109" s="106"/>
      <c r="I109" s="106"/>
      <c r="J109" s="106"/>
      <c r="K109" s="106"/>
      <c r="L109" s="106"/>
      <c r="M109" s="106"/>
      <c r="N109" s="34"/>
      <c r="O109" s="34"/>
      <c r="P109" s="34"/>
      <c r="Q109" s="34"/>
      <c r="R109" s="34"/>
      <c r="S109" s="34"/>
      <c r="T109" s="34"/>
      <c r="AQ109" s="128">
        <v>1986</v>
      </c>
      <c r="AR109" s="124">
        <v>6.6000000000000005</v>
      </c>
      <c r="AS109" s="124">
        <f t="shared" si="6"/>
        <v>7.0422558054277387</v>
      </c>
      <c r="AT109" s="124">
        <f t="shared" si="7"/>
        <v>6.9292747809266881</v>
      </c>
      <c r="AU109" s="124">
        <f t="shared" si="3"/>
        <v>-0.44225580542773812</v>
      </c>
      <c r="AV109" s="124">
        <f t="shared" si="4"/>
        <v>0.19559019743453737</v>
      </c>
      <c r="AW109" s="108"/>
    </row>
    <row r="110" spans="1:49" ht="26" x14ac:dyDescent="0.6">
      <c r="A110" s="123">
        <v>1988</v>
      </c>
      <c r="B110" s="124">
        <v>4.3999999999999995</v>
      </c>
      <c r="C110" s="124">
        <f t="shared" si="5"/>
        <v>3.65934797930242</v>
      </c>
      <c r="D110" s="124">
        <f t="shared" si="1"/>
        <v>5.3377797953744093</v>
      </c>
      <c r="E110" s="125">
        <f t="shared" si="0"/>
        <v>0.74065202069757952</v>
      </c>
      <c r="F110" s="125">
        <f t="shared" si="2"/>
        <v>0.54856541576340778</v>
      </c>
      <c r="G110" s="105"/>
      <c r="H110" s="106"/>
      <c r="I110" s="106"/>
      <c r="J110" s="106"/>
      <c r="K110" s="106"/>
      <c r="L110" s="106"/>
      <c r="M110" s="106"/>
      <c r="N110" s="34"/>
      <c r="O110" s="34"/>
      <c r="P110" s="34"/>
      <c r="Q110" s="34"/>
      <c r="R110" s="34"/>
      <c r="S110" s="34"/>
      <c r="T110" s="34"/>
      <c r="AQ110" s="128">
        <v>1987</v>
      </c>
      <c r="AR110" s="124">
        <v>5.7</v>
      </c>
      <c r="AS110" s="124">
        <f t="shared" si="6"/>
        <v>6.6442255805427743</v>
      </c>
      <c r="AT110" s="124">
        <f t="shared" si="7"/>
        <v>6.8963473028340196</v>
      </c>
      <c r="AU110" s="124">
        <f t="shared" si="3"/>
        <v>-0.94422558054277417</v>
      </c>
      <c r="AV110" s="124">
        <f t="shared" si="4"/>
        <v>0.89156194695133895</v>
      </c>
      <c r="AW110" s="108"/>
    </row>
    <row r="111" spans="1:49" ht="26" x14ac:dyDescent="0.6">
      <c r="A111" s="123">
        <v>1989</v>
      </c>
      <c r="B111" s="124">
        <v>4.5999999999999996</v>
      </c>
      <c r="C111" s="124">
        <f t="shared" si="5"/>
        <v>4.1778043937907263</v>
      </c>
      <c r="D111" s="124">
        <f t="shared" si="1"/>
        <v>5.2440018158369686</v>
      </c>
      <c r="E111" s="125">
        <f t="shared" si="0"/>
        <v>0.42219560620927332</v>
      </c>
      <c r="F111" s="125">
        <f t="shared" si="2"/>
        <v>0.17824912990241579</v>
      </c>
      <c r="G111" s="105"/>
      <c r="H111" s="106"/>
      <c r="I111" s="106"/>
      <c r="J111" s="106"/>
      <c r="K111" s="106"/>
      <c r="L111" s="106"/>
      <c r="M111" s="106"/>
      <c r="N111" s="34"/>
      <c r="O111" s="34"/>
      <c r="P111" s="34"/>
      <c r="Q111" s="34"/>
      <c r="R111" s="34"/>
      <c r="S111" s="34"/>
      <c r="T111" s="34"/>
      <c r="AQ111" s="128">
        <v>1988</v>
      </c>
      <c r="AR111" s="124">
        <v>5.3</v>
      </c>
      <c r="AS111" s="124">
        <f t="shared" si="6"/>
        <v>5.7944225580542774</v>
      </c>
      <c r="AT111" s="124">
        <f t="shared" si="7"/>
        <v>6.7767125725506183</v>
      </c>
      <c r="AU111" s="124">
        <f t="shared" si="3"/>
        <v>-0.49442255805427759</v>
      </c>
      <c r="AV111" s="124">
        <f t="shared" si="4"/>
        <v>0.24445366591293549</v>
      </c>
      <c r="AW111" s="108"/>
    </row>
    <row r="112" spans="1:49" ht="26" x14ac:dyDescent="0.6">
      <c r="A112" s="123">
        <v>1990</v>
      </c>
      <c r="B112" s="124">
        <v>6.1</v>
      </c>
      <c r="C112" s="124">
        <f t="shared" si="5"/>
        <v>4.4733413181372175</v>
      </c>
      <c r="D112" s="124">
        <f t="shared" si="1"/>
        <v>5.179601634253272</v>
      </c>
      <c r="E112" s="125">
        <f t="shared" si="0"/>
        <v>1.6266586818627822</v>
      </c>
      <c r="F112" s="125">
        <f t="shared" si="2"/>
        <v>2.6460184672795641</v>
      </c>
      <c r="G112" s="105"/>
      <c r="H112" s="106"/>
      <c r="I112" s="106"/>
      <c r="J112" s="106"/>
      <c r="K112" s="106"/>
      <c r="L112" s="106"/>
      <c r="M112" s="106"/>
      <c r="N112" s="34"/>
      <c r="O112" s="34"/>
      <c r="P112" s="34"/>
      <c r="Q112" s="34"/>
      <c r="R112" s="34"/>
      <c r="S112" s="34"/>
      <c r="T112" s="34"/>
      <c r="AQ112" s="128">
        <v>1989</v>
      </c>
      <c r="AR112" s="124">
        <v>5.4</v>
      </c>
      <c r="AS112" s="124">
        <f t="shared" si="6"/>
        <v>5.3494422558054273</v>
      </c>
      <c r="AT112" s="124">
        <f t="shared" si="7"/>
        <v>6.6290413152955567</v>
      </c>
      <c r="AU112" s="124">
        <f t="shared" si="3"/>
        <v>5.055774419457304E-2</v>
      </c>
      <c r="AV112" s="124">
        <f t="shared" si="4"/>
        <v>2.556085498043884E-3</v>
      </c>
      <c r="AW112" s="108"/>
    </row>
    <row r="113" spans="1:49" ht="26" x14ac:dyDescent="0.6">
      <c r="A113" s="123">
        <v>1991</v>
      </c>
      <c r="B113" s="124">
        <v>3.1</v>
      </c>
      <c r="C113" s="124">
        <f t="shared" si="5"/>
        <v>5.6120023954411646</v>
      </c>
      <c r="D113" s="124">
        <f t="shared" si="1"/>
        <v>5.2716414708279453</v>
      </c>
      <c r="E113" s="125">
        <f t="shared" si="0"/>
        <v>-2.5120023954411645</v>
      </c>
      <c r="F113" s="125">
        <f t="shared" si="2"/>
        <v>6.3101560347021488</v>
      </c>
      <c r="G113" s="105"/>
      <c r="H113" s="106"/>
      <c r="I113" s="106"/>
      <c r="J113" s="106"/>
      <c r="K113" s="106"/>
      <c r="L113" s="106"/>
      <c r="M113" s="106"/>
      <c r="N113" s="34"/>
      <c r="O113" s="34"/>
      <c r="P113" s="34"/>
      <c r="Q113" s="34"/>
      <c r="R113" s="34"/>
      <c r="S113" s="34"/>
      <c r="T113" s="34"/>
      <c r="AQ113" s="128">
        <v>1990</v>
      </c>
      <c r="AR113" s="124">
        <v>6.3</v>
      </c>
      <c r="AS113" s="124">
        <f t="shared" si="6"/>
        <v>5.3949442255805433</v>
      </c>
      <c r="AT113" s="124">
        <f t="shared" si="7"/>
        <v>6.5061371837660014</v>
      </c>
      <c r="AU113" s="124">
        <f t="shared" si="3"/>
        <v>0.9050557744194565</v>
      </c>
      <c r="AV113" s="124">
        <f t="shared" si="4"/>
        <v>0.81912595481000217</v>
      </c>
      <c r="AW113" s="108"/>
    </row>
    <row r="114" spans="1:49" ht="26" x14ac:dyDescent="0.6">
      <c r="A114" s="123">
        <v>1992</v>
      </c>
      <c r="B114" s="124">
        <v>2.9000000000000004</v>
      </c>
      <c r="C114" s="124">
        <f t="shared" si="5"/>
        <v>3.8536007186323493</v>
      </c>
      <c r="D114" s="124">
        <f t="shared" si="1"/>
        <v>5.0544773237451501</v>
      </c>
      <c r="E114" s="125">
        <f t="shared" si="0"/>
        <v>-0.95360071863234896</v>
      </c>
      <c r="F114" s="125">
        <f t="shared" si="2"/>
        <v>0.90935433057613235</v>
      </c>
      <c r="G114" s="105"/>
      <c r="H114" s="106"/>
      <c r="I114" s="106"/>
      <c r="J114" s="106"/>
      <c r="K114" s="106"/>
      <c r="L114" s="106"/>
      <c r="M114" s="106"/>
      <c r="N114" s="34"/>
      <c r="O114" s="34"/>
      <c r="P114" s="34"/>
      <c r="Q114" s="34"/>
      <c r="R114" s="34"/>
      <c r="S114" s="34"/>
      <c r="T114" s="34"/>
      <c r="AQ114" s="128">
        <v>1991</v>
      </c>
      <c r="AR114" s="124">
        <v>7.3</v>
      </c>
      <c r="AS114" s="124">
        <f t="shared" si="6"/>
        <v>6.2094944225580537</v>
      </c>
      <c r="AT114" s="124">
        <f t="shared" si="7"/>
        <v>6.4855234653894014</v>
      </c>
      <c r="AU114" s="124">
        <f t="shared" si="3"/>
        <v>1.0905055774419461</v>
      </c>
      <c r="AV114" s="124">
        <f t="shared" si="4"/>
        <v>1.1892024144319924</v>
      </c>
      <c r="AW114" s="108"/>
    </row>
    <row r="115" spans="1:49" ht="26" x14ac:dyDescent="0.6">
      <c r="A115" s="123">
        <v>1993</v>
      </c>
      <c r="B115" s="124">
        <v>2.7</v>
      </c>
      <c r="C115" s="124">
        <f t="shared" si="5"/>
        <v>3.1860802155897052</v>
      </c>
      <c r="D115" s="124">
        <f t="shared" si="1"/>
        <v>4.8390295913706352</v>
      </c>
      <c r="E115" s="125">
        <f t="shared" si="0"/>
        <v>-0.48608021558970504</v>
      </c>
      <c r="F115" s="125">
        <f t="shared" si="2"/>
        <v>0.23627397598773414</v>
      </c>
      <c r="G115" s="105"/>
      <c r="H115" s="106"/>
      <c r="I115" s="106"/>
      <c r="J115" s="106"/>
      <c r="K115" s="106"/>
      <c r="L115" s="106"/>
      <c r="M115" s="106"/>
      <c r="N115" s="34"/>
      <c r="O115" s="34"/>
      <c r="P115" s="34"/>
      <c r="Q115" s="34"/>
      <c r="R115" s="34"/>
      <c r="S115" s="34"/>
      <c r="T115" s="34"/>
      <c r="AQ115" s="128">
        <v>1992</v>
      </c>
      <c r="AR115" s="124">
        <v>7.3999999999999995</v>
      </c>
      <c r="AS115" s="124">
        <f t="shared" si="6"/>
        <v>7.1909494422558051</v>
      </c>
      <c r="AT115" s="124">
        <f t="shared" si="7"/>
        <v>6.5669711188504607</v>
      </c>
      <c r="AU115" s="124">
        <f t="shared" si="3"/>
        <v>0.20905055774419434</v>
      </c>
      <c r="AV115" s="124">
        <f t="shared" si="4"/>
        <v>4.3702135693158735E-2</v>
      </c>
      <c r="AW115" s="108"/>
    </row>
    <row r="116" spans="1:49" ht="26" x14ac:dyDescent="0.6">
      <c r="A116" s="123">
        <v>1994</v>
      </c>
      <c r="B116" s="124">
        <v>2.7</v>
      </c>
      <c r="C116" s="124">
        <f t="shared" si="5"/>
        <v>2.8458240646769117</v>
      </c>
      <c r="D116" s="124">
        <f t="shared" si="1"/>
        <v>4.625126632233572</v>
      </c>
      <c r="E116" s="125">
        <f t="shared" ref="E116:E141" si="8">B116-C116</f>
        <v>-0.14582406467691156</v>
      </c>
      <c r="F116" s="125">
        <f t="shared" si="2"/>
        <v>2.1264657838896084E-2</v>
      </c>
      <c r="G116" s="105"/>
      <c r="H116" s="106"/>
      <c r="I116" s="106"/>
      <c r="J116" s="106"/>
      <c r="K116" s="106"/>
      <c r="L116" s="106"/>
      <c r="M116" s="106"/>
      <c r="N116" s="34"/>
      <c r="O116" s="34"/>
      <c r="P116" s="34"/>
      <c r="Q116" s="34"/>
      <c r="R116" s="34"/>
      <c r="S116" s="34"/>
      <c r="T116" s="34"/>
      <c r="AQ116" s="128">
        <v>1993</v>
      </c>
      <c r="AR116" s="124">
        <v>6.5</v>
      </c>
      <c r="AS116" s="124">
        <f t="shared" si="6"/>
        <v>7.3790949442255798</v>
      </c>
      <c r="AT116" s="124">
        <f t="shared" si="7"/>
        <v>6.6502740069654154</v>
      </c>
      <c r="AU116" s="124">
        <f t="shared" si="3"/>
        <v>-0.87909494422557977</v>
      </c>
      <c r="AV116" s="124">
        <f t="shared" si="4"/>
        <v>0.77280792096297524</v>
      </c>
      <c r="AW116" s="108"/>
    </row>
    <row r="117" spans="1:49" ht="26" x14ac:dyDescent="0.6">
      <c r="A117" s="123">
        <v>1995</v>
      </c>
      <c r="B117" s="124">
        <v>2.5</v>
      </c>
      <c r="C117" s="124">
        <f t="shared" si="5"/>
        <v>2.7437472194030734</v>
      </c>
      <c r="D117" s="124">
        <f t="shared" ref="D117:D141" si="9">0.1*B116+0.9*D116</f>
        <v>4.4326139690102142</v>
      </c>
      <c r="E117" s="125">
        <f t="shared" si="8"/>
        <v>-0.24374721940307342</v>
      </c>
      <c r="F117" s="125">
        <f t="shared" ref="F117:F141" si="10">E117*E117</f>
        <v>5.9412706966730011E-2</v>
      </c>
      <c r="G117" s="105"/>
      <c r="H117" s="106"/>
      <c r="I117" s="106"/>
      <c r="J117" s="106"/>
      <c r="K117" s="106"/>
      <c r="L117" s="106"/>
      <c r="M117" s="106"/>
      <c r="N117" s="34"/>
      <c r="O117" s="34"/>
      <c r="P117" s="34"/>
      <c r="Q117" s="34"/>
      <c r="R117" s="34"/>
      <c r="S117" s="34"/>
      <c r="T117" s="34"/>
      <c r="AQ117" s="128">
        <v>1994</v>
      </c>
      <c r="AR117" s="124">
        <v>5.5</v>
      </c>
      <c r="AS117" s="124">
        <f t="shared" si="6"/>
        <v>6.5879094944225587</v>
      </c>
      <c r="AT117" s="124">
        <f t="shared" si="7"/>
        <v>6.6352466062688746</v>
      </c>
      <c r="AU117" s="124">
        <f t="shared" ref="AU117:AU141" si="11">AR117-AS117</f>
        <v>-1.0879094944225587</v>
      </c>
      <c r="AV117" s="124">
        <f t="shared" ref="AV117:AV141" si="12">AU117*AU117</f>
        <v>1.1835470680547473</v>
      </c>
      <c r="AW117" s="108"/>
    </row>
    <row r="118" spans="1:49" ht="26" x14ac:dyDescent="0.6">
      <c r="A118" s="123">
        <v>1996</v>
      </c>
      <c r="B118" s="124">
        <v>3.3000000000000003</v>
      </c>
      <c r="C118" s="124">
        <f t="shared" ref="C118:C141" si="13">$B$46*B117+$B$47*C117</f>
        <v>2.5731241658209223</v>
      </c>
      <c r="D118" s="124">
        <f t="shared" si="9"/>
        <v>4.2393525721091923</v>
      </c>
      <c r="E118" s="125">
        <f t="shared" si="8"/>
        <v>0.72687583417907797</v>
      </c>
      <c r="F118" s="125">
        <f t="shared" si="10"/>
        <v>0.52834847831353049</v>
      </c>
      <c r="G118" s="105"/>
      <c r="H118" s="106"/>
      <c r="I118" s="106"/>
      <c r="J118" s="106"/>
      <c r="K118" s="106"/>
      <c r="L118" s="106"/>
      <c r="M118" s="106"/>
      <c r="N118" s="34"/>
      <c r="O118" s="34"/>
      <c r="P118" s="34"/>
      <c r="Q118" s="34"/>
      <c r="R118" s="34"/>
      <c r="S118" s="34"/>
      <c r="T118" s="34"/>
      <c r="AQ118" s="128">
        <v>1995</v>
      </c>
      <c r="AR118" s="124">
        <v>5.6000000000000005</v>
      </c>
      <c r="AS118" s="124">
        <f t="shared" ref="AS118:AS143" si="14">$AS$47*AR117+$AS$48*AS117</f>
        <v>5.6087909494422554</v>
      </c>
      <c r="AT118" s="124">
        <f t="shared" ref="AT118:AT141" si="15">0.1*AR117+0.9*AT117</f>
        <v>6.5217219456419873</v>
      </c>
      <c r="AU118" s="124">
        <f t="shared" si="11"/>
        <v>-8.7909494422548917E-3</v>
      </c>
      <c r="AV118" s="124">
        <f t="shared" si="12"/>
        <v>7.7280792096281597E-5</v>
      </c>
      <c r="AW118" s="108"/>
    </row>
    <row r="119" spans="1:49" ht="26" x14ac:dyDescent="0.6">
      <c r="A119" s="123">
        <v>1997</v>
      </c>
      <c r="B119" s="124">
        <v>1.7000000000000002</v>
      </c>
      <c r="C119" s="124">
        <f t="shared" si="13"/>
        <v>3.0819372497462769</v>
      </c>
      <c r="D119" s="124">
        <f t="shared" si="9"/>
        <v>4.1454173148982729</v>
      </c>
      <c r="E119" s="125">
        <f t="shared" si="8"/>
        <v>-1.3819372497462767</v>
      </c>
      <c r="F119" s="125">
        <f t="shared" si="10"/>
        <v>1.9097505622363034</v>
      </c>
      <c r="G119" s="105"/>
      <c r="H119" s="106"/>
      <c r="I119" s="106"/>
      <c r="J119" s="106"/>
      <c r="K119" s="106"/>
      <c r="L119" s="106"/>
      <c r="M119" s="106"/>
      <c r="N119" s="34"/>
      <c r="O119" s="34"/>
      <c r="P119" s="34"/>
      <c r="Q119" s="34"/>
      <c r="R119" s="34"/>
      <c r="S119" s="34"/>
      <c r="T119" s="34"/>
      <c r="AQ119" s="128">
        <v>1996</v>
      </c>
      <c r="AR119" s="124">
        <v>5.4</v>
      </c>
      <c r="AS119" s="124">
        <f t="shared" si="14"/>
        <v>5.6008790949442266</v>
      </c>
      <c r="AT119" s="124">
        <f t="shared" si="15"/>
        <v>6.4295497510777881</v>
      </c>
      <c r="AU119" s="124">
        <f t="shared" si="11"/>
        <v>-0.20087909494422629</v>
      </c>
      <c r="AV119" s="124">
        <f t="shared" si="12"/>
        <v>4.0352410785611477E-2</v>
      </c>
      <c r="AW119" s="108"/>
    </row>
    <row r="120" spans="1:49" ht="26" x14ac:dyDescent="0.6">
      <c r="A120" s="123">
        <v>1998</v>
      </c>
      <c r="B120" s="124">
        <v>1.6</v>
      </c>
      <c r="C120" s="124">
        <f t="shared" si="13"/>
        <v>2.1145811749238832</v>
      </c>
      <c r="D120" s="124">
        <f t="shared" si="9"/>
        <v>3.9008755834084456</v>
      </c>
      <c r="E120" s="125">
        <f t="shared" si="8"/>
        <v>-0.51458117492388311</v>
      </c>
      <c r="F120" s="125">
        <f t="shared" si="10"/>
        <v>0.26479378558604399</v>
      </c>
      <c r="G120" s="105"/>
      <c r="H120" s="106"/>
      <c r="I120" s="106"/>
      <c r="J120" s="106"/>
      <c r="K120" s="106"/>
      <c r="L120" s="106"/>
      <c r="M120" s="106"/>
      <c r="N120" s="34"/>
      <c r="O120" s="34"/>
      <c r="P120" s="34"/>
      <c r="Q120" s="34"/>
      <c r="R120" s="34"/>
      <c r="S120" s="34"/>
      <c r="T120" s="34"/>
      <c r="AQ120" s="128">
        <v>1997</v>
      </c>
      <c r="AR120" s="124">
        <v>4.7</v>
      </c>
      <c r="AS120" s="124">
        <f t="shared" si="14"/>
        <v>5.4200879094944225</v>
      </c>
      <c r="AT120" s="124">
        <f t="shared" si="15"/>
        <v>6.3265947759700092</v>
      </c>
      <c r="AU120" s="124">
        <f t="shared" si="11"/>
        <v>-0.72008790949442236</v>
      </c>
      <c r="AV120" s="124">
        <f t="shared" si="12"/>
        <v>0.51852659740004736</v>
      </c>
      <c r="AW120" s="108"/>
    </row>
    <row r="121" spans="1:49" ht="26" x14ac:dyDescent="0.6">
      <c r="A121" s="123">
        <v>1999</v>
      </c>
      <c r="B121" s="124">
        <v>2.7</v>
      </c>
      <c r="C121" s="124">
        <f t="shared" si="13"/>
        <v>1.7543743524771649</v>
      </c>
      <c r="D121" s="124">
        <f t="shared" si="9"/>
        <v>3.6707880250676013</v>
      </c>
      <c r="E121" s="125">
        <f t="shared" si="8"/>
        <v>0.94562564752283529</v>
      </c>
      <c r="F121" s="125">
        <f t="shared" si="10"/>
        <v>0.89420786525298157</v>
      </c>
      <c r="G121" s="105"/>
      <c r="H121" s="106"/>
      <c r="I121" s="106"/>
      <c r="J121" s="106"/>
      <c r="K121" s="106"/>
      <c r="L121" s="106"/>
      <c r="M121" s="106"/>
      <c r="N121" s="34"/>
      <c r="O121" s="34"/>
      <c r="P121" s="34"/>
      <c r="Q121" s="34"/>
      <c r="R121" s="34"/>
      <c r="S121" s="34"/>
      <c r="T121" s="34"/>
      <c r="AQ121" s="128">
        <v>1998</v>
      </c>
      <c r="AR121" s="124">
        <v>4.3999999999999995</v>
      </c>
      <c r="AS121" s="124">
        <f t="shared" si="14"/>
        <v>4.7720087909494424</v>
      </c>
      <c r="AT121" s="124">
        <f t="shared" si="15"/>
        <v>6.1639352983730085</v>
      </c>
      <c r="AU121" s="124">
        <f t="shared" si="11"/>
        <v>-0.37200879094944295</v>
      </c>
      <c r="AV121" s="124">
        <f t="shared" si="12"/>
        <v>0.13839054054366634</v>
      </c>
      <c r="AW121" s="108"/>
    </row>
    <row r="122" spans="1:49" ht="26" x14ac:dyDescent="0.6">
      <c r="A122" s="123">
        <v>2000</v>
      </c>
      <c r="B122" s="124">
        <v>3.4000000000000004</v>
      </c>
      <c r="C122" s="124">
        <f t="shared" si="13"/>
        <v>2.4163123057431495</v>
      </c>
      <c r="D122" s="124">
        <f t="shared" si="9"/>
        <v>3.5737092225608413</v>
      </c>
      <c r="E122" s="125">
        <f t="shared" si="8"/>
        <v>0.98368769425685088</v>
      </c>
      <c r="F122" s="125">
        <f t="shared" si="10"/>
        <v>0.96764147983235971</v>
      </c>
      <c r="G122" s="105"/>
      <c r="H122" s="106"/>
      <c r="I122" s="106"/>
      <c r="J122" s="106"/>
      <c r="K122" s="106"/>
      <c r="L122" s="106"/>
      <c r="M122" s="106"/>
      <c r="N122" s="34"/>
      <c r="O122" s="34"/>
      <c r="P122" s="34"/>
      <c r="Q122" s="34"/>
      <c r="R122" s="34"/>
      <c r="S122" s="34"/>
      <c r="T122" s="34"/>
      <c r="AQ122" s="128">
        <v>1999</v>
      </c>
      <c r="AR122" s="124">
        <v>4</v>
      </c>
      <c r="AS122" s="124">
        <f t="shared" si="14"/>
        <v>4.4372008790949433</v>
      </c>
      <c r="AT122" s="124">
        <f t="shared" si="15"/>
        <v>5.9875417685357082</v>
      </c>
      <c r="AU122" s="124">
        <f t="shared" si="11"/>
        <v>-0.43720087909494332</v>
      </c>
      <c r="AV122" s="124">
        <f t="shared" si="12"/>
        <v>0.19114460868139124</v>
      </c>
      <c r="AW122" s="108"/>
    </row>
    <row r="123" spans="1:49" ht="26" x14ac:dyDescent="0.6">
      <c r="A123" s="123">
        <v>2001</v>
      </c>
      <c r="B123" s="124">
        <v>1.6</v>
      </c>
      <c r="C123" s="124">
        <f t="shared" si="13"/>
        <v>3.1048936917229448</v>
      </c>
      <c r="D123" s="124">
        <f t="shared" si="9"/>
        <v>3.5563383003047573</v>
      </c>
      <c r="E123" s="125">
        <f t="shared" si="8"/>
        <v>-1.5048936917229447</v>
      </c>
      <c r="F123" s="125">
        <f t="shared" si="10"/>
        <v>2.2647050233875134</v>
      </c>
      <c r="G123" s="105"/>
      <c r="H123" s="106"/>
      <c r="I123" s="106"/>
      <c r="J123" s="106"/>
      <c r="K123" s="106"/>
      <c r="L123" s="106"/>
      <c r="M123" s="106"/>
      <c r="N123" s="34"/>
      <c r="O123" s="34"/>
      <c r="P123" s="34"/>
      <c r="Q123" s="34"/>
      <c r="R123" s="34"/>
      <c r="S123" s="34"/>
      <c r="T123" s="34"/>
      <c r="AQ123" s="128">
        <v>2000</v>
      </c>
      <c r="AR123" s="124">
        <v>3.9</v>
      </c>
      <c r="AS123" s="124">
        <f t="shared" si="14"/>
        <v>4.0437200879094943</v>
      </c>
      <c r="AT123" s="124">
        <f t="shared" si="15"/>
        <v>5.7887875916821381</v>
      </c>
      <c r="AU123" s="124">
        <f t="shared" si="11"/>
        <v>-0.14372008790949442</v>
      </c>
      <c r="AV123" s="124">
        <f t="shared" si="12"/>
        <v>2.0655463668712803E-2</v>
      </c>
      <c r="AW123" s="108"/>
    </row>
    <row r="124" spans="1:49" ht="26" x14ac:dyDescent="0.6">
      <c r="A124" s="123">
        <v>2002</v>
      </c>
      <c r="B124" s="124">
        <v>2.4</v>
      </c>
      <c r="C124" s="124">
        <f t="shared" si="13"/>
        <v>2.0514681075168832</v>
      </c>
      <c r="D124" s="124">
        <f t="shared" si="9"/>
        <v>3.3607044702742819</v>
      </c>
      <c r="E124" s="125">
        <f t="shared" si="8"/>
        <v>0.34853189248311667</v>
      </c>
      <c r="F124" s="125">
        <f t="shared" si="10"/>
        <v>0.1214744800778628</v>
      </c>
      <c r="G124" s="105"/>
      <c r="H124" s="106"/>
      <c r="I124" s="106"/>
      <c r="J124" s="106"/>
      <c r="K124" s="106"/>
      <c r="L124" s="106"/>
      <c r="M124" s="106"/>
      <c r="N124" s="34"/>
      <c r="O124" s="34"/>
      <c r="P124" s="34"/>
      <c r="Q124" s="34"/>
      <c r="R124" s="34"/>
      <c r="S124" s="34"/>
      <c r="T124" s="34"/>
      <c r="AQ124" s="128">
        <v>2001</v>
      </c>
      <c r="AR124" s="124">
        <v>5.7</v>
      </c>
      <c r="AS124" s="124">
        <f t="shared" si="14"/>
        <v>3.914372008790949</v>
      </c>
      <c r="AT124" s="124">
        <f t="shared" si="15"/>
        <v>5.5999088325139237</v>
      </c>
      <c r="AU124" s="124">
        <f t="shared" si="11"/>
        <v>1.7856279912090511</v>
      </c>
      <c r="AV124" s="124">
        <f t="shared" si="12"/>
        <v>3.188467322989271</v>
      </c>
      <c r="AW124" s="108"/>
    </row>
    <row r="125" spans="1:49" ht="26" x14ac:dyDescent="0.6">
      <c r="A125" s="123">
        <v>2003</v>
      </c>
      <c r="B125" s="124">
        <v>1.9</v>
      </c>
      <c r="C125" s="124">
        <f t="shared" si="13"/>
        <v>2.2954404322550648</v>
      </c>
      <c r="D125" s="124">
        <f t="shared" si="9"/>
        <v>3.2646340232468534</v>
      </c>
      <c r="E125" s="125">
        <f t="shared" si="8"/>
        <v>-0.39544043225506487</v>
      </c>
      <c r="F125" s="125">
        <f t="shared" si="10"/>
        <v>0.15637313546207254</v>
      </c>
      <c r="G125" s="105"/>
      <c r="H125" s="106"/>
      <c r="I125" s="106"/>
      <c r="J125" s="106"/>
      <c r="K125" s="106"/>
      <c r="L125" s="106"/>
      <c r="M125" s="106"/>
      <c r="N125" s="34"/>
      <c r="O125" s="34"/>
      <c r="P125" s="34"/>
      <c r="Q125" s="34"/>
      <c r="R125" s="34"/>
      <c r="S125" s="34"/>
      <c r="T125" s="34"/>
      <c r="AQ125" s="128">
        <v>2002</v>
      </c>
      <c r="AR125" s="124">
        <v>6</v>
      </c>
      <c r="AS125" s="124">
        <f t="shared" si="14"/>
        <v>5.5214372008790944</v>
      </c>
      <c r="AT125" s="124">
        <f t="shared" si="15"/>
        <v>5.609917949262532</v>
      </c>
      <c r="AU125" s="124">
        <f t="shared" si="11"/>
        <v>0.4785627991209056</v>
      </c>
      <c r="AV125" s="124">
        <f t="shared" si="12"/>
        <v>0.22902235270243626</v>
      </c>
      <c r="AW125" s="108"/>
    </row>
    <row r="126" spans="1:49" ht="26" x14ac:dyDescent="0.6">
      <c r="A126" s="123">
        <v>2004</v>
      </c>
      <c r="B126" s="124">
        <v>3.3000000000000003</v>
      </c>
      <c r="C126" s="124">
        <f t="shared" si="13"/>
        <v>2.0186321296765195</v>
      </c>
      <c r="D126" s="124">
        <f t="shared" si="9"/>
        <v>3.1281706209221682</v>
      </c>
      <c r="E126" s="125">
        <f t="shared" si="8"/>
        <v>1.2813678703234808</v>
      </c>
      <c r="F126" s="125">
        <f t="shared" si="10"/>
        <v>1.6419036190973326</v>
      </c>
      <c r="G126" s="105"/>
      <c r="H126" s="106"/>
      <c r="I126" s="106"/>
      <c r="J126" s="106"/>
      <c r="K126" s="106"/>
      <c r="L126" s="106"/>
      <c r="M126" s="106"/>
      <c r="N126" s="34"/>
      <c r="O126" s="34"/>
      <c r="P126" s="34"/>
      <c r="Q126" s="34"/>
      <c r="R126" s="34"/>
      <c r="S126" s="34"/>
      <c r="T126" s="34"/>
      <c r="AQ126" s="128">
        <v>2003</v>
      </c>
      <c r="AR126" s="124">
        <v>5.7</v>
      </c>
      <c r="AS126" s="124">
        <f t="shared" si="14"/>
        <v>5.9521437200879097</v>
      </c>
      <c r="AT126" s="124">
        <f t="shared" si="15"/>
        <v>5.6489261543362783</v>
      </c>
      <c r="AU126" s="124">
        <f t="shared" si="11"/>
        <v>-0.25214372008790953</v>
      </c>
      <c r="AV126" s="124">
        <f t="shared" si="12"/>
        <v>6.3576455579770069E-2</v>
      </c>
      <c r="AW126" s="108"/>
    </row>
    <row r="127" spans="1:49" ht="26" x14ac:dyDescent="0.6">
      <c r="A127" s="123">
        <v>2005</v>
      </c>
      <c r="B127" s="124">
        <v>3.4000000000000004</v>
      </c>
      <c r="C127" s="124">
        <f t="shared" si="13"/>
        <v>2.9155896389029561</v>
      </c>
      <c r="D127" s="124">
        <f t="shared" si="9"/>
        <v>3.1453535588299517</v>
      </c>
      <c r="E127" s="125">
        <f t="shared" si="8"/>
        <v>0.48441036109704427</v>
      </c>
      <c r="F127" s="125">
        <f t="shared" si="10"/>
        <v>0.23465339793816883</v>
      </c>
      <c r="G127" s="105"/>
      <c r="H127" s="106"/>
      <c r="I127" s="106"/>
      <c r="J127" s="106"/>
      <c r="K127" s="106"/>
      <c r="L127" s="106"/>
      <c r="M127" s="106"/>
      <c r="N127" s="34"/>
      <c r="O127" s="34"/>
      <c r="P127" s="34"/>
      <c r="Q127" s="34"/>
      <c r="R127" s="34"/>
      <c r="S127" s="34"/>
      <c r="T127" s="34"/>
      <c r="AQ127" s="128">
        <v>2004</v>
      </c>
      <c r="AR127" s="124">
        <v>5.4</v>
      </c>
      <c r="AS127" s="124">
        <f t="shared" si="14"/>
        <v>5.7252143720087911</v>
      </c>
      <c r="AT127" s="124">
        <f t="shared" si="15"/>
        <v>5.6540335389026506</v>
      </c>
      <c r="AU127" s="124">
        <f t="shared" si="11"/>
        <v>-0.32521437200879078</v>
      </c>
      <c r="AV127" s="124">
        <f t="shared" si="12"/>
        <v>0.10576438776107215</v>
      </c>
      <c r="AW127" s="108"/>
    </row>
    <row r="128" spans="1:49" ht="26" x14ac:dyDescent="0.6">
      <c r="A128" s="123">
        <v>2006</v>
      </c>
      <c r="B128" s="124">
        <v>2.5</v>
      </c>
      <c r="C128" s="124">
        <f t="shared" si="13"/>
        <v>3.2546768916708868</v>
      </c>
      <c r="D128" s="124">
        <f t="shared" si="9"/>
        <v>3.1708182029469567</v>
      </c>
      <c r="E128" s="125">
        <f t="shared" si="8"/>
        <v>-0.75467689167088681</v>
      </c>
      <c r="F128" s="125">
        <f t="shared" si="10"/>
        <v>0.56953721082203146</v>
      </c>
      <c r="G128" s="105"/>
      <c r="H128" s="106"/>
      <c r="I128" s="106"/>
      <c r="J128" s="106"/>
      <c r="K128" s="106"/>
      <c r="L128" s="106"/>
      <c r="M128" s="106"/>
      <c r="N128" s="34"/>
      <c r="O128" s="34"/>
      <c r="P128" s="34"/>
      <c r="Q128" s="34"/>
      <c r="R128" s="34"/>
      <c r="S128" s="34"/>
      <c r="T128" s="34"/>
      <c r="AQ128" s="128">
        <v>2005</v>
      </c>
      <c r="AR128" s="124">
        <v>4.9000000000000004</v>
      </c>
      <c r="AS128" s="124">
        <f t="shared" si="14"/>
        <v>5.4325214372008794</v>
      </c>
      <c r="AT128" s="124">
        <f t="shared" si="15"/>
        <v>5.6286301850123861</v>
      </c>
      <c r="AU128" s="124">
        <f t="shared" si="11"/>
        <v>-0.53252143720087908</v>
      </c>
      <c r="AV128" s="124">
        <f t="shared" si="12"/>
        <v>0.28357908107848978</v>
      </c>
      <c r="AW128" s="108"/>
    </row>
    <row r="129" spans="1:55" ht="26" x14ac:dyDescent="0.6">
      <c r="A129" s="123">
        <v>2007</v>
      </c>
      <c r="B129" s="124">
        <v>4.1000000000000005</v>
      </c>
      <c r="C129" s="124">
        <f t="shared" si="13"/>
        <v>2.7264030675012663</v>
      </c>
      <c r="D129" s="124">
        <f t="shared" si="9"/>
        <v>3.103736382652261</v>
      </c>
      <c r="E129" s="125">
        <f t="shared" si="8"/>
        <v>1.3735969324987343</v>
      </c>
      <c r="F129" s="125">
        <f t="shared" si="10"/>
        <v>1.8867685329699324</v>
      </c>
      <c r="G129" s="105"/>
      <c r="H129" s="106"/>
      <c r="I129" s="106"/>
      <c r="J129" s="106"/>
      <c r="K129" s="106"/>
      <c r="L129" s="106"/>
      <c r="M129" s="106"/>
      <c r="N129" s="34"/>
      <c r="O129" s="34"/>
      <c r="P129" s="34"/>
      <c r="Q129" s="34"/>
      <c r="R129" s="34"/>
      <c r="S129" s="34"/>
      <c r="T129" s="34"/>
      <c r="AQ129" s="128">
        <v>2006</v>
      </c>
      <c r="AR129" s="124">
        <v>4.3999999999999995</v>
      </c>
      <c r="AS129" s="124">
        <f t="shared" si="14"/>
        <v>4.9532521437200883</v>
      </c>
      <c r="AT129" s="124">
        <f t="shared" si="15"/>
        <v>5.5557671665111474</v>
      </c>
      <c r="AU129" s="124">
        <f t="shared" si="11"/>
        <v>-0.5532521437200888</v>
      </c>
      <c r="AV129" s="124">
        <f t="shared" si="12"/>
        <v>0.3060879345308738</v>
      </c>
      <c r="AW129" s="108"/>
    </row>
    <row r="130" spans="1:55" ht="26" x14ac:dyDescent="0.6">
      <c r="A130" s="123">
        <v>2008</v>
      </c>
      <c r="B130" s="124">
        <v>0.1</v>
      </c>
      <c r="C130" s="124">
        <f t="shared" si="13"/>
        <v>3.68792092025038</v>
      </c>
      <c r="D130" s="124">
        <f t="shared" si="9"/>
        <v>3.2033627443870349</v>
      </c>
      <c r="E130" s="125">
        <f t="shared" si="8"/>
        <v>-3.5879209202503799</v>
      </c>
      <c r="F130" s="125">
        <f t="shared" si="10"/>
        <v>12.873176529970333</v>
      </c>
      <c r="G130" s="105"/>
      <c r="H130" s="106"/>
      <c r="I130" s="106"/>
      <c r="J130" s="106"/>
      <c r="K130" s="106"/>
      <c r="L130" s="106"/>
      <c r="M130" s="106"/>
      <c r="N130" s="34"/>
      <c r="O130" s="34"/>
      <c r="P130" s="34"/>
      <c r="Q130" s="34"/>
      <c r="R130" s="34"/>
      <c r="S130" s="34"/>
      <c r="T130" s="34"/>
      <c r="AQ130" s="128">
        <v>2007</v>
      </c>
      <c r="AR130" s="124">
        <v>5</v>
      </c>
      <c r="AS130" s="124">
        <f t="shared" si="14"/>
        <v>4.4553252143720083</v>
      </c>
      <c r="AT130" s="124">
        <f t="shared" si="15"/>
        <v>5.4401904498600331</v>
      </c>
      <c r="AU130" s="124">
        <f t="shared" si="11"/>
        <v>0.54467478562799165</v>
      </c>
      <c r="AV130" s="124">
        <f t="shared" si="12"/>
        <v>0.29667062209889866</v>
      </c>
      <c r="AW130" s="108"/>
    </row>
    <row r="131" spans="1:55" ht="26" x14ac:dyDescent="0.6">
      <c r="A131" s="123">
        <v>2009</v>
      </c>
      <c r="B131" s="124">
        <v>2.7</v>
      </c>
      <c r="C131" s="124">
        <f t="shared" si="13"/>
        <v>1.1763762760751142</v>
      </c>
      <c r="D131" s="124">
        <f t="shared" si="9"/>
        <v>2.8930264699483312</v>
      </c>
      <c r="E131" s="125">
        <f t="shared" si="8"/>
        <v>1.523623723924886</v>
      </c>
      <c r="F131" s="125">
        <f t="shared" si="10"/>
        <v>2.321429252106737</v>
      </c>
      <c r="G131" s="105"/>
      <c r="H131" s="106"/>
      <c r="I131" s="106"/>
      <c r="J131" s="106"/>
      <c r="K131" s="106"/>
      <c r="L131" s="106"/>
      <c r="M131" s="106"/>
      <c r="N131" s="34"/>
      <c r="O131" s="34"/>
      <c r="P131" s="34"/>
      <c r="Q131" s="34"/>
      <c r="R131" s="34"/>
      <c r="S131" s="34"/>
      <c r="T131" s="34"/>
      <c r="AQ131" s="128">
        <v>2008</v>
      </c>
      <c r="AR131" s="124">
        <v>7.3</v>
      </c>
      <c r="AS131" s="124">
        <f t="shared" si="14"/>
        <v>4.945532521437201</v>
      </c>
      <c r="AT131" s="124">
        <f t="shared" si="15"/>
        <v>5.3961714048740301</v>
      </c>
      <c r="AU131" s="124">
        <f t="shared" si="11"/>
        <v>2.3544674785627988</v>
      </c>
      <c r="AV131" s="124">
        <f t="shared" si="12"/>
        <v>5.5435171076098637</v>
      </c>
      <c r="AW131" s="108"/>
    </row>
    <row r="132" spans="1:55" ht="26" x14ac:dyDescent="0.6">
      <c r="A132" s="123">
        <v>2010</v>
      </c>
      <c r="B132" s="124">
        <v>1.5</v>
      </c>
      <c r="C132" s="124">
        <f t="shared" si="13"/>
        <v>2.2429128828225342</v>
      </c>
      <c r="D132" s="124">
        <f t="shared" si="9"/>
        <v>2.8737238229534983</v>
      </c>
      <c r="E132" s="125">
        <f t="shared" si="8"/>
        <v>-0.7429128828225342</v>
      </c>
      <c r="F132" s="125">
        <f t="shared" si="10"/>
        <v>0.55191955146368843</v>
      </c>
      <c r="G132" s="105"/>
      <c r="H132" s="106"/>
      <c r="I132" s="106"/>
      <c r="J132" s="106"/>
      <c r="K132" s="106"/>
      <c r="L132" s="106"/>
      <c r="M132" s="106"/>
      <c r="N132" s="34"/>
      <c r="O132" s="34"/>
      <c r="P132" s="34"/>
      <c r="Q132" s="34"/>
      <c r="R132" s="34"/>
      <c r="S132" s="34"/>
      <c r="T132" s="34"/>
      <c r="AQ132" s="128">
        <v>2009</v>
      </c>
      <c r="AR132" s="124">
        <v>9.9</v>
      </c>
      <c r="AS132" s="124">
        <f t="shared" si="14"/>
        <v>7.0645532521437202</v>
      </c>
      <c r="AT132" s="124">
        <f t="shared" si="15"/>
        <v>5.5865542643866277</v>
      </c>
      <c r="AU132" s="124">
        <f t="shared" si="11"/>
        <v>2.8354467478562801</v>
      </c>
      <c r="AV132" s="124">
        <f t="shared" si="12"/>
        <v>8.0397582599287549</v>
      </c>
      <c r="AW132" s="108"/>
    </row>
    <row r="133" spans="1:55" ht="26" x14ac:dyDescent="0.6">
      <c r="A133" s="123">
        <v>2011</v>
      </c>
      <c r="B133" s="124">
        <v>3</v>
      </c>
      <c r="C133" s="124">
        <f t="shared" si="13"/>
        <v>1.7228738648467603</v>
      </c>
      <c r="D133" s="124">
        <f t="shared" si="9"/>
        <v>2.7363514406581486</v>
      </c>
      <c r="E133" s="125">
        <f t="shared" si="8"/>
        <v>1.2771261351532397</v>
      </c>
      <c r="F133" s="125">
        <f t="shared" si="10"/>
        <v>1.631051165091451</v>
      </c>
      <c r="G133" s="105"/>
      <c r="H133" s="106"/>
      <c r="I133" s="106"/>
      <c r="J133" s="106"/>
      <c r="K133" s="106"/>
      <c r="L133" s="106"/>
      <c r="M133" s="106"/>
      <c r="N133" s="34"/>
      <c r="O133" s="34"/>
      <c r="P133" s="34"/>
      <c r="Q133" s="34"/>
      <c r="R133" s="34"/>
      <c r="S133" s="34"/>
      <c r="T133" s="34"/>
      <c r="AQ133" s="128">
        <v>2010</v>
      </c>
      <c r="AR133" s="124">
        <v>9.3000000000000007</v>
      </c>
      <c r="AS133" s="124">
        <f t="shared" si="14"/>
        <v>9.6164553252143712</v>
      </c>
      <c r="AT133" s="124">
        <f t="shared" si="15"/>
        <v>6.017898837947965</v>
      </c>
      <c r="AU133" s="124">
        <f t="shared" si="11"/>
        <v>-0.31645532521437048</v>
      </c>
      <c r="AV133" s="124">
        <f t="shared" si="12"/>
        <v>0.10014397285653298</v>
      </c>
      <c r="AW133" s="108"/>
    </row>
    <row r="134" spans="1:55" ht="26" x14ac:dyDescent="0.6">
      <c r="A134" s="123">
        <v>2012</v>
      </c>
      <c r="B134" s="124">
        <v>1.7000000000000002</v>
      </c>
      <c r="C134" s="124">
        <f t="shared" si="13"/>
        <v>2.616862159454028</v>
      </c>
      <c r="D134" s="124">
        <f t="shared" si="9"/>
        <v>2.762716296592334</v>
      </c>
      <c r="E134" s="125">
        <f t="shared" si="8"/>
        <v>-0.91686215945402783</v>
      </c>
      <c r="F134" s="125">
        <f t="shared" si="10"/>
        <v>0.84063621943870315</v>
      </c>
      <c r="G134" s="105"/>
      <c r="H134" s="106"/>
      <c r="I134" s="106"/>
      <c r="J134" s="106"/>
      <c r="K134" s="106"/>
      <c r="L134" s="106"/>
      <c r="M134" s="106"/>
      <c r="N134" s="34"/>
      <c r="O134" s="34"/>
      <c r="P134" s="34"/>
      <c r="Q134" s="34"/>
      <c r="R134" s="34"/>
      <c r="S134" s="34"/>
      <c r="T134" s="34"/>
      <c r="AQ134" s="128">
        <v>2011</v>
      </c>
      <c r="AR134" s="124">
        <v>8.5</v>
      </c>
      <c r="AS134" s="124">
        <f t="shared" si="14"/>
        <v>9.3316455325214385</v>
      </c>
      <c r="AT134" s="124">
        <f t="shared" si="15"/>
        <v>6.3461089541531681</v>
      </c>
      <c r="AU134" s="124">
        <f t="shared" si="11"/>
        <v>-0.83164553252143847</v>
      </c>
      <c r="AV134" s="124">
        <f t="shared" si="12"/>
        <v>0.69163429176286695</v>
      </c>
      <c r="AW134" s="108"/>
    </row>
    <row r="135" spans="1:55" ht="26" x14ac:dyDescent="0.6">
      <c r="A135" s="123">
        <v>2013</v>
      </c>
      <c r="B135" s="124">
        <v>1.5</v>
      </c>
      <c r="C135" s="124">
        <f t="shared" si="13"/>
        <v>1.9750586478362084</v>
      </c>
      <c r="D135" s="124">
        <f t="shared" si="9"/>
        <v>2.6564446669331008</v>
      </c>
      <c r="E135" s="125">
        <f t="shared" si="8"/>
        <v>-0.47505864783620844</v>
      </c>
      <c r="F135" s="125">
        <f t="shared" si="10"/>
        <v>0.22568071888396671</v>
      </c>
      <c r="G135" s="105"/>
      <c r="H135" s="106"/>
      <c r="I135" s="106"/>
      <c r="J135" s="106"/>
      <c r="K135" s="106"/>
      <c r="L135" s="106"/>
      <c r="M135" s="106"/>
      <c r="N135" s="34"/>
      <c r="O135" s="34"/>
      <c r="P135" s="34"/>
      <c r="Q135" s="34"/>
      <c r="R135" s="34"/>
      <c r="S135" s="34"/>
      <c r="T135" s="34"/>
      <c r="AQ135" s="128">
        <v>2012</v>
      </c>
      <c r="AR135" s="124">
        <v>7.9</v>
      </c>
      <c r="AS135" s="124">
        <f t="shared" si="14"/>
        <v>8.5831645532521446</v>
      </c>
      <c r="AT135" s="124">
        <f>0.1*AR134+0.9*AT134</f>
        <v>6.5614980587378522</v>
      </c>
      <c r="AU135" s="124">
        <f t="shared" si="11"/>
        <v>-0.6831645532521442</v>
      </c>
      <c r="AV135" s="124">
        <f t="shared" si="12"/>
        <v>0.46671380682020175</v>
      </c>
      <c r="AW135" s="108"/>
    </row>
    <row r="136" spans="1:55" ht="26" x14ac:dyDescent="0.6">
      <c r="A136" s="123">
        <v>2014</v>
      </c>
      <c r="B136" s="124">
        <v>0.8</v>
      </c>
      <c r="C136" s="124">
        <f t="shared" si="13"/>
        <v>1.6425175943508625</v>
      </c>
      <c r="D136" s="124">
        <f t="shared" si="9"/>
        <v>2.5408002002397905</v>
      </c>
      <c r="E136" s="125">
        <f t="shared" si="8"/>
        <v>-0.84251759435086249</v>
      </c>
      <c r="F136" s="125">
        <f t="shared" si="10"/>
        <v>0.70983589679076442</v>
      </c>
      <c r="G136" s="105"/>
      <c r="H136" s="106"/>
      <c r="I136" s="106"/>
      <c r="J136" s="106"/>
      <c r="K136" s="106"/>
      <c r="L136" s="106"/>
      <c r="M136" s="106"/>
      <c r="N136" s="34"/>
      <c r="O136" s="34"/>
      <c r="P136" s="34"/>
      <c r="Q136" s="34"/>
      <c r="R136" s="34"/>
      <c r="S136" s="34"/>
      <c r="T136" s="34"/>
      <c r="AQ136" s="128">
        <v>2013</v>
      </c>
      <c r="AR136" s="124">
        <v>6.7</v>
      </c>
      <c r="AS136" s="124">
        <f t="shared" si="14"/>
        <v>7.9683164553252146</v>
      </c>
      <c r="AT136" s="124">
        <f t="shared" si="15"/>
        <v>6.6953482528640675</v>
      </c>
      <c r="AU136" s="124">
        <f t="shared" si="11"/>
        <v>-1.2683164553252144</v>
      </c>
      <c r="AV136" s="124">
        <f t="shared" si="12"/>
        <v>1.6086266308487167</v>
      </c>
      <c r="AW136" s="108"/>
    </row>
    <row r="137" spans="1:55" ht="26" x14ac:dyDescent="0.6">
      <c r="A137" s="123">
        <v>2015</v>
      </c>
      <c r="B137" s="124">
        <v>0.70000000000000007</v>
      </c>
      <c r="C137" s="124">
        <f t="shared" si="13"/>
        <v>1.0527552783052587</v>
      </c>
      <c r="D137" s="124">
        <f t="shared" si="9"/>
        <v>2.3667201802158115</v>
      </c>
      <c r="E137" s="125">
        <f t="shared" si="8"/>
        <v>-0.35275527830525866</v>
      </c>
      <c r="F137" s="125">
        <f t="shared" si="10"/>
        <v>0.12443628637222048</v>
      </c>
      <c r="G137" s="105"/>
      <c r="H137" s="106"/>
      <c r="I137" s="106"/>
      <c r="J137" s="106"/>
      <c r="K137" s="106"/>
      <c r="L137" s="106"/>
      <c r="M137" s="106"/>
      <c r="N137" s="34"/>
      <c r="O137" s="34"/>
      <c r="P137" s="34"/>
      <c r="Q137" s="34"/>
      <c r="R137" s="34"/>
      <c r="S137" s="34"/>
      <c r="T137" s="34"/>
      <c r="AQ137" s="128">
        <v>2014</v>
      </c>
      <c r="AR137" s="124">
        <v>5.6000000000000005</v>
      </c>
      <c r="AS137" s="124">
        <f t="shared" si="14"/>
        <v>6.826831645532522</v>
      </c>
      <c r="AT137" s="124">
        <f t="shared" si="15"/>
        <v>6.6958134275776606</v>
      </c>
      <c r="AU137" s="124">
        <f t="shared" si="11"/>
        <v>-1.2268316455325214</v>
      </c>
      <c r="AV137" s="124">
        <f t="shared" si="12"/>
        <v>1.5051158864800342</v>
      </c>
      <c r="AW137" s="108"/>
    </row>
    <row r="138" spans="1:55" ht="26" x14ac:dyDescent="0.6">
      <c r="A138" s="123">
        <v>2016</v>
      </c>
      <c r="B138" s="124">
        <v>2.1</v>
      </c>
      <c r="C138" s="124">
        <f t="shared" si="13"/>
        <v>0.80582658349157765</v>
      </c>
      <c r="D138" s="124">
        <f t="shared" si="9"/>
        <v>2.2000481621942303</v>
      </c>
      <c r="E138" s="125">
        <f t="shared" si="8"/>
        <v>1.2941734165084224</v>
      </c>
      <c r="F138" s="125">
        <f t="shared" si="10"/>
        <v>1.6748848319970826</v>
      </c>
      <c r="G138" s="105"/>
      <c r="H138" s="106"/>
      <c r="I138" s="106"/>
      <c r="J138" s="106"/>
      <c r="K138" s="106"/>
      <c r="L138" s="106"/>
      <c r="M138" s="106"/>
      <c r="N138" s="34"/>
      <c r="O138" s="34"/>
      <c r="P138" s="34"/>
      <c r="Q138" s="34"/>
      <c r="R138" s="34"/>
      <c r="S138" s="34"/>
      <c r="T138" s="34"/>
      <c r="AQ138" s="128">
        <v>2015</v>
      </c>
      <c r="AR138" s="124">
        <v>5</v>
      </c>
      <c r="AS138" s="124">
        <f t="shared" si="14"/>
        <v>5.7226831645532528</v>
      </c>
      <c r="AT138" s="124">
        <f t="shared" si="15"/>
        <v>6.5862320848198941</v>
      </c>
      <c r="AU138" s="124">
        <f t="shared" si="11"/>
        <v>-0.72268316455325277</v>
      </c>
      <c r="AV138" s="124">
        <f t="shared" si="12"/>
        <v>0.52227095632870379</v>
      </c>
      <c r="AW138" s="108"/>
    </row>
    <row r="139" spans="1:55" ht="26" x14ac:dyDescent="0.6">
      <c r="A139" s="123">
        <v>2017</v>
      </c>
      <c r="B139" s="124">
        <v>2.1</v>
      </c>
      <c r="C139" s="124">
        <f t="shared" si="13"/>
        <v>1.7117479750474733</v>
      </c>
      <c r="D139" s="124">
        <f t="shared" si="9"/>
        <v>2.1900433459748072</v>
      </c>
      <c r="E139" s="125">
        <f t="shared" si="8"/>
        <v>0.38825202495252675</v>
      </c>
      <c r="F139" s="125">
        <f t="shared" si="10"/>
        <v>0.15073963487973746</v>
      </c>
      <c r="G139" s="105"/>
      <c r="H139" s="106"/>
      <c r="I139" s="106"/>
      <c r="J139" s="106"/>
      <c r="K139" s="106"/>
      <c r="L139" s="106"/>
      <c r="M139" s="106"/>
      <c r="N139" s="34"/>
      <c r="O139" s="34"/>
      <c r="P139" s="34"/>
      <c r="Q139" s="34"/>
      <c r="R139" s="34"/>
      <c r="S139" s="34"/>
      <c r="T139" s="34"/>
      <c r="AQ139" s="128">
        <v>2016</v>
      </c>
      <c r="AR139" s="124">
        <v>4.7</v>
      </c>
      <c r="AS139" s="124">
        <f t="shared" si="14"/>
        <v>5.0722683164553253</v>
      </c>
      <c r="AT139" s="124">
        <f t="shared" si="15"/>
        <v>6.4276088763379047</v>
      </c>
      <c r="AU139" s="124">
        <f t="shared" si="11"/>
        <v>-0.3722683164553251</v>
      </c>
      <c r="AV139" s="124">
        <f t="shared" si="12"/>
        <v>0.13858369943648208</v>
      </c>
      <c r="AW139" s="108"/>
    </row>
    <row r="140" spans="1:55" ht="26" x14ac:dyDescent="0.6">
      <c r="A140" s="123">
        <v>2018</v>
      </c>
      <c r="B140" s="124">
        <v>1.9</v>
      </c>
      <c r="C140" s="124">
        <f t="shared" si="13"/>
        <v>1.9835243925142421</v>
      </c>
      <c r="D140" s="124">
        <f t="shared" si="9"/>
        <v>2.1810390113773268</v>
      </c>
      <c r="E140" s="125">
        <f t="shared" si="8"/>
        <v>-8.3524392514242152E-2</v>
      </c>
      <c r="F140" s="125">
        <f t="shared" si="10"/>
        <v>6.9763241448731906E-3</v>
      </c>
      <c r="G140" s="105"/>
      <c r="H140" s="106"/>
      <c r="I140" s="106"/>
      <c r="J140" s="106"/>
      <c r="K140" s="106"/>
      <c r="L140" s="106"/>
      <c r="M140" s="106"/>
      <c r="N140" s="34"/>
      <c r="O140" s="34"/>
      <c r="P140" s="34"/>
      <c r="Q140" s="34"/>
      <c r="R140" s="34"/>
      <c r="S140" s="34"/>
      <c r="T140" s="34"/>
      <c r="AQ140" s="128">
        <v>2017</v>
      </c>
      <c r="AR140" s="124">
        <v>4.1000000000000005</v>
      </c>
      <c r="AS140" s="124">
        <f t="shared" si="14"/>
        <v>4.7372268316455326</v>
      </c>
      <c r="AT140" s="124">
        <f t="shared" si="15"/>
        <v>6.254847988704114</v>
      </c>
      <c r="AU140" s="124">
        <f t="shared" si="11"/>
        <v>-0.63722683164553207</v>
      </c>
      <c r="AV140" s="124">
        <f t="shared" si="12"/>
        <v>0.40605803496900328</v>
      </c>
      <c r="AW140" s="108"/>
    </row>
    <row r="141" spans="1:55" ht="26" x14ac:dyDescent="0.6">
      <c r="A141" s="123">
        <v>2019</v>
      </c>
      <c r="B141" s="124">
        <v>1.5</v>
      </c>
      <c r="C141" s="124">
        <f t="shared" si="13"/>
        <v>1.9250573177542725</v>
      </c>
      <c r="D141" s="124">
        <f t="shared" si="9"/>
        <v>2.1529351102395942</v>
      </c>
      <c r="E141" s="125">
        <f t="shared" si="8"/>
        <v>-0.42505731775427247</v>
      </c>
      <c r="F141" s="125">
        <f t="shared" si="10"/>
        <v>0.18067372337645654</v>
      </c>
      <c r="G141" s="105"/>
      <c r="H141" s="106"/>
      <c r="I141" s="106"/>
      <c r="J141" s="106"/>
      <c r="K141" s="106"/>
      <c r="L141" s="106"/>
      <c r="M141" s="106"/>
      <c r="N141" s="34"/>
      <c r="O141" s="34"/>
      <c r="P141" s="34"/>
      <c r="Q141" s="34" t="s">
        <v>142</v>
      </c>
      <c r="R141" s="34"/>
      <c r="S141" s="34"/>
      <c r="T141" s="34"/>
      <c r="AQ141" s="128">
        <v>2018</v>
      </c>
      <c r="AR141" s="124">
        <v>3.9</v>
      </c>
      <c r="AS141" s="124">
        <f t="shared" si="14"/>
        <v>4.1637226831645533</v>
      </c>
      <c r="AT141" s="124">
        <f t="shared" si="15"/>
        <v>6.0393631898337032</v>
      </c>
      <c r="AU141" s="124">
        <f t="shared" si="11"/>
        <v>-0.26372268316455338</v>
      </c>
      <c r="AV141" s="124">
        <f t="shared" si="12"/>
        <v>6.9549653615511409E-2</v>
      </c>
      <c r="AW141" s="108"/>
    </row>
    <row r="142" spans="1:55" ht="26" x14ac:dyDescent="0.6">
      <c r="A142" s="123">
        <v>2020</v>
      </c>
      <c r="B142" s="124"/>
      <c r="C142" s="129">
        <f>$B$46*B141+$B$47*C141</f>
        <v>1.6275171953262817</v>
      </c>
      <c r="D142" s="129">
        <f>0.1*B141+0.9*D141</f>
        <v>2.087641599215635</v>
      </c>
      <c r="E142" s="125"/>
      <c r="F142" s="125"/>
      <c r="G142" s="105"/>
      <c r="H142" s="106"/>
      <c r="I142" s="106"/>
      <c r="J142" s="106"/>
      <c r="K142" s="106"/>
      <c r="L142" s="106"/>
      <c r="M142" s="106"/>
      <c r="N142" s="34"/>
      <c r="O142" s="34"/>
      <c r="P142" s="34"/>
      <c r="Q142" s="34"/>
      <c r="R142" s="34"/>
      <c r="S142" s="34"/>
      <c r="T142" s="34"/>
      <c r="AQ142" s="128">
        <v>2019</v>
      </c>
      <c r="AR142" s="124">
        <v>3.5000000000000004</v>
      </c>
      <c r="AS142" s="124">
        <f t="shared" si="14"/>
        <v>3.926372268316455</v>
      </c>
      <c r="AT142" s="124">
        <f>0.1*AR141+0.9*AT141</f>
        <v>5.8254268708503325</v>
      </c>
      <c r="AU142" s="124">
        <f>AR142-AS142</f>
        <v>-0.42637226831645458</v>
      </c>
      <c r="AV142" s="124">
        <f>AU142*AU142</f>
        <v>0.18179331118931874</v>
      </c>
      <c r="BC142" s="108"/>
    </row>
    <row r="143" spans="1:55" ht="26" x14ac:dyDescent="0.6">
      <c r="A143" s="130"/>
      <c r="B143" s="131"/>
      <c r="C143" s="131"/>
      <c r="D143" s="131"/>
      <c r="E143" s="132"/>
      <c r="F143" s="132"/>
      <c r="G143" s="105"/>
      <c r="H143" s="106"/>
      <c r="I143" s="106"/>
      <c r="J143" s="106"/>
      <c r="K143" s="106"/>
      <c r="L143" s="106"/>
      <c r="M143" s="106"/>
      <c r="N143" s="34"/>
      <c r="O143" s="34"/>
      <c r="P143" s="34"/>
      <c r="Q143" s="34"/>
      <c r="R143" s="34"/>
      <c r="S143" s="34"/>
      <c r="T143" s="34"/>
      <c r="AQ143" s="128">
        <v>2020</v>
      </c>
      <c r="AR143" s="124"/>
      <c r="AS143" s="129">
        <f t="shared" si="14"/>
        <v>3.5426372268316459</v>
      </c>
      <c r="AT143" s="129">
        <f>0.1*AR142+0.9*AT142</f>
        <v>5.5928841837652996</v>
      </c>
      <c r="AU143" s="124"/>
      <c r="AV143" s="124"/>
      <c r="BC143" s="108"/>
    </row>
    <row r="144" spans="1:55" ht="26" x14ac:dyDescent="0.6">
      <c r="A144" s="130"/>
      <c r="B144" s="131"/>
      <c r="C144" s="131"/>
      <c r="D144" s="131"/>
      <c r="E144" s="132"/>
      <c r="F144" s="132"/>
      <c r="G144" s="105"/>
      <c r="H144" s="106"/>
      <c r="I144" s="106"/>
      <c r="J144" s="106"/>
      <c r="K144" s="106"/>
      <c r="L144" s="106"/>
      <c r="M144" s="106"/>
      <c r="N144" s="34"/>
      <c r="O144" s="34"/>
      <c r="P144" s="34"/>
      <c r="Q144" s="34"/>
      <c r="R144" s="34"/>
      <c r="S144" s="34"/>
      <c r="T144" s="34"/>
      <c r="AQ144" s="133"/>
      <c r="AR144" s="131"/>
      <c r="AS144" s="131"/>
      <c r="AT144" s="131"/>
      <c r="AU144" s="131"/>
      <c r="AV144" s="131"/>
      <c r="BC144" s="108"/>
    </row>
    <row r="145" spans="1:58" ht="26" x14ac:dyDescent="0.6">
      <c r="A145" s="130"/>
      <c r="B145" s="131"/>
      <c r="C145" s="131"/>
      <c r="D145" s="131"/>
      <c r="E145" s="132"/>
      <c r="F145" s="132"/>
      <c r="G145" s="105"/>
      <c r="H145" s="106"/>
      <c r="I145" s="106"/>
      <c r="J145" s="106"/>
      <c r="K145" s="106"/>
      <c r="L145" s="106"/>
      <c r="M145" s="106"/>
      <c r="N145" s="34"/>
      <c r="O145" s="34"/>
      <c r="P145" s="34"/>
      <c r="Q145" s="34"/>
      <c r="R145" s="34"/>
      <c r="S145" s="34"/>
      <c r="T145" s="34"/>
      <c r="AQ145" s="133"/>
      <c r="AR145" s="131"/>
      <c r="AS145" s="131"/>
      <c r="AT145" s="131"/>
      <c r="AU145" s="131"/>
      <c r="AV145" s="131"/>
      <c r="BC145" s="108"/>
    </row>
    <row r="146" spans="1:58" ht="26" x14ac:dyDescent="0.6">
      <c r="A146" s="111"/>
      <c r="B146" s="111"/>
      <c r="C146" s="106"/>
      <c r="D146" s="106"/>
      <c r="E146" s="106"/>
      <c r="F146" s="104"/>
      <c r="G146" s="104"/>
      <c r="H146" s="105"/>
      <c r="I146" s="106"/>
      <c r="J146" s="106"/>
      <c r="K146" s="106"/>
      <c r="L146" s="106"/>
      <c r="M146" s="106"/>
      <c r="N146" s="106"/>
      <c r="O146" s="34"/>
      <c r="P146" s="34"/>
      <c r="Q146" s="34"/>
      <c r="R146" s="34"/>
      <c r="S146" s="34"/>
      <c r="T146" s="34"/>
      <c r="U146" s="34"/>
      <c r="AX146" s="107"/>
      <c r="AY146" s="106"/>
      <c r="AZ146" s="106"/>
      <c r="BA146" s="106"/>
      <c r="BB146" s="106"/>
      <c r="BC146" s="106"/>
      <c r="BD146" s="106"/>
      <c r="BE146" s="108"/>
    </row>
    <row r="147" spans="1:58" ht="26" x14ac:dyDescent="0.6">
      <c r="A147" s="111"/>
      <c r="B147" s="111"/>
      <c r="C147" s="106"/>
      <c r="D147" s="106"/>
      <c r="E147" s="106"/>
      <c r="F147" s="104"/>
      <c r="G147" s="104"/>
      <c r="H147" s="105"/>
      <c r="I147" s="106"/>
      <c r="J147" s="106"/>
      <c r="K147" s="106"/>
      <c r="L147" s="106"/>
      <c r="M147" s="106"/>
      <c r="N147" s="106"/>
      <c r="O147" s="34"/>
      <c r="P147" s="34"/>
      <c r="Q147" s="34"/>
      <c r="R147" s="34"/>
      <c r="S147" s="34"/>
      <c r="T147" s="34"/>
      <c r="U147" s="34"/>
      <c r="AY147" s="107"/>
      <c r="AZ147" s="106"/>
      <c r="BA147" s="106"/>
      <c r="BB147" s="106"/>
      <c r="BC147" s="106"/>
      <c r="BD147" s="106"/>
      <c r="BE147" s="106"/>
      <c r="BF147" s="108"/>
    </row>
    <row r="149" spans="1:58" s="47" customFormat="1" x14ac:dyDescent="0.35"/>
    <row r="150" spans="1:58" ht="29.5" customHeight="1" x14ac:dyDescent="0.35">
      <c r="A150" s="263" t="s">
        <v>23</v>
      </c>
      <c r="B150" s="263"/>
      <c r="C150" s="263"/>
      <c r="D150" s="263"/>
      <c r="E150" s="263"/>
      <c r="F150" s="263"/>
    </row>
    <row r="151" spans="1:58" ht="32.5" customHeight="1" x14ac:dyDescent="0.35">
      <c r="A151" s="263"/>
      <c r="B151" s="263"/>
      <c r="C151" s="263"/>
      <c r="D151" s="263"/>
      <c r="E151" s="263"/>
      <c r="F151" s="263"/>
    </row>
    <row r="152" spans="1:58" ht="25.5" x14ac:dyDescent="0.55000000000000004">
      <c r="A152" s="111"/>
      <c r="B152" s="111"/>
      <c r="C152" s="106"/>
      <c r="D152" s="106"/>
      <c r="E152" s="106"/>
      <c r="F152" s="104"/>
      <c r="G152" s="104"/>
      <c r="H152" s="105"/>
      <c r="I152" s="106"/>
      <c r="J152" s="106"/>
      <c r="K152" s="106"/>
      <c r="L152" s="106"/>
      <c r="M152" s="106"/>
      <c r="N152" s="106"/>
      <c r="O152" s="34"/>
      <c r="P152" s="34"/>
      <c r="Q152" s="34"/>
      <c r="R152" s="34"/>
      <c r="S152" s="34"/>
      <c r="T152" s="34"/>
      <c r="U152" s="34"/>
      <c r="AQ152" s="107"/>
      <c r="AR152" s="106"/>
      <c r="AS152" s="106"/>
      <c r="AT152" s="106"/>
      <c r="AU152" s="106"/>
      <c r="AV152" s="106"/>
      <c r="AW152" s="106"/>
    </row>
    <row r="153" spans="1:58" ht="36" x14ac:dyDescent="0.8">
      <c r="A153" s="111"/>
      <c r="B153" s="111"/>
      <c r="C153" s="106"/>
      <c r="D153" s="106"/>
      <c r="E153" s="106"/>
      <c r="F153" s="104"/>
      <c r="G153" s="104"/>
      <c r="H153" s="105"/>
      <c r="I153" s="106"/>
      <c r="J153" s="106"/>
      <c r="K153" s="106"/>
      <c r="L153" s="106"/>
      <c r="M153" s="106"/>
      <c r="N153" s="106"/>
      <c r="O153" s="34"/>
      <c r="P153" s="34"/>
      <c r="Q153" s="34"/>
      <c r="R153" s="34"/>
      <c r="S153" s="34"/>
      <c r="T153" s="34"/>
      <c r="U153" s="34"/>
      <c r="AQ153" s="107"/>
      <c r="AR153" s="264" t="s">
        <v>132</v>
      </c>
      <c r="AS153" s="264"/>
      <c r="AT153" s="264"/>
      <c r="AU153" s="106"/>
      <c r="AV153" s="106"/>
      <c r="AW153" s="106"/>
    </row>
    <row r="154" spans="1:58" ht="33" x14ac:dyDescent="0.7">
      <c r="A154" s="111"/>
      <c r="B154" s="265" t="s">
        <v>131</v>
      </c>
      <c r="C154" s="265"/>
      <c r="D154" s="265"/>
      <c r="E154" s="265"/>
      <c r="F154" s="134"/>
      <c r="G154" s="104"/>
      <c r="H154" s="105"/>
      <c r="I154" s="106"/>
      <c r="J154" s="106"/>
      <c r="K154" s="106"/>
      <c r="L154" s="106"/>
      <c r="M154" s="106"/>
      <c r="N154" s="106"/>
      <c r="O154" s="34"/>
      <c r="P154" s="34"/>
      <c r="Q154" s="34"/>
      <c r="R154" s="34"/>
      <c r="S154" s="34"/>
      <c r="T154" s="34"/>
      <c r="U154" s="34"/>
      <c r="AQ154" s="107"/>
      <c r="AU154" s="106"/>
      <c r="AV154" s="106"/>
      <c r="AW154" s="106"/>
    </row>
    <row r="155" spans="1:58" ht="25.5" x14ac:dyDescent="0.55000000000000004">
      <c r="A155" s="111"/>
      <c r="B155" s="111"/>
      <c r="C155" s="106"/>
      <c r="D155" s="106"/>
      <c r="E155" s="106"/>
      <c r="F155" s="104"/>
      <c r="G155" s="104"/>
      <c r="H155" s="105"/>
      <c r="I155" s="106"/>
      <c r="J155" s="106"/>
      <c r="K155" s="106"/>
      <c r="L155" s="106"/>
      <c r="M155" s="106"/>
      <c r="N155" s="106"/>
      <c r="O155" s="34"/>
      <c r="P155" s="34"/>
      <c r="Q155" s="34"/>
      <c r="R155" s="34"/>
      <c r="S155" s="34"/>
      <c r="T155" s="34"/>
      <c r="U155" s="34"/>
      <c r="AQ155" s="107"/>
      <c r="AR155" s="106"/>
      <c r="AS155" s="106"/>
      <c r="AT155" s="106"/>
      <c r="AU155" s="106"/>
      <c r="AV155" s="106"/>
      <c r="AW155" s="106"/>
    </row>
    <row r="156" spans="1:58" ht="26" x14ac:dyDescent="0.6">
      <c r="E156" s="104"/>
      <c r="F156" s="104"/>
      <c r="G156" s="105"/>
      <c r="H156" s="106"/>
      <c r="I156" s="106"/>
      <c r="J156" s="106"/>
      <c r="K156" s="106"/>
      <c r="L156" s="106"/>
      <c r="M156" s="106"/>
      <c r="N156" s="34"/>
      <c r="O156" s="34"/>
      <c r="P156" s="34"/>
      <c r="Q156" s="34"/>
      <c r="R156" s="34"/>
      <c r="S156" s="34"/>
      <c r="T156" s="34"/>
      <c r="AV156" s="104"/>
      <c r="AW156" s="108"/>
    </row>
    <row r="157" spans="1:58" ht="26" x14ac:dyDescent="0.6">
      <c r="A157" s="101" t="s">
        <v>133</v>
      </c>
      <c r="B157" s="102">
        <v>0.7</v>
      </c>
      <c r="C157" s="110"/>
      <c r="D157" s="110"/>
      <c r="E157" s="104"/>
      <c r="F157" s="104"/>
      <c r="G157" s="105"/>
      <c r="H157" s="106"/>
      <c r="I157" s="106"/>
      <c r="J157" s="106"/>
      <c r="K157" s="106"/>
      <c r="L157" s="106"/>
      <c r="M157" s="106"/>
      <c r="N157" s="34"/>
      <c r="O157" s="34"/>
      <c r="P157" s="34"/>
      <c r="Q157" s="34"/>
      <c r="R157" s="34"/>
      <c r="S157" s="34"/>
      <c r="T157" s="34"/>
      <c r="AQ157" s="101" t="s">
        <v>133</v>
      </c>
      <c r="AR157" s="102">
        <v>0.4</v>
      </c>
      <c r="AS157" s="110"/>
      <c r="AT157" s="110"/>
      <c r="AU157" s="104"/>
      <c r="AV157" s="108"/>
    </row>
    <row r="158" spans="1:58" ht="25.5" x14ac:dyDescent="0.55000000000000004">
      <c r="A158" s="101" t="s">
        <v>134</v>
      </c>
      <c r="B158" s="102">
        <f>1-B157</f>
        <v>0.30000000000000004</v>
      </c>
      <c r="C158" s="109" t="s">
        <v>135</v>
      </c>
      <c r="D158" s="109">
        <f>SUM(F162:F189)/COUNT(F162:F189)</f>
        <v>7.3074919924126078</v>
      </c>
      <c r="E158" s="106"/>
      <c r="F158" s="104"/>
      <c r="G158" s="104"/>
      <c r="H158" s="105"/>
      <c r="I158" s="106"/>
      <c r="J158" s="106"/>
      <c r="K158" s="106"/>
      <c r="L158" s="106"/>
      <c r="M158" s="106"/>
      <c r="N158" s="106"/>
      <c r="O158" s="34"/>
      <c r="P158" s="34"/>
      <c r="Q158" s="34"/>
      <c r="R158" s="34"/>
      <c r="S158" s="34"/>
      <c r="T158" s="34"/>
      <c r="U158" s="34"/>
      <c r="AQ158" s="101" t="s">
        <v>134</v>
      </c>
      <c r="AR158" s="102">
        <f>1-AR157</f>
        <v>0.6</v>
      </c>
      <c r="AS158" s="109" t="s">
        <v>135</v>
      </c>
      <c r="AT158" s="109">
        <f>SUM(AV162:AV189)/COUNT(AV162:AV189)</f>
        <v>2.6581327025213466</v>
      </c>
      <c r="AU158" s="104"/>
      <c r="AV158" s="104"/>
    </row>
    <row r="159" spans="1:58" ht="26" thickBot="1" x14ac:dyDescent="0.6">
      <c r="A159" s="111"/>
      <c r="B159" s="111"/>
      <c r="C159" s="106"/>
      <c r="D159" s="106"/>
      <c r="E159" s="106"/>
      <c r="F159" s="104"/>
      <c r="G159" s="104"/>
      <c r="H159" s="105"/>
      <c r="I159" s="106"/>
      <c r="J159" s="106"/>
      <c r="K159" s="106"/>
      <c r="L159" s="106"/>
      <c r="M159" s="106"/>
      <c r="N159" s="106"/>
      <c r="O159" s="34"/>
      <c r="P159" s="34"/>
      <c r="Q159" s="34"/>
      <c r="R159" s="34"/>
      <c r="S159" s="34"/>
      <c r="T159" s="34"/>
      <c r="U159" s="34"/>
      <c r="AQ159" s="111"/>
      <c r="AR159" s="106"/>
      <c r="AS159" s="106"/>
      <c r="AT159" s="106"/>
      <c r="AU159" s="106"/>
      <c r="AV159" s="104"/>
      <c r="AW159" s="104"/>
    </row>
    <row r="160" spans="1:58" ht="33.5" thickBot="1" x14ac:dyDescent="0.75">
      <c r="A160" s="135" t="s">
        <v>7</v>
      </c>
      <c r="B160" s="136" t="s">
        <v>136</v>
      </c>
      <c r="C160" s="136" t="s">
        <v>137</v>
      </c>
      <c r="D160" s="136" t="s">
        <v>138</v>
      </c>
      <c r="E160" s="137" t="s">
        <v>139</v>
      </c>
      <c r="F160" s="138" t="s">
        <v>140</v>
      </c>
      <c r="G160" s="105"/>
      <c r="H160" s="106"/>
      <c r="I160" s="106"/>
      <c r="J160" s="106"/>
      <c r="K160" s="106"/>
      <c r="L160" s="106"/>
      <c r="M160" s="106"/>
      <c r="N160" s="34"/>
      <c r="O160" s="34"/>
      <c r="P160" s="34"/>
      <c r="Q160" s="34"/>
      <c r="R160" s="34"/>
      <c r="S160" s="34"/>
      <c r="T160" s="34"/>
      <c r="AP160" s="107"/>
      <c r="AQ160" s="139" t="s">
        <v>7</v>
      </c>
      <c r="AR160" s="136" t="s">
        <v>132</v>
      </c>
      <c r="AS160" s="136" t="s">
        <v>143</v>
      </c>
      <c r="AT160" s="136" t="s">
        <v>138</v>
      </c>
      <c r="AU160" s="140" t="s">
        <v>139</v>
      </c>
      <c r="AV160" s="141" t="s">
        <v>140</v>
      </c>
    </row>
    <row r="161" spans="1:48" ht="25.5" x14ac:dyDescent="0.55000000000000004">
      <c r="A161" s="128">
        <v>1991</v>
      </c>
      <c r="B161" s="128">
        <v>13.87</v>
      </c>
      <c r="C161" s="124" t="e">
        <v>#N/A</v>
      </c>
      <c r="D161" s="124" t="e">
        <v>#N/A</v>
      </c>
      <c r="E161" s="125"/>
      <c r="F161" s="125"/>
      <c r="G161" s="105"/>
      <c r="H161" s="106"/>
      <c r="I161" s="106"/>
      <c r="J161" s="106"/>
      <c r="K161" s="106"/>
      <c r="L161" s="106"/>
      <c r="M161" s="106"/>
      <c r="N161" s="34"/>
      <c r="O161" s="34"/>
      <c r="P161" s="34"/>
      <c r="Q161" s="34"/>
      <c r="R161" s="34"/>
      <c r="S161" s="34"/>
      <c r="T161" s="34"/>
      <c r="AP161" s="107"/>
      <c r="AQ161" s="142">
        <v>1991</v>
      </c>
      <c r="AR161" s="143">
        <v>14.000000000000002</v>
      </c>
      <c r="AS161" s="124" t="e">
        <v>#N/A</v>
      </c>
      <c r="AT161" s="124" t="e">
        <v>#N/A</v>
      </c>
      <c r="AU161" s="117"/>
      <c r="AV161" s="117"/>
    </row>
    <row r="162" spans="1:48" ht="25.5" x14ac:dyDescent="0.55000000000000004">
      <c r="A162" s="128">
        <v>1992</v>
      </c>
      <c r="B162" s="128">
        <v>11.790000000000001</v>
      </c>
      <c r="C162" s="124">
        <f>B161</f>
        <v>13.87</v>
      </c>
      <c r="D162" s="124">
        <f>B161</f>
        <v>13.87</v>
      </c>
      <c r="E162" s="125">
        <f t="shared" ref="E162:E189" si="16">B162-C162</f>
        <v>-2.0799999999999983</v>
      </c>
      <c r="F162" s="125">
        <f t="shared" ref="F162:F189" si="17">E162*E162</f>
        <v>4.3263999999999925</v>
      </c>
      <c r="G162" s="105"/>
      <c r="H162" s="106"/>
      <c r="I162" s="106"/>
      <c r="J162" s="106"/>
      <c r="K162" s="106"/>
      <c r="L162" s="106"/>
      <c r="M162" s="106"/>
      <c r="N162" s="34"/>
      <c r="O162" s="34"/>
      <c r="P162" s="34"/>
      <c r="Q162" s="34"/>
      <c r="R162" s="34"/>
      <c r="S162" s="34"/>
      <c r="T162" s="34"/>
      <c r="AP162" s="107"/>
      <c r="AQ162" s="128">
        <v>1992</v>
      </c>
      <c r="AR162" s="143">
        <v>12.2</v>
      </c>
      <c r="AS162" s="124">
        <f>AR161</f>
        <v>14.000000000000002</v>
      </c>
      <c r="AT162" s="124">
        <f>AR161</f>
        <v>14.000000000000002</v>
      </c>
      <c r="AU162" s="124">
        <f>AR162-AS162</f>
        <v>-1.8000000000000025</v>
      </c>
      <c r="AV162" s="124">
        <f>AU162*AU162</f>
        <v>3.2400000000000091</v>
      </c>
    </row>
    <row r="163" spans="1:48" ht="25.5" x14ac:dyDescent="0.55000000000000004">
      <c r="A163" s="128">
        <v>1993</v>
      </c>
      <c r="B163" s="128">
        <v>6.3299999999999992</v>
      </c>
      <c r="C163" s="124">
        <f t="shared" ref="C163:C190" si="18">$B$157*B162+$B$158*C162</f>
        <v>12.414000000000001</v>
      </c>
      <c r="D163" s="124">
        <f t="shared" ref="D163:D190" si="19">0.1*B162+0.9*D162</f>
        <v>13.661999999999999</v>
      </c>
      <c r="E163" s="125">
        <f t="shared" si="16"/>
        <v>-6.0840000000000023</v>
      </c>
      <c r="F163" s="125">
        <f t="shared" si="17"/>
        <v>37.01505600000003</v>
      </c>
      <c r="G163" s="105"/>
      <c r="H163" s="106"/>
      <c r="I163" s="106"/>
      <c r="J163" s="106"/>
      <c r="K163" s="106"/>
      <c r="L163" s="106"/>
      <c r="M163" s="106"/>
      <c r="N163" s="34"/>
      <c r="O163" s="34"/>
      <c r="P163" s="34"/>
      <c r="Q163" s="34"/>
      <c r="R163" s="34"/>
      <c r="S163" s="34"/>
      <c r="T163" s="34"/>
      <c r="AP163" s="107"/>
      <c r="AQ163" s="128">
        <v>1993</v>
      </c>
      <c r="AR163" s="143">
        <v>9</v>
      </c>
      <c r="AS163" s="124">
        <f t="shared" ref="AS163:AS190" si="20">$AR$157*AR162+$AR$158*AS162</f>
        <v>13.280000000000001</v>
      </c>
      <c r="AT163" s="124">
        <f>0.1*AR162+0.9*AT162</f>
        <v>13.820000000000002</v>
      </c>
      <c r="AU163" s="124">
        <f>AR163-AS163</f>
        <v>-4.2800000000000011</v>
      </c>
      <c r="AV163" s="124">
        <f t="shared" ref="AV163:AV189" si="21">AU163*AU163</f>
        <v>18.318400000000011</v>
      </c>
    </row>
    <row r="164" spans="1:48" ht="25.5" x14ac:dyDescent="0.55000000000000004">
      <c r="A164" s="128">
        <v>1994</v>
      </c>
      <c r="B164" s="128">
        <v>10.25</v>
      </c>
      <c r="C164" s="124">
        <f t="shared" si="18"/>
        <v>8.1552000000000007</v>
      </c>
      <c r="D164" s="124">
        <f t="shared" si="19"/>
        <v>12.928799999999999</v>
      </c>
      <c r="E164" s="125">
        <f t="shared" si="16"/>
        <v>2.0947999999999993</v>
      </c>
      <c r="F164" s="125">
        <f t="shared" si="17"/>
        <v>4.3881870399999974</v>
      </c>
      <c r="G164" s="105"/>
      <c r="H164" s="106"/>
      <c r="I164" s="106"/>
      <c r="J164" s="106"/>
      <c r="K164" s="106"/>
      <c r="L164" s="106"/>
      <c r="M164" s="106"/>
      <c r="N164" s="34"/>
      <c r="O164" s="34"/>
      <c r="P164" s="34"/>
      <c r="Q164" s="34"/>
      <c r="R164" s="34"/>
      <c r="S164" s="34"/>
      <c r="T164" s="34"/>
      <c r="AP164" s="107"/>
      <c r="AQ164" s="128">
        <v>1994</v>
      </c>
      <c r="AR164" s="143">
        <v>8.9</v>
      </c>
      <c r="AS164" s="124">
        <f t="shared" si="20"/>
        <v>11.568</v>
      </c>
      <c r="AT164" s="124">
        <f t="shared" ref="AT164:AT190" si="22">0.1*AR163+0.9*AT163</f>
        <v>13.338000000000003</v>
      </c>
      <c r="AU164" s="124">
        <f t="shared" ref="AU164:AU189" si="23">AR164-AS164</f>
        <v>-2.6679999999999993</v>
      </c>
      <c r="AV164" s="124">
        <f t="shared" si="21"/>
        <v>7.1182239999999961</v>
      </c>
    </row>
    <row r="165" spans="1:48" ht="25.5" x14ac:dyDescent="0.55000000000000004">
      <c r="A165" s="128">
        <v>1995</v>
      </c>
      <c r="B165" s="128">
        <v>10.220000000000001</v>
      </c>
      <c r="C165" s="124">
        <f t="shared" si="18"/>
        <v>9.6215600000000006</v>
      </c>
      <c r="D165" s="124">
        <f t="shared" si="19"/>
        <v>12.660919999999999</v>
      </c>
      <c r="E165" s="125">
        <f t="shared" si="16"/>
        <v>0.59844000000000008</v>
      </c>
      <c r="F165" s="125">
        <f t="shared" si="17"/>
        <v>0.35813043360000008</v>
      </c>
      <c r="G165" s="105"/>
      <c r="H165" s="106"/>
      <c r="I165" s="106"/>
      <c r="J165" s="106"/>
      <c r="K165" s="106"/>
      <c r="L165" s="106"/>
      <c r="M165" s="106"/>
      <c r="N165" s="34"/>
      <c r="O165" s="34"/>
      <c r="P165" s="34"/>
      <c r="Q165" s="34"/>
      <c r="R165" s="34"/>
      <c r="S165" s="34"/>
      <c r="T165" s="34"/>
      <c r="AP165" s="107"/>
      <c r="AQ165" s="128">
        <v>1995</v>
      </c>
      <c r="AR165" s="143">
        <v>9.1999999999999993</v>
      </c>
      <c r="AS165" s="124">
        <f t="shared" si="20"/>
        <v>10.5008</v>
      </c>
      <c r="AT165" s="124">
        <f t="shared" si="22"/>
        <v>12.894200000000003</v>
      </c>
      <c r="AU165" s="124">
        <f t="shared" si="23"/>
        <v>-1.3008000000000006</v>
      </c>
      <c r="AV165" s="124">
        <f t="shared" si="21"/>
        <v>1.6920806400000017</v>
      </c>
    </row>
    <row r="166" spans="1:48" ht="25.5" x14ac:dyDescent="0.55000000000000004">
      <c r="A166" s="128">
        <v>1996</v>
      </c>
      <c r="B166" s="128">
        <v>8.98</v>
      </c>
      <c r="C166" s="124">
        <f t="shared" si="18"/>
        <v>10.040468000000001</v>
      </c>
      <c r="D166" s="124">
        <f t="shared" si="19"/>
        <v>12.416827999999999</v>
      </c>
      <c r="E166" s="125">
        <f t="shared" si="16"/>
        <v>-1.0604680000000002</v>
      </c>
      <c r="F166" s="125">
        <f t="shared" si="17"/>
        <v>1.1245923790240004</v>
      </c>
      <c r="G166" s="105"/>
      <c r="H166" s="106"/>
      <c r="I166" s="106"/>
      <c r="J166" s="106"/>
      <c r="K166" s="106"/>
      <c r="L166" s="106"/>
      <c r="M166" s="106"/>
      <c r="N166" s="34"/>
      <c r="O166" s="34"/>
      <c r="P166" s="34"/>
      <c r="Q166" s="34"/>
      <c r="R166" s="34"/>
      <c r="S166" s="34"/>
      <c r="T166" s="34"/>
      <c r="AP166" s="107"/>
      <c r="AQ166" s="128">
        <v>1996</v>
      </c>
      <c r="AR166" s="143">
        <v>8.98</v>
      </c>
      <c r="AS166" s="124">
        <f t="shared" si="20"/>
        <v>9.98048</v>
      </c>
      <c r="AT166" s="124">
        <f t="shared" si="22"/>
        <v>12.524780000000003</v>
      </c>
      <c r="AU166" s="124">
        <f t="shared" si="23"/>
        <v>-1.0004799999999996</v>
      </c>
      <c r="AV166" s="124">
        <f t="shared" si="21"/>
        <v>1.0009602303999992</v>
      </c>
    </row>
    <row r="167" spans="1:48" ht="25.5" x14ac:dyDescent="0.55000000000000004">
      <c r="A167" s="128">
        <v>1997</v>
      </c>
      <c r="B167" s="128">
        <v>7.16</v>
      </c>
      <c r="C167" s="124">
        <f t="shared" si="18"/>
        <v>9.2981404000000012</v>
      </c>
      <c r="D167" s="124">
        <f t="shared" si="19"/>
        <v>12.073145199999999</v>
      </c>
      <c r="E167" s="125">
        <f t="shared" si="16"/>
        <v>-2.1381404000000011</v>
      </c>
      <c r="F167" s="125">
        <f t="shared" si="17"/>
        <v>4.5716443701121641</v>
      </c>
      <c r="G167" s="105"/>
      <c r="H167" s="106"/>
      <c r="I167" s="106"/>
      <c r="J167" s="106"/>
      <c r="K167" s="106"/>
      <c r="L167" s="106"/>
      <c r="M167" s="106"/>
      <c r="N167" s="34"/>
      <c r="O167" s="34"/>
      <c r="P167" s="34"/>
      <c r="Q167" s="34"/>
      <c r="R167" s="34"/>
      <c r="S167" s="34"/>
      <c r="T167" s="34"/>
      <c r="AP167" s="107"/>
      <c r="AQ167" s="128">
        <v>1997</v>
      </c>
      <c r="AR167" s="143">
        <v>7.16</v>
      </c>
      <c r="AS167" s="124">
        <f t="shared" si="20"/>
        <v>9.5802879999999995</v>
      </c>
      <c r="AT167" s="124">
        <f t="shared" si="22"/>
        <v>12.170302000000003</v>
      </c>
      <c r="AU167" s="124">
        <f t="shared" si="23"/>
        <v>-2.4202879999999993</v>
      </c>
      <c r="AV167" s="124">
        <f t="shared" si="21"/>
        <v>5.8577940029439963</v>
      </c>
    </row>
    <row r="168" spans="1:48" ht="25.5" x14ac:dyDescent="0.55000000000000004">
      <c r="A168" s="128">
        <v>1998</v>
      </c>
      <c r="B168" s="128">
        <v>13.23</v>
      </c>
      <c r="C168" s="124">
        <f t="shared" si="18"/>
        <v>7.8014421200000008</v>
      </c>
      <c r="D168" s="124">
        <f t="shared" si="19"/>
        <v>11.581830679999999</v>
      </c>
      <c r="E168" s="125">
        <f t="shared" si="16"/>
        <v>5.4285578799999996</v>
      </c>
      <c r="F168" s="125">
        <f t="shared" si="17"/>
        <v>29.469240656510092</v>
      </c>
      <c r="G168" s="105"/>
      <c r="H168" s="106"/>
      <c r="I168" s="106"/>
      <c r="J168" s="106"/>
      <c r="K168" s="106"/>
      <c r="L168" s="106"/>
      <c r="M168" s="106"/>
      <c r="N168" s="34"/>
      <c r="O168" s="34"/>
      <c r="P168" s="34"/>
      <c r="Q168" s="34"/>
      <c r="R168" s="34"/>
      <c r="S168" s="34"/>
      <c r="T168" s="34"/>
      <c r="AP168" s="107"/>
      <c r="AQ168" s="128">
        <v>1998</v>
      </c>
      <c r="AR168" s="143">
        <v>13.23</v>
      </c>
      <c r="AS168" s="124">
        <f t="shared" si="20"/>
        <v>8.6121727999999997</v>
      </c>
      <c r="AT168" s="124">
        <f t="shared" si="22"/>
        <v>11.669271800000002</v>
      </c>
      <c r="AU168" s="124">
        <f t="shared" si="23"/>
        <v>4.6178272000000007</v>
      </c>
      <c r="AV168" s="124">
        <f t="shared" si="21"/>
        <v>21.324328049059847</v>
      </c>
    </row>
    <row r="169" spans="1:48" ht="25.5" x14ac:dyDescent="0.55000000000000004">
      <c r="A169" s="128">
        <v>1999</v>
      </c>
      <c r="B169" s="128">
        <v>4.67</v>
      </c>
      <c r="C169" s="124">
        <f t="shared" si="18"/>
        <v>11.601432636</v>
      </c>
      <c r="D169" s="124">
        <f t="shared" si="19"/>
        <v>11.746647612</v>
      </c>
      <c r="E169" s="125">
        <f t="shared" si="16"/>
        <v>-6.9314326360000003</v>
      </c>
      <c r="F169" s="125">
        <f t="shared" si="17"/>
        <v>48.044758387405913</v>
      </c>
      <c r="G169" s="105"/>
      <c r="H169" s="106"/>
      <c r="I169" s="106"/>
      <c r="J169" s="106"/>
      <c r="K169" s="106"/>
      <c r="L169" s="106"/>
      <c r="M169" s="106"/>
      <c r="N169" s="34"/>
      <c r="O169" s="34"/>
      <c r="P169" s="34"/>
      <c r="Q169" s="34"/>
      <c r="R169" s="34"/>
      <c r="S169" s="34"/>
      <c r="T169" s="34"/>
      <c r="AP169" s="107"/>
      <c r="AQ169" s="128">
        <v>1999</v>
      </c>
      <c r="AR169" s="143">
        <v>7.79</v>
      </c>
      <c r="AS169" s="124">
        <f t="shared" si="20"/>
        <v>10.459303680000001</v>
      </c>
      <c r="AT169" s="124">
        <f t="shared" si="22"/>
        <v>11.825344620000003</v>
      </c>
      <c r="AU169" s="124">
        <f t="shared" si="23"/>
        <v>-2.6693036800000014</v>
      </c>
      <c r="AV169" s="124">
        <f t="shared" si="21"/>
        <v>7.1251821360615502</v>
      </c>
    </row>
    <row r="170" spans="1:48" ht="25.5" x14ac:dyDescent="0.55000000000000004">
      <c r="A170" s="128">
        <v>2000</v>
      </c>
      <c r="B170" s="128">
        <v>4.01</v>
      </c>
      <c r="C170" s="124">
        <f t="shared" si="18"/>
        <v>6.7494297908000007</v>
      </c>
      <c r="D170" s="124">
        <f t="shared" si="19"/>
        <v>11.038982850800002</v>
      </c>
      <c r="E170" s="125">
        <f t="shared" si="16"/>
        <v>-2.7394297908000009</v>
      </c>
      <c r="F170" s="125">
        <f t="shared" si="17"/>
        <v>7.5044755787225368</v>
      </c>
      <c r="G170" s="105"/>
      <c r="H170" s="106"/>
      <c r="I170" s="106"/>
      <c r="J170" s="106"/>
      <c r="K170" s="106"/>
      <c r="L170" s="106"/>
      <c r="M170" s="106"/>
      <c r="N170" s="34"/>
      <c r="O170" s="34"/>
      <c r="P170" s="34"/>
      <c r="Q170" s="34"/>
      <c r="R170" s="34"/>
      <c r="S170" s="34"/>
      <c r="T170" s="34"/>
      <c r="AP170" s="107"/>
      <c r="AQ170" s="128">
        <v>2000</v>
      </c>
      <c r="AR170" s="143">
        <v>7.85</v>
      </c>
      <c r="AS170" s="124">
        <f t="shared" si="20"/>
        <v>9.3915822080000009</v>
      </c>
      <c r="AT170" s="124">
        <f t="shared" si="22"/>
        <v>11.421810158000003</v>
      </c>
      <c r="AU170" s="124">
        <f t="shared" si="23"/>
        <v>-1.5415822080000012</v>
      </c>
      <c r="AV170" s="124">
        <f t="shared" si="21"/>
        <v>2.3764757040221589</v>
      </c>
    </row>
    <row r="171" spans="1:48" ht="25.5" x14ac:dyDescent="0.55000000000000004">
      <c r="A171" s="128">
        <v>2001</v>
      </c>
      <c r="B171" s="128">
        <v>3.7800000000000002</v>
      </c>
      <c r="C171" s="124">
        <f t="shared" si="18"/>
        <v>4.8318289372400001</v>
      </c>
      <c r="D171" s="124">
        <f t="shared" si="19"/>
        <v>10.336084565720002</v>
      </c>
      <c r="E171" s="125">
        <f t="shared" si="16"/>
        <v>-1.0518289372399998</v>
      </c>
      <c r="F171" s="125">
        <f t="shared" si="17"/>
        <v>1.1063441132154275</v>
      </c>
      <c r="G171" s="105"/>
      <c r="H171" s="106"/>
      <c r="I171" s="106"/>
      <c r="J171" s="106"/>
      <c r="K171" s="106"/>
      <c r="L171" s="106"/>
      <c r="M171" s="106"/>
      <c r="N171" s="34"/>
      <c r="O171" s="34"/>
      <c r="P171" s="34"/>
      <c r="Q171" s="34"/>
      <c r="R171" s="34"/>
      <c r="S171" s="34"/>
      <c r="T171" s="34"/>
      <c r="AP171" s="107"/>
      <c r="AQ171" s="128">
        <v>2001</v>
      </c>
      <c r="AR171" s="143">
        <v>8.15</v>
      </c>
      <c r="AS171" s="124">
        <f t="shared" si="20"/>
        <v>8.7749493247999997</v>
      </c>
      <c r="AT171" s="124">
        <f t="shared" si="22"/>
        <v>11.064629142200003</v>
      </c>
      <c r="AU171" s="124">
        <f t="shared" si="23"/>
        <v>-0.62494932479999932</v>
      </c>
      <c r="AV171" s="124">
        <f t="shared" si="21"/>
        <v>0.39056165856797503</v>
      </c>
    </row>
    <row r="172" spans="1:48" ht="25.5" x14ac:dyDescent="0.55000000000000004">
      <c r="A172" s="128">
        <v>2002</v>
      </c>
      <c r="B172" s="128">
        <v>4.3</v>
      </c>
      <c r="C172" s="124">
        <f t="shared" si="18"/>
        <v>4.0955486811719997</v>
      </c>
      <c r="D172" s="124">
        <f t="shared" si="19"/>
        <v>9.6804761091480014</v>
      </c>
      <c r="E172" s="125">
        <f t="shared" si="16"/>
        <v>0.20445131882800016</v>
      </c>
      <c r="F172" s="125">
        <f t="shared" si="17"/>
        <v>4.1800341770508571E-2</v>
      </c>
      <c r="G172" s="105"/>
      <c r="H172" s="106"/>
      <c r="I172" s="106"/>
      <c r="J172" s="106"/>
      <c r="K172" s="106"/>
      <c r="L172" s="106"/>
      <c r="M172" s="106"/>
      <c r="N172" s="34"/>
      <c r="O172" s="34"/>
      <c r="P172" s="34"/>
      <c r="Q172" s="34"/>
      <c r="R172" s="34"/>
      <c r="S172" s="34"/>
      <c r="T172" s="34"/>
      <c r="AP172" s="107"/>
      <c r="AQ172" s="128">
        <v>2002</v>
      </c>
      <c r="AR172" s="143">
        <v>8.6300000000000008</v>
      </c>
      <c r="AS172" s="124">
        <f t="shared" si="20"/>
        <v>8.5249695948799999</v>
      </c>
      <c r="AT172" s="124">
        <f t="shared" si="22"/>
        <v>10.773166227980003</v>
      </c>
      <c r="AU172" s="124">
        <f t="shared" si="23"/>
        <v>0.10503040512000084</v>
      </c>
      <c r="AV172" s="124">
        <f t="shared" si="21"/>
        <v>1.1031385999671498E-2</v>
      </c>
    </row>
    <row r="173" spans="1:48" ht="25.5" x14ac:dyDescent="0.55000000000000004">
      <c r="A173" s="128">
        <v>2003</v>
      </c>
      <c r="B173" s="128">
        <v>3.81</v>
      </c>
      <c r="C173" s="124">
        <f t="shared" si="18"/>
        <v>4.2386646043515999</v>
      </c>
      <c r="D173" s="124">
        <f t="shared" si="19"/>
        <v>9.1424284982332011</v>
      </c>
      <c r="E173" s="125">
        <f t="shared" si="16"/>
        <v>-0.42866460435159981</v>
      </c>
      <c r="F173" s="125">
        <f t="shared" si="17"/>
        <v>0.18375334302391361</v>
      </c>
      <c r="G173" s="105"/>
      <c r="H173" s="106"/>
      <c r="I173" s="106"/>
      <c r="J173" s="106"/>
      <c r="K173" s="106"/>
      <c r="L173" s="106"/>
      <c r="M173" s="106"/>
      <c r="N173" s="34"/>
      <c r="O173" s="34"/>
      <c r="P173" s="34"/>
      <c r="Q173" s="34"/>
      <c r="R173" s="34"/>
      <c r="S173" s="34"/>
      <c r="T173" s="34"/>
      <c r="AP173" s="107"/>
      <c r="AQ173" s="128">
        <v>2003</v>
      </c>
      <c r="AR173" s="143">
        <v>8.9</v>
      </c>
      <c r="AS173" s="124">
        <f t="shared" si="20"/>
        <v>8.5669817569279996</v>
      </c>
      <c r="AT173" s="124">
        <f t="shared" si="22"/>
        <v>10.558849605182003</v>
      </c>
      <c r="AU173" s="124">
        <f t="shared" si="23"/>
        <v>0.33301824307200079</v>
      </c>
      <c r="AV173" s="124">
        <f t="shared" si="21"/>
        <v>0.11090115021876219</v>
      </c>
    </row>
    <row r="174" spans="1:48" ht="25.5" x14ac:dyDescent="0.55000000000000004">
      <c r="A174" s="128">
        <v>2004</v>
      </c>
      <c r="B174" s="128">
        <v>3.7699999999999996</v>
      </c>
      <c r="C174" s="124">
        <f t="shared" si="18"/>
        <v>3.93859938130548</v>
      </c>
      <c r="D174" s="124">
        <f t="shared" si="19"/>
        <v>8.6091856484098823</v>
      </c>
      <c r="E174" s="125">
        <f t="shared" si="16"/>
        <v>-0.16859938130548047</v>
      </c>
      <c r="F174" s="125">
        <f t="shared" si="17"/>
        <v>2.8425751376590796E-2</v>
      </c>
      <c r="G174" s="105"/>
      <c r="H174" s="106"/>
      <c r="I174" s="106"/>
      <c r="J174" s="106"/>
      <c r="K174" s="106"/>
      <c r="L174" s="106"/>
      <c r="M174" s="106"/>
      <c r="N174" s="34"/>
      <c r="O174" s="34"/>
      <c r="P174" s="34"/>
      <c r="Q174" s="34"/>
      <c r="R174" s="34"/>
      <c r="S174" s="34"/>
      <c r="T174" s="34"/>
      <c r="AP174" s="107"/>
      <c r="AQ174" s="128">
        <v>2004</v>
      </c>
      <c r="AR174" s="143">
        <v>8.81</v>
      </c>
      <c r="AS174" s="124">
        <f t="shared" si="20"/>
        <v>8.7001890541567999</v>
      </c>
      <c r="AT174" s="124">
        <f t="shared" si="22"/>
        <v>10.392964644663802</v>
      </c>
      <c r="AU174" s="124">
        <f t="shared" si="23"/>
        <v>0.10981094584320061</v>
      </c>
      <c r="AV174" s="124">
        <f t="shared" si="21"/>
        <v>1.2058443826978339E-2</v>
      </c>
    </row>
    <row r="175" spans="1:48" ht="25.5" x14ac:dyDescent="0.55000000000000004">
      <c r="A175" s="128">
        <v>2005</v>
      </c>
      <c r="B175" s="128">
        <v>4.25</v>
      </c>
      <c r="C175" s="124">
        <f t="shared" si="18"/>
        <v>3.8205798143916434</v>
      </c>
      <c r="D175" s="124">
        <f t="shared" si="19"/>
        <v>8.1252670835688949</v>
      </c>
      <c r="E175" s="125">
        <f t="shared" si="16"/>
        <v>0.4294201856083566</v>
      </c>
      <c r="F175" s="125">
        <f t="shared" si="17"/>
        <v>0.18440169580791543</v>
      </c>
      <c r="G175" s="105"/>
      <c r="H175" s="106"/>
      <c r="I175" s="106"/>
      <c r="J175" s="106"/>
      <c r="K175" s="106"/>
      <c r="L175" s="106"/>
      <c r="M175" s="106"/>
      <c r="N175" s="34"/>
      <c r="O175" s="34"/>
      <c r="P175" s="34"/>
      <c r="Q175" s="34"/>
      <c r="R175" s="34"/>
      <c r="S175" s="34"/>
      <c r="T175" s="34"/>
      <c r="AP175" s="107"/>
      <c r="AQ175" s="128">
        <v>2005</v>
      </c>
      <c r="AR175" s="143">
        <v>8.86</v>
      </c>
      <c r="AS175" s="124">
        <f t="shared" si="20"/>
        <v>8.7441134324940801</v>
      </c>
      <c r="AT175" s="124">
        <f t="shared" si="22"/>
        <v>10.234668180197422</v>
      </c>
      <c r="AU175" s="124">
        <f t="shared" si="23"/>
        <v>0.1158865675059193</v>
      </c>
      <c r="AV175" s="124">
        <f t="shared" si="21"/>
        <v>1.3429696528303992E-2</v>
      </c>
    </row>
    <row r="176" spans="1:48" ht="25.5" x14ac:dyDescent="0.55000000000000004">
      <c r="A176" s="128">
        <v>2006</v>
      </c>
      <c r="B176" s="128">
        <v>5.8000000000000007</v>
      </c>
      <c r="C176" s="124">
        <f t="shared" si="18"/>
        <v>4.1211739443174924</v>
      </c>
      <c r="D176" s="124">
        <f t="shared" si="19"/>
        <v>7.7377403752120051</v>
      </c>
      <c r="E176" s="125">
        <f t="shared" si="16"/>
        <v>1.6788260556825083</v>
      </c>
      <c r="F176" s="125">
        <f t="shared" si="17"/>
        <v>2.8184569252384883</v>
      </c>
      <c r="G176" s="105"/>
      <c r="H176" s="106"/>
      <c r="I176" s="106"/>
      <c r="J176" s="106"/>
      <c r="K176" s="106"/>
      <c r="L176" s="106"/>
      <c r="M176" s="106"/>
      <c r="N176" s="34"/>
      <c r="O176" s="34"/>
      <c r="P176" s="34"/>
      <c r="Q176" s="34"/>
      <c r="R176" s="34"/>
      <c r="S176" s="34"/>
      <c r="T176" s="34"/>
      <c r="AP176" s="107"/>
      <c r="AQ176" s="128">
        <v>2006</v>
      </c>
      <c r="AR176" s="143">
        <v>8.33</v>
      </c>
      <c r="AS176" s="124">
        <f t="shared" si="20"/>
        <v>8.7904680594964475</v>
      </c>
      <c r="AT176" s="124">
        <f t="shared" si="22"/>
        <v>10.09720136217768</v>
      </c>
      <c r="AU176" s="124">
        <f t="shared" si="23"/>
        <v>-0.46046805949644742</v>
      </c>
      <c r="AV176" s="124">
        <f t="shared" si="21"/>
        <v>0.21203083381642385</v>
      </c>
    </row>
    <row r="177" spans="1:49" ht="25.5" x14ac:dyDescent="0.55000000000000004">
      <c r="A177" s="128">
        <v>2007</v>
      </c>
      <c r="B177" s="128">
        <v>6.370000000000001</v>
      </c>
      <c r="C177" s="124">
        <f t="shared" si="18"/>
        <v>5.296352183295248</v>
      </c>
      <c r="D177" s="124">
        <f t="shared" si="19"/>
        <v>7.5439663376908044</v>
      </c>
      <c r="E177" s="125">
        <f t="shared" si="16"/>
        <v>1.073647816704753</v>
      </c>
      <c r="F177" s="125">
        <f t="shared" si="17"/>
        <v>1.1527196343148829</v>
      </c>
      <c r="G177" s="105"/>
      <c r="H177" s="106"/>
      <c r="I177" s="106"/>
      <c r="J177" s="106"/>
      <c r="K177" s="106"/>
      <c r="L177" s="106"/>
      <c r="M177" s="106"/>
      <c r="N177" s="34"/>
      <c r="O177" s="34"/>
      <c r="P177" s="34"/>
      <c r="Q177" s="34"/>
      <c r="R177" s="34"/>
      <c r="S177" s="34"/>
      <c r="T177" s="34"/>
      <c r="AP177" s="107"/>
      <c r="AQ177" s="128">
        <v>2007</v>
      </c>
      <c r="AR177" s="143">
        <v>7.79</v>
      </c>
      <c r="AS177" s="124">
        <f t="shared" si="20"/>
        <v>8.6062808356978682</v>
      </c>
      <c r="AT177" s="124">
        <f t="shared" si="22"/>
        <v>9.9204812259599127</v>
      </c>
      <c r="AU177" s="124">
        <f t="shared" si="23"/>
        <v>-0.81628083569786813</v>
      </c>
      <c r="AV177" s="124">
        <f t="shared" si="21"/>
        <v>0.66631440272761</v>
      </c>
    </row>
    <row r="178" spans="1:49" ht="25.5" x14ac:dyDescent="0.55000000000000004">
      <c r="A178" s="128">
        <v>2008</v>
      </c>
      <c r="B178" s="128">
        <v>8.35</v>
      </c>
      <c r="C178" s="124">
        <f t="shared" si="18"/>
        <v>6.0479056549885755</v>
      </c>
      <c r="D178" s="124">
        <f t="shared" si="19"/>
        <v>7.4265697039217242</v>
      </c>
      <c r="E178" s="125">
        <f t="shared" si="16"/>
        <v>2.3020943450114242</v>
      </c>
      <c r="F178" s="125">
        <f t="shared" si="17"/>
        <v>5.2996383733335781</v>
      </c>
      <c r="G178" s="105"/>
      <c r="H178" s="106"/>
      <c r="I178" s="106"/>
      <c r="J178" s="106"/>
      <c r="K178" s="106"/>
      <c r="L178" s="106"/>
      <c r="M178" s="106"/>
      <c r="N178" s="34"/>
      <c r="O178" s="34"/>
      <c r="P178" s="34"/>
      <c r="Q178" s="34"/>
      <c r="R178" s="34"/>
      <c r="S178" s="34"/>
      <c r="T178" s="34"/>
      <c r="AP178" s="107"/>
      <c r="AQ178" s="128">
        <v>2008</v>
      </c>
      <c r="AR178" s="143">
        <v>7.82</v>
      </c>
      <c r="AS178" s="124">
        <f t="shared" si="20"/>
        <v>8.2797685014187206</v>
      </c>
      <c r="AT178" s="124">
        <f t="shared" si="22"/>
        <v>9.7074331033639218</v>
      </c>
      <c r="AU178" s="124">
        <f t="shared" si="23"/>
        <v>-0.45976850141872028</v>
      </c>
      <c r="AV178" s="124">
        <f t="shared" si="21"/>
        <v>0.2113870748968158</v>
      </c>
    </row>
    <row r="179" spans="1:49" ht="25.5" x14ac:dyDescent="0.55000000000000004">
      <c r="A179" s="128">
        <v>2009</v>
      </c>
      <c r="B179" s="128">
        <v>10.879999999999999</v>
      </c>
      <c r="C179" s="124">
        <f t="shared" si="18"/>
        <v>7.6593716964965726</v>
      </c>
      <c r="D179" s="124">
        <f t="shared" si="19"/>
        <v>7.518912733529552</v>
      </c>
      <c r="E179" s="125">
        <f t="shared" si="16"/>
        <v>3.2206283035034264</v>
      </c>
      <c r="F179" s="125">
        <f t="shared" si="17"/>
        <v>10.372446669327358</v>
      </c>
      <c r="G179" s="105"/>
      <c r="H179" s="106"/>
      <c r="I179" s="106"/>
      <c r="J179" s="106"/>
      <c r="K179" s="106"/>
      <c r="L179" s="106"/>
      <c r="M179" s="106"/>
      <c r="N179" s="34"/>
      <c r="O179" s="34"/>
      <c r="P179" s="34"/>
      <c r="Q179" s="34"/>
      <c r="R179" s="34"/>
      <c r="S179" s="34"/>
      <c r="T179" s="34"/>
      <c r="AP179" s="107"/>
      <c r="AQ179" s="128">
        <v>2009</v>
      </c>
      <c r="AR179" s="143">
        <v>8.6</v>
      </c>
      <c r="AS179" s="124">
        <f t="shared" si="20"/>
        <v>8.0958611008512325</v>
      </c>
      <c r="AT179" s="124">
        <f t="shared" si="22"/>
        <v>9.51868979302753</v>
      </c>
      <c r="AU179" s="124">
        <f t="shared" si="23"/>
        <v>0.50413889914876719</v>
      </c>
      <c r="AV179" s="124">
        <f t="shared" si="21"/>
        <v>0.25415602963493084</v>
      </c>
    </row>
    <row r="180" spans="1:49" ht="25.5" x14ac:dyDescent="0.55000000000000004">
      <c r="A180" s="128">
        <v>2010</v>
      </c>
      <c r="B180" s="128">
        <v>11.99</v>
      </c>
      <c r="C180" s="124">
        <f t="shared" si="18"/>
        <v>9.9138115089489709</v>
      </c>
      <c r="D180" s="124">
        <f t="shared" si="19"/>
        <v>7.8550214601765971</v>
      </c>
      <c r="E180" s="125">
        <f t="shared" si="16"/>
        <v>2.0761884910510293</v>
      </c>
      <c r="F180" s="125">
        <f t="shared" si="17"/>
        <v>4.3105586503727498</v>
      </c>
      <c r="G180" s="105"/>
      <c r="H180" s="106"/>
      <c r="I180" s="106"/>
      <c r="J180" s="106"/>
      <c r="K180" s="106"/>
      <c r="L180" s="106"/>
      <c r="M180" s="106"/>
      <c r="N180" s="34"/>
      <c r="O180" s="34"/>
      <c r="P180" s="34"/>
      <c r="Q180" s="34"/>
      <c r="R180" s="34"/>
      <c r="S180" s="34"/>
      <c r="T180" s="34"/>
      <c r="AP180" s="107"/>
      <c r="AQ180" s="128">
        <v>2010</v>
      </c>
      <c r="AR180" s="143">
        <v>8.89</v>
      </c>
      <c r="AS180" s="124">
        <f t="shared" si="20"/>
        <v>8.2975166605107393</v>
      </c>
      <c r="AT180" s="124">
        <f t="shared" si="22"/>
        <v>9.4268208137247775</v>
      </c>
      <c r="AU180" s="124">
        <f t="shared" si="23"/>
        <v>0.59248333948926124</v>
      </c>
      <c r="AV180" s="124">
        <f t="shared" si="21"/>
        <v>0.35103650757234717</v>
      </c>
    </row>
    <row r="181" spans="1:49" ht="25.5" x14ac:dyDescent="0.55000000000000004">
      <c r="A181" s="128">
        <v>2011</v>
      </c>
      <c r="B181" s="128">
        <v>8.86</v>
      </c>
      <c r="C181" s="124">
        <f t="shared" si="18"/>
        <v>11.36714345268469</v>
      </c>
      <c r="D181" s="124">
        <f t="shared" si="19"/>
        <v>8.2685193141589384</v>
      </c>
      <c r="E181" s="125">
        <f t="shared" si="16"/>
        <v>-2.5071434526846907</v>
      </c>
      <c r="F181" s="125">
        <f t="shared" si="17"/>
        <v>6.2857682923397125</v>
      </c>
      <c r="G181" s="105"/>
      <c r="H181" s="106"/>
      <c r="I181" s="106"/>
      <c r="J181" s="106"/>
      <c r="K181" s="106"/>
      <c r="L181" s="106"/>
      <c r="M181" s="106"/>
      <c r="N181" s="34"/>
      <c r="O181" s="34"/>
      <c r="P181" s="34"/>
      <c r="Q181" s="34"/>
      <c r="R181" s="34"/>
      <c r="S181" s="34"/>
      <c r="T181" s="34"/>
      <c r="AP181" s="107"/>
      <c r="AQ181" s="128">
        <v>2011</v>
      </c>
      <c r="AR181" s="143">
        <v>9.33</v>
      </c>
      <c r="AS181" s="124">
        <f t="shared" si="20"/>
        <v>8.5345099963064435</v>
      </c>
      <c r="AT181" s="124">
        <f t="shared" si="22"/>
        <v>9.3731387323522988</v>
      </c>
      <c r="AU181" s="124">
        <f t="shared" si="23"/>
        <v>0.7954900036935566</v>
      </c>
      <c r="AV181" s="124">
        <f t="shared" si="21"/>
        <v>0.63280434597637469</v>
      </c>
    </row>
    <row r="182" spans="1:49" ht="25.5" x14ac:dyDescent="0.55000000000000004">
      <c r="A182" s="128">
        <v>2012</v>
      </c>
      <c r="B182" s="128">
        <v>9.31</v>
      </c>
      <c r="C182" s="124">
        <f t="shared" si="18"/>
        <v>9.6121430358054063</v>
      </c>
      <c r="D182" s="124">
        <f t="shared" si="19"/>
        <v>8.3276673827430443</v>
      </c>
      <c r="E182" s="125">
        <f t="shared" si="16"/>
        <v>-0.3021430358054058</v>
      </c>
      <c r="F182" s="125">
        <f t="shared" si="17"/>
        <v>9.1290414085706734E-2</v>
      </c>
      <c r="G182" s="105"/>
      <c r="H182" s="106"/>
      <c r="I182" s="106"/>
      <c r="J182" s="106"/>
      <c r="K182" s="106"/>
      <c r="L182" s="106"/>
      <c r="M182" s="106"/>
      <c r="N182" s="34"/>
      <c r="O182" s="34"/>
      <c r="P182" s="34"/>
      <c r="Q182" s="34"/>
      <c r="R182" s="34"/>
      <c r="S182" s="34"/>
      <c r="T182" s="34"/>
      <c r="AP182" s="107"/>
      <c r="AQ182" s="128">
        <v>2012</v>
      </c>
      <c r="AR182" s="143">
        <v>9.9599999999999991</v>
      </c>
      <c r="AS182" s="124">
        <f t="shared" si="20"/>
        <v>8.8527059977838665</v>
      </c>
      <c r="AT182" s="124">
        <f t="shared" si="22"/>
        <v>9.3688248591170691</v>
      </c>
      <c r="AU182" s="124">
        <f t="shared" si="23"/>
        <v>1.1072940022161326</v>
      </c>
      <c r="AV182" s="124">
        <f t="shared" si="21"/>
        <v>1.2261000073438206</v>
      </c>
    </row>
    <row r="183" spans="1:49" ht="25.5" x14ac:dyDescent="0.55000000000000004">
      <c r="A183" s="128">
        <v>2013</v>
      </c>
      <c r="B183" s="128">
        <v>10.91</v>
      </c>
      <c r="C183" s="124">
        <f t="shared" si="18"/>
        <v>9.4006429107416221</v>
      </c>
      <c r="D183" s="124">
        <f t="shared" si="19"/>
        <v>8.4259006444687401</v>
      </c>
      <c r="E183" s="125">
        <f t="shared" si="16"/>
        <v>1.5093570892583781</v>
      </c>
      <c r="F183" s="125">
        <f t="shared" si="17"/>
        <v>2.2781588228945235</v>
      </c>
      <c r="G183" s="105"/>
      <c r="H183" s="106"/>
      <c r="I183" s="106"/>
      <c r="J183" s="106"/>
      <c r="K183" s="106"/>
      <c r="L183" s="106"/>
      <c r="M183" s="106"/>
      <c r="N183" s="34"/>
      <c r="O183" s="34"/>
      <c r="P183" s="34"/>
      <c r="Q183" s="34"/>
      <c r="R183" s="34"/>
      <c r="S183" s="34"/>
      <c r="T183" s="34"/>
      <c r="AP183" s="107"/>
      <c r="AQ183" s="128">
        <v>2013</v>
      </c>
      <c r="AR183" s="143">
        <v>10.440000000000001</v>
      </c>
      <c r="AS183" s="124">
        <f t="shared" si="20"/>
        <v>9.2956235986703195</v>
      </c>
      <c r="AT183" s="124">
        <f t="shared" si="22"/>
        <v>9.4279423732053633</v>
      </c>
      <c r="AU183" s="124">
        <f t="shared" si="23"/>
        <v>1.1443764013296818</v>
      </c>
      <c r="AV183" s="124">
        <f t="shared" si="21"/>
        <v>1.3095973479202729</v>
      </c>
    </row>
    <row r="184" spans="1:49" ht="25.5" x14ac:dyDescent="0.55000000000000004">
      <c r="A184" s="128">
        <v>2014</v>
      </c>
      <c r="B184" s="128">
        <v>6.35</v>
      </c>
      <c r="C184" s="124">
        <f t="shared" si="18"/>
        <v>10.457192873222487</v>
      </c>
      <c r="D184" s="124">
        <f t="shared" si="19"/>
        <v>8.6743105800218654</v>
      </c>
      <c r="E184" s="125">
        <f t="shared" si="16"/>
        <v>-4.1071928732224876</v>
      </c>
      <c r="F184" s="125">
        <f t="shared" si="17"/>
        <v>16.869033297849594</v>
      </c>
      <c r="G184" s="105"/>
      <c r="H184" s="106"/>
      <c r="I184" s="106"/>
      <c r="J184" s="106"/>
      <c r="K184" s="106"/>
      <c r="L184" s="106"/>
      <c r="M184" s="106"/>
      <c r="N184" s="34"/>
      <c r="O184" s="34"/>
      <c r="P184" s="34"/>
      <c r="Q184" s="34"/>
      <c r="R184" s="34"/>
      <c r="S184" s="34"/>
      <c r="T184" s="34"/>
      <c r="AP184" s="107"/>
      <c r="AQ184" s="128">
        <v>2014</v>
      </c>
      <c r="AR184" s="143">
        <v>10.4</v>
      </c>
      <c r="AS184" s="124">
        <f t="shared" si="20"/>
        <v>9.7533741592021919</v>
      </c>
      <c r="AT184" s="124">
        <f t="shared" si="22"/>
        <v>9.529148135884828</v>
      </c>
      <c r="AU184" s="124">
        <f t="shared" si="23"/>
        <v>0.64662584079780849</v>
      </c>
      <c r="AV184" s="124">
        <f t="shared" si="21"/>
        <v>0.41812497798747278</v>
      </c>
    </row>
    <row r="185" spans="1:49" ht="25.5" x14ac:dyDescent="0.55000000000000004">
      <c r="A185" s="128">
        <v>2015</v>
      </c>
      <c r="B185" s="128">
        <v>5.87</v>
      </c>
      <c r="C185" s="124">
        <f t="shared" si="18"/>
        <v>7.5821578619667456</v>
      </c>
      <c r="D185" s="124">
        <f t="shared" si="19"/>
        <v>8.4418795220196792</v>
      </c>
      <c r="E185" s="125">
        <f t="shared" si="16"/>
        <v>-1.7121578619667455</v>
      </c>
      <c r="F185" s="125">
        <f t="shared" si="17"/>
        <v>2.9314845442945372</v>
      </c>
      <c r="G185" s="105"/>
      <c r="H185" s="106"/>
      <c r="I185" s="106"/>
      <c r="J185" s="106"/>
      <c r="K185" s="106"/>
      <c r="L185" s="106"/>
      <c r="M185" s="106"/>
      <c r="N185" s="34"/>
      <c r="O185" s="34"/>
      <c r="P185" s="34"/>
      <c r="Q185" s="34"/>
      <c r="R185" s="34"/>
      <c r="S185" s="34"/>
      <c r="T185" s="34"/>
      <c r="AP185" s="107"/>
      <c r="AQ185" s="128">
        <v>2015</v>
      </c>
      <c r="AR185" s="143">
        <v>10.61</v>
      </c>
      <c r="AS185" s="124">
        <f t="shared" si="20"/>
        <v>10.012024495521315</v>
      </c>
      <c r="AT185" s="124">
        <f t="shared" si="22"/>
        <v>9.6162333222963454</v>
      </c>
      <c r="AU185" s="124">
        <f t="shared" si="23"/>
        <v>0.59797550447868453</v>
      </c>
      <c r="AV185" s="124">
        <f t="shared" si="21"/>
        <v>0.35757470395653723</v>
      </c>
    </row>
    <row r="186" spans="1:49" ht="25.5" x14ac:dyDescent="0.55000000000000004">
      <c r="A186" s="128">
        <v>2016</v>
      </c>
      <c r="B186" s="128">
        <v>4.9399999999999995</v>
      </c>
      <c r="C186" s="124">
        <f t="shared" si="18"/>
        <v>6.3836473585900242</v>
      </c>
      <c r="D186" s="124">
        <f t="shared" si="19"/>
        <v>8.1846915698177121</v>
      </c>
      <c r="E186" s="125">
        <f t="shared" si="16"/>
        <v>-1.4436473585900247</v>
      </c>
      <c r="F186" s="125">
        <f t="shared" si="17"/>
        <v>2.0841176959639554</v>
      </c>
      <c r="G186" s="105"/>
      <c r="H186" s="106"/>
      <c r="I186" s="106"/>
      <c r="J186" s="106"/>
      <c r="K186" s="106"/>
      <c r="L186" s="106"/>
      <c r="M186" s="106"/>
      <c r="N186" s="34"/>
      <c r="O186" s="34"/>
      <c r="P186" s="34"/>
      <c r="Q186" s="34"/>
      <c r="R186" s="34"/>
      <c r="S186" s="34"/>
      <c r="T186" s="34"/>
      <c r="AP186" s="107"/>
      <c r="AQ186" s="128">
        <v>2016</v>
      </c>
      <c r="AR186" s="143">
        <v>10.67</v>
      </c>
      <c r="AS186" s="124">
        <f t="shared" si="20"/>
        <v>10.25121469731279</v>
      </c>
      <c r="AT186" s="124">
        <f t="shared" si="22"/>
        <v>9.7156099900667119</v>
      </c>
      <c r="AU186" s="124">
        <f t="shared" si="23"/>
        <v>0.41878530268721015</v>
      </c>
      <c r="AV186" s="124">
        <f t="shared" si="21"/>
        <v>0.17538112974681822</v>
      </c>
    </row>
    <row r="187" spans="1:49" ht="25.5" x14ac:dyDescent="0.55000000000000004">
      <c r="A187" s="128">
        <v>2017</v>
      </c>
      <c r="B187" s="128">
        <v>2.4899999999999998</v>
      </c>
      <c r="C187" s="124">
        <f t="shared" si="18"/>
        <v>5.3730942075770063</v>
      </c>
      <c r="D187" s="124">
        <f t="shared" si="19"/>
        <v>7.8602224128359408</v>
      </c>
      <c r="E187" s="125">
        <f t="shared" si="16"/>
        <v>-2.8830942075770065</v>
      </c>
      <c r="F187" s="125">
        <f t="shared" si="17"/>
        <v>8.3122322097640868</v>
      </c>
      <c r="G187" s="105"/>
      <c r="H187" s="106"/>
      <c r="I187" s="106"/>
      <c r="J187" s="106"/>
      <c r="K187" s="106"/>
      <c r="L187" s="106"/>
      <c r="M187" s="106"/>
      <c r="N187" s="34"/>
      <c r="O187" s="34"/>
      <c r="P187" s="34"/>
      <c r="Q187" s="34"/>
      <c r="R187" s="34"/>
      <c r="S187" s="34"/>
      <c r="T187" s="34"/>
      <c r="AP187" s="107"/>
      <c r="AQ187" s="128">
        <v>2017</v>
      </c>
      <c r="AR187" s="143">
        <v>10.33</v>
      </c>
      <c r="AS187" s="124">
        <f t="shared" si="20"/>
        <v>10.418728818387674</v>
      </c>
      <c r="AT187" s="124">
        <f t="shared" si="22"/>
        <v>9.8110489910600407</v>
      </c>
      <c r="AU187" s="124">
        <f t="shared" si="23"/>
        <v>-8.8728818387673769E-2</v>
      </c>
      <c r="AV187" s="124">
        <f t="shared" si="21"/>
        <v>7.872803212472794E-3</v>
      </c>
    </row>
    <row r="188" spans="1:49" ht="25.5" x14ac:dyDescent="0.55000000000000004">
      <c r="A188" s="128">
        <v>2018</v>
      </c>
      <c r="B188" s="128">
        <v>4.8599999999999994</v>
      </c>
      <c r="C188" s="124">
        <f t="shared" si="18"/>
        <v>3.354928262273102</v>
      </c>
      <c r="D188" s="124">
        <f t="shared" si="19"/>
        <v>7.3232001715523465</v>
      </c>
      <c r="E188" s="125">
        <f t="shared" si="16"/>
        <v>1.5050717377268974</v>
      </c>
      <c r="F188" s="125">
        <f t="shared" si="17"/>
        <v>2.2652409357042624</v>
      </c>
      <c r="G188" s="105"/>
      <c r="H188" s="106"/>
      <c r="I188" s="106"/>
      <c r="J188" s="106"/>
      <c r="K188" s="106"/>
      <c r="L188" s="106"/>
      <c r="M188" s="106"/>
      <c r="N188" s="34"/>
      <c r="O188" s="34"/>
      <c r="P188" s="34"/>
      <c r="Q188" s="34"/>
      <c r="R188" s="34"/>
      <c r="S188" s="34"/>
      <c r="T188" s="34"/>
      <c r="AP188" s="107"/>
      <c r="AQ188" s="128">
        <v>2018</v>
      </c>
      <c r="AR188" s="143">
        <v>10.42</v>
      </c>
      <c r="AS188" s="124">
        <f t="shared" si="20"/>
        <v>10.383237291032604</v>
      </c>
      <c r="AT188" s="124">
        <f t="shared" si="22"/>
        <v>9.8629440919540361</v>
      </c>
      <c r="AU188" s="124">
        <f t="shared" si="23"/>
        <v>3.6762708967396307E-2</v>
      </c>
      <c r="AV188" s="124">
        <f t="shared" si="21"/>
        <v>1.3514967706214809E-3</v>
      </c>
    </row>
    <row r="189" spans="1:49" ht="25.5" x14ac:dyDescent="0.55000000000000004">
      <c r="A189" s="128">
        <v>2019</v>
      </c>
      <c r="B189" s="128">
        <v>5.5</v>
      </c>
      <c r="C189" s="124">
        <f t="shared" si="18"/>
        <v>4.4084784786819302</v>
      </c>
      <c r="D189" s="124">
        <f t="shared" si="19"/>
        <v>7.076880154397112</v>
      </c>
      <c r="E189" s="125">
        <f t="shared" si="16"/>
        <v>1.0915215213180698</v>
      </c>
      <c r="F189" s="125">
        <f t="shared" si="17"/>
        <v>1.1914192315005134</v>
      </c>
      <c r="G189" s="105"/>
      <c r="H189" s="106"/>
      <c r="I189" s="106"/>
      <c r="J189" s="106"/>
      <c r="K189" s="106"/>
      <c r="L189" s="106"/>
      <c r="M189" s="106"/>
      <c r="N189" s="34"/>
      <c r="O189" s="34"/>
      <c r="P189" s="34"/>
      <c r="Q189" s="34"/>
      <c r="R189" s="34"/>
      <c r="S189" s="34"/>
      <c r="T189" s="34"/>
      <c r="AP189" s="107"/>
      <c r="AQ189" s="128">
        <v>2019</v>
      </c>
      <c r="AR189" s="143">
        <v>10.51</v>
      </c>
      <c r="AS189" s="124">
        <f t="shared" si="20"/>
        <v>10.397942374619563</v>
      </c>
      <c r="AT189" s="124">
        <f t="shared" si="22"/>
        <v>9.9186496827586321</v>
      </c>
      <c r="AU189" s="124">
        <f t="shared" si="23"/>
        <v>0.11205762538043729</v>
      </c>
      <c r="AV189" s="124">
        <f t="shared" si="21"/>
        <v>1.2556911405902423E-2</v>
      </c>
    </row>
    <row r="190" spans="1:49" ht="25.5" x14ac:dyDescent="0.55000000000000004">
      <c r="A190" s="123">
        <v>2020</v>
      </c>
      <c r="B190" s="123"/>
      <c r="C190" s="129">
        <f t="shared" si="18"/>
        <v>5.1725435436045792</v>
      </c>
      <c r="D190" s="129">
        <f t="shared" si="19"/>
        <v>6.9191921389574009</v>
      </c>
      <c r="E190" s="124"/>
      <c r="F190" s="125"/>
      <c r="G190" s="104"/>
      <c r="H190" s="105"/>
      <c r="I190" s="106"/>
      <c r="J190" s="106"/>
      <c r="K190" s="106"/>
      <c r="L190" s="106"/>
      <c r="M190" s="106"/>
      <c r="N190" s="106"/>
      <c r="O190" s="34"/>
      <c r="P190" s="34"/>
      <c r="Q190" s="34"/>
      <c r="R190" s="34"/>
      <c r="S190" s="34"/>
      <c r="T190" s="34"/>
      <c r="U190" s="34"/>
      <c r="AQ190" s="128">
        <v>2020</v>
      </c>
      <c r="AR190" s="7"/>
      <c r="AS190" s="129">
        <f t="shared" si="20"/>
        <v>10.442765424771737</v>
      </c>
      <c r="AT190" s="124">
        <f t="shared" si="22"/>
        <v>9.9777847144827696</v>
      </c>
      <c r="AU190" s="124"/>
      <c r="AV190" s="124"/>
      <c r="AW190" s="106"/>
    </row>
    <row r="191" spans="1:49" ht="25.5" x14ac:dyDescent="0.55000000000000004">
      <c r="A191" s="111"/>
      <c r="B191" s="111"/>
      <c r="C191" s="106"/>
      <c r="D191" s="106"/>
      <c r="E191" s="106"/>
      <c r="F191" s="104"/>
      <c r="G191" s="104"/>
      <c r="H191" s="105"/>
      <c r="I191" s="106"/>
      <c r="J191" s="106"/>
      <c r="K191" s="106"/>
      <c r="L191" s="106"/>
      <c r="M191" s="106"/>
      <c r="N191" s="106"/>
      <c r="O191" s="34"/>
      <c r="P191" s="34"/>
      <c r="Q191" s="34"/>
      <c r="R191" s="34"/>
      <c r="S191" s="34"/>
      <c r="T191" s="34"/>
      <c r="U191" s="34"/>
      <c r="AQ191" s="107"/>
      <c r="AR191" s="106"/>
      <c r="AS191" s="106"/>
      <c r="AT191" s="106"/>
      <c r="AU191" s="106"/>
      <c r="AV191" s="106"/>
      <c r="AW191" s="106"/>
    </row>
  </sheetData>
  <mergeCells count="9">
    <mergeCell ref="CS72:CW72"/>
    <mergeCell ref="A150:F151"/>
    <mergeCell ref="AR153:AT153"/>
    <mergeCell ref="B154:E154"/>
    <mergeCell ref="A1:E2"/>
    <mergeCell ref="A4:G6"/>
    <mergeCell ref="A39:L41"/>
    <mergeCell ref="B43:F43"/>
    <mergeCell ref="AR44:AT4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I628"/>
  <sheetViews>
    <sheetView topLeftCell="BP1" zoomScale="10" zoomScaleNormal="25" workbookViewId="0">
      <selection activeCell="GG25" sqref="GG25"/>
    </sheetView>
  </sheetViews>
  <sheetFormatPr defaultRowHeight="14.5" x14ac:dyDescent="0.35"/>
  <cols>
    <col min="1" max="1" width="8" customWidth="1"/>
    <col min="2" max="2" width="10" bestFit="1" customWidth="1"/>
    <col min="3" max="3" width="26.81640625" bestFit="1" customWidth="1"/>
    <col min="4" max="4" width="18.08984375" customWidth="1"/>
    <col min="5" max="5" width="28.54296875" customWidth="1"/>
    <col min="6" max="6" width="18.1796875" bestFit="1" customWidth="1"/>
    <col min="7" max="7" width="17.6328125" customWidth="1"/>
    <col min="8" max="8" width="29" customWidth="1"/>
    <col min="9" max="9" width="29.453125" customWidth="1"/>
    <col min="10" max="10" width="26.81640625" bestFit="1" customWidth="1"/>
    <col min="11" max="11" width="22.453125" bestFit="1" customWidth="1"/>
    <col min="17" max="17" width="8.7265625" customWidth="1"/>
    <col min="28" max="28" width="10.6328125" bestFit="1" customWidth="1"/>
    <col min="29" max="29" width="10" bestFit="1" customWidth="1"/>
    <col min="30" max="30" width="22.54296875" bestFit="1" customWidth="1"/>
    <col min="31" max="31" width="19.6328125" bestFit="1" customWidth="1"/>
    <col min="32" max="32" width="37.6328125" bestFit="1" customWidth="1"/>
    <col min="33" max="33" width="29.453125" bestFit="1" customWidth="1"/>
    <col min="34" max="34" width="8.7265625" customWidth="1"/>
    <col min="35" max="35" width="28.453125" customWidth="1"/>
    <col min="36" max="36" width="29.36328125" customWidth="1"/>
    <col min="37" max="37" width="10" customWidth="1"/>
    <col min="38" max="38" width="23" bestFit="1" customWidth="1"/>
    <col min="53" max="53" width="28" customWidth="1"/>
    <col min="54" max="54" width="30.453125" customWidth="1"/>
    <col min="55" max="55" width="28.6328125" bestFit="1" customWidth="1"/>
    <col min="56" max="56" width="23.08984375" style="144" bestFit="1" customWidth="1"/>
    <col min="57" max="57" width="23.08984375" style="144" customWidth="1"/>
    <col min="58" max="58" width="37.1796875" style="144" bestFit="1" customWidth="1"/>
    <col min="59" max="59" width="26.7265625" style="144" customWidth="1"/>
    <col min="60" max="62" width="23.08984375" style="144" customWidth="1"/>
    <col min="63" max="63" width="8.81640625" customWidth="1"/>
    <col min="64" max="64" width="28.6328125" bestFit="1" customWidth="1"/>
    <col min="65" max="65" width="19.08984375" bestFit="1" customWidth="1"/>
    <col min="66" max="66" width="37.81640625" bestFit="1" customWidth="1"/>
    <col min="67" max="67" width="47.54296875" bestFit="1" customWidth="1"/>
    <col min="69" max="69" width="4.7265625" customWidth="1"/>
    <col min="71" max="71" width="5.90625" bestFit="1" customWidth="1"/>
    <col min="72" max="72" width="10.6328125" bestFit="1" customWidth="1"/>
    <col min="73" max="73" width="37.54296875" bestFit="1" customWidth="1"/>
    <col min="75" max="75" width="15.26953125" bestFit="1" customWidth="1"/>
    <col min="76" max="76" width="37.54296875" bestFit="1" customWidth="1"/>
    <col min="78" max="78" width="28.26953125" customWidth="1"/>
    <col min="79" max="79" width="29.26953125" bestFit="1" customWidth="1"/>
    <col min="80" max="80" width="10.08984375" bestFit="1" customWidth="1"/>
    <col min="81" max="81" width="23.26953125" bestFit="1" customWidth="1"/>
    <col min="97" max="97" width="9.6328125" bestFit="1" customWidth="1"/>
    <col min="98" max="98" width="30.26953125" bestFit="1" customWidth="1"/>
    <col min="99" max="99" width="19.08984375" bestFit="1" customWidth="1"/>
    <col min="100" max="100" width="22.26953125" bestFit="1" customWidth="1"/>
    <col min="101" max="101" width="20" bestFit="1" customWidth="1"/>
    <col min="104" max="104" width="28.90625" bestFit="1" customWidth="1"/>
    <col min="105" max="105" width="29.36328125" bestFit="1" customWidth="1"/>
    <col min="106" max="106" width="30.26953125" bestFit="1" customWidth="1"/>
    <col min="107" max="107" width="23.1796875" customWidth="1"/>
    <col min="122" max="122" width="28.7265625" bestFit="1" customWidth="1"/>
    <col min="123" max="123" width="29.1796875" customWidth="1"/>
    <col min="124" max="124" width="18.90625" bestFit="1" customWidth="1"/>
    <col min="125" max="125" width="23" customWidth="1"/>
    <col min="128" max="128" width="19.26953125" customWidth="1"/>
    <col min="129" max="129" width="17" customWidth="1"/>
    <col min="130" max="130" width="14.81640625" customWidth="1"/>
    <col min="131" max="131" width="12.81640625" customWidth="1"/>
    <col min="132" max="132" width="21.7265625" customWidth="1"/>
    <col min="134" max="134" width="19" bestFit="1" customWidth="1"/>
    <col min="135" max="135" width="22.7265625" bestFit="1" customWidth="1"/>
    <col min="136" max="136" width="20.1796875" bestFit="1" customWidth="1"/>
    <col min="139" max="139" width="4.7265625" style="98" customWidth="1"/>
    <col min="142" max="142" width="5.81640625" bestFit="1" customWidth="1"/>
    <col min="143" max="143" width="10.54296875" bestFit="1" customWidth="1"/>
    <col min="144" max="144" width="23.26953125" bestFit="1" customWidth="1"/>
    <col min="146" max="146" width="9.81640625" bestFit="1" customWidth="1"/>
    <col min="147" max="147" width="23.26953125" bestFit="1" customWidth="1"/>
    <col min="150" max="150" width="29" customWidth="1"/>
    <col min="151" max="151" width="29.1796875" customWidth="1"/>
    <col min="152" max="152" width="24.1796875" bestFit="1" customWidth="1"/>
    <col min="153" max="153" width="23.54296875" bestFit="1" customWidth="1"/>
    <col min="169" max="169" width="9.54296875" customWidth="1"/>
    <col min="170" max="170" width="14.81640625" bestFit="1" customWidth="1"/>
    <col min="171" max="171" width="21.90625" bestFit="1" customWidth="1"/>
    <col min="174" max="174" width="28.36328125" customWidth="1"/>
    <col min="175" max="175" width="29.54296875" customWidth="1"/>
    <col min="176" max="176" width="22.08984375" bestFit="1" customWidth="1"/>
    <col min="177" max="177" width="22.6328125" bestFit="1" customWidth="1"/>
    <col min="180" max="180" width="14.08984375" bestFit="1" customWidth="1"/>
    <col min="181" max="181" width="21.36328125" bestFit="1" customWidth="1"/>
    <col min="191" max="191" width="5.54296875" style="47" customWidth="1"/>
  </cols>
  <sheetData>
    <row r="1" spans="1:189" ht="32" customHeight="1" x14ac:dyDescent="0.5">
      <c r="A1" s="340" t="s">
        <v>144</v>
      </c>
      <c r="B1" s="340"/>
      <c r="C1" s="340"/>
      <c r="D1" s="340"/>
      <c r="E1" s="341"/>
      <c r="EI1" s="145"/>
    </row>
    <row r="2" spans="1:189" ht="31" x14ac:dyDescent="0.7">
      <c r="A2" s="342" t="s">
        <v>145</v>
      </c>
      <c r="B2" s="343"/>
      <c r="C2" s="343"/>
      <c r="D2" s="343"/>
      <c r="E2" s="344"/>
      <c r="F2" s="343"/>
      <c r="G2" s="343"/>
      <c r="H2" s="343"/>
      <c r="I2" s="343"/>
      <c r="J2" s="343"/>
      <c r="K2" s="345"/>
      <c r="DV2" s="146"/>
      <c r="DW2" s="146"/>
      <c r="DX2" s="146"/>
      <c r="DY2" s="146"/>
      <c r="DZ2" s="146"/>
      <c r="EA2" s="146"/>
      <c r="EB2" s="146"/>
      <c r="EC2" s="146"/>
      <c r="ED2" s="146"/>
      <c r="EI2" s="145"/>
      <c r="FB2" s="146"/>
      <c r="FC2" s="146"/>
      <c r="FD2" s="146"/>
      <c r="FE2" s="146"/>
      <c r="FF2" s="146"/>
      <c r="FG2" s="146"/>
      <c r="FH2" s="346" t="s">
        <v>146</v>
      </c>
      <c r="FI2" s="347"/>
      <c r="FJ2" s="347"/>
      <c r="FK2" s="347"/>
      <c r="FL2" s="347"/>
      <c r="FM2" s="347"/>
      <c r="FN2" s="347"/>
      <c r="FO2" s="347"/>
      <c r="FP2" s="347"/>
      <c r="FQ2" s="347"/>
      <c r="FR2" s="347"/>
      <c r="FS2" s="347"/>
      <c r="FT2" s="347"/>
      <c r="FU2" s="347"/>
      <c r="FV2" s="347"/>
      <c r="FW2" s="347"/>
      <c r="FX2" s="347"/>
      <c r="FY2" s="347"/>
      <c r="FZ2" s="347"/>
      <c r="GA2" s="347"/>
      <c r="GB2" s="347"/>
      <c r="GC2" s="347"/>
      <c r="GD2" s="347"/>
      <c r="GE2" s="347"/>
      <c r="GF2" s="347"/>
      <c r="GG2" s="348"/>
    </row>
    <row r="3" spans="1:189" ht="22" customHeight="1" x14ac:dyDescent="0.7">
      <c r="A3" s="147"/>
      <c r="B3" s="147"/>
      <c r="C3" s="147"/>
      <c r="D3" s="147"/>
      <c r="E3" s="147"/>
      <c r="F3" s="147"/>
      <c r="DX3" s="148"/>
      <c r="DY3" s="148"/>
      <c r="DZ3" s="148"/>
      <c r="EA3" s="148"/>
      <c r="EB3" s="148"/>
      <c r="EC3" s="148"/>
      <c r="EI3" s="145"/>
    </row>
    <row r="4" spans="1:189" ht="21" customHeight="1" x14ac:dyDescent="0.5">
      <c r="A4" s="149"/>
      <c r="B4" s="149"/>
      <c r="C4" s="149"/>
      <c r="D4" s="149"/>
      <c r="E4" s="149"/>
      <c r="F4" s="149"/>
      <c r="G4" s="149"/>
      <c r="H4" s="149"/>
      <c r="I4" s="149"/>
      <c r="J4" s="149"/>
      <c r="K4" s="149"/>
      <c r="L4" s="149"/>
      <c r="M4" s="149"/>
      <c r="N4" s="149"/>
      <c r="O4" s="149"/>
      <c r="P4" s="149"/>
      <c r="EI4" s="145"/>
    </row>
    <row r="5" spans="1:189" ht="21" customHeight="1" x14ac:dyDescent="0.5">
      <c r="A5" s="149"/>
      <c r="B5" s="149"/>
      <c r="C5" s="149"/>
      <c r="D5" s="149"/>
      <c r="E5" s="149"/>
      <c r="F5" s="149"/>
      <c r="G5" s="149"/>
      <c r="H5" s="149"/>
      <c r="I5" s="149"/>
      <c r="J5" s="149"/>
      <c r="K5" s="149"/>
      <c r="L5" s="149"/>
      <c r="M5" s="149"/>
      <c r="N5" s="149"/>
      <c r="O5" s="149"/>
      <c r="P5" s="149"/>
      <c r="EI5" s="145"/>
    </row>
    <row r="6" spans="1:189" ht="21" x14ac:dyDescent="0.5">
      <c r="A6" s="35"/>
      <c r="B6" s="35"/>
      <c r="C6" s="35"/>
      <c r="D6" s="35"/>
      <c r="E6" s="35"/>
      <c r="F6" s="35"/>
      <c r="G6" s="35"/>
      <c r="H6" s="35"/>
      <c r="I6" s="35"/>
      <c r="J6" s="35"/>
      <c r="K6" s="35"/>
      <c r="L6" s="35"/>
      <c r="M6" s="35"/>
      <c r="N6" s="35"/>
      <c r="O6" s="35"/>
      <c r="P6" s="35"/>
      <c r="EI6" s="145"/>
    </row>
    <row r="7" spans="1:189" x14ac:dyDescent="0.35">
      <c r="EI7" s="145"/>
    </row>
    <row r="8" spans="1:189" x14ac:dyDescent="0.35">
      <c r="EI8" s="145"/>
    </row>
    <row r="9" spans="1:189" x14ac:dyDescent="0.35">
      <c r="EI9" s="145"/>
    </row>
    <row r="10" spans="1:189" x14ac:dyDescent="0.35">
      <c r="EI10" s="145"/>
    </row>
    <row r="11" spans="1:189" x14ac:dyDescent="0.35">
      <c r="EI11" s="145"/>
    </row>
    <row r="12" spans="1:189" x14ac:dyDescent="0.35">
      <c r="EI12" s="145"/>
    </row>
    <row r="13" spans="1:189" x14ac:dyDescent="0.35">
      <c r="EI13" s="145"/>
    </row>
    <row r="14" spans="1:189" x14ac:dyDescent="0.35">
      <c r="EI14" s="145"/>
    </row>
    <row r="15" spans="1:189" x14ac:dyDescent="0.35">
      <c r="EI15" s="145"/>
    </row>
    <row r="16" spans="1:189" x14ac:dyDescent="0.35">
      <c r="EI16" s="145"/>
    </row>
    <row r="17" spans="1:190" x14ac:dyDescent="0.35">
      <c r="EI17" s="145"/>
    </row>
    <row r="18" spans="1:190" x14ac:dyDescent="0.35">
      <c r="EI18" s="145"/>
    </row>
    <row r="19" spans="1:190" x14ac:dyDescent="0.35">
      <c r="EI19" s="145"/>
    </row>
    <row r="20" spans="1:190" x14ac:dyDescent="0.35">
      <c r="EI20" s="145"/>
    </row>
    <row r="21" spans="1:190" x14ac:dyDescent="0.35">
      <c r="EI21" s="145"/>
    </row>
    <row r="22" spans="1:190" x14ac:dyDescent="0.35">
      <c r="EI22" s="145"/>
    </row>
    <row r="23" spans="1:190" x14ac:dyDescent="0.35">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150"/>
      <c r="BE23" s="150"/>
      <c r="BF23" s="150"/>
      <c r="BG23" s="150"/>
      <c r="BH23" s="150"/>
      <c r="BI23" s="150"/>
      <c r="BJ23" s="150"/>
      <c r="BK23" s="47"/>
      <c r="BL23" s="47"/>
      <c r="BM23" s="47"/>
      <c r="BN23" s="47"/>
      <c r="BO23" s="47"/>
      <c r="BP23" s="47"/>
      <c r="BQ23" s="47"/>
      <c r="BR23" s="47"/>
      <c r="BS23" s="47"/>
      <c r="BT23" s="47"/>
      <c r="BU23" s="47"/>
      <c r="BV23" s="47"/>
      <c r="BW23" s="47"/>
      <c r="BX23" s="47"/>
      <c r="BY23" s="47"/>
      <c r="BZ23" s="47"/>
      <c r="CA23" s="47"/>
      <c r="CB23" s="47"/>
      <c r="CC23" s="47"/>
      <c r="CD23" s="47"/>
      <c r="CE23" s="47"/>
      <c r="CF23" s="47"/>
      <c r="CG23" s="47"/>
      <c r="CH23" s="47"/>
      <c r="CI23" s="47"/>
      <c r="CJ23" s="47"/>
      <c r="CK23" s="47"/>
      <c r="CL23" s="47"/>
      <c r="CM23" s="47"/>
      <c r="CN23" s="47"/>
      <c r="CO23" s="47"/>
      <c r="CP23" s="47"/>
      <c r="CQ23" s="47"/>
      <c r="CR23" s="47"/>
      <c r="CS23" s="47"/>
      <c r="CT23" s="47"/>
      <c r="CU23" s="47"/>
      <c r="CV23" s="47"/>
      <c r="CW23" s="47"/>
      <c r="CX23" s="47"/>
      <c r="CY23" s="47"/>
      <c r="CZ23" s="47"/>
      <c r="DA23" s="47"/>
      <c r="DB23" s="47"/>
      <c r="DC23" s="47"/>
      <c r="DD23" s="47"/>
      <c r="DE23" s="47"/>
      <c r="DF23" s="47"/>
      <c r="DG23" s="47"/>
      <c r="DH23" s="47"/>
      <c r="DI23" s="47"/>
      <c r="DJ23" s="47"/>
      <c r="DK23" s="47"/>
      <c r="DL23" s="47"/>
      <c r="DM23" s="47"/>
      <c r="DN23" s="47"/>
      <c r="DO23" s="47"/>
      <c r="DP23" s="47"/>
      <c r="DQ23" s="47"/>
      <c r="DR23" s="47"/>
      <c r="DS23" s="47"/>
      <c r="DT23" s="47"/>
      <c r="DU23" s="47"/>
      <c r="DV23" s="47"/>
      <c r="DW23" s="47"/>
      <c r="DX23" s="47"/>
      <c r="DY23" s="47"/>
      <c r="DZ23" s="47"/>
      <c r="EA23" s="47"/>
      <c r="EB23" s="47"/>
      <c r="EC23" s="47"/>
      <c r="ED23" s="47"/>
      <c r="EE23" s="47"/>
      <c r="EF23" s="47"/>
      <c r="EG23" s="47"/>
      <c r="EH23" s="47"/>
      <c r="EJ23" s="47"/>
      <c r="EK23" s="47"/>
      <c r="EL23" s="47"/>
      <c r="EM23" s="47"/>
      <c r="EN23" s="47"/>
      <c r="EO23" s="47"/>
      <c r="EP23" s="47"/>
      <c r="EQ23" s="47"/>
      <c r="ER23" s="47"/>
      <c r="ES23" s="47"/>
      <c r="ET23" s="47"/>
      <c r="EU23" s="47"/>
      <c r="EV23" s="47"/>
      <c r="EW23" s="47"/>
      <c r="EX23" s="47"/>
      <c r="EY23" s="47"/>
      <c r="EZ23" s="47"/>
      <c r="FA23" s="47"/>
      <c r="FB23" s="47"/>
      <c r="FC23" s="47"/>
      <c r="FD23" s="47"/>
      <c r="FE23" s="47"/>
      <c r="FF23" s="47"/>
      <c r="FG23" s="47"/>
      <c r="FH23" s="47"/>
      <c r="FI23" s="47"/>
      <c r="FJ23" s="47"/>
      <c r="FK23" s="47"/>
      <c r="FL23" s="47"/>
      <c r="FM23" s="47"/>
      <c r="FN23" s="47"/>
      <c r="FO23" s="47"/>
      <c r="FP23" s="47"/>
      <c r="FQ23" s="47"/>
      <c r="FR23" s="47"/>
      <c r="FS23" s="47"/>
      <c r="FT23" s="47"/>
      <c r="FU23" s="47"/>
      <c r="FV23" s="47"/>
      <c r="FW23" s="47"/>
      <c r="FX23" s="47"/>
      <c r="FY23" s="47"/>
      <c r="FZ23" s="47"/>
      <c r="GA23" s="47"/>
      <c r="GB23" s="47"/>
      <c r="GC23" s="47"/>
      <c r="GD23" s="47"/>
      <c r="GE23" s="47"/>
      <c r="GF23" s="47"/>
      <c r="GG23" s="47"/>
      <c r="GH23" s="47"/>
    </row>
    <row r="24" spans="1:190" ht="30.5" customHeight="1" x14ac:dyDescent="0.6">
      <c r="A24" s="349" t="s">
        <v>147</v>
      </c>
      <c r="B24" s="349"/>
      <c r="C24" s="349"/>
      <c r="D24" s="349"/>
      <c r="E24" s="349"/>
      <c r="BQ24" s="47"/>
      <c r="BS24" s="349" t="s">
        <v>148</v>
      </c>
      <c r="BT24" s="349"/>
      <c r="BU24" s="349"/>
      <c r="BV24" s="349"/>
      <c r="BW24" s="349"/>
      <c r="BX24" s="349"/>
      <c r="EL24" s="349" t="s">
        <v>149</v>
      </c>
      <c r="EM24" s="349"/>
      <c r="EN24" s="349"/>
      <c r="EO24" s="349"/>
      <c r="EP24" s="349"/>
      <c r="EQ24" s="349"/>
      <c r="ER24" s="349"/>
      <c r="ES24" s="349"/>
    </row>
    <row r="25" spans="1:190" ht="18.5" customHeight="1" x14ac:dyDescent="0.55000000000000004">
      <c r="A25" s="327" t="s">
        <v>150</v>
      </c>
      <c r="B25" s="336"/>
      <c r="C25" s="336"/>
      <c r="D25" s="336"/>
      <c r="E25" s="336"/>
      <c r="F25" s="336"/>
      <c r="G25" s="336"/>
      <c r="H25" s="336"/>
      <c r="I25" s="336"/>
      <c r="J25" s="336"/>
      <c r="K25" s="336"/>
      <c r="AB25" s="329" t="s">
        <v>151</v>
      </c>
      <c r="AC25" s="337"/>
      <c r="AD25" s="337"/>
      <c r="AE25" s="337"/>
      <c r="AF25" s="337"/>
      <c r="AG25" s="338"/>
      <c r="BK25" s="144"/>
      <c r="BL25" s="321" t="s">
        <v>152</v>
      </c>
      <c r="BM25" s="322"/>
      <c r="BN25" s="322"/>
      <c r="BO25" s="323"/>
      <c r="BP25" s="6"/>
      <c r="BQ25" s="151"/>
      <c r="BR25" s="6"/>
      <c r="BS25" s="6"/>
    </row>
    <row r="26" spans="1:190" ht="23.5" x14ac:dyDescent="0.55000000000000004">
      <c r="A26" s="152" t="s">
        <v>7</v>
      </c>
      <c r="B26" s="152" t="s">
        <v>12</v>
      </c>
      <c r="C26" s="152" t="s">
        <v>153</v>
      </c>
      <c r="E26" s="321" t="s">
        <v>154</v>
      </c>
      <c r="F26" s="323"/>
      <c r="G26" s="153"/>
      <c r="H26" s="324" t="s">
        <v>12</v>
      </c>
      <c r="I26" s="325"/>
      <c r="J26" s="325"/>
      <c r="K26" s="326"/>
      <c r="AB26" s="152" t="s">
        <v>11</v>
      </c>
      <c r="AC26" s="154" t="s">
        <v>12</v>
      </c>
      <c r="AD26" s="154" t="s">
        <v>155</v>
      </c>
      <c r="AE26" s="154" t="s">
        <v>156</v>
      </c>
      <c r="AF26" s="154" t="s">
        <v>157</v>
      </c>
      <c r="AG26" s="154" t="s">
        <v>16</v>
      </c>
      <c r="AI26" s="324" t="s">
        <v>158</v>
      </c>
      <c r="AJ26" s="325"/>
      <c r="AK26" s="325"/>
      <c r="AL26" s="326"/>
      <c r="AQ26" s="289" t="s">
        <v>158</v>
      </c>
      <c r="AR26" s="339"/>
      <c r="AS26" s="339"/>
      <c r="AT26" s="339"/>
      <c r="AU26" s="339"/>
      <c r="AV26" s="339"/>
      <c r="BA26" s="324" t="s">
        <v>159</v>
      </c>
      <c r="BB26" s="325"/>
      <c r="BC26" s="325"/>
      <c r="BD26" s="326"/>
      <c r="BE26" s="155"/>
      <c r="BF26" s="324" t="s">
        <v>160</v>
      </c>
      <c r="BG26" s="325"/>
      <c r="BH26" s="325"/>
      <c r="BI26" s="325"/>
      <c r="BJ26" s="326"/>
      <c r="BL26" s="152" t="s">
        <v>159</v>
      </c>
      <c r="BM26" s="152" t="s">
        <v>161</v>
      </c>
      <c r="BN26" s="152" t="s">
        <v>162</v>
      </c>
      <c r="BO26" s="152" t="s">
        <v>163</v>
      </c>
      <c r="BQ26" s="47"/>
      <c r="BS26" s="327" t="s">
        <v>164</v>
      </c>
      <c r="BT26" s="327"/>
      <c r="BU26" s="327"/>
      <c r="BV26" s="327"/>
      <c r="BW26" s="327"/>
      <c r="BX26" s="327"/>
      <c r="BY26" s="327"/>
      <c r="BZ26" s="327"/>
      <c r="CA26" s="327"/>
      <c r="CB26" s="327"/>
      <c r="CC26" s="327"/>
      <c r="EL26" s="327" t="s">
        <v>165</v>
      </c>
      <c r="EM26" s="327"/>
      <c r="EN26" s="327"/>
      <c r="EO26" s="327"/>
      <c r="EP26" s="327"/>
      <c r="EQ26" s="327"/>
      <c r="ER26" s="327"/>
      <c r="ES26" s="327"/>
      <c r="ET26" s="327"/>
      <c r="EU26" s="327"/>
      <c r="EV26" s="327"/>
      <c r="EW26" s="327"/>
      <c r="FM26" s="328" t="s">
        <v>166</v>
      </c>
      <c r="FN26" s="328"/>
      <c r="FO26" s="328"/>
      <c r="FP26" s="328"/>
      <c r="FQ26" s="328"/>
      <c r="FR26" s="328"/>
      <c r="FS26" s="328"/>
      <c r="FT26" s="328"/>
      <c r="FU26" s="328"/>
      <c r="FV26" s="328"/>
      <c r="FW26" s="328"/>
      <c r="FX26" s="328"/>
      <c r="FY26" s="328"/>
    </row>
    <row r="27" spans="1:190" ht="21" x14ac:dyDescent="0.5">
      <c r="A27" s="156">
        <v>1929</v>
      </c>
      <c r="B27" s="156">
        <v>6.0000000000000001E-3</v>
      </c>
      <c r="C27" s="157">
        <v>3.2000000000000001E-2</v>
      </c>
      <c r="E27" s="152" t="s">
        <v>153</v>
      </c>
      <c r="F27" s="154" t="s">
        <v>12</v>
      </c>
      <c r="G27" s="5"/>
      <c r="H27" s="152" t="s">
        <v>167</v>
      </c>
      <c r="I27" s="152" t="s">
        <v>168</v>
      </c>
      <c r="J27" s="152" t="str">
        <f>IF($H$26="Unemployment Rate(%)","Unemployment Rate(%)","Inflation")</f>
        <v>Inflation</v>
      </c>
      <c r="K27" s="152" t="s">
        <v>169</v>
      </c>
      <c r="AB27" s="158">
        <v>37622</v>
      </c>
      <c r="AC27" s="159">
        <v>2.5999999999999999E-2</v>
      </c>
      <c r="AD27" s="159">
        <v>5.2</v>
      </c>
      <c r="AE27" s="159">
        <v>2.2499999999999999E-2</v>
      </c>
      <c r="AF27" s="159">
        <v>23163</v>
      </c>
      <c r="AG27" s="159">
        <v>-122850</v>
      </c>
      <c r="AI27" s="152" t="s">
        <v>167</v>
      </c>
      <c r="AJ27" s="154" t="s">
        <v>168</v>
      </c>
      <c r="AK27" s="152" t="s">
        <v>12</v>
      </c>
      <c r="AL27" s="154" t="s">
        <v>170</v>
      </c>
      <c r="BA27" s="152" t="s">
        <v>167</v>
      </c>
      <c r="BB27" s="152" t="s">
        <v>168</v>
      </c>
      <c r="BC27" s="160" t="str">
        <f>IF($BA$26=$BL$26,$BL$26,IF($BA$26=$BM$26,$BM$26,IF($BA$26=$BN$26,$BN$26,$BO$26)))</f>
        <v>Unemployement Rate (%)</v>
      </c>
      <c r="BD27" s="161" t="s">
        <v>170</v>
      </c>
      <c r="BE27" s="162"/>
      <c r="BF27" s="163"/>
      <c r="BG27" s="164"/>
      <c r="BH27" s="164"/>
      <c r="BI27" s="164"/>
      <c r="BJ27" s="165"/>
      <c r="BL27" s="157">
        <v>3.2</v>
      </c>
      <c r="BM27" s="166">
        <v>5.0000000000000001E-3</v>
      </c>
      <c r="BN27" s="166">
        <v>23163</v>
      </c>
      <c r="BO27" s="166">
        <v>-266816</v>
      </c>
      <c r="BQ27" s="47"/>
      <c r="BS27" s="152" t="s">
        <v>7</v>
      </c>
      <c r="BT27" s="154" t="s">
        <v>8</v>
      </c>
      <c r="BU27" s="154" t="s">
        <v>153</v>
      </c>
      <c r="BW27" s="321" t="s">
        <v>152</v>
      </c>
      <c r="BX27" s="323"/>
      <c r="BZ27" s="324" t="s">
        <v>8</v>
      </c>
      <c r="CA27" s="325"/>
      <c r="CB27" s="325"/>
      <c r="CC27" s="326"/>
    </row>
    <row r="28" spans="1:190" ht="21" x14ac:dyDescent="0.5">
      <c r="A28" s="156">
        <v>1930</v>
      </c>
      <c r="B28" s="156">
        <v>-6.4000000000000001E-2</v>
      </c>
      <c r="C28" s="156">
        <v>8.6999999999999994E-2</v>
      </c>
      <c r="E28" s="157">
        <v>1.2E-2</v>
      </c>
      <c r="F28" s="166">
        <v>-0.10299999999999999</v>
      </c>
      <c r="H28" s="167">
        <f>IF($H$26="Unemployment Rate(%)",AVERAGE(C27:C117),AVERAGE(B27:B117))</f>
        <v>3.0868131868131865E-2</v>
      </c>
      <c r="I28" s="168">
        <f>IF($H$26="Unemployment Rate(%)",_xlfn.STDEV.S(C27:C117),_xlfn.STDEV.S(B27:B117))</f>
        <v>3.9744799461679074E-2</v>
      </c>
      <c r="J28" s="156">
        <f t="shared" ref="J28:J91" si="0">IF($H$26="Unemployment Rate(%)",E28,F28)</f>
        <v>-0.10299999999999999</v>
      </c>
      <c r="K28" s="156">
        <f t="shared" ref="K28:K91" si="1">_xlfn.NORM.DIST(J28,$H$28,$I$28,FALSE)</f>
        <v>3.4526701089095745E-2</v>
      </c>
      <c r="AB28" s="158">
        <v>37653</v>
      </c>
      <c r="AC28" s="159">
        <v>0.03</v>
      </c>
      <c r="AD28" s="159">
        <v>5.3</v>
      </c>
      <c r="AE28" s="159">
        <v>2.2499999999999999E-2</v>
      </c>
      <c r="AF28" s="159">
        <v>23302.3</v>
      </c>
      <c r="AG28" s="159">
        <v>-122142</v>
      </c>
      <c r="AI28" s="169">
        <f>AVERAGE(AK:AK)</f>
        <v>2.0999999999999994E-2</v>
      </c>
      <c r="AJ28" s="170">
        <f>_xlfn.STDEV.S(AK:AK)</f>
        <v>1.289101306421582E-2</v>
      </c>
      <c r="AK28" s="157">
        <v>-2.1000000000000001E-2</v>
      </c>
      <c r="AL28" s="157">
        <f t="shared" ref="AL28:AL91" si="2">_xlfn.NORM.DIST(AK28,$AI$28,$AJ$28,FALSE)</f>
        <v>0.15331380036148609</v>
      </c>
      <c r="BA28" s="169">
        <f>IF($BA$26=$BL$26,AVERAGE($BL:$BL),IF($BA$26=$BM$26,AVERAGE($BM:$BM),IF($BA$26=$BN$26,AVERAGE($BN:$BN),AVERAGE($BO:$BO))))</f>
        <v>5.5477832512315297</v>
      </c>
      <c r="BB28" s="170">
        <f>IF($BA$26=$BL$26,_xlfn.STDEV.S($BL:$BL),IF($BA$26=$BM$26,_xlfn.STDEV.S($BM:$BM),IF($BA$26=$BN$26,_xlfn.STDEV.S($BN:$BN),_xlfn.STDEV.S($BO:$BO))))</f>
        <v>1.7934513748567282</v>
      </c>
      <c r="BC28" s="157">
        <f t="shared" ref="BC28:BC91" si="3">IF($BA$26=$BL$26,BL27,IF($BA$26=$BM$26,BM27,IF($BA$26=$BN$26,BN27,BO27)))</f>
        <v>3.2</v>
      </c>
      <c r="BD28" s="171">
        <f t="shared" ref="BD28:BD91" si="4">IF($BA$26=$BL$26,_xlfn.NORM.DIST(BL27,$BA$28,$BB$28,FALSE),IF($BA$26=$BM$26,_xlfn.NORM.DIST(BM27,$BA$28,$BB$28,FALSE),IF($BA$26=$BN$26,_xlfn.NORM.DIST(BN27,$BA$28,$BB$28,FALSE),_xlfn.NORM.DIST(BO27,$BA$28,$BB$28,FALSE))))</f>
        <v>9.4426420499534217E-2</v>
      </c>
      <c r="BF28" s="172"/>
      <c r="BJ28" s="173"/>
      <c r="BL28" s="156">
        <v>3.2</v>
      </c>
      <c r="BM28" s="159">
        <v>5.0000000000000001E-3</v>
      </c>
      <c r="BN28" s="159">
        <v>23302.3</v>
      </c>
      <c r="BO28" s="159">
        <v>-266468</v>
      </c>
      <c r="BQ28" s="47"/>
      <c r="BS28" s="156">
        <v>1991</v>
      </c>
      <c r="BT28" s="159">
        <v>0.13869999999999999</v>
      </c>
      <c r="BU28" s="174">
        <v>0.14000000000000001</v>
      </c>
      <c r="BW28" s="152" t="s">
        <v>8</v>
      </c>
      <c r="BX28" s="154" t="s">
        <v>153</v>
      </c>
      <c r="BZ28" s="152" t="s">
        <v>167</v>
      </c>
      <c r="CA28" s="152" t="s">
        <v>168</v>
      </c>
      <c r="CB28" s="152" t="str">
        <f>IF($BZ$27=$BW$28,"Inflation","Unemployment Rate(%)")</f>
        <v>Inflation</v>
      </c>
      <c r="CC28" s="152" t="s">
        <v>170</v>
      </c>
      <c r="CS28" s="329" t="s">
        <v>151</v>
      </c>
      <c r="CT28" s="330"/>
      <c r="CU28" s="330"/>
      <c r="CV28" s="330"/>
      <c r="CW28" s="331"/>
      <c r="CZ28" s="324" t="s">
        <v>171</v>
      </c>
      <c r="DA28" s="325"/>
      <c r="DB28" s="325"/>
      <c r="DC28" s="326"/>
      <c r="DH28" s="284" t="s">
        <v>158</v>
      </c>
      <c r="DI28" s="332"/>
      <c r="DJ28" s="332"/>
      <c r="DK28" s="332"/>
      <c r="DL28" s="332"/>
      <c r="DM28" s="332"/>
      <c r="DR28" s="333" t="s">
        <v>172</v>
      </c>
      <c r="DS28" s="334"/>
      <c r="DT28" s="334"/>
      <c r="DU28" s="335"/>
      <c r="DX28" s="324" t="s">
        <v>173</v>
      </c>
      <c r="DY28" s="325"/>
      <c r="DZ28" s="325"/>
      <c r="EA28" s="325"/>
      <c r="EB28" s="326"/>
      <c r="ED28" s="321" t="s">
        <v>152</v>
      </c>
      <c r="EE28" s="322"/>
      <c r="EF28" s="323"/>
      <c r="EL28" s="152" t="s">
        <v>7</v>
      </c>
      <c r="EM28" s="152" t="s">
        <v>8</v>
      </c>
      <c r="EN28" s="152" t="s">
        <v>9</v>
      </c>
      <c r="EP28" s="321" t="s">
        <v>174</v>
      </c>
      <c r="EQ28" s="323"/>
      <c r="ET28" s="324" t="s">
        <v>8</v>
      </c>
      <c r="EU28" s="325"/>
      <c r="EV28" s="325"/>
      <c r="EW28" s="326"/>
      <c r="FB28" s="284" t="s">
        <v>164</v>
      </c>
      <c r="FC28" s="284"/>
      <c r="FD28" s="284"/>
      <c r="FE28" s="284"/>
      <c r="FF28" s="284"/>
      <c r="FG28" s="284"/>
      <c r="FH28" s="284"/>
      <c r="FM28" s="152" t="s">
        <v>11</v>
      </c>
      <c r="FN28" s="152" t="s">
        <v>136</v>
      </c>
      <c r="FO28" s="152" t="s">
        <v>175</v>
      </c>
      <c r="FR28" s="324" t="s">
        <v>175</v>
      </c>
      <c r="FS28" s="325"/>
      <c r="FT28" s="325"/>
      <c r="FU28" s="326"/>
      <c r="FV28" s="175"/>
      <c r="FW28" s="175"/>
      <c r="FX28" s="321" t="s">
        <v>152</v>
      </c>
      <c r="FY28" s="323"/>
      <c r="GB28" s="310" t="s">
        <v>176</v>
      </c>
      <c r="GC28" s="310"/>
      <c r="GD28" s="310"/>
      <c r="GE28" s="310"/>
    </row>
    <row r="29" spans="1:190" ht="21" x14ac:dyDescent="0.5">
      <c r="A29" s="156">
        <v>1931</v>
      </c>
      <c r="B29" s="156">
        <v>-9.2999999999999999E-2</v>
      </c>
      <c r="C29" s="156">
        <v>0.159</v>
      </c>
      <c r="E29" s="156">
        <v>1.9E-2</v>
      </c>
      <c r="F29" s="159">
        <v>-9.2999999999999999E-2</v>
      </c>
      <c r="H29" s="176"/>
      <c r="I29" s="50"/>
      <c r="J29" s="156">
        <f t="shared" si="0"/>
        <v>-9.2999999999999999E-2</v>
      </c>
      <c r="K29" s="156">
        <f t="shared" si="1"/>
        <v>7.8064487318530551E-2</v>
      </c>
      <c r="AB29" s="158">
        <v>37681</v>
      </c>
      <c r="AC29" s="159">
        <v>0.03</v>
      </c>
      <c r="AD29" s="159">
        <v>5.3</v>
      </c>
      <c r="AE29" s="159">
        <v>2.2499999999999999E-2</v>
      </c>
      <c r="AF29" s="159">
        <v>29237.8</v>
      </c>
      <c r="AG29" s="159">
        <v>-125935</v>
      </c>
      <c r="AI29" s="176"/>
      <c r="AJ29" s="166"/>
      <c r="AK29" s="156">
        <v>-1.4999999999999999E-2</v>
      </c>
      <c r="AL29" s="156">
        <f t="shared" si="2"/>
        <v>0.6267912754361189</v>
      </c>
      <c r="BA29" s="176"/>
      <c r="BB29" s="166" t="s">
        <v>142</v>
      </c>
      <c r="BC29" s="156">
        <f t="shared" si="3"/>
        <v>3.2</v>
      </c>
      <c r="BD29" s="173">
        <f t="shared" si="4"/>
        <v>9.4426420499534217E-2</v>
      </c>
      <c r="BF29" s="172"/>
      <c r="BJ29" s="173"/>
      <c r="BL29" s="156">
        <v>3.2</v>
      </c>
      <c r="BM29" s="159">
        <v>5.0000000000000001E-3</v>
      </c>
      <c r="BN29" s="159">
        <v>23531</v>
      </c>
      <c r="BO29" s="159">
        <v>-266286</v>
      </c>
      <c r="BQ29" s="47"/>
      <c r="BS29" s="156">
        <v>1992</v>
      </c>
      <c r="BT29" s="159">
        <v>0.1179</v>
      </c>
      <c r="BU29" s="174">
        <v>0.122</v>
      </c>
      <c r="BW29" s="156">
        <v>2.4899999999999999E-2</v>
      </c>
      <c r="BX29" s="174">
        <v>7.1599999999999997E-2</v>
      </c>
      <c r="BZ29" s="167">
        <f>IF($BZ$27=$BW$28,AVERAGE($BW$29:$BW$57),AVERAGE($BX$29:$BX$57))</f>
        <v>7.3413793103448283E-2</v>
      </c>
      <c r="CA29" s="177">
        <f>IF($BZ$27=$BW$28,_xlfn.STDEV.S($BW$29:$BW$57),_xlfn.STDEV.S($BX$29:$BX$57))</f>
        <v>3.2288285404837407E-2</v>
      </c>
      <c r="CB29" s="157">
        <f t="shared" ref="CB29:CB57" si="5">IF($BZ$27=$BW$28,BW29,BX29)</f>
        <v>2.4899999999999999E-2</v>
      </c>
      <c r="CC29" s="166">
        <f>_xlfn.NORM.DIST(CB29,$BZ$29,$CA$29,FALSE)</f>
        <v>3.9961410426036905</v>
      </c>
      <c r="CS29" s="152" t="s">
        <v>11</v>
      </c>
      <c r="CT29" s="152" t="s">
        <v>171</v>
      </c>
      <c r="CU29" s="152" t="s">
        <v>172</v>
      </c>
      <c r="CV29" s="178" t="s">
        <v>177</v>
      </c>
      <c r="CW29" s="178" t="s">
        <v>178</v>
      </c>
      <c r="CZ29" s="152" t="s">
        <v>167</v>
      </c>
      <c r="DA29" s="179" t="s">
        <v>168</v>
      </c>
      <c r="DB29" s="152" t="s">
        <v>171</v>
      </c>
      <c r="DC29" s="152" t="s">
        <v>170</v>
      </c>
      <c r="DR29" s="178" t="s">
        <v>167</v>
      </c>
      <c r="DS29" s="180" t="s">
        <v>168</v>
      </c>
      <c r="DT29" s="178" t="str">
        <f>IF($DR$28=$ED$29,$ED$29,IF($DR$28=$EE$29,$EE$29,$EF$29))</f>
        <v>Interest rates(%)</v>
      </c>
      <c r="DU29" s="181" t="s">
        <v>170</v>
      </c>
      <c r="DX29" s="176"/>
      <c r="DY29" s="50"/>
      <c r="DZ29" s="50"/>
      <c r="EA29" s="50"/>
      <c r="EB29" s="166"/>
      <c r="ED29" s="152" t="s">
        <v>172</v>
      </c>
      <c r="EE29" s="178" t="s">
        <v>177</v>
      </c>
      <c r="EF29" s="182" t="s">
        <v>178</v>
      </c>
      <c r="EL29" s="157">
        <v>1960</v>
      </c>
      <c r="EM29" s="157">
        <v>1.2999999999999999E-2</v>
      </c>
      <c r="EN29" s="157">
        <v>6.9916666666666696E-2</v>
      </c>
      <c r="EP29" s="152" t="s">
        <v>8</v>
      </c>
      <c r="EQ29" s="152" t="s">
        <v>9</v>
      </c>
      <c r="ET29" s="152" t="s">
        <v>167</v>
      </c>
      <c r="EU29" s="179" t="s">
        <v>179</v>
      </c>
      <c r="EV29" s="152" t="str">
        <f>IF($ET$28=$EP$29,"Inflation","Unemployment Rate")</f>
        <v>Inflation</v>
      </c>
      <c r="EW29" s="152" t="s">
        <v>169</v>
      </c>
      <c r="FM29" s="183">
        <v>25569</v>
      </c>
      <c r="FN29" s="157">
        <v>0.59820812380780197</v>
      </c>
      <c r="FO29" s="157">
        <v>4.4999999999999998E-2</v>
      </c>
      <c r="FR29" s="152" t="s">
        <v>167</v>
      </c>
      <c r="FS29" s="5" t="s">
        <v>168</v>
      </c>
      <c r="FT29" s="152" t="str">
        <f>IF($FR$28=$FX$29,"Inflation(%)","Unemployment(%)")</f>
        <v>Unemployment(%)</v>
      </c>
      <c r="FU29" s="152" t="s">
        <v>169</v>
      </c>
      <c r="FX29" s="152" t="s">
        <v>136</v>
      </c>
      <c r="FY29" s="152" t="s">
        <v>175</v>
      </c>
    </row>
    <row r="30" spans="1:190" ht="17" customHeight="1" x14ac:dyDescent="0.45">
      <c r="A30" s="156">
        <v>1932</v>
      </c>
      <c r="B30" s="156">
        <v>-0.10299999999999999</v>
      </c>
      <c r="C30" s="156">
        <v>0.23599999999999999</v>
      </c>
      <c r="E30" s="156">
        <v>1.9E-2</v>
      </c>
      <c r="F30" s="159">
        <v>-6.4000000000000001E-2</v>
      </c>
      <c r="H30" s="152" t="s">
        <v>180</v>
      </c>
      <c r="I30" s="152" t="s">
        <v>181</v>
      </c>
      <c r="J30" s="156">
        <f t="shared" si="0"/>
        <v>-6.4000000000000001E-2</v>
      </c>
      <c r="K30" s="156">
        <f t="shared" si="1"/>
        <v>0.58136044118518493</v>
      </c>
      <c r="AB30" s="158">
        <v>37712</v>
      </c>
      <c r="AC30" s="159">
        <v>2.1999999999999999E-2</v>
      </c>
      <c r="AD30" s="159">
        <v>5.4</v>
      </c>
      <c r="AE30" s="159">
        <v>2.2499999999999999E-2</v>
      </c>
      <c r="AF30" s="159">
        <v>23531</v>
      </c>
      <c r="AG30" s="159">
        <v>-123417</v>
      </c>
      <c r="AI30" s="152" t="s">
        <v>180</v>
      </c>
      <c r="AJ30" s="152" t="s">
        <v>182</v>
      </c>
      <c r="AK30" s="156">
        <v>-1.4E-2</v>
      </c>
      <c r="AL30" s="156">
        <f t="shared" si="2"/>
        <v>0.77606762625354764</v>
      </c>
      <c r="BA30" s="152" t="s">
        <v>183</v>
      </c>
      <c r="BB30" s="152" t="s">
        <v>182</v>
      </c>
      <c r="BC30" s="156">
        <f t="shared" si="3"/>
        <v>3.2</v>
      </c>
      <c r="BD30" s="173">
        <f t="shared" si="4"/>
        <v>9.4426420499534217E-2</v>
      </c>
      <c r="BF30" s="172"/>
      <c r="BJ30" s="173"/>
      <c r="BL30" s="156">
        <v>3.3</v>
      </c>
      <c r="BM30" s="159">
        <v>5.0000000000000001E-3</v>
      </c>
      <c r="BN30" s="159">
        <v>23782.1</v>
      </c>
      <c r="BO30" s="159">
        <v>-265840</v>
      </c>
      <c r="BQ30" s="47"/>
      <c r="BS30" s="156">
        <v>1993</v>
      </c>
      <c r="BT30" s="159">
        <v>6.3299999999999995E-2</v>
      </c>
      <c r="BU30" s="174">
        <v>0.09</v>
      </c>
      <c r="BW30" s="156">
        <v>3.7699999999999997E-2</v>
      </c>
      <c r="BX30" s="174">
        <v>7.7899999999999997E-2</v>
      </c>
      <c r="BZ30" s="176"/>
      <c r="CA30" s="50"/>
      <c r="CB30" s="156">
        <f t="shared" si="5"/>
        <v>3.7699999999999997E-2</v>
      </c>
      <c r="CC30" s="159">
        <f t="shared" ref="CC30:CC57" si="6">_xlfn.NORM.DIST(CB30,$BZ$29,$CA$29,FALSE)</f>
        <v>6.7019144747524528</v>
      </c>
      <c r="CS30" s="158">
        <v>32874</v>
      </c>
      <c r="CT30" s="156">
        <v>0.144274837084476</v>
      </c>
      <c r="CU30" s="156">
        <v>0.1</v>
      </c>
      <c r="CV30" s="184">
        <v>783383089501.22998</v>
      </c>
      <c r="CW30" s="184">
        <v>-374321667.28051698</v>
      </c>
      <c r="CZ30" s="169">
        <f>AVERAGE(DB30:DB387)</f>
        <v>0.54680659719070379</v>
      </c>
      <c r="DA30" s="170">
        <f>_xlfn.STDEV.S(DB30:DB387)</f>
        <v>0.31244563783630686</v>
      </c>
      <c r="DB30" s="156">
        <v>0.144274837084476</v>
      </c>
      <c r="DC30" s="156">
        <f t="shared" ref="DC30:DC93" si="7">_xlfn.NORM.DIST(DB30,$CZ$30,$DA$30,FALSE)</f>
        <v>0.55682439060690181</v>
      </c>
      <c r="DR30" s="185">
        <f>IF($DR$28=$ED$29,AVERAGE($ED$30:$ED$387),IF($DR$28=$EE$29,AVERAGE($EE$30:$EE$387),AVERAGE($EF$30:$EF$387)))</f>
        <v>8.1918994413408067E-2</v>
      </c>
      <c r="DS30" s="186">
        <f>IF($DR$28=$ED$29,_xlfn.STDEV.S($ED$30:$ED$387),IF($DR$28=$EE$29,_xlfn.STDEV.S($EE$30:$EE$387),_xlfn.STDEV.S($EF$30:$EF$387)))</f>
        <v>2.2730281314180836E-2</v>
      </c>
      <c r="DT30" s="184">
        <f t="shared" ref="DT30:DT93" si="8">IF($DR$28=$ED$29,ED30,IF($DR$28=$EE$29,EE30,EF30))</f>
        <v>5.3999999999999999E-2</v>
      </c>
      <c r="DU30" s="187">
        <f t="shared" ref="DU30:DU93" si="9">_xlfn.NORM.DIST(DT30,$DR$30,$DS$30,FALSE)</f>
        <v>8.2547703397734242</v>
      </c>
      <c r="DX30" s="188"/>
      <c r="EB30" s="159"/>
      <c r="ED30" s="157">
        <v>5.3999999999999999E-2</v>
      </c>
      <c r="EE30" s="184">
        <v>783383089501.22998</v>
      </c>
      <c r="EF30" s="189">
        <v>-18659914303.440498</v>
      </c>
      <c r="EL30" s="156">
        <v>1961</v>
      </c>
      <c r="EM30" s="156">
        <v>1.2999999999999999E-2</v>
      </c>
      <c r="EN30" s="156">
        <v>7.1833333333333305E-2</v>
      </c>
      <c r="EP30" s="157">
        <v>1E-3</v>
      </c>
      <c r="EQ30" s="157">
        <v>3.37499999933333E-2</v>
      </c>
      <c r="ET30" s="169">
        <f>IF($ET$28=$EP$29,AVERAGE($EP$30:$EP$89),AVERAGE($EQ$30:$EQ$89))</f>
        <v>3.7504258333333346E-2</v>
      </c>
      <c r="EU30" s="170">
        <f>IF($ET$28=$EP$29,_xlfn.STDEV.S($EP$30:$EP$89),_xlfn.STDEV.S($EQ$30:$EQ$89))</f>
        <v>3.0129815594007743E-2</v>
      </c>
      <c r="EV30" s="156">
        <f t="shared" ref="EV30:EV89" si="10">IF($ET$28=$EP$29,EP30,EQ30)</f>
        <v>1E-3</v>
      </c>
      <c r="EW30" s="157">
        <f t="shared" ref="EW30:EW89" si="11">_xlfn.NORM.DIST(EV30,$ET$30,$EU$30,FALSE)</f>
        <v>6.3557219412409323</v>
      </c>
      <c r="FM30" s="158">
        <v>25600</v>
      </c>
      <c r="FN30" s="156">
        <v>-0.21668241144007</v>
      </c>
      <c r="FO30" s="156">
        <v>4.9000000000000002E-2</v>
      </c>
      <c r="FR30" s="169">
        <f>IF($FR$28=$FX$29,AVERAGE($FX$30:$FX$628),AVERAGE(FY30:FY628))</f>
        <v>7.9053422370617618E-2</v>
      </c>
      <c r="FS30" s="170">
        <f>IF($FR$28=$FX$29,_xlfn.STDEV.S($FX$30:$FX$628),_xlfn.STDEV.S($FY$30:$FY$628))</f>
        <v>1.7514651796865847E-2</v>
      </c>
      <c r="FT30" s="157">
        <f t="shared" ref="FT30:FT93" si="12">IF($FR$28=$FX$29,FX30,FY30)</f>
        <v>4.4999999999999998E-2</v>
      </c>
      <c r="FU30" s="157">
        <f t="shared" ref="FU30:FU93" si="13">_xlfn.NORM.DIST(FT30,$FR$30,$FS$30,FALSE)</f>
        <v>3.4406579088479186</v>
      </c>
      <c r="FX30" s="157">
        <v>-1.0047622407913599</v>
      </c>
      <c r="FY30" s="157">
        <v>4.4999999999999998E-2</v>
      </c>
    </row>
    <row r="31" spans="1:190" ht="18.5" x14ac:dyDescent="0.45">
      <c r="A31" s="156">
        <v>1933</v>
      </c>
      <c r="B31" s="156">
        <v>8.0000000000000002E-3</v>
      </c>
      <c r="C31" s="156">
        <v>0.249</v>
      </c>
      <c r="E31" s="156">
        <v>2.7E-2</v>
      </c>
      <c r="F31" s="159">
        <v>-2.8000000000000001E-2</v>
      </c>
      <c r="H31" s="7">
        <f>$H$28-$I$28</f>
        <v>-8.8766675935472092E-3</v>
      </c>
      <c r="I31" s="190">
        <f>$H$28+$I$28</f>
        <v>7.0612931329810946E-2</v>
      </c>
      <c r="J31" s="156">
        <f t="shared" si="0"/>
        <v>-2.8000000000000001E-2</v>
      </c>
      <c r="K31" s="156">
        <f t="shared" si="1"/>
        <v>3.3515754913200411</v>
      </c>
      <c r="AB31" s="158">
        <v>37742</v>
      </c>
      <c r="AC31" s="159">
        <v>2.1000000000000001E-2</v>
      </c>
      <c r="AD31" s="159">
        <v>5.5</v>
      </c>
      <c r="AE31" s="159">
        <v>2.2499999999999999E-2</v>
      </c>
      <c r="AF31" s="159">
        <v>23782.1</v>
      </c>
      <c r="AG31" s="159">
        <v>-122951</v>
      </c>
      <c r="AI31" s="7">
        <f>$AI$28-$AJ$28</f>
        <v>8.1089869357841744E-3</v>
      </c>
      <c r="AJ31" s="7">
        <f>$AI$28+$AJ$28</f>
        <v>3.3891013064215811E-2</v>
      </c>
      <c r="AK31" s="156">
        <v>-1.2999999999999999E-2</v>
      </c>
      <c r="AL31" s="156">
        <f t="shared" si="2"/>
        <v>0.9551306144882773</v>
      </c>
      <c r="BA31" s="7">
        <f>$BA$28-$BB$28</f>
        <v>3.7543318763748017</v>
      </c>
      <c r="BB31" s="7">
        <f>$BA$28+$BB$28</f>
        <v>7.3412346260882577</v>
      </c>
      <c r="BC31" s="156">
        <f t="shared" si="3"/>
        <v>3.3</v>
      </c>
      <c r="BD31" s="173">
        <f t="shared" si="4"/>
        <v>0.1014188533342459</v>
      </c>
      <c r="BF31" s="172"/>
      <c r="BJ31" s="173"/>
      <c r="BL31" s="156">
        <v>3.3</v>
      </c>
      <c r="BM31" s="159">
        <v>5.0000000000000001E-3</v>
      </c>
      <c r="BN31" s="159">
        <v>24102.9</v>
      </c>
      <c r="BO31" s="159">
        <v>-263428</v>
      </c>
      <c r="BQ31" s="47"/>
      <c r="BS31" s="156">
        <v>1994</v>
      </c>
      <c r="BT31" s="159">
        <v>0.10249999999999999</v>
      </c>
      <c r="BU31" s="174">
        <v>8.8999999999999996E-2</v>
      </c>
      <c r="BW31" s="156">
        <v>3.78E-2</v>
      </c>
      <c r="BX31" s="174">
        <v>7.7899999999999997E-2</v>
      </c>
      <c r="BZ31" s="152" t="s">
        <v>180</v>
      </c>
      <c r="CA31" s="152" t="s">
        <v>182</v>
      </c>
      <c r="CB31" s="156">
        <f t="shared" si="5"/>
        <v>3.78E-2</v>
      </c>
      <c r="CC31" s="159">
        <f t="shared" si="6"/>
        <v>6.7248801644294138</v>
      </c>
      <c r="CS31" s="158">
        <v>32905</v>
      </c>
      <c r="CT31" s="156">
        <v>0.14510400281504601</v>
      </c>
      <c r="CU31" s="156">
        <v>0.1</v>
      </c>
      <c r="CV31" s="184">
        <v>801452998747.40198</v>
      </c>
      <c r="CW31" s="184">
        <v>-494853218.681593</v>
      </c>
      <c r="CZ31" s="176"/>
      <c r="DA31" s="166"/>
      <c r="DB31" s="156">
        <v>0.14510400281504601</v>
      </c>
      <c r="DC31" s="156">
        <f t="shared" si="7"/>
        <v>0.55872943521894425</v>
      </c>
      <c r="DR31" s="191"/>
      <c r="DS31" s="192"/>
      <c r="DT31" s="184">
        <f t="shared" si="8"/>
        <v>5.6500000000000002E-2</v>
      </c>
      <c r="DU31" s="187">
        <f t="shared" si="9"/>
        <v>9.3917817211011307</v>
      </c>
      <c r="DX31" s="188"/>
      <c r="EB31" s="159"/>
      <c r="ED31" s="156">
        <v>5.6500000000000002E-2</v>
      </c>
      <c r="EE31" s="184">
        <v>801452998747.40198</v>
      </c>
      <c r="EF31" s="184">
        <v>-18479495584.675701</v>
      </c>
      <c r="EL31" s="156">
        <v>1962</v>
      </c>
      <c r="EM31" s="156">
        <v>1.2999999999999999E-2</v>
      </c>
      <c r="EN31" s="156">
        <v>5.9583333333333301E-2</v>
      </c>
      <c r="EP31" s="156">
        <v>3.0000000000000001E-3</v>
      </c>
      <c r="EQ31" s="156">
        <v>3.8333333323333302E-2</v>
      </c>
      <c r="ET31" s="176"/>
      <c r="EU31" s="50"/>
      <c r="EV31" s="156">
        <f t="shared" si="10"/>
        <v>3.0000000000000001E-3</v>
      </c>
      <c r="EW31" s="156">
        <f t="shared" si="11"/>
        <v>6.8728264644239534</v>
      </c>
      <c r="FM31" s="158">
        <v>25628</v>
      </c>
      <c r="FN31" s="156">
        <v>1.8971667798747399E-3</v>
      </c>
      <c r="FO31" s="156">
        <v>5.1999999999999998E-2</v>
      </c>
      <c r="FR31" s="176"/>
      <c r="FS31" s="166"/>
      <c r="FT31" s="156">
        <f t="shared" si="12"/>
        <v>4.9000000000000002E-2</v>
      </c>
      <c r="FU31" s="156">
        <f t="shared" si="13"/>
        <v>5.225860603189032</v>
      </c>
      <c r="FX31" s="156">
        <v>-0.64252668305754201</v>
      </c>
      <c r="FY31" s="156">
        <v>4.9000000000000002E-2</v>
      </c>
    </row>
    <row r="32" spans="1:190" ht="14.5" customHeight="1" x14ac:dyDescent="0.45">
      <c r="A32" s="156">
        <v>1934</v>
      </c>
      <c r="B32" s="156">
        <v>1.4999999999999999E-2</v>
      </c>
      <c r="C32" s="156">
        <v>0.217</v>
      </c>
      <c r="E32" s="156">
        <v>3.1E-2</v>
      </c>
      <c r="F32" s="159">
        <v>-2.1000000000000001E-2</v>
      </c>
      <c r="H32" s="193"/>
      <c r="J32" s="156">
        <f t="shared" si="0"/>
        <v>-2.1000000000000001E-2</v>
      </c>
      <c r="K32" s="156">
        <f t="shared" si="1"/>
        <v>4.2835704304011601</v>
      </c>
      <c r="AB32" s="158">
        <v>37773</v>
      </c>
      <c r="AC32" s="159">
        <v>2.1000000000000001E-2</v>
      </c>
      <c r="AD32" s="159">
        <v>5.6</v>
      </c>
      <c r="AE32" s="159">
        <v>0.02</v>
      </c>
      <c r="AF32" s="159">
        <v>29900.799999999999</v>
      </c>
      <c r="AG32" s="159">
        <v>-124253</v>
      </c>
      <c r="AI32" s="188"/>
      <c r="AJ32" s="159"/>
      <c r="AK32" s="156">
        <v>-1.2999999999999999E-2</v>
      </c>
      <c r="AL32" s="156">
        <f t="shared" si="2"/>
        <v>0.9551306144882773</v>
      </c>
      <c r="BA32" s="188"/>
      <c r="BB32" s="159"/>
      <c r="BC32" s="156">
        <f t="shared" si="3"/>
        <v>3.3</v>
      </c>
      <c r="BD32" s="173">
        <f t="shared" si="4"/>
        <v>0.1014188533342459</v>
      </c>
      <c r="BF32" s="172"/>
      <c r="BJ32" s="173"/>
      <c r="BL32" s="156">
        <v>3.3</v>
      </c>
      <c r="BM32" s="159">
        <v>5.0000000000000001E-3</v>
      </c>
      <c r="BN32" s="159">
        <v>24208.799999999999</v>
      </c>
      <c r="BO32" s="159">
        <v>-262821</v>
      </c>
      <c r="BQ32" s="47"/>
      <c r="BS32" s="156">
        <v>1995</v>
      </c>
      <c r="BT32" s="159">
        <v>0.1022</v>
      </c>
      <c r="BU32" s="174">
        <v>9.1999999999999998E-2</v>
      </c>
      <c r="BW32" s="156">
        <v>3.8100000000000002E-2</v>
      </c>
      <c r="BX32" s="174">
        <v>7.8200000000000006E-2</v>
      </c>
      <c r="BZ32" s="7">
        <f>$BZ$29-$CA$29</f>
        <v>4.1125507698610876E-2</v>
      </c>
      <c r="CA32" s="7">
        <f>$BZ$29+$CA$29</f>
        <v>0.1057020785082857</v>
      </c>
      <c r="CB32" s="156">
        <f t="shared" si="5"/>
        <v>3.8100000000000002E-2</v>
      </c>
      <c r="CC32" s="159">
        <f t="shared" si="6"/>
        <v>6.7938594849486309</v>
      </c>
      <c r="CS32" s="158">
        <v>32933</v>
      </c>
      <c r="CT32" s="156">
        <v>0.14676233427580501</v>
      </c>
      <c r="CU32" s="156">
        <v>0.1</v>
      </c>
      <c r="CV32" s="184">
        <v>805230118426.82104</v>
      </c>
      <c r="CW32" s="184">
        <v>-315419543.432607</v>
      </c>
      <c r="CZ32" s="152" t="s">
        <v>183</v>
      </c>
      <c r="DA32" s="152" t="s">
        <v>182</v>
      </c>
      <c r="DB32" s="156">
        <v>0.14676233427580501</v>
      </c>
      <c r="DC32" s="156">
        <f t="shared" si="7"/>
        <v>0.56254721420582787</v>
      </c>
      <c r="DR32" s="178" t="s">
        <v>183</v>
      </c>
      <c r="DS32" s="178" t="s">
        <v>182</v>
      </c>
      <c r="DT32" s="184">
        <f t="shared" si="8"/>
        <v>5.6500000000000002E-2</v>
      </c>
      <c r="DU32" s="187">
        <f t="shared" si="9"/>
        <v>9.3917817211011307</v>
      </c>
      <c r="DX32" s="188"/>
      <c r="EB32" s="159"/>
      <c r="ED32" s="156">
        <v>5.6500000000000002E-2</v>
      </c>
      <c r="EE32" s="184">
        <v>805230118426.82104</v>
      </c>
      <c r="EF32" s="184">
        <v>-18253536479.879601</v>
      </c>
      <c r="EL32" s="156">
        <v>1963</v>
      </c>
      <c r="EM32" s="156">
        <v>1.2999999999999999E-2</v>
      </c>
      <c r="EN32" s="156">
        <v>5.5833333333333297E-2</v>
      </c>
      <c r="EP32" s="156">
        <v>8.9999999999999993E-3</v>
      </c>
      <c r="EQ32" s="156">
        <v>3.95E-2</v>
      </c>
      <c r="ET32" s="152" t="s">
        <v>184</v>
      </c>
      <c r="EU32" s="179" t="s">
        <v>182</v>
      </c>
      <c r="EV32" s="156">
        <f t="shared" si="10"/>
        <v>8.9999999999999993E-3</v>
      </c>
      <c r="EW32" s="156">
        <f t="shared" si="11"/>
        <v>8.463797061605181</v>
      </c>
      <c r="FM32" s="158">
        <v>25659</v>
      </c>
      <c r="FN32" s="156">
        <v>0.37878204604677701</v>
      </c>
      <c r="FO32" s="156">
        <v>5.3999999999999999E-2</v>
      </c>
      <c r="FR32" s="152" t="s">
        <v>183</v>
      </c>
      <c r="FS32" s="152" t="s">
        <v>182</v>
      </c>
      <c r="FT32" s="156">
        <f t="shared" si="12"/>
        <v>0.05</v>
      </c>
      <c r="FU32" s="156">
        <f t="shared" si="13"/>
        <v>5.7543671836855648</v>
      </c>
      <c r="FX32" s="156">
        <v>-0.61999129788412599</v>
      </c>
      <c r="FY32" s="156">
        <v>0.05</v>
      </c>
    </row>
    <row r="33" spans="1:181" ht="21" customHeight="1" x14ac:dyDescent="0.35">
      <c r="A33" s="156">
        <v>1935</v>
      </c>
      <c r="B33" s="156">
        <v>0.03</v>
      </c>
      <c r="C33" s="156">
        <v>0.20100000000000001</v>
      </c>
      <c r="E33" s="156">
        <v>3.2000000000000001E-2</v>
      </c>
      <c r="F33" s="159">
        <v>-7.0000000000000001E-3</v>
      </c>
      <c r="H33" s="311" t="s">
        <v>185</v>
      </c>
      <c r="I33" s="312"/>
      <c r="J33" s="156">
        <f t="shared" si="0"/>
        <v>-7.0000000000000001E-3</v>
      </c>
      <c r="K33" s="156">
        <f t="shared" si="1"/>
        <v>6.3753622843863278</v>
      </c>
      <c r="AB33" s="158">
        <v>37803</v>
      </c>
      <c r="AC33" s="159">
        <v>2.1000000000000001E-2</v>
      </c>
      <c r="AD33" s="159">
        <v>5.5</v>
      </c>
      <c r="AE33" s="159">
        <v>0.02</v>
      </c>
      <c r="AF33" s="159">
        <v>24102.9</v>
      </c>
      <c r="AG33" s="159">
        <v>-126735</v>
      </c>
      <c r="AI33" s="311" t="s">
        <v>185</v>
      </c>
      <c r="AJ33" s="312"/>
      <c r="AK33" s="156">
        <v>-7.0000000000000001E-3</v>
      </c>
      <c r="AL33" s="156">
        <f t="shared" si="2"/>
        <v>2.9252299359199614</v>
      </c>
      <c r="BA33" s="273" t="s">
        <v>186</v>
      </c>
      <c r="BB33" s="274"/>
      <c r="BC33" s="156">
        <f t="shared" si="3"/>
        <v>3.3</v>
      </c>
      <c r="BD33" s="173">
        <f t="shared" si="4"/>
        <v>0.1014188533342459</v>
      </c>
      <c r="BF33" s="172"/>
      <c r="BJ33" s="173"/>
      <c r="BL33" s="156">
        <v>3.3</v>
      </c>
      <c r="BM33" s="159">
        <v>5.0000000000000001E-3</v>
      </c>
      <c r="BN33" s="159">
        <v>24215.599999999999</v>
      </c>
      <c r="BO33" s="159">
        <v>-262647</v>
      </c>
      <c r="BQ33" s="47"/>
      <c r="BS33" s="156">
        <v>1996</v>
      </c>
      <c r="BT33" s="159">
        <v>8.9800000000000005E-2</v>
      </c>
      <c r="BU33" s="174">
        <v>8.9800000000000005E-2</v>
      </c>
      <c r="BW33" s="156">
        <v>4.0099999999999997E-2</v>
      </c>
      <c r="BX33" s="174">
        <v>7.85E-2</v>
      </c>
      <c r="BZ33" s="188"/>
      <c r="CB33" s="156">
        <f t="shared" si="5"/>
        <v>4.0099999999999997E-2</v>
      </c>
      <c r="CC33" s="159">
        <f t="shared" si="6"/>
        <v>7.2561319587648159</v>
      </c>
      <c r="CS33" s="158">
        <v>32964</v>
      </c>
      <c r="CT33" s="156">
        <v>0.149249831466752</v>
      </c>
      <c r="CU33" s="156">
        <v>0.1</v>
      </c>
      <c r="CV33" s="184">
        <v>832780042643.10095</v>
      </c>
      <c r="CW33" s="184">
        <v>-499038839.43232</v>
      </c>
      <c r="CZ33" s="7">
        <f>$CZ$30-$DA$30</f>
        <v>0.23436095935439694</v>
      </c>
      <c r="DA33" s="7">
        <f>$CZ$30+$DA$30</f>
        <v>0.85925223502701065</v>
      </c>
      <c r="DB33" s="156">
        <v>0.149249831466752</v>
      </c>
      <c r="DC33" s="156">
        <f t="shared" si="7"/>
        <v>0.56829283321507762</v>
      </c>
      <c r="DR33" s="194">
        <f>$DR$30-$DS$30</f>
        <v>5.9188713099227228E-2</v>
      </c>
      <c r="DS33" s="194">
        <f>$DR$30+$DS$30</f>
        <v>0.10464927572758891</v>
      </c>
      <c r="DT33" s="184">
        <f t="shared" si="8"/>
        <v>0.06</v>
      </c>
      <c r="DU33" s="187">
        <f t="shared" si="9"/>
        <v>11.025090993177511</v>
      </c>
      <c r="DX33" s="188"/>
      <c r="EB33" s="159"/>
      <c r="ED33" s="156">
        <v>0.06</v>
      </c>
      <c r="EE33" s="184">
        <v>827322384796.11902</v>
      </c>
      <c r="EF33" s="184">
        <v>-17798209014.1394</v>
      </c>
      <c r="EL33" s="156">
        <v>1964</v>
      </c>
      <c r="EM33" s="156">
        <v>1.9E-2</v>
      </c>
      <c r="EN33" s="156">
        <v>4.7083333333333303E-2</v>
      </c>
      <c r="EP33" s="156">
        <v>0.01</v>
      </c>
      <c r="EQ33" s="156">
        <v>4.4249999991666698E-2</v>
      </c>
      <c r="ET33" s="7">
        <f>$ET$30-$EU$30</f>
        <v>7.3744427393256026E-3</v>
      </c>
      <c r="EU33" s="195">
        <f>$ET$30+$EU$30</f>
        <v>6.7634073927341082E-2</v>
      </c>
      <c r="EV33" s="156">
        <f t="shared" si="10"/>
        <v>0.01</v>
      </c>
      <c r="EW33" s="156">
        <f t="shared" si="11"/>
        <v>8.7289596264425722</v>
      </c>
      <c r="FM33" s="158">
        <v>25689</v>
      </c>
      <c r="FN33" s="156">
        <v>0.28843920939384299</v>
      </c>
      <c r="FO33" s="156">
        <v>5.8000000000000003E-2</v>
      </c>
      <c r="FR33" s="7">
        <f>$FR$30-$FS$30</f>
        <v>6.1538770573751775E-2</v>
      </c>
      <c r="FS33" s="7">
        <f>$FR$30+$FS$30</f>
        <v>9.6568074167483461E-2</v>
      </c>
      <c r="FT33" s="156">
        <f t="shared" si="12"/>
        <v>5.0999999999999997E-2</v>
      </c>
      <c r="FU33" s="156">
        <f t="shared" si="13"/>
        <v>6.3157013789112355</v>
      </c>
      <c r="FX33" s="156">
        <v>-0.55121622870034404</v>
      </c>
      <c r="FY33" s="156">
        <v>5.0999999999999997E-2</v>
      </c>
    </row>
    <row r="34" spans="1:181" ht="22.5" customHeight="1" x14ac:dyDescent="0.45">
      <c r="A34" s="156">
        <v>1936</v>
      </c>
      <c r="B34" s="156">
        <v>1.4E-2</v>
      </c>
      <c r="C34" s="156">
        <v>0.16900000000000001</v>
      </c>
      <c r="E34" s="156">
        <v>3.4000000000000002E-2</v>
      </c>
      <c r="F34" s="159">
        <v>0</v>
      </c>
      <c r="H34" s="313"/>
      <c r="I34" s="314"/>
      <c r="J34" s="156">
        <f t="shared" si="0"/>
        <v>0</v>
      </c>
      <c r="K34" s="156">
        <f t="shared" si="1"/>
        <v>7.4241531092316357</v>
      </c>
      <c r="AB34" s="158">
        <v>37834</v>
      </c>
      <c r="AC34" s="159">
        <v>2.1999999999999999E-2</v>
      </c>
      <c r="AD34" s="159">
        <v>5.5</v>
      </c>
      <c r="AE34" s="159">
        <v>0.02</v>
      </c>
      <c r="AF34" s="159">
        <v>24351.8</v>
      </c>
      <c r="AG34" s="159">
        <v>-124049</v>
      </c>
      <c r="AI34" s="313"/>
      <c r="AJ34" s="314"/>
      <c r="AK34" s="156">
        <v>-4.0000000000000001E-3</v>
      </c>
      <c r="AL34" s="156">
        <f t="shared" si="2"/>
        <v>4.7198411186885707</v>
      </c>
      <c r="BA34" s="277"/>
      <c r="BB34" s="278"/>
      <c r="BC34" s="156">
        <f t="shared" si="3"/>
        <v>3.3</v>
      </c>
      <c r="BD34" s="173">
        <f t="shared" si="4"/>
        <v>0.1014188533342459</v>
      </c>
      <c r="BF34" s="196" t="s">
        <v>153</v>
      </c>
      <c r="BJ34" s="173"/>
      <c r="BL34" s="156">
        <v>3.3</v>
      </c>
      <c r="BM34" s="159">
        <v>5.0000000000000001E-3</v>
      </c>
      <c r="BN34" s="159">
        <v>24234.400000000001</v>
      </c>
      <c r="BO34" s="159">
        <v>-261750</v>
      </c>
      <c r="BQ34" s="47"/>
      <c r="BS34" s="156">
        <v>1997</v>
      </c>
      <c r="BT34" s="159">
        <v>7.1599999999999997E-2</v>
      </c>
      <c r="BU34" s="174">
        <v>7.1599999999999997E-2</v>
      </c>
      <c r="BW34" s="156">
        <v>4.2500000000000003E-2</v>
      </c>
      <c r="BX34" s="174">
        <v>8.1500000000000003E-2</v>
      </c>
      <c r="BZ34" s="273" t="s">
        <v>187</v>
      </c>
      <c r="CA34" s="274"/>
      <c r="CB34" s="156">
        <f t="shared" si="5"/>
        <v>4.2500000000000003E-2</v>
      </c>
      <c r="CC34" s="159">
        <f t="shared" si="6"/>
        <v>7.8128949434871835</v>
      </c>
      <c r="CS34" s="158">
        <v>32994</v>
      </c>
      <c r="CT34" s="156">
        <v>0.15090816292751</v>
      </c>
      <c r="CU34" s="156">
        <v>0.1</v>
      </c>
      <c r="CV34" s="184">
        <v>827322384796.11902</v>
      </c>
      <c r="CW34" s="184">
        <v>-237811797.68675199</v>
      </c>
      <c r="CZ34" s="188"/>
      <c r="DA34" s="159"/>
      <c r="DB34" s="156">
        <v>0.15090816292751</v>
      </c>
      <c r="DC34" s="156">
        <f t="shared" si="7"/>
        <v>0.57213566385776227</v>
      </c>
      <c r="DR34" s="197"/>
      <c r="DS34" s="198"/>
      <c r="DT34" s="184">
        <f t="shared" si="8"/>
        <v>0.06</v>
      </c>
      <c r="DU34" s="187">
        <f t="shared" si="9"/>
        <v>11.025090993177511</v>
      </c>
      <c r="DX34" s="199" t="s">
        <v>188</v>
      </c>
      <c r="EB34" s="159"/>
      <c r="ED34" s="156">
        <v>0.06</v>
      </c>
      <c r="EE34" s="184">
        <v>832780042643.10095</v>
      </c>
      <c r="EF34" s="184">
        <v>-17660783232.660999</v>
      </c>
      <c r="EL34" s="156">
        <v>1965</v>
      </c>
      <c r="EM34" s="156">
        <v>2.4E-2</v>
      </c>
      <c r="EN34" s="156">
        <v>3.95E-2</v>
      </c>
      <c r="EP34" s="156">
        <v>1.1252399999999999E-2</v>
      </c>
      <c r="EQ34" s="156">
        <v>4.5249999991666699E-2</v>
      </c>
      <c r="ET34" s="188"/>
      <c r="EU34" s="8"/>
      <c r="EV34" s="156">
        <f t="shared" si="10"/>
        <v>1.1252399999999999E-2</v>
      </c>
      <c r="EW34" s="156">
        <f t="shared" si="11"/>
        <v>9.058711553762814</v>
      </c>
      <c r="FM34" s="158">
        <v>25720</v>
      </c>
      <c r="FN34" s="156">
        <v>-0.14380481522480901</v>
      </c>
      <c r="FO34" s="156">
        <v>6.0999999999999999E-2</v>
      </c>
      <c r="FR34" s="188"/>
      <c r="FS34" s="159"/>
      <c r="FT34" s="156">
        <f t="shared" si="12"/>
        <v>5.1999999999999998E-2</v>
      </c>
      <c r="FU34" s="156">
        <f t="shared" si="13"/>
        <v>6.9092335202892086</v>
      </c>
      <c r="FX34" s="156">
        <v>-0.53032720409631195</v>
      </c>
      <c r="FY34" s="156">
        <v>5.1999999999999998E-2</v>
      </c>
    </row>
    <row r="35" spans="1:181" ht="18.5" customHeight="1" x14ac:dyDescent="0.35">
      <c r="A35" s="156">
        <v>1937</v>
      </c>
      <c r="B35" s="156">
        <v>2.9000000000000001E-2</v>
      </c>
      <c r="C35" s="156">
        <v>0.14299999999999999</v>
      </c>
      <c r="E35" s="156">
        <v>3.5000000000000003E-2</v>
      </c>
      <c r="F35" s="159">
        <v>1E-3</v>
      </c>
      <c r="H35" s="315">
        <f>COUNTIFS($E$28:$E$118,"&gt;"&amp;$H$31,$E$28:$E$118,"&lt;"&amp;$I$31)</f>
        <v>64</v>
      </c>
      <c r="I35" s="316"/>
      <c r="J35" s="156">
        <f t="shared" si="0"/>
        <v>1E-3</v>
      </c>
      <c r="K35" s="156">
        <f t="shared" si="1"/>
        <v>7.56826029413826</v>
      </c>
      <c r="AB35" s="158">
        <v>37865</v>
      </c>
      <c r="AC35" s="159">
        <v>2.3E-2</v>
      </c>
      <c r="AD35" s="159">
        <v>5.5</v>
      </c>
      <c r="AE35" s="159">
        <v>0.02</v>
      </c>
      <c r="AF35" s="159">
        <v>30327.8</v>
      </c>
      <c r="AG35" s="159">
        <v>-127930</v>
      </c>
      <c r="AI35" s="317">
        <f>COUNTIFS($AK$28:$AK$230,"&gt;="&amp;$AI$31,$AK$28:$AK$230,"&lt;="&amp;$AJ$31)</f>
        <v>143</v>
      </c>
      <c r="AJ35" s="318"/>
      <c r="AK35" s="156">
        <v>-2E-3</v>
      </c>
      <c r="AL35" s="156">
        <f t="shared" si="2"/>
        <v>6.3004537727975851</v>
      </c>
      <c r="BA35" s="275"/>
      <c r="BB35" s="276"/>
      <c r="BC35" s="156">
        <f t="shared" si="3"/>
        <v>3.3</v>
      </c>
      <c r="BD35" s="173">
        <f t="shared" si="4"/>
        <v>0.1014188533342459</v>
      </c>
      <c r="BF35" s="172"/>
      <c r="BJ35" s="173"/>
      <c r="BL35" s="156">
        <v>3.4</v>
      </c>
      <c r="BM35" s="159">
        <v>5.0000000000000001E-3</v>
      </c>
      <c r="BN35" s="159">
        <v>24351.8</v>
      </c>
      <c r="BO35" s="159">
        <v>-261623</v>
      </c>
      <c r="BQ35" s="47"/>
      <c r="BS35" s="156">
        <v>1998</v>
      </c>
      <c r="BT35" s="159">
        <v>0.1323</v>
      </c>
      <c r="BU35" s="174">
        <v>0.1323</v>
      </c>
      <c r="BW35" s="156">
        <v>4.2999999999999997E-2</v>
      </c>
      <c r="BX35" s="174">
        <v>8.3299999999999999E-2</v>
      </c>
      <c r="BZ35" s="277"/>
      <c r="CA35" s="278"/>
      <c r="CB35" s="156">
        <f t="shared" si="5"/>
        <v>4.2999999999999997E-2</v>
      </c>
      <c r="CC35" s="159">
        <f t="shared" si="6"/>
        <v>7.92864341439883</v>
      </c>
      <c r="CS35" s="158">
        <v>33025</v>
      </c>
      <c r="CT35" s="156">
        <v>0.15339566011884001</v>
      </c>
      <c r="CU35" s="156">
        <v>0.1</v>
      </c>
      <c r="CV35" s="184">
        <v>838082400908.45801</v>
      </c>
      <c r="CW35" s="184">
        <v>-268520943.747886</v>
      </c>
      <c r="CZ35" s="273" t="s">
        <v>189</v>
      </c>
      <c r="DA35" s="274"/>
      <c r="DB35" s="156">
        <v>0.15339566011884001</v>
      </c>
      <c r="DC35" s="156">
        <f t="shared" si="7"/>
        <v>0.57791816120726647</v>
      </c>
      <c r="DR35" s="296" t="s">
        <v>187</v>
      </c>
      <c r="DS35" s="297"/>
      <c r="DT35" s="184">
        <f t="shared" si="8"/>
        <v>0.06</v>
      </c>
      <c r="DU35" s="187">
        <f t="shared" si="9"/>
        <v>11.025090993177511</v>
      </c>
      <c r="DX35" s="188"/>
      <c r="EB35" s="159"/>
      <c r="ED35" s="156">
        <v>0.06</v>
      </c>
      <c r="EE35" s="184">
        <v>838082400908.45801</v>
      </c>
      <c r="EF35" s="184">
        <v>-17492721674.817699</v>
      </c>
      <c r="EL35" s="156">
        <v>1966</v>
      </c>
      <c r="EM35" s="156">
        <v>4.2000000000000003E-2</v>
      </c>
      <c r="EN35" s="156">
        <v>3.37499999933333E-2</v>
      </c>
      <c r="EP35" s="156">
        <v>1.2999999999999999E-2</v>
      </c>
      <c r="EQ35" s="156">
        <v>4.7083333333333303E-2</v>
      </c>
      <c r="ET35" s="273" t="s">
        <v>190</v>
      </c>
      <c r="EU35" s="285"/>
      <c r="EV35" s="156">
        <f t="shared" si="10"/>
        <v>1.2999999999999999E-2</v>
      </c>
      <c r="EW35" s="156">
        <f t="shared" si="11"/>
        <v>9.5122622017224661</v>
      </c>
      <c r="FM35" s="158">
        <v>25750</v>
      </c>
      <c r="FN35" s="156">
        <v>1.1136483160676001</v>
      </c>
      <c r="FO35" s="156">
        <v>6.4000000000000001E-2</v>
      </c>
      <c r="FR35" s="273" t="s">
        <v>191</v>
      </c>
      <c r="FS35" s="274"/>
      <c r="FT35" s="156">
        <f t="shared" si="12"/>
        <v>5.1999999999999998E-2</v>
      </c>
      <c r="FU35" s="156">
        <f t="shared" si="13"/>
        <v>6.9092335202892086</v>
      </c>
      <c r="FX35" s="156">
        <v>-0.50423099757904699</v>
      </c>
      <c r="FY35" s="156">
        <v>5.1999999999999998E-2</v>
      </c>
    </row>
    <row r="36" spans="1:181" ht="21" customHeight="1" x14ac:dyDescent="0.35">
      <c r="A36" s="156">
        <v>1938</v>
      </c>
      <c r="B36" s="156">
        <v>-2.8000000000000001E-2</v>
      </c>
      <c r="C36" s="156">
        <v>0.19</v>
      </c>
      <c r="E36" s="156">
        <v>3.5000000000000003E-2</v>
      </c>
      <c r="F36" s="159">
        <v>4.0000000000000001E-3</v>
      </c>
      <c r="H36" s="188"/>
      <c r="J36" s="156">
        <f t="shared" si="0"/>
        <v>4.0000000000000001E-3</v>
      </c>
      <c r="K36" s="156">
        <f t="shared" si="1"/>
        <v>7.9871877962564888</v>
      </c>
      <c r="AB36" s="158">
        <v>37895</v>
      </c>
      <c r="AC36" s="159">
        <v>0.02</v>
      </c>
      <c r="AD36" s="159">
        <v>5.4</v>
      </c>
      <c r="AE36" s="159">
        <v>0.02</v>
      </c>
      <c r="AF36" s="159">
        <v>24208.799999999999</v>
      </c>
      <c r="AG36" s="159">
        <v>-129466</v>
      </c>
      <c r="AI36" s="200"/>
      <c r="AJ36" s="201"/>
      <c r="AK36" s="156">
        <v>-2E-3</v>
      </c>
      <c r="AL36" s="156">
        <f t="shared" si="2"/>
        <v>6.3004537727975851</v>
      </c>
      <c r="BA36" s="301">
        <f>COUNTIFS($BC$28:$BC$230,"&gt;="&amp;$BA$31,$BC$28:$BC$230,"&lt;="&amp;$BB$31)</f>
        <v>133</v>
      </c>
      <c r="BB36" s="302"/>
      <c r="BC36" s="156">
        <f t="shared" si="3"/>
        <v>3.4</v>
      </c>
      <c r="BD36" s="173">
        <f t="shared" si="4"/>
        <v>0.10859095272093637</v>
      </c>
      <c r="BF36" s="172"/>
      <c r="BJ36" s="173"/>
      <c r="BL36" s="156">
        <v>3.4</v>
      </c>
      <c r="BM36" s="159">
        <v>5.0000000000000001E-3</v>
      </c>
      <c r="BN36" s="159">
        <v>24382.6</v>
      </c>
      <c r="BO36" s="159">
        <v>-261558</v>
      </c>
      <c r="BQ36" s="47"/>
      <c r="BS36" s="156">
        <v>1999</v>
      </c>
      <c r="BT36" s="159">
        <v>4.6699999999999998E-2</v>
      </c>
      <c r="BU36" s="174">
        <v>7.7899999999999997E-2</v>
      </c>
      <c r="BW36" s="156">
        <v>4.6699999999999998E-2</v>
      </c>
      <c r="BX36" s="174">
        <v>8.5999999999999993E-2</v>
      </c>
      <c r="BZ36" s="275"/>
      <c r="CA36" s="276"/>
      <c r="CB36" s="156">
        <f t="shared" si="5"/>
        <v>4.6699999999999998E-2</v>
      </c>
      <c r="CC36" s="159">
        <f t="shared" si="6"/>
        <v>8.774556236072085</v>
      </c>
      <c r="CS36" s="158">
        <v>33055</v>
      </c>
      <c r="CT36" s="156">
        <v>0.15671232304035701</v>
      </c>
      <c r="CU36" s="156">
        <v>0.1</v>
      </c>
      <c r="CV36" s="184">
        <v>839137574243.63696</v>
      </c>
      <c r="CW36" s="184">
        <v>-269278076.42420501</v>
      </c>
      <c r="CZ36" s="277"/>
      <c r="DA36" s="278"/>
      <c r="DB36" s="156">
        <v>0.15671232304035701</v>
      </c>
      <c r="DC36" s="156">
        <f t="shared" si="7"/>
        <v>0.585661423740783</v>
      </c>
      <c r="DR36" s="319"/>
      <c r="DS36" s="320"/>
      <c r="DT36" s="184">
        <f t="shared" si="8"/>
        <v>0.06</v>
      </c>
      <c r="DU36" s="187">
        <f t="shared" si="9"/>
        <v>11.025090993177511</v>
      </c>
      <c r="DX36" s="202"/>
      <c r="EB36" s="159"/>
      <c r="ED36" s="156">
        <v>0.06</v>
      </c>
      <c r="EE36" s="184">
        <v>839137574243.63696</v>
      </c>
      <c r="EF36" s="184">
        <v>-17235669107.358601</v>
      </c>
      <c r="EL36" s="156">
        <v>1967</v>
      </c>
      <c r="EM36" s="156">
        <v>3.4000000000000002E-2</v>
      </c>
      <c r="EN36" s="156">
        <v>3.8333333323333302E-2</v>
      </c>
      <c r="EP36" s="156">
        <v>1.2999999999999999E-2</v>
      </c>
      <c r="EQ36" s="156">
        <v>5.3333333324166697E-2</v>
      </c>
      <c r="ET36" s="275"/>
      <c r="EU36" s="286"/>
      <c r="EV36" s="156">
        <f t="shared" si="10"/>
        <v>1.2999999999999999E-2</v>
      </c>
      <c r="EW36" s="156">
        <f t="shared" si="11"/>
        <v>9.5122622017224661</v>
      </c>
      <c r="FM36" s="158">
        <v>25781</v>
      </c>
      <c r="FN36" s="156">
        <v>-7.1212894444077496E-2</v>
      </c>
      <c r="FO36" s="156">
        <v>6.0999999999999999E-2</v>
      </c>
      <c r="FR36" s="275"/>
      <c r="FS36" s="276"/>
      <c r="FT36" s="156">
        <f t="shared" si="12"/>
        <v>5.1999999999999998E-2</v>
      </c>
      <c r="FU36" s="156">
        <f t="shared" si="13"/>
        <v>6.9092335202892086</v>
      </c>
      <c r="FX36" s="156">
        <v>-0.48522872923378402</v>
      </c>
      <c r="FY36" s="156">
        <v>5.1999999999999998E-2</v>
      </c>
    </row>
    <row r="37" spans="1:181" ht="12.5" customHeight="1" x14ac:dyDescent="0.35">
      <c r="A37" s="156">
        <v>1939</v>
      </c>
      <c r="B37" s="156">
        <v>0</v>
      </c>
      <c r="C37" s="156">
        <v>0.17199999999999999</v>
      </c>
      <c r="E37" s="156">
        <v>3.5999999999999997E-2</v>
      </c>
      <c r="F37" s="159">
        <v>6.0000000000000001E-3</v>
      </c>
      <c r="H37" s="303" t="s">
        <v>192</v>
      </c>
      <c r="I37" s="304"/>
      <c r="J37" s="156">
        <f t="shared" si="0"/>
        <v>6.0000000000000001E-3</v>
      </c>
      <c r="K37" s="156">
        <f t="shared" si="1"/>
        <v>8.2531131215399061</v>
      </c>
      <c r="AB37" s="158">
        <v>37926</v>
      </c>
      <c r="AC37" s="159">
        <v>1.7999999999999999E-2</v>
      </c>
      <c r="AD37" s="159">
        <v>5.3</v>
      </c>
      <c r="AE37" s="159">
        <v>0.02</v>
      </c>
      <c r="AF37" s="159">
        <v>24215.599999999999</v>
      </c>
      <c r="AG37" s="159">
        <v>-130355</v>
      </c>
      <c r="AI37" s="273" t="s">
        <v>193</v>
      </c>
      <c r="AJ37" s="274"/>
      <c r="AK37" s="156">
        <v>-1E-3</v>
      </c>
      <c r="AL37" s="156">
        <f t="shared" si="2"/>
        <v>7.2139630805221833</v>
      </c>
      <c r="BA37" s="188"/>
      <c r="BB37" s="159"/>
      <c r="BC37" s="156">
        <f t="shared" si="3"/>
        <v>3.4</v>
      </c>
      <c r="BD37" s="173">
        <f t="shared" si="4"/>
        <v>0.10859095272093637</v>
      </c>
      <c r="BF37" s="172"/>
      <c r="BJ37" s="173"/>
      <c r="BL37" s="156">
        <v>3.4</v>
      </c>
      <c r="BM37" s="159">
        <v>5.0000000000000001E-3</v>
      </c>
      <c r="BN37" s="159">
        <v>24683.1</v>
      </c>
      <c r="BO37" s="159">
        <v>-261175</v>
      </c>
      <c r="BQ37" s="47"/>
      <c r="BS37" s="156">
        <v>2000</v>
      </c>
      <c r="BT37" s="159">
        <v>4.0099999999999997E-2</v>
      </c>
      <c r="BU37" s="174">
        <v>7.85E-2</v>
      </c>
      <c r="BW37" s="156">
        <v>4.8599999999999997E-2</v>
      </c>
      <c r="BX37" s="174">
        <v>8.6300000000000002E-2</v>
      </c>
      <c r="BZ37" s="301">
        <f>COUNTIFS($CB$29:$CB$57,"&gt;="&amp;$BZ$32,$CB$29:$CB$57,"&lt;="&amp;$CA$32)</f>
        <v>18</v>
      </c>
      <c r="CA37" s="302"/>
      <c r="CB37" s="156">
        <f t="shared" si="5"/>
        <v>4.8599999999999997E-2</v>
      </c>
      <c r="CC37" s="159">
        <f t="shared" si="6"/>
        <v>9.1963833041745264</v>
      </c>
      <c r="CS37" s="158">
        <v>33086</v>
      </c>
      <c r="CT37" s="156">
        <v>0.157541488770545</v>
      </c>
      <c r="CU37" s="156">
        <v>0.1</v>
      </c>
      <c r="CV37" s="184">
        <v>848139414961.23901</v>
      </c>
      <c r="CW37" s="184">
        <v>-408875589.74124801</v>
      </c>
      <c r="CZ37" s="275"/>
      <c r="DA37" s="276"/>
      <c r="DB37" s="156">
        <v>0.157541488770545</v>
      </c>
      <c r="DC37" s="156">
        <f t="shared" si="7"/>
        <v>0.58760305034370619</v>
      </c>
      <c r="DR37" s="298"/>
      <c r="DS37" s="299"/>
      <c r="DT37" s="184">
        <f t="shared" si="8"/>
        <v>0.06</v>
      </c>
      <c r="DU37" s="187">
        <f t="shared" si="9"/>
        <v>11.025090993177511</v>
      </c>
      <c r="DX37" s="202" t="s">
        <v>194</v>
      </c>
      <c r="EB37" s="159"/>
      <c r="ED37" s="156">
        <v>0.06</v>
      </c>
      <c r="EE37" s="184">
        <v>848139414961.23901</v>
      </c>
      <c r="EF37" s="184">
        <v>-17050369212.133101</v>
      </c>
      <c r="EL37" s="156">
        <v>1968</v>
      </c>
      <c r="EM37" s="156">
        <v>3.9E-2</v>
      </c>
      <c r="EN37" s="156">
        <v>4.5249999991666699E-2</v>
      </c>
      <c r="EP37" s="156">
        <v>1.2999999999999999E-2</v>
      </c>
      <c r="EQ37" s="156">
        <v>5.5666666657500002E-2</v>
      </c>
      <c r="ET37" s="301">
        <f>COUNTIFS($EV$30:$EV$89,"&gt;="&amp;$ET$33,$EV$30:$EV$89,"&lt;="&amp;$EU$33)</f>
        <v>48</v>
      </c>
      <c r="EU37" s="309"/>
      <c r="EV37" s="156">
        <f t="shared" si="10"/>
        <v>1.2999999999999999E-2</v>
      </c>
      <c r="EW37" s="156">
        <f t="shared" si="11"/>
        <v>9.5122622017224661</v>
      </c>
      <c r="FM37" s="158">
        <v>25812</v>
      </c>
      <c r="FN37" s="156">
        <v>-0.23039744030088199</v>
      </c>
      <c r="FO37" s="156">
        <v>0.06</v>
      </c>
      <c r="FR37" s="301">
        <f>COUNTIFS($FT$30:$FT$628,"&gt;="&amp;$FR$33,$FT$30:$FT$628,"&lt;="&amp;$FS$33)</f>
        <v>401</v>
      </c>
      <c r="FS37" s="302"/>
      <c r="FT37" s="156">
        <f t="shared" si="12"/>
        <v>5.1999999999999998E-2</v>
      </c>
      <c r="FU37" s="156">
        <f t="shared" si="13"/>
        <v>6.9092335202892086</v>
      </c>
      <c r="FX37" s="156">
        <v>-0.478215134388914</v>
      </c>
      <c r="FY37" s="156">
        <v>5.1999999999999998E-2</v>
      </c>
    </row>
    <row r="38" spans="1:181" ht="14.5" customHeight="1" x14ac:dyDescent="0.35">
      <c r="A38" s="156">
        <v>1940</v>
      </c>
      <c r="B38" s="156">
        <v>7.0000000000000001E-3</v>
      </c>
      <c r="C38" s="156">
        <v>0.14599999999999999</v>
      </c>
      <c r="E38" s="156">
        <v>3.7999999999999999E-2</v>
      </c>
      <c r="F38" s="159">
        <v>7.0000000000000001E-3</v>
      </c>
      <c r="H38" s="305"/>
      <c r="I38" s="306"/>
      <c r="J38" s="156">
        <f t="shared" si="0"/>
        <v>7.0000000000000001E-3</v>
      </c>
      <c r="K38" s="156">
        <f t="shared" si="1"/>
        <v>8.3814151425527523</v>
      </c>
      <c r="AB38" s="158">
        <v>37956</v>
      </c>
      <c r="AC38" s="159">
        <v>1.9E-2</v>
      </c>
      <c r="AD38" s="159">
        <v>5.0999999999999996</v>
      </c>
      <c r="AE38" s="159">
        <v>0.02</v>
      </c>
      <c r="AF38" s="159">
        <v>30279.9</v>
      </c>
      <c r="AG38" s="159">
        <v>-134228</v>
      </c>
      <c r="AI38" s="277"/>
      <c r="AJ38" s="278"/>
      <c r="AK38" s="156">
        <v>-1E-3</v>
      </c>
      <c r="AL38" s="156">
        <f t="shared" si="2"/>
        <v>7.2139630805221833</v>
      </c>
      <c r="BA38" s="273" t="s">
        <v>192</v>
      </c>
      <c r="BB38" s="274"/>
      <c r="BC38" s="156">
        <f t="shared" si="3"/>
        <v>3.4</v>
      </c>
      <c r="BD38" s="173">
        <f t="shared" si="4"/>
        <v>0.10859095272093637</v>
      </c>
      <c r="BF38" s="172"/>
      <c r="BJ38" s="173"/>
      <c r="BL38" s="156">
        <v>3.4</v>
      </c>
      <c r="BM38" s="159">
        <v>5.0000000000000001E-3</v>
      </c>
      <c r="BN38" s="159">
        <v>25031</v>
      </c>
      <c r="BO38" s="159">
        <v>-260105</v>
      </c>
      <c r="BQ38" s="47"/>
      <c r="BS38" s="156">
        <v>2001</v>
      </c>
      <c r="BT38" s="159">
        <v>3.78E-2</v>
      </c>
      <c r="BU38" s="174">
        <v>8.1500000000000003E-2</v>
      </c>
      <c r="BW38" s="156">
        <v>4.9399999999999999E-2</v>
      </c>
      <c r="BX38" s="174">
        <v>8.8099999999999998E-2</v>
      </c>
      <c r="BZ38" s="188"/>
      <c r="CB38" s="156">
        <f t="shared" si="5"/>
        <v>4.9399999999999999E-2</v>
      </c>
      <c r="CC38" s="159">
        <f t="shared" si="6"/>
        <v>9.3702941936444244</v>
      </c>
      <c r="CS38" s="158">
        <v>33117</v>
      </c>
      <c r="CT38" s="156">
        <v>0.15837065450073301</v>
      </c>
      <c r="CU38" s="156">
        <v>0.1</v>
      </c>
      <c r="CV38" s="184">
        <v>860662988027.58398</v>
      </c>
      <c r="CW38" s="184">
        <v>-662586628.90766001</v>
      </c>
      <c r="CZ38" s="301">
        <f>COUNTIFS(DB30:DB387,"&gt;="&amp;$CZ$33,$DB$30:$DB$387,"&lt;="&amp;$DA$33)</f>
        <v>224</v>
      </c>
      <c r="DA38" s="302"/>
      <c r="DB38" s="156">
        <v>0.15837065450073301</v>
      </c>
      <c r="DC38" s="156">
        <f t="shared" si="7"/>
        <v>0.58954696200081325</v>
      </c>
      <c r="DR38" s="301">
        <f>COUNTIFS($DT$30:$DT$387,"&gt;="&amp;$DR$33,$DT$30:$DT$387,"&lt;="&amp;$DS$33)</f>
        <v>281</v>
      </c>
      <c r="DS38" s="302"/>
      <c r="DT38" s="184">
        <f t="shared" si="8"/>
        <v>0.06</v>
      </c>
      <c r="DU38" s="187">
        <f t="shared" si="9"/>
        <v>11.025090993177511</v>
      </c>
      <c r="DX38" s="188"/>
      <c r="EB38" s="159"/>
      <c r="ED38" s="156">
        <v>0.06</v>
      </c>
      <c r="EE38" s="184">
        <v>860662988027.58398</v>
      </c>
      <c r="EF38" s="184">
        <v>-17043857948.405899</v>
      </c>
      <c r="EL38" s="156">
        <v>1969</v>
      </c>
      <c r="EM38" s="156">
        <v>4.8000000000000001E-2</v>
      </c>
      <c r="EN38" s="156">
        <v>4.4249999991666698E-2</v>
      </c>
      <c r="EP38" s="156">
        <v>1.2999999999999999E-2</v>
      </c>
      <c r="EQ38" s="156">
        <v>5.5833333333333297E-2</v>
      </c>
      <c r="ET38" s="188"/>
      <c r="EU38" s="8"/>
      <c r="EV38" s="156">
        <f t="shared" si="10"/>
        <v>1.2999999999999999E-2</v>
      </c>
      <c r="EW38" s="156">
        <f t="shared" si="11"/>
        <v>9.5122622017224661</v>
      </c>
      <c r="FM38" s="158">
        <v>25842</v>
      </c>
      <c r="FN38" s="156">
        <v>0.142856424239135</v>
      </c>
      <c r="FO38" s="156">
        <v>0.06</v>
      </c>
      <c r="FR38" s="203"/>
      <c r="FS38" s="204"/>
      <c r="FT38" s="156">
        <f t="shared" si="12"/>
        <v>5.2999999999999999E-2</v>
      </c>
      <c r="FU38" s="156">
        <f t="shared" si="13"/>
        <v>7.5339446029588819</v>
      </c>
      <c r="FX38" s="156">
        <v>-0.47704920863868799</v>
      </c>
      <c r="FY38" s="156">
        <v>5.2999999999999999E-2</v>
      </c>
    </row>
    <row r="39" spans="1:181" ht="24.5" customHeight="1" x14ac:dyDescent="0.35">
      <c r="A39" s="156">
        <v>1941</v>
      </c>
      <c r="B39" s="156">
        <v>9.9000000000000005E-2</v>
      </c>
      <c r="C39" s="156">
        <v>9.9000000000000005E-2</v>
      </c>
      <c r="E39" s="156">
        <v>3.7999999999999999E-2</v>
      </c>
      <c r="F39" s="159">
        <v>7.0000000000000001E-3</v>
      </c>
      <c r="H39" s="307"/>
      <c r="I39" s="308"/>
      <c r="J39" s="156">
        <f t="shared" si="0"/>
        <v>7.0000000000000001E-3</v>
      </c>
      <c r="K39" s="156">
        <f t="shared" si="1"/>
        <v>8.3814151425527523</v>
      </c>
      <c r="AB39" s="158">
        <v>37987</v>
      </c>
      <c r="AC39" s="159">
        <v>1.9E-2</v>
      </c>
      <c r="AD39" s="159">
        <v>5.0999999999999996</v>
      </c>
      <c r="AE39" s="159">
        <v>0.02</v>
      </c>
      <c r="AF39" s="159">
        <v>24234.400000000001</v>
      </c>
      <c r="AG39" s="159">
        <v>-134408</v>
      </c>
      <c r="AI39" s="275"/>
      <c r="AJ39" s="276"/>
      <c r="AK39" s="156">
        <v>0</v>
      </c>
      <c r="AL39" s="156">
        <f t="shared" si="2"/>
        <v>8.2103670928116728</v>
      </c>
      <c r="BA39" s="277"/>
      <c r="BB39" s="278"/>
      <c r="BC39" s="156">
        <f t="shared" si="3"/>
        <v>3.4</v>
      </c>
      <c r="BD39" s="173">
        <f t="shared" si="4"/>
        <v>0.10859095272093637</v>
      </c>
      <c r="BF39" s="172"/>
      <c r="BJ39" s="173"/>
      <c r="BL39" s="156">
        <v>3.5</v>
      </c>
      <c r="BM39" s="159">
        <v>5.0000000000000001E-3</v>
      </c>
      <c r="BN39" s="159">
        <v>25073.7</v>
      </c>
      <c r="BO39" s="159">
        <v>-259724</v>
      </c>
      <c r="BQ39" s="47"/>
      <c r="BS39" s="156">
        <v>2002</v>
      </c>
      <c r="BT39" s="159">
        <v>4.2999999999999997E-2</v>
      </c>
      <c r="BU39" s="174">
        <v>8.6300000000000002E-2</v>
      </c>
      <c r="BW39" s="156">
        <v>5.5E-2</v>
      </c>
      <c r="BX39" s="174">
        <v>8.8599999999999998E-2</v>
      </c>
      <c r="BZ39" s="273" t="s">
        <v>195</v>
      </c>
      <c r="CA39" s="274"/>
      <c r="CB39" s="156">
        <f t="shared" si="5"/>
        <v>5.5E-2</v>
      </c>
      <c r="CC39" s="159">
        <f t="shared" si="6"/>
        <v>10.501257727296048</v>
      </c>
      <c r="CS39" s="158">
        <v>33147</v>
      </c>
      <c r="CT39" s="156">
        <v>0.16168731742225101</v>
      </c>
      <c r="CU39" s="156">
        <v>0.1</v>
      </c>
      <c r="CV39" s="184">
        <v>873861835700.07605</v>
      </c>
      <c r="CW39" s="184">
        <v>-603783101.51584303</v>
      </c>
      <c r="CZ39" s="188"/>
      <c r="DA39" s="159"/>
      <c r="DB39" s="156">
        <v>0.16168731742225101</v>
      </c>
      <c r="DC39" s="156">
        <f t="shared" si="7"/>
        <v>0.59734506014628186</v>
      </c>
      <c r="DR39" s="197"/>
      <c r="DS39" s="198"/>
      <c r="DT39" s="184">
        <f t="shared" si="8"/>
        <v>0.06</v>
      </c>
      <c r="DU39" s="187">
        <f t="shared" si="9"/>
        <v>11.025090993177511</v>
      </c>
      <c r="DX39" s="188"/>
      <c r="EB39" s="159"/>
      <c r="ED39" s="156">
        <v>0.06</v>
      </c>
      <c r="EE39" s="184">
        <v>873861835700.07605</v>
      </c>
      <c r="EF39" s="184">
        <v>-16875713673.8617</v>
      </c>
      <c r="EL39" s="156">
        <v>1970</v>
      </c>
      <c r="EM39" s="156">
        <v>0.03</v>
      </c>
      <c r="EN39" s="156">
        <v>5.6749999991666703E-2</v>
      </c>
      <c r="EP39" s="156">
        <v>1.4E-2</v>
      </c>
      <c r="EQ39" s="156">
        <v>5.6583333333333298E-2</v>
      </c>
      <c r="ET39" s="273" t="s">
        <v>196</v>
      </c>
      <c r="EU39" s="285"/>
      <c r="EV39" s="156">
        <f t="shared" si="10"/>
        <v>1.4E-2</v>
      </c>
      <c r="EW39" s="156">
        <f t="shared" si="11"/>
        <v>9.7671409530732056</v>
      </c>
      <c r="FM39" s="158">
        <v>25873</v>
      </c>
      <c r="FN39" s="156">
        <v>0.16705122077158799</v>
      </c>
      <c r="FO39" s="156">
        <v>6.0999999999999999E-2</v>
      </c>
      <c r="FR39" s="273" t="s">
        <v>197</v>
      </c>
      <c r="FS39" s="274"/>
      <c r="FT39" s="156">
        <f t="shared" si="12"/>
        <v>5.2999999999999999E-2</v>
      </c>
      <c r="FU39" s="156">
        <f t="shared" si="13"/>
        <v>7.5339446029588819</v>
      </c>
      <c r="FX39" s="156">
        <v>-0.44383758650599497</v>
      </c>
      <c r="FY39" s="156">
        <v>5.2999999999999999E-2</v>
      </c>
    </row>
    <row r="40" spans="1:181" ht="18.5" customHeight="1" x14ac:dyDescent="0.35">
      <c r="A40" s="156">
        <v>1942</v>
      </c>
      <c r="B40" s="156">
        <v>0.09</v>
      </c>
      <c r="C40" s="156">
        <v>4.7E-2</v>
      </c>
      <c r="E40" s="156">
        <v>3.9E-2</v>
      </c>
      <c r="F40" s="159">
        <v>7.0000000000000001E-3</v>
      </c>
      <c r="H40" s="292">
        <f>$H$35/SUBTOTAL(102,$J:$J)</f>
        <v>0.70329670329670335</v>
      </c>
      <c r="I40" s="293"/>
      <c r="J40" s="156">
        <f t="shared" si="0"/>
        <v>7.0000000000000001E-3</v>
      </c>
      <c r="K40" s="156">
        <f t="shared" si="1"/>
        <v>8.3814151425527523</v>
      </c>
      <c r="AB40" s="158">
        <v>38018</v>
      </c>
      <c r="AC40" s="159">
        <v>1.7000000000000001E-2</v>
      </c>
      <c r="AD40" s="159">
        <v>5</v>
      </c>
      <c r="AE40" s="159">
        <v>0.02</v>
      </c>
      <c r="AF40" s="159">
        <v>24382.6</v>
      </c>
      <c r="AG40" s="159">
        <v>-138204</v>
      </c>
      <c r="AI40" s="294">
        <f>$AI$35/SUBTOTAL(102,$AK$28:$AK$230)</f>
        <v>0.70443349753694584</v>
      </c>
      <c r="AJ40" s="295"/>
      <c r="AK40" s="156">
        <v>0</v>
      </c>
      <c r="AL40" s="156">
        <f t="shared" si="2"/>
        <v>8.2103670928116728</v>
      </c>
      <c r="BA40" s="275"/>
      <c r="BB40" s="276"/>
      <c r="BC40" s="156">
        <f t="shared" si="3"/>
        <v>3.5</v>
      </c>
      <c r="BD40" s="173">
        <f t="shared" si="4"/>
        <v>0.11590932296484985</v>
      </c>
      <c r="BF40" s="172"/>
      <c r="BJ40" s="173"/>
      <c r="BL40" s="156">
        <v>3.5</v>
      </c>
      <c r="BM40" s="159">
        <v>5.0000000000000001E-3</v>
      </c>
      <c r="BN40" s="159">
        <v>25321.4</v>
      </c>
      <c r="BO40" s="159">
        <v>-259425</v>
      </c>
      <c r="BQ40" s="47"/>
      <c r="BS40" s="156">
        <v>2003</v>
      </c>
      <c r="BT40" s="159">
        <v>3.8100000000000002E-2</v>
      </c>
      <c r="BU40" s="174">
        <v>8.8999999999999996E-2</v>
      </c>
      <c r="BW40" s="156">
        <v>5.8000000000000003E-2</v>
      </c>
      <c r="BX40" s="174">
        <v>8.8900000000000007E-2</v>
      </c>
      <c r="BZ40" s="277"/>
      <c r="CA40" s="278"/>
      <c r="CB40" s="156">
        <f t="shared" si="5"/>
        <v>5.8000000000000003E-2</v>
      </c>
      <c r="CC40" s="159">
        <f t="shared" si="6"/>
        <v>11.025009260645069</v>
      </c>
      <c r="CS40" s="158">
        <v>33178</v>
      </c>
      <c r="CT40" s="156">
        <v>0.16417481461357999</v>
      </c>
      <c r="CU40" s="156">
        <v>0.1</v>
      </c>
      <c r="CV40" s="184">
        <v>888509823595.25098</v>
      </c>
      <c r="CW40" s="184">
        <v>-889245104.05210102</v>
      </c>
      <c r="CZ40" s="273" t="s">
        <v>198</v>
      </c>
      <c r="DA40" s="274"/>
      <c r="DB40" s="156">
        <v>0.16417481461357999</v>
      </c>
      <c r="DC40" s="156">
        <f t="shared" si="7"/>
        <v>0.6032166420729278</v>
      </c>
      <c r="DR40" s="296" t="s">
        <v>199</v>
      </c>
      <c r="DS40" s="297"/>
      <c r="DT40" s="184">
        <f t="shared" si="8"/>
        <v>0.06</v>
      </c>
      <c r="DU40" s="187">
        <f t="shared" si="9"/>
        <v>11.025090993177511</v>
      </c>
      <c r="DX40" s="188"/>
      <c r="EB40" s="159"/>
      <c r="ED40" s="156">
        <v>0.06</v>
      </c>
      <c r="EE40" s="184">
        <v>888509823595.25098</v>
      </c>
      <c r="EF40" s="184">
        <v>-16618555019.350599</v>
      </c>
      <c r="EL40" s="156">
        <v>1971</v>
      </c>
      <c r="EM40" s="156">
        <v>0.03</v>
      </c>
      <c r="EN40" s="156">
        <v>6.1999999995833298E-2</v>
      </c>
      <c r="EP40" s="156">
        <v>1.4287599999999999E-2</v>
      </c>
      <c r="EQ40" s="156">
        <v>5.6749999991666703E-2</v>
      </c>
      <c r="ET40" s="275"/>
      <c r="EU40" s="286"/>
      <c r="EV40" s="156">
        <f t="shared" si="10"/>
        <v>1.4287599999999999E-2</v>
      </c>
      <c r="EW40" s="156">
        <f t="shared" si="11"/>
        <v>9.8396935226598856</v>
      </c>
      <c r="FM40" s="158">
        <v>25903</v>
      </c>
      <c r="FN40" s="156">
        <v>-0.44383758650599497</v>
      </c>
      <c r="FO40" s="156">
        <v>6.2E-2</v>
      </c>
      <c r="FR40" s="275"/>
      <c r="FS40" s="276"/>
      <c r="FT40" s="156">
        <f t="shared" si="12"/>
        <v>5.2999999999999999E-2</v>
      </c>
      <c r="FU40" s="156">
        <f t="shared" si="13"/>
        <v>7.5339446029588819</v>
      </c>
      <c r="FX40" s="156">
        <v>-0.40256692106075698</v>
      </c>
      <c r="FY40" s="156">
        <v>5.2999999999999999E-2</v>
      </c>
    </row>
    <row r="41" spans="1:181" x14ac:dyDescent="0.35">
      <c r="A41" s="156">
        <v>1943</v>
      </c>
      <c r="B41" s="156">
        <v>0.03</v>
      </c>
      <c r="C41" s="156">
        <v>1.9E-2</v>
      </c>
      <c r="E41" s="156">
        <v>3.9E-2</v>
      </c>
      <c r="F41" s="159">
        <v>7.0000000000000001E-3</v>
      </c>
      <c r="H41" s="205"/>
      <c r="I41" s="206"/>
      <c r="J41" s="156">
        <f t="shared" si="0"/>
        <v>7.0000000000000001E-3</v>
      </c>
      <c r="K41" s="156">
        <f t="shared" si="1"/>
        <v>8.3814151425527523</v>
      </c>
      <c r="AB41" s="158">
        <v>38047</v>
      </c>
      <c r="AC41" s="159">
        <v>1.7000000000000001E-2</v>
      </c>
      <c r="AD41" s="159">
        <v>5.2</v>
      </c>
      <c r="AE41" s="159">
        <v>0.02</v>
      </c>
      <c r="AF41" s="159">
        <v>30665.200000000001</v>
      </c>
      <c r="AG41" s="159">
        <v>-143003</v>
      </c>
      <c r="AI41" s="188"/>
      <c r="AJ41" s="159"/>
      <c r="AK41" s="156">
        <v>0</v>
      </c>
      <c r="AL41" s="156">
        <f t="shared" si="2"/>
        <v>8.2103670928116728</v>
      </c>
      <c r="BA41" s="292">
        <f>$BA$36/SUBTOTAL(102,$BC$28:$BC$230)</f>
        <v>0.65517241379310343</v>
      </c>
      <c r="BB41" s="293"/>
      <c r="BC41" s="156">
        <f t="shared" si="3"/>
        <v>3.5</v>
      </c>
      <c r="BD41" s="173">
        <f t="shared" si="4"/>
        <v>0.11590932296484985</v>
      </c>
      <c r="BF41" s="172"/>
      <c r="BJ41" s="173"/>
      <c r="BL41" s="156">
        <v>3.5</v>
      </c>
      <c r="BM41" s="159">
        <v>7.4999999999999997E-3</v>
      </c>
      <c r="BN41" s="159">
        <v>25414.799999999999</v>
      </c>
      <c r="BO41" s="159">
        <v>-258590</v>
      </c>
      <c r="BQ41" s="47"/>
      <c r="BS41" s="156">
        <v>2004</v>
      </c>
      <c r="BT41" s="159">
        <v>3.7699999999999997E-2</v>
      </c>
      <c r="BU41" s="174">
        <v>8.8099999999999998E-2</v>
      </c>
      <c r="BW41" s="156">
        <v>5.8700000000000002E-2</v>
      </c>
      <c r="BX41" s="174">
        <v>8.8999999999999996E-2</v>
      </c>
      <c r="BZ41" s="275"/>
      <c r="CA41" s="276"/>
      <c r="CB41" s="156">
        <f t="shared" si="5"/>
        <v>5.8700000000000002E-2</v>
      </c>
      <c r="CC41" s="159">
        <f t="shared" si="6"/>
        <v>11.137087049706386</v>
      </c>
      <c r="CS41" s="158">
        <v>33208</v>
      </c>
      <c r="CT41" s="156">
        <v>0.16500398034376801</v>
      </c>
      <c r="CU41" s="156">
        <v>0.1</v>
      </c>
      <c r="CV41" s="184">
        <v>899131429238.62598</v>
      </c>
      <c r="CW41" s="184">
        <v>-588889110.84316397</v>
      </c>
      <c r="CZ41" s="275"/>
      <c r="DA41" s="276"/>
      <c r="DB41" s="156">
        <v>0.16500398034376801</v>
      </c>
      <c r="DC41" s="156">
        <f t="shared" si="7"/>
        <v>0.605178109463408</v>
      </c>
      <c r="DR41" s="298"/>
      <c r="DS41" s="299"/>
      <c r="DT41" s="184">
        <f t="shared" si="8"/>
        <v>0.06</v>
      </c>
      <c r="DU41" s="187">
        <f t="shared" si="9"/>
        <v>11.025090993177511</v>
      </c>
      <c r="DX41" s="188"/>
      <c r="EB41" s="159"/>
      <c r="ED41" s="156">
        <v>0.06</v>
      </c>
      <c r="EE41" s="184">
        <v>899131429238.62598</v>
      </c>
      <c r="EF41" s="184">
        <v>-16565781186.940599</v>
      </c>
      <c r="EL41" s="156">
        <v>1972</v>
      </c>
      <c r="EM41" s="156">
        <v>4.8000000000000001E-2</v>
      </c>
      <c r="EN41" s="156">
        <v>6.2333333324999997E-2</v>
      </c>
      <c r="EP41" s="156">
        <v>1.4999999999999999E-2</v>
      </c>
      <c r="EQ41" s="156">
        <v>5.83333333333333E-2</v>
      </c>
      <c r="ET41" s="292">
        <f>$ET$37/SUBTOTAL(102,$EV$30:$EV$89)</f>
        <v>0.8</v>
      </c>
      <c r="EU41" s="300"/>
      <c r="EV41" s="156">
        <f t="shared" si="10"/>
        <v>1.4999999999999999E-2</v>
      </c>
      <c r="EW41" s="156">
        <f t="shared" si="11"/>
        <v>10.017807850029225</v>
      </c>
      <c r="FM41" s="158">
        <v>25934</v>
      </c>
      <c r="FN41" s="156">
        <v>0.470282773042005</v>
      </c>
      <c r="FO41" s="156">
        <v>6.2E-2</v>
      </c>
      <c r="FR41" s="292">
        <f>$FR$37/SUBTOTAL(102,$FT$30:$FT$628)</f>
        <v>0.669449081803005</v>
      </c>
      <c r="FS41" s="293"/>
      <c r="FT41" s="156">
        <f t="shared" si="12"/>
        <v>5.2999999999999999E-2</v>
      </c>
      <c r="FU41" s="156">
        <f t="shared" si="13"/>
        <v>7.5339446029588819</v>
      </c>
      <c r="FX41" s="156">
        <v>-0.388021013513147</v>
      </c>
      <c r="FY41" s="156">
        <v>5.2999999999999999E-2</v>
      </c>
    </row>
    <row r="42" spans="1:181" ht="14.5" customHeight="1" x14ac:dyDescent="0.45">
      <c r="A42" s="156">
        <v>1944</v>
      </c>
      <c r="B42" s="156">
        <v>2.3E-2</v>
      </c>
      <c r="C42" s="156">
        <v>1.2E-2</v>
      </c>
      <c r="E42" s="156">
        <v>3.9E-2</v>
      </c>
      <c r="F42" s="159">
        <v>8.0000000000000002E-3</v>
      </c>
      <c r="H42" s="290" t="s">
        <v>200</v>
      </c>
      <c r="I42" s="291"/>
      <c r="J42" s="156">
        <f>IF($H$26="Unemployment Rate(%)",E42,F42)</f>
        <v>8.0000000000000002E-3</v>
      </c>
      <c r="K42" s="156">
        <f t="shared" si="1"/>
        <v>8.5063250822965966</v>
      </c>
      <c r="AB42" s="158">
        <v>38078</v>
      </c>
      <c r="AC42" s="159">
        <v>2.3E-2</v>
      </c>
      <c r="AD42" s="159">
        <v>5</v>
      </c>
      <c r="AE42" s="159">
        <v>0.02</v>
      </c>
      <c r="AF42" s="159">
        <v>24683.1</v>
      </c>
      <c r="AG42" s="159">
        <v>-143232</v>
      </c>
      <c r="AI42" s="279" t="s">
        <v>201</v>
      </c>
      <c r="AJ42" s="281"/>
      <c r="AK42" s="156">
        <v>1E-3</v>
      </c>
      <c r="AL42" s="156">
        <f t="shared" si="2"/>
        <v>9.2883336843816533</v>
      </c>
      <c r="BA42" s="188"/>
      <c r="BB42" s="159"/>
      <c r="BC42" s="156">
        <f>IF($BA$26=$BL$26,BL41,IF($BA$26=$BM$26,BM41,IF($BA$26=$BN$26,BN41,BO41)))</f>
        <v>3.5</v>
      </c>
      <c r="BD42" s="173">
        <f>IF($BA$26=$BL$26,_xlfn.NORM.DIST(BL41,$BA$28,$BB$28,FALSE),IF($BA$26=$BM$26,_xlfn.NORM.DIST(BM41,$BA$28,$BB$28,FALSE),IF($BA$26=$BN$26,_xlfn.NORM.DIST(BN41,$BA$28,$BB$28,FALSE),_xlfn.NORM.DIST(BO41,$BA$28,$BB$28,FALSE))))</f>
        <v>0.11590932296484985</v>
      </c>
      <c r="BF42" s="172"/>
      <c r="BJ42" s="173"/>
      <c r="BL42" s="156">
        <v>3.5</v>
      </c>
      <c r="BM42" s="159">
        <v>7.4999999999999997E-3</v>
      </c>
      <c r="BN42" s="159">
        <v>25629.8</v>
      </c>
      <c r="BO42" s="159">
        <v>-258398</v>
      </c>
      <c r="BQ42" s="47"/>
      <c r="BS42" s="156">
        <v>2005</v>
      </c>
      <c r="BT42" s="159">
        <v>4.2500000000000003E-2</v>
      </c>
      <c r="BU42" s="174">
        <v>8.8599999999999998E-2</v>
      </c>
      <c r="BW42" s="156">
        <v>6.3299999999999995E-2</v>
      </c>
      <c r="BX42" s="174">
        <v>8.8999999999999996E-2</v>
      </c>
      <c r="BZ42" s="292">
        <f>$BZ$37/SUBTOTAL(102,$CB$29:$CB$57)</f>
        <v>0.62068965517241381</v>
      </c>
      <c r="CA42" s="293"/>
      <c r="CB42" s="156">
        <f t="shared" si="5"/>
        <v>6.3299999999999995E-2</v>
      </c>
      <c r="CC42" s="159">
        <f t="shared" si="6"/>
        <v>11.7641227037231</v>
      </c>
      <c r="CS42" s="158">
        <v>33239</v>
      </c>
      <c r="CT42" s="156">
        <v>0.16749147753509699</v>
      </c>
      <c r="CU42" s="156">
        <v>0.1</v>
      </c>
      <c r="CV42" s="184">
        <v>907774889001.12903</v>
      </c>
      <c r="CW42" s="184">
        <v>-645889839.42631996</v>
      </c>
      <c r="CZ42" s="292">
        <f>$CZ$38/SUBTOTAL(102,$DB$30:$DB$387)</f>
        <v>0.62569832402234637</v>
      </c>
      <c r="DA42" s="293"/>
      <c r="DB42" s="156">
        <v>0.16666231180452701</v>
      </c>
      <c r="DC42" s="156">
        <f t="shared" si="7"/>
        <v>0.6091073299210118</v>
      </c>
      <c r="DR42" s="294">
        <f>$DR$38/SUBTOTAL(102,$DT$30:$DT$387)</f>
        <v>0.78491620111731841</v>
      </c>
      <c r="DS42" s="295"/>
      <c r="DT42" s="184">
        <f t="shared" si="8"/>
        <v>0.06</v>
      </c>
      <c r="DU42" s="187">
        <f t="shared" si="9"/>
        <v>11.025090993177511</v>
      </c>
      <c r="DX42" s="188"/>
      <c r="EB42" s="159"/>
      <c r="ED42" s="156">
        <v>0.06</v>
      </c>
      <c r="EE42" s="184">
        <v>907774889001.12903</v>
      </c>
      <c r="EF42" s="184">
        <v>-16514122955.8176</v>
      </c>
      <c r="EL42" s="156">
        <v>1973</v>
      </c>
      <c r="EM42" s="156">
        <v>7.8E-2</v>
      </c>
      <c r="EN42" s="156">
        <v>5.5666666657500002E-2</v>
      </c>
      <c r="EP42" s="156">
        <v>1.4999999999999999E-2</v>
      </c>
      <c r="EQ42" s="156">
        <v>5.9583333333333301E-2</v>
      </c>
      <c r="ET42" s="188"/>
      <c r="EU42" s="8"/>
      <c r="EV42" s="156">
        <f t="shared" si="10"/>
        <v>1.4999999999999999E-2</v>
      </c>
      <c r="EW42" s="156">
        <f t="shared" si="11"/>
        <v>10.017807850029225</v>
      </c>
      <c r="FM42" s="158">
        <v>25965</v>
      </c>
      <c r="FN42" s="156">
        <v>0.46808146654105998</v>
      </c>
      <c r="FO42" s="156">
        <v>6.3E-2</v>
      </c>
      <c r="FR42" s="188"/>
      <c r="FS42" s="159"/>
      <c r="FT42" s="156">
        <f t="shared" si="12"/>
        <v>5.2999999999999999E-2</v>
      </c>
      <c r="FU42" s="156">
        <f t="shared" si="13"/>
        <v>7.5339446029588819</v>
      </c>
      <c r="FX42" s="156">
        <v>-0.37967681747996201</v>
      </c>
      <c r="FY42" s="156">
        <v>5.2999999999999999E-2</v>
      </c>
    </row>
    <row r="43" spans="1:181" ht="14.5" customHeight="1" x14ac:dyDescent="0.45">
      <c r="A43" s="156">
        <v>1945</v>
      </c>
      <c r="B43" s="156">
        <v>2.1999999999999999E-2</v>
      </c>
      <c r="C43" s="156">
        <v>1.9E-2</v>
      </c>
      <c r="E43" s="156">
        <v>0.04</v>
      </c>
      <c r="F43" s="159">
        <v>8.0000000000000002E-3</v>
      </c>
      <c r="H43" s="7">
        <f>SKEW($J$28:$J$118)</f>
        <v>0.32378527439816907</v>
      </c>
      <c r="I43" s="207" t="str">
        <f>IF($H$43&lt;=-1,"Highly Negatively Skewed",IF($H$43&lt;=0,"Negatively Skewed",IF($H$43&lt;=1,"Positively Skewed","Highly Positively Skewed")))</f>
        <v>Positively Skewed</v>
      </c>
      <c r="J43" s="156">
        <f>IF($H$26="Unemployment Rate(%)",E43,F43)</f>
        <v>8.0000000000000002E-3</v>
      </c>
      <c r="K43" s="156">
        <f t="shared" si="1"/>
        <v>8.5063250822965966</v>
      </c>
      <c r="AB43" s="158">
        <v>38108</v>
      </c>
      <c r="AC43" s="159">
        <v>3.1E-2</v>
      </c>
      <c r="AD43" s="159">
        <v>5</v>
      </c>
      <c r="AE43" s="159">
        <v>0.02</v>
      </c>
      <c r="AF43" s="159">
        <v>31260.7</v>
      </c>
      <c r="AG43" s="159">
        <v>-145428</v>
      </c>
      <c r="AI43" s="7">
        <f>SKEW($AK$28:$AK$230)</f>
        <v>-0.26735612715219714</v>
      </c>
      <c r="AJ43" s="208" t="str">
        <f>IF($AI$43&lt;=-1,"Highly Negatively Skewed",IF($AI$43&lt;=0,"Negatively Skewed",IF($AI$43&lt;=1,"Positively Skewed","Highly Positively Skewed")))</f>
        <v>Negatively Skewed</v>
      </c>
      <c r="AK43" s="156">
        <v>1E-3</v>
      </c>
      <c r="AL43" s="156">
        <f t="shared" si="2"/>
        <v>9.2883336843816533</v>
      </c>
      <c r="BA43" s="279" t="s">
        <v>201</v>
      </c>
      <c r="BB43" s="281"/>
      <c r="BC43" s="156">
        <f t="shared" si="3"/>
        <v>3.5</v>
      </c>
      <c r="BD43" s="173">
        <f t="shared" si="4"/>
        <v>0.11590932296484985</v>
      </c>
      <c r="BF43" s="172"/>
      <c r="BJ43" s="173"/>
      <c r="BL43" s="156">
        <v>3.5</v>
      </c>
      <c r="BM43" s="159">
        <v>7.4999999999999997E-3</v>
      </c>
      <c r="BN43" s="159">
        <v>25680</v>
      </c>
      <c r="BO43" s="159">
        <v>-257840</v>
      </c>
      <c r="BQ43" s="47"/>
      <c r="BS43" s="156">
        <v>2006</v>
      </c>
      <c r="BT43" s="159">
        <v>5.8000000000000003E-2</v>
      </c>
      <c r="BU43" s="174">
        <v>8.3299999999999999E-2</v>
      </c>
      <c r="BW43" s="156">
        <v>6.3500000000000001E-2</v>
      </c>
      <c r="BX43" s="174">
        <v>8.9800000000000005E-2</v>
      </c>
      <c r="BZ43" s="188"/>
      <c r="CB43" s="156">
        <f t="shared" si="5"/>
        <v>6.3500000000000001E-2</v>
      </c>
      <c r="CC43" s="159">
        <f t="shared" si="6"/>
        <v>11.786743891567966</v>
      </c>
      <c r="CS43" s="158">
        <v>33270</v>
      </c>
      <c r="CT43" s="156">
        <v>0.16749147753509699</v>
      </c>
      <c r="CU43" s="156">
        <v>0.1</v>
      </c>
      <c r="CV43" s="184">
        <v>932533153064.01099</v>
      </c>
      <c r="CW43" s="184">
        <v>-497462511.38089502</v>
      </c>
      <c r="CZ43" s="188"/>
      <c r="DA43" s="159"/>
      <c r="DB43" s="156">
        <v>0.16749147753509699</v>
      </c>
      <c r="DC43" s="156">
        <f t="shared" si="7"/>
        <v>0.61107504111379962</v>
      </c>
      <c r="DR43" s="197"/>
      <c r="DS43" s="198"/>
      <c r="DT43" s="184">
        <f t="shared" si="8"/>
        <v>0.06</v>
      </c>
      <c r="DU43" s="187">
        <f t="shared" si="9"/>
        <v>11.025090993177511</v>
      </c>
      <c r="DX43" s="188"/>
      <c r="EB43" s="159"/>
      <c r="ED43" s="156">
        <v>0.06</v>
      </c>
      <c r="EE43" s="184">
        <v>926516389489.15002</v>
      </c>
      <c r="EF43" s="184">
        <v>-16455459554.0825</v>
      </c>
      <c r="EL43" s="156">
        <v>1974</v>
      </c>
      <c r="EM43" s="156">
        <v>0.11</v>
      </c>
      <c r="EN43" s="156">
        <v>5.3333333324166697E-2</v>
      </c>
      <c r="EP43" s="156">
        <v>1.59668E-2</v>
      </c>
      <c r="EQ43" s="156">
        <v>6.0499999999999998E-2</v>
      </c>
      <c r="ET43" s="279" t="s">
        <v>201</v>
      </c>
      <c r="EU43" s="280"/>
      <c r="EV43" s="156">
        <f t="shared" si="10"/>
        <v>1.59668E-2</v>
      </c>
      <c r="EW43" s="156">
        <f t="shared" si="11"/>
        <v>10.255520942202125</v>
      </c>
      <c r="FM43" s="158">
        <v>25993</v>
      </c>
      <c r="FN43" s="156">
        <v>-7.0858349924744796E-2</v>
      </c>
      <c r="FO43" s="156">
        <v>6.2E-2</v>
      </c>
      <c r="FR43" s="279" t="s">
        <v>201</v>
      </c>
      <c r="FS43" s="281"/>
      <c r="FT43" s="156">
        <f t="shared" si="12"/>
        <v>5.3999999999999999E-2</v>
      </c>
      <c r="FU43" s="156">
        <f t="shared" si="13"/>
        <v>8.1884036061609606</v>
      </c>
      <c r="FX43" s="156">
        <v>-0.37138574280504</v>
      </c>
      <c r="FY43" s="156">
        <v>5.3999999999999999E-2</v>
      </c>
    </row>
    <row r="44" spans="1:181" ht="14.5" customHeight="1" x14ac:dyDescent="0.45">
      <c r="A44" s="156">
        <v>1946</v>
      </c>
      <c r="B44" s="156">
        <v>0.18099999999999999</v>
      </c>
      <c r="C44" s="156">
        <v>3.9E-2</v>
      </c>
      <c r="E44" s="156">
        <v>0.04</v>
      </c>
      <c r="F44" s="159">
        <v>8.0000000000000002E-3</v>
      </c>
      <c r="H44" s="209"/>
      <c r="J44" s="156">
        <f>IF($H$26="Unemployment Rate(%)",E44,F44)</f>
        <v>8.0000000000000002E-3</v>
      </c>
      <c r="K44" s="156">
        <f t="shared" si="1"/>
        <v>8.5063250822965966</v>
      </c>
      <c r="AB44" s="158">
        <v>38139</v>
      </c>
      <c r="AC44" s="159">
        <v>3.3000000000000002E-2</v>
      </c>
      <c r="AD44" s="159">
        <v>5.0999999999999996</v>
      </c>
      <c r="AE44" s="159">
        <v>2.2499999999999999E-2</v>
      </c>
      <c r="AF44" s="159">
        <v>25031</v>
      </c>
      <c r="AG44" s="159">
        <v>-149555</v>
      </c>
      <c r="AI44" s="188"/>
      <c r="AJ44" s="159"/>
      <c r="AK44" s="156">
        <v>1E-3</v>
      </c>
      <c r="AL44" s="156">
        <f t="shared" si="2"/>
        <v>9.2883336843816533</v>
      </c>
      <c r="BA44" s="7">
        <f>SKEW($BC$28:$BC$230)</f>
        <v>0.74896452266966296</v>
      </c>
      <c r="BB44" s="208" t="str">
        <f>IF($BA$44&lt;=-1,"Highly Negatively Skewed",IF($BA$44&lt;=0,"Negatively Skewed",IF($BA$44&lt;=1,"Positively Skewed","Highly Positively Skewed")))</f>
        <v>Positively Skewed</v>
      </c>
      <c r="BC44" s="156">
        <f t="shared" si="3"/>
        <v>3.5</v>
      </c>
      <c r="BD44" s="173">
        <f t="shared" si="4"/>
        <v>0.11590932296484985</v>
      </c>
      <c r="BF44" s="172"/>
      <c r="BJ44" s="173"/>
      <c r="BL44" s="156">
        <v>3.6</v>
      </c>
      <c r="BM44" s="159">
        <v>7.4999999999999997E-3</v>
      </c>
      <c r="BN44" s="159">
        <v>25712.400000000001</v>
      </c>
      <c r="BO44" s="159">
        <v>-257692</v>
      </c>
      <c r="BQ44" s="47"/>
      <c r="BS44" s="156">
        <v>2007</v>
      </c>
      <c r="BT44" s="159">
        <v>6.3700000000000007E-2</v>
      </c>
      <c r="BU44" s="174">
        <v>7.7899999999999997E-2</v>
      </c>
      <c r="BW44" s="156">
        <v>6.3700000000000007E-2</v>
      </c>
      <c r="BX44" s="174">
        <v>0.09</v>
      </c>
      <c r="BZ44" s="279" t="s">
        <v>201</v>
      </c>
      <c r="CA44" s="281"/>
      <c r="CB44" s="156">
        <f t="shared" si="5"/>
        <v>6.3700000000000007E-2</v>
      </c>
      <c r="CC44" s="159">
        <f t="shared" si="6"/>
        <v>11.808955482014408</v>
      </c>
      <c r="CS44" s="158">
        <v>33298</v>
      </c>
      <c r="CT44" s="156">
        <v>0.16666231180452701</v>
      </c>
      <c r="CU44" s="156">
        <v>0.1</v>
      </c>
      <c r="CV44" s="184">
        <v>926516389489.15002</v>
      </c>
      <c r="CW44" s="184">
        <v>-358445997.69694501</v>
      </c>
      <c r="CZ44" s="279" t="s">
        <v>201</v>
      </c>
      <c r="DA44" s="281"/>
      <c r="DB44" s="156">
        <v>0.16749147753509699</v>
      </c>
      <c r="DC44" s="156">
        <f t="shared" si="7"/>
        <v>0.61107504111379962</v>
      </c>
      <c r="DR44" s="287" t="s">
        <v>201</v>
      </c>
      <c r="DS44" s="288"/>
      <c r="DT44" s="184">
        <f t="shared" si="8"/>
        <v>0.06</v>
      </c>
      <c r="DU44" s="187">
        <f t="shared" si="9"/>
        <v>11.025090993177511</v>
      </c>
      <c r="DX44" s="210" t="s">
        <v>202</v>
      </c>
      <c r="EB44" s="159"/>
      <c r="ED44" s="156">
        <v>0.06</v>
      </c>
      <c r="EE44" s="184">
        <v>932533153064.01099</v>
      </c>
      <c r="EF44" s="184">
        <v>-16271963272.650999</v>
      </c>
      <c r="EL44" s="156">
        <v>1975</v>
      </c>
      <c r="EM44" s="156">
        <v>0.107</v>
      </c>
      <c r="EN44" s="156">
        <v>6.9166666656666695E-2</v>
      </c>
      <c r="EP44" s="156">
        <v>1.7000000000000001E-2</v>
      </c>
      <c r="EQ44" s="156">
        <v>6.1416666666666703E-2</v>
      </c>
      <c r="ET44" s="7">
        <f>SKEW($EV$30:$EV$89)</f>
        <v>1.3791268963408796</v>
      </c>
      <c r="EU44" s="211" t="str">
        <f>IF($ET$44&lt;=-1,"Highly Negatively Skewed",IF($ET$44&lt;=0,"Negatively Skewed",IF($ET$44&lt;=1,"Positively Skewed","Highly Positively Skewed")))</f>
        <v>Highly Positively Skewed</v>
      </c>
      <c r="EV44" s="156">
        <f t="shared" si="10"/>
        <v>1.7000000000000001E-2</v>
      </c>
      <c r="EW44" s="156">
        <f t="shared" si="11"/>
        <v>10.503837172402205</v>
      </c>
      <c r="FM44" s="158">
        <v>26024</v>
      </c>
      <c r="FN44" s="156">
        <v>0.76824767602096999</v>
      </c>
      <c r="FO44" s="156">
        <v>6.6000000000000003E-2</v>
      </c>
      <c r="FR44" s="7">
        <f>SKEW($FT$30:$FT$628)</f>
        <v>0.82358156925322767</v>
      </c>
      <c r="FS44" s="208" t="str">
        <f>IF($FR$44&lt;=-1,"Highly Negatively Skewed",IF($FR$44&lt;=0,"Negatively Skewed",IF($FR$44&lt;=1,"Positively Skewed","Highly Positively Skewed")))</f>
        <v>Positively Skewed</v>
      </c>
      <c r="FT44" s="156">
        <f t="shared" si="12"/>
        <v>5.3999999999999999E-2</v>
      </c>
      <c r="FU44" s="156">
        <f t="shared" si="13"/>
        <v>8.1884036061609606</v>
      </c>
      <c r="FX44" s="156">
        <v>-0.36392764227604901</v>
      </c>
      <c r="FY44" s="156">
        <v>5.3999999999999999E-2</v>
      </c>
    </row>
    <row r="45" spans="1:181" ht="14.5" customHeight="1" x14ac:dyDescent="0.35">
      <c r="A45" s="156">
        <v>1947</v>
      </c>
      <c r="B45" s="156">
        <v>8.7999999999999995E-2</v>
      </c>
      <c r="C45" s="156">
        <v>3.5999999999999997E-2</v>
      </c>
      <c r="E45" s="156">
        <v>0.04</v>
      </c>
      <c r="F45" s="159">
        <v>0.01</v>
      </c>
      <c r="H45" s="273" t="s">
        <v>203</v>
      </c>
      <c r="I45" s="274"/>
      <c r="J45" s="156">
        <f>IF($H$26="Unemployment Rate(%)",E45,F45)</f>
        <v>0.01</v>
      </c>
      <c r="K45" s="156">
        <f t="shared" si="1"/>
        <v>8.7451332269402862</v>
      </c>
      <c r="AB45" s="158">
        <v>38169</v>
      </c>
      <c r="AC45" s="159">
        <v>0.03</v>
      </c>
      <c r="AD45" s="159">
        <v>4.9000000000000004</v>
      </c>
      <c r="AE45" s="159">
        <v>2.2499999999999999E-2</v>
      </c>
      <c r="AF45" s="159">
        <v>25073.7</v>
      </c>
      <c r="AG45" s="159">
        <v>-147767</v>
      </c>
      <c r="AI45" s="273" t="s">
        <v>204</v>
      </c>
      <c r="AJ45" s="274"/>
      <c r="AK45" s="156">
        <v>2E-3</v>
      </c>
      <c r="AL45" s="156">
        <f t="shared" si="2"/>
        <v>10.444787698035876</v>
      </c>
      <c r="BA45" s="188"/>
      <c r="BB45" s="159"/>
      <c r="BC45" s="156">
        <f t="shared" si="3"/>
        <v>3.6</v>
      </c>
      <c r="BD45" s="173">
        <f t="shared" si="4"/>
        <v>0.12333685584468915</v>
      </c>
      <c r="BF45" s="172"/>
      <c r="BJ45" s="173"/>
      <c r="BL45" s="156">
        <v>3.7</v>
      </c>
      <c r="BM45" s="159">
        <v>7.4999999999999997E-3</v>
      </c>
      <c r="BN45" s="159">
        <v>25763.599999999999</v>
      </c>
      <c r="BO45" s="159">
        <v>-257114</v>
      </c>
      <c r="BQ45" s="47"/>
      <c r="BS45" s="156">
        <v>2008</v>
      </c>
      <c r="BT45" s="159">
        <v>8.3500000000000005E-2</v>
      </c>
      <c r="BU45" s="174">
        <v>7.8200000000000006E-2</v>
      </c>
      <c r="BW45" s="156">
        <v>7.1599999999999997E-2</v>
      </c>
      <c r="BX45" s="174">
        <v>9.1999999999999998E-2</v>
      </c>
      <c r="BZ45" s="7">
        <f>SKEW(CB29:CB57)</f>
        <v>0.47625839842757989</v>
      </c>
      <c r="CA45" s="208" t="str">
        <f>IF($BZ$45&lt;=-1,"Highly Negatively Skewed",IF($BZ$45&lt;=0,"Negatively Skewed",IF($BZ$45&lt;=1,"Positively Skewed","Highly Positively Skewed")))</f>
        <v>Positively Skewed</v>
      </c>
      <c r="CB45" s="156">
        <f t="shared" si="5"/>
        <v>7.1599999999999997E-2</v>
      </c>
      <c r="CC45" s="159">
        <f t="shared" si="6"/>
        <v>12.336155835224183</v>
      </c>
      <c r="CS45" s="158">
        <v>33329</v>
      </c>
      <c r="CT45" s="156">
        <v>0.16749147753509699</v>
      </c>
      <c r="CU45" s="156">
        <v>0.1</v>
      </c>
      <c r="CV45" s="184">
        <v>932683045354.23901</v>
      </c>
      <c r="CW45" s="184">
        <v>-87592279.322308496</v>
      </c>
      <c r="CZ45" s="7">
        <f>SKEW(DB30:DB387)</f>
        <v>0.67959846073715058</v>
      </c>
      <c r="DA45" s="208" t="str">
        <f>IF($AH$27&lt;=-1,"Highly Negatively Skewed",IF($AH$27&lt;=0,"Negatively Skewed",IF($AH$27&lt;=1,"Positively Skewed","Highly Positively Skewed")))</f>
        <v>Negatively Skewed</v>
      </c>
      <c r="DB45" s="156">
        <v>0.16749147753509699</v>
      </c>
      <c r="DC45" s="156">
        <f t="shared" si="7"/>
        <v>0.61107504111379962</v>
      </c>
      <c r="DR45" s="194">
        <f>SKEW($DT$30:$DT$387)</f>
        <v>0.60272091514428694</v>
      </c>
      <c r="DS45" s="194" t="str">
        <f>IF($DR$45&lt;=-1,"Highly Negatively Skewed",IF($DR$45&lt;=0,"Negatively Skewed",IF($DR$45&lt;=1,"Positively Skewed","Highly Positively Skewed")))</f>
        <v>Positively Skewed</v>
      </c>
      <c r="DT45" s="184">
        <f t="shared" si="8"/>
        <v>0.06</v>
      </c>
      <c r="DU45" s="187">
        <f t="shared" si="9"/>
        <v>11.025090993177511</v>
      </c>
      <c r="DX45" s="188"/>
      <c r="EB45" s="159"/>
      <c r="ED45" s="156">
        <v>0.06</v>
      </c>
      <c r="EE45" s="184">
        <v>932683045354.23901</v>
      </c>
      <c r="EF45" s="184">
        <v>-16239713436.5641</v>
      </c>
      <c r="EL45" s="156">
        <v>1976</v>
      </c>
      <c r="EM45" s="156">
        <v>7.1999999999999995E-2</v>
      </c>
      <c r="EN45" s="156">
        <v>7.0833333333333304E-2</v>
      </c>
      <c r="EP45" s="156">
        <v>1.7999999999999999E-2</v>
      </c>
      <c r="EQ45" s="156">
        <v>6.1999999995833298E-2</v>
      </c>
      <c r="ET45" s="188"/>
      <c r="EU45" s="8"/>
      <c r="EV45" s="156">
        <f t="shared" si="10"/>
        <v>1.7999999999999999E-2</v>
      </c>
      <c r="EW45" s="156">
        <f t="shared" si="11"/>
        <v>10.737867044580902</v>
      </c>
      <c r="FM45" s="158">
        <v>26054</v>
      </c>
      <c r="FN45" s="156">
        <v>-7.0367994105429002E-2</v>
      </c>
      <c r="FO45" s="156">
        <v>6.0999999999999999E-2</v>
      </c>
      <c r="FR45" s="188"/>
      <c r="FS45" s="159"/>
      <c r="FT45" s="156">
        <f t="shared" si="12"/>
        <v>5.3999999999999999E-2</v>
      </c>
      <c r="FU45" s="156">
        <f t="shared" si="13"/>
        <v>8.1884036061609606</v>
      </c>
      <c r="FX45" s="156">
        <v>-0.35446500285017402</v>
      </c>
      <c r="FY45" s="156">
        <v>5.3999999999999999E-2</v>
      </c>
    </row>
    <row r="46" spans="1:181" ht="14.5" customHeight="1" x14ac:dyDescent="0.45">
      <c r="A46" s="156">
        <v>1948</v>
      </c>
      <c r="B46" s="156">
        <v>0.03</v>
      </c>
      <c r="C46" s="156">
        <v>0.04</v>
      </c>
      <c r="E46" s="156">
        <v>4.1000000000000002E-2</v>
      </c>
      <c r="F46" s="159">
        <v>1.0999999999999999E-2</v>
      </c>
      <c r="H46" s="277"/>
      <c r="I46" s="278"/>
      <c r="J46" s="159">
        <f>IF($H$26="Unemployment Rate(%)",E46,F46)</f>
        <v>1.0999999999999999E-2</v>
      </c>
      <c r="K46" s="156">
        <f t="shared" si="1"/>
        <v>8.8586238373566033</v>
      </c>
      <c r="AB46" s="158">
        <v>38200</v>
      </c>
      <c r="AC46" s="159">
        <v>2.7E-2</v>
      </c>
      <c r="AD46" s="159">
        <v>4.8</v>
      </c>
      <c r="AE46" s="159">
        <v>2.5000000000000001E-2</v>
      </c>
      <c r="AF46" s="159">
        <v>31474.799999999999</v>
      </c>
      <c r="AG46" s="159">
        <v>-150225</v>
      </c>
      <c r="AI46" s="277"/>
      <c r="AJ46" s="278"/>
      <c r="AK46" s="156">
        <v>2E-3</v>
      </c>
      <c r="AL46" s="156">
        <f t="shared" si="2"/>
        <v>10.444787698035876</v>
      </c>
      <c r="BA46" s="279" t="s">
        <v>205</v>
      </c>
      <c r="BB46" s="281"/>
      <c r="BC46" s="156">
        <f>IF($BA$26=$BL$26,BL45,IF($BA$26=$BM$26,BM45,IF($BA$26=$BN$26,BN45,BO45)))</f>
        <v>3.7</v>
      </c>
      <c r="BD46" s="173">
        <f>IF($BA$26=$BL$26,_xlfn.NORM.DIST(BL45,$BA$28,$BB$28,FALSE),IF($BA$26=$BM$26,_xlfn.NORM.DIST(BM45,$BA$28,$BB$28,FALSE),IF($BA$26=$BN$26,_xlfn.NORM.DIST(BN45,$BA$28,$BB$28,FALSE),_xlfn.NORM.DIST(BO45,$BA$28,$BB$28,FALSE))))</f>
        <v>0.13083295641174911</v>
      </c>
      <c r="BF46" s="172"/>
      <c r="BJ46" s="173"/>
      <c r="BL46" s="156">
        <v>3.7</v>
      </c>
      <c r="BM46" s="159">
        <v>7.4999999999999997E-3</v>
      </c>
      <c r="BN46" s="159">
        <v>25963.200000000001</v>
      </c>
      <c r="BO46" s="159">
        <v>-257102</v>
      </c>
      <c r="BQ46" s="47"/>
      <c r="BS46" s="156">
        <v>2009</v>
      </c>
      <c r="BT46" s="159">
        <v>0.10879999999999999</v>
      </c>
      <c r="BU46" s="174">
        <v>8.5999999999999993E-2</v>
      </c>
      <c r="BW46" s="156">
        <v>8.3500000000000005E-2</v>
      </c>
      <c r="BX46" s="174">
        <v>9.3299999999999994E-2</v>
      </c>
      <c r="BZ46" s="188"/>
      <c r="CA46" s="159"/>
      <c r="CB46" s="159">
        <f t="shared" si="5"/>
        <v>8.3500000000000005E-2</v>
      </c>
      <c r="CC46" s="159">
        <f t="shared" si="6"/>
        <v>11.767267126810744</v>
      </c>
      <c r="CS46" s="158">
        <v>33359</v>
      </c>
      <c r="CT46" s="156">
        <v>0.16914980899585599</v>
      </c>
      <c r="CU46" s="156">
        <v>0.1</v>
      </c>
      <c r="CV46" s="184">
        <v>960036300777.49304</v>
      </c>
      <c r="CW46" s="184">
        <v>-176698473.44738501</v>
      </c>
      <c r="CZ46" s="188"/>
      <c r="DA46" s="159"/>
      <c r="DB46" s="156">
        <v>0.16914980899585599</v>
      </c>
      <c r="DC46" s="156">
        <f t="shared" si="7"/>
        <v>0.6150165599031735</v>
      </c>
      <c r="DR46" s="197"/>
      <c r="DS46" s="198"/>
      <c r="DT46" s="184">
        <f t="shared" si="8"/>
        <v>0.06</v>
      </c>
      <c r="DU46" s="187">
        <f t="shared" si="9"/>
        <v>11.025090993177511</v>
      </c>
      <c r="DX46" s="188"/>
      <c r="EB46" s="159"/>
      <c r="ED46" s="156">
        <v>0.06</v>
      </c>
      <c r="EE46" s="184">
        <v>960036300777.49304</v>
      </c>
      <c r="EF46" s="184">
        <v>-16116752862.088699</v>
      </c>
      <c r="EL46" s="156">
        <v>1977</v>
      </c>
      <c r="EM46" s="156">
        <v>0.08</v>
      </c>
      <c r="EN46" s="156">
        <v>8.0583333333333299E-2</v>
      </c>
      <c r="EP46" s="156">
        <v>1.7999999999999999E-2</v>
      </c>
      <c r="EQ46" s="156">
        <v>6.2333333324999997E-2</v>
      </c>
      <c r="ET46" s="277" t="s">
        <v>206</v>
      </c>
      <c r="EU46" s="278"/>
      <c r="EV46" s="156">
        <f t="shared" si="10"/>
        <v>1.7999999999999999E-2</v>
      </c>
      <c r="EW46" s="156">
        <f t="shared" si="11"/>
        <v>10.737867044580902</v>
      </c>
      <c r="FM46" s="158">
        <v>26085</v>
      </c>
      <c r="FN46" s="156">
        <v>0.57974970891163502</v>
      </c>
      <c r="FO46" s="156">
        <v>6.0999999999999999E-2</v>
      </c>
      <c r="FR46" s="273" t="s">
        <v>207</v>
      </c>
      <c r="FS46" s="274"/>
      <c r="FT46" s="156">
        <f t="shared" si="12"/>
        <v>5.3999999999999999E-2</v>
      </c>
      <c r="FU46" s="156">
        <f t="shared" si="13"/>
        <v>8.1884036061609606</v>
      </c>
      <c r="FX46" s="156">
        <v>-0.34481317231414599</v>
      </c>
      <c r="FY46" s="156">
        <v>5.3999999999999999E-2</v>
      </c>
    </row>
    <row r="47" spans="1:181" ht="14.5" customHeight="1" x14ac:dyDescent="0.45">
      <c r="A47" s="156">
        <v>1949</v>
      </c>
      <c r="B47" s="156">
        <v>-2.1000000000000001E-2</v>
      </c>
      <c r="C47" s="156">
        <v>6.6000000000000003E-2</v>
      </c>
      <c r="E47" s="156">
        <v>4.2000000000000003E-2</v>
      </c>
      <c r="F47" s="159">
        <v>1.2999999999999999E-2</v>
      </c>
      <c r="H47" s="277"/>
      <c r="I47" s="278"/>
      <c r="J47" s="159">
        <f t="shared" si="0"/>
        <v>1.2999999999999999E-2</v>
      </c>
      <c r="K47" s="156">
        <f t="shared" si="1"/>
        <v>9.072795643957571</v>
      </c>
      <c r="AB47" s="158">
        <v>38231</v>
      </c>
      <c r="AC47" s="159">
        <v>2.5000000000000001E-2</v>
      </c>
      <c r="AD47" s="159">
        <v>4.8</v>
      </c>
      <c r="AE47" s="159">
        <v>2.75E-2</v>
      </c>
      <c r="AF47" s="159">
        <v>25321.4</v>
      </c>
      <c r="AG47" s="159">
        <v>-149765</v>
      </c>
      <c r="AI47" s="277"/>
      <c r="AJ47" s="278"/>
      <c r="AK47" s="156">
        <v>2E-3</v>
      </c>
      <c r="AL47" s="156">
        <f t="shared" si="2"/>
        <v>10.444787698035876</v>
      </c>
      <c r="BA47" s="7">
        <f>KURT($BC$28:$BC$230)</f>
        <v>-0.74872706065418715</v>
      </c>
      <c r="BB47" s="7" t="str">
        <f>IF($BA$47&lt;-3,"Highly Negative Kurtosis",IF($BA$47&lt;0,"Negative Kurtosis",IF($BA$47&lt;3,"Positive Kurtosis","Highly Positive Kurtosis")))</f>
        <v>Negative Kurtosis</v>
      </c>
      <c r="BC47" s="156">
        <f>IF($BA$26=$BL$26,BL46,IF($BA$26=$BM$26,BM46,IF($BA$26=$BN$26,BN46,BO46)))</f>
        <v>3.7</v>
      </c>
      <c r="BD47" s="173">
        <f>IF($BA$26=$BL$26,_xlfn.NORM.DIST(BL46,$BA$28,$BB$28,FALSE),IF($BA$26=$BM$26,_xlfn.NORM.DIST(BM46,$BA$28,$BB$28,FALSE),IF($BA$26=$BN$26,_xlfn.NORM.DIST(BN46,$BA$28,$BB$28,FALSE),_xlfn.NORM.DIST(BO46,$BA$28,$BB$28,FALSE))))</f>
        <v>0.13083295641174911</v>
      </c>
      <c r="BF47" s="196" t="s">
        <v>161</v>
      </c>
      <c r="BJ47" s="173"/>
      <c r="BL47" s="156">
        <v>3.7</v>
      </c>
      <c r="BM47" s="159">
        <v>7.4999999999999997E-3</v>
      </c>
      <c r="BN47" s="159">
        <v>26066.3</v>
      </c>
      <c r="BO47" s="159">
        <v>-257076</v>
      </c>
      <c r="BQ47" s="47"/>
      <c r="BS47" s="156">
        <v>2010</v>
      </c>
      <c r="BT47" s="159">
        <v>0.11990000000000001</v>
      </c>
      <c r="BU47" s="174">
        <v>8.8900000000000007E-2</v>
      </c>
      <c r="BW47" s="156">
        <v>8.8599999999999998E-2</v>
      </c>
      <c r="BX47" s="174">
        <v>9.9599999999999994E-2</v>
      </c>
      <c r="BZ47" s="273" t="s">
        <v>208</v>
      </c>
      <c r="CA47" s="274"/>
      <c r="CB47" s="156">
        <f t="shared" si="5"/>
        <v>8.8599999999999998E-2</v>
      </c>
      <c r="CC47" s="159">
        <f t="shared" si="6"/>
        <v>11.061894434921408</v>
      </c>
      <c r="CS47" s="158">
        <v>33390</v>
      </c>
      <c r="CT47" s="156">
        <v>0.17329563764756101</v>
      </c>
      <c r="CU47" s="156">
        <v>0.1</v>
      </c>
      <c r="CV47" s="184">
        <v>969164780118.12695</v>
      </c>
      <c r="CW47" s="184">
        <v>-403809222.71111298</v>
      </c>
      <c r="CZ47" s="279" t="s">
        <v>209</v>
      </c>
      <c r="DA47" s="281"/>
      <c r="DB47" s="156">
        <v>0.17329563764756101</v>
      </c>
      <c r="DC47" s="156">
        <f t="shared" si="7"/>
        <v>0.62490492140999543</v>
      </c>
      <c r="DR47" s="287" t="s">
        <v>209</v>
      </c>
      <c r="DS47" s="288"/>
      <c r="DT47" s="184">
        <f t="shared" si="8"/>
        <v>0.06</v>
      </c>
      <c r="DU47" s="187">
        <f t="shared" si="9"/>
        <v>11.025090993177511</v>
      </c>
      <c r="DX47" s="188"/>
      <c r="EB47" s="159"/>
      <c r="ED47" s="156">
        <v>0.06</v>
      </c>
      <c r="EE47" s="184">
        <v>969164780118.12695</v>
      </c>
      <c r="EF47" s="184">
        <v>-16102262631.077499</v>
      </c>
      <c r="EL47" s="156">
        <v>1978</v>
      </c>
      <c r="EM47" s="156">
        <v>8.8999999999999996E-2</v>
      </c>
      <c r="EN47" s="156">
        <v>8.3833333333333301E-2</v>
      </c>
      <c r="EP47" s="156">
        <v>1.7999999999999999E-2</v>
      </c>
      <c r="EQ47" s="156">
        <v>6.3333333333333297E-2</v>
      </c>
      <c r="ET47" s="277"/>
      <c r="EU47" s="278"/>
      <c r="EV47" s="156">
        <f t="shared" si="10"/>
        <v>1.7999999999999999E-2</v>
      </c>
      <c r="EW47" s="156">
        <f t="shared" si="11"/>
        <v>10.737867044580902</v>
      </c>
      <c r="FM47" s="158">
        <v>26115</v>
      </c>
      <c r="FN47" s="156">
        <v>0.802757704768017</v>
      </c>
      <c r="FO47" s="156">
        <v>6.0999999999999999E-2</v>
      </c>
      <c r="FR47" s="277"/>
      <c r="FS47" s="278"/>
      <c r="FT47" s="156">
        <f t="shared" si="12"/>
        <v>5.3999999999999999E-2</v>
      </c>
      <c r="FU47" s="156">
        <f t="shared" si="13"/>
        <v>8.1884036061609606</v>
      </c>
      <c r="FX47" s="156">
        <v>-0.31906030290406201</v>
      </c>
      <c r="FY47" s="156">
        <v>5.3999999999999999E-2</v>
      </c>
    </row>
    <row r="48" spans="1:181" ht="18.5" customHeight="1" x14ac:dyDescent="0.35">
      <c r="A48" s="156">
        <v>1950</v>
      </c>
      <c r="B48" s="156">
        <v>5.8999999999999997E-2</v>
      </c>
      <c r="C48" s="156">
        <v>4.2999999999999997E-2</v>
      </c>
      <c r="E48" s="156">
        <v>4.2000000000000003E-2</v>
      </c>
      <c r="F48" s="159">
        <v>1.4E-2</v>
      </c>
      <c r="H48" s="277"/>
      <c r="I48" s="278"/>
      <c r="J48" s="159">
        <f t="shared" si="0"/>
        <v>1.4E-2</v>
      </c>
      <c r="K48" s="156">
        <f t="shared" si="1"/>
        <v>9.173100815060458</v>
      </c>
      <c r="AB48" s="158">
        <v>38261</v>
      </c>
      <c r="AC48" s="159">
        <v>3.2000000000000001E-2</v>
      </c>
      <c r="AD48" s="159">
        <v>4.8</v>
      </c>
      <c r="AE48" s="159">
        <v>2.75E-2</v>
      </c>
      <c r="AF48" s="159">
        <v>25414.799999999999</v>
      </c>
      <c r="AG48" s="159">
        <v>-154734</v>
      </c>
      <c r="AI48" s="275"/>
      <c r="AJ48" s="276"/>
      <c r="AK48" s="156">
        <v>2E-3</v>
      </c>
      <c r="AL48" s="156">
        <f t="shared" si="2"/>
        <v>10.444787698035876</v>
      </c>
      <c r="BC48" s="156">
        <f t="shared" si="3"/>
        <v>3.7</v>
      </c>
      <c r="BD48" s="173">
        <f t="shared" si="4"/>
        <v>0.13083295641174911</v>
      </c>
      <c r="BF48" s="172"/>
      <c r="BJ48" s="173"/>
      <c r="BL48" s="156">
        <v>3.7</v>
      </c>
      <c r="BM48" s="159">
        <v>7.4999999999999997E-3</v>
      </c>
      <c r="BN48" s="159">
        <v>26350.799999999999</v>
      </c>
      <c r="BO48" s="159">
        <v>-254689</v>
      </c>
      <c r="BQ48" s="47"/>
      <c r="BS48" s="156">
        <v>2011</v>
      </c>
      <c r="BT48" s="159">
        <v>8.8599999999999998E-2</v>
      </c>
      <c r="BU48" s="174">
        <v>9.3299999999999994E-2</v>
      </c>
      <c r="BW48" s="156">
        <v>8.9800000000000005E-2</v>
      </c>
      <c r="BX48" s="174">
        <v>0.1033</v>
      </c>
      <c r="BZ48" s="277"/>
      <c r="CA48" s="278"/>
      <c r="CB48" s="156">
        <f t="shared" si="5"/>
        <v>8.9800000000000005E-2</v>
      </c>
      <c r="CC48" s="159">
        <f t="shared" si="6"/>
        <v>10.862708412115156</v>
      </c>
      <c r="CS48" s="158">
        <v>33420</v>
      </c>
      <c r="CT48" s="156">
        <v>0.17744146629964899</v>
      </c>
      <c r="CU48" s="156">
        <v>0.11</v>
      </c>
      <c r="CV48" s="184">
        <v>973914570224.47498</v>
      </c>
      <c r="CW48" s="184">
        <v>20498802.3254182</v>
      </c>
      <c r="CZ48" s="7">
        <f>KURT(DB30:DB387)</f>
        <v>-0.84106976681477841</v>
      </c>
      <c r="DA48" s="208" t="str">
        <f>IF($AH$30&lt;-3,"Highly Negative Kurtosis",IF($AH$30&lt;0,"Negative Kurtosis",IF($AH$30&lt;3,"Positive Kurtosis","Highly Positive Kurtosis")))</f>
        <v>Positive Kurtosis</v>
      </c>
      <c r="DB48" s="156">
        <v>0.17744146629964899</v>
      </c>
      <c r="DC48" s="156">
        <f t="shared" si="7"/>
        <v>0.63484048678825333</v>
      </c>
      <c r="DR48" s="194">
        <f>KURT($DT$30:$DT$387)</f>
        <v>-1.1284633602826033</v>
      </c>
      <c r="DS48" s="194" t="str">
        <f>IF($DR$48&lt;-3,"Highly Negative Kurtosis",IF($DR$48&lt;0,"Negative Kurtosis",IF($DR$48&lt;3,"Positive Kurtosis","Highly Positive Kurtosis")))</f>
        <v>Negative Kurtosis</v>
      </c>
      <c r="DT48" s="184">
        <f t="shared" si="8"/>
        <v>0.06</v>
      </c>
      <c r="DU48" s="187">
        <f t="shared" si="9"/>
        <v>11.025090993177511</v>
      </c>
      <c r="DX48" s="188"/>
      <c r="EB48" s="159"/>
      <c r="ED48" s="156">
        <v>0.06</v>
      </c>
      <c r="EE48" s="184">
        <v>973914570224.47498</v>
      </c>
      <c r="EF48" s="184">
        <v>-16048153806.2027</v>
      </c>
      <c r="EL48" s="156">
        <v>1979</v>
      </c>
      <c r="EM48" s="156">
        <v>9.2999999999999999E-2</v>
      </c>
      <c r="EN48" s="156">
        <v>7.5499999999999998E-2</v>
      </c>
      <c r="EP48" s="156">
        <v>1.9E-2</v>
      </c>
      <c r="EQ48" s="156">
        <v>6.3416666666666704E-2</v>
      </c>
      <c r="ET48" s="277"/>
      <c r="EU48" s="278"/>
      <c r="EV48" s="156">
        <f t="shared" si="10"/>
        <v>1.9E-2</v>
      </c>
      <c r="EW48" s="156">
        <f t="shared" si="11"/>
        <v>10.965025941565969</v>
      </c>
      <c r="FM48" s="158">
        <v>26146</v>
      </c>
      <c r="FN48" s="156">
        <v>0.79636482477905601</v>
      </c>
      <c r="FO48" s="156">
        <v>0.06</v>
      </c>
      <c r="FR48" s="277"/>
      <c r="FS48" s="278"/>
      <c r="FT48" s="156">
        <f t="shared" si="12"/>
        <v>5.3999999999999999E-2</v>
      </c>
      <c r="FU48" s="156">
        <f t="shared" si="13"/>
        <v>8.1884036061609606</v>
      </c>
      <c r="FX48" s="156">
        <v>-0.31389169359039998</v>
      </c>
      <c r="FY48" s="156">
        <v>5.3999999999999999E-2</v>
      </c>
    </row>
    <row r="49" spans="1:181" ht="25" customHeight="1" x14ac:dyDescent="0.35">
      <c r="A49" s="156">
        <v>1951</v>
      </c>
      <c r="B49" s="156">
        <v>0.06</v>
      </c>
      <c r="C49" s="156">
        <v>3.1E-2</v>
      </c>
      <c r="E49" s="156">
        <v>4.2999999999999997E-2</v>
      </c>
      <c r="F49" s="159">
        <v>1.4E-2</v>
      </c>
      <c r="H49" s="277"/>
      <c r="I49" s="278"/>
      <c r="J49" s="159">
        <f t="shared" si="0"/>
        <v>1.4E-2</v>
      </c>
      <c r="K49" s="156">
        <f t="shared" si="1"/>
        <v>9.173100815060458</v>
      </c>
      <c r="AB49" s="158">
        <v>38292</v>
      </c>
      <c r="AC49" s="159">
        <v>3.5000000000000003E-2</v>
      </c>
      <c r="AD49" s="159">
        <v>4.8</v>
      </c>
      <c r="AE49" s="159">
        <v>0.03</v>
      </c>
      <c r="AF49" s="159">
        <v>31929.5</v>
      </c>
      <c r="AG49" s="159">
        <v>-158352</v>
      </c>
      <c r="AI49" s="212"/>
      <c r="AJ49" s="213"/>
      <c r="AK49" s="156">
        <v>5.0000000000000001E-3</v>
      </c>
      <c r="AL49" s="156">
        <f t="shared" si="2"/>
        <v>14.325325013451163</v>
      </c>
      <c r="BC49" s="156">
        <f t="shared" si="3"/>
        <v>3.7</v>
      </c>
      <c r="BD49" s="173">
        <f t="shared" si="4"/>
        <v>0.13083295641174911</v>
      </c>
      <c r="BF49" s="172"/>
      <c r="BJ49" s="173"/>
      <c r="BL49" s="156">
        <v>3.7</v>
      </c>
      <c r="BM49" s="159">
        <v>7.4999999999999997E-3</v>
      </c>
      <c r="BN49" s="159">
        <v>26563.8</v>
      </c>
      <c r="BO49" s="159">
        <v>-254143</v>
      </c>
      <c r="BQ49" s="47"/>
      <c r="BS49" s="156">
        <v>2012</v>
      </c>
      <c r="BT49" s="159">
        <v>9.3100000000000002E-2</v>
      </c>
      <c r="BU49" s="174">
        <v>9.9599999999999994E-2</v>
      </c>
      <c r="BW49" s="156">
        <v>9.3100000000000002E-2</v>
      </c>
      <c r="BX49" s="174">
        <v>0.104</v>
      </c>
      <c r="BZ49" s="277"/>
      <c r="CA49" s="278"/>
      <c r="CB49" s="156">
        <f t="shared" si="5"/>
        <v>9.3100000000000002E-2</v>
      </c>
      <c r="CC49" s="159">
        <f t="shared" si="6"/>
        <v>10.259914182966108</v>
      </c>
      <c r="CS49" s="158">
        <v>33451</v>
      </c>
      <c r="CT49" s="156">
        <v>0.17992896349059601</v>
      </c>
      <c r="CU49" s="156">
        <v>0.11</v>
      </c>
      <c r="CV49" s="184">
        <v>991322728902.24902</v>
      </c>
      <c r="CW49" s="184">
        <v>-148852885.94896799</v>
      </c>
      <c r="CZ49" s="214"/>
      <c r="DA49" s="215"/>
      <c r="DB49" s="156">
        <v>0.17992896349059601</v>
      </c>
      <c r="DC49" s="156">
        <f t="shared" si="7"/>
        <v>0.64082333203885555</v>
      </c>
      <c r="DR49" s="34"/>
      <c r="DS49" s="34"/>
      <c r="DT49" s="184">
        <f t="shared" si="8"/>
        <v>0.06</v>
      </c>
      <c r="DU49" s="187">
        <f t="shared" si="9"/>
        <v>11.025090993177511</v>
      </c>
      <c r="DX49" s="188"/>
      <c r="EB49" s="159"/>
      <c r="ED49" s="156">
        <v>0.06</v>
      </c>
      <c r="EE49" s="184">
        <v>991322728902.24902</v>
      </c>
      <c r="EF49" s="184">
        <v>-15892860942.5769</v>
      </c>
      <c r="EL49" s="156">
        <v>1980</v>
      </c>
      <c r="EM49" s="156">
        <v>0.1</v>
      </c>
      <c r="EN49" s="156">
        <v>7.5499999999999998E-2</v>
      </c>
      <c r="EP49" s="156">
        <v>1.9E-2</v>
      </c>
      <c r="EQ49" s="156">
        <v>6.7583333333333301E-2</v>
      </c>
      <c r="ET49" s="277"/>
      <c r="EU49" s="278"/>
      <c r="EV49" s="156">
        <f t="shared" si="10"/>
        <v>1.9E-2</v>
      </c>
      <c r="EW49" s="156">
        <f t="shared" si="11"/>
        <v>10.965025941565969</v>
      </c>
      <c r="FM49" s="158">
        <v>26177</v>
      </c>
      <c r="FN49" s="156">
        <v>-0.29167843048976699</v>
      </c>
      <c r="FO49" s="156">
        <v>6.2E-2</v>
      </c>
      <c r="FR49" s="275"/>
      <c r="FS49" s="276"/>
      <c r="FT49" s="156">
        <f t="shared" si="12"/>
        <v>5.3999999999999999E-2</v>
      </c>
      <c r="FU49" s="156">
        <f t="shared" si="13"/>
        <v>8.1884036061609606</v>
      </c>
      <c r="FX49" s="156">
        <v>-0.30876178009078198</v>
      </c>
      <c r="FY49" s="156">
        <v>5.3999999999999999E-2</v>
      </c>
    </row>
    <row r="50" spans="1:181" ht="18.5" customHeight="1" x14ac:dyDescent="0.45">
      <c r="A50" s="156">
        <v>1952</v>
      </c>
      <c r="B50" s="156">
        <v>8.0000000000000002E-3</v>
      </c>
      <c r="C50" s="156">
        <v>2.7E-2</v>
      </c>
      <c r="E50" s="156">
        <v>4.3999999999999997E-2</v>
      </c>
      <c r="F50" s="159">
        <v>1.4999999999999999E-2</v>
      </c>
      <c r="H50" s="275"/>
      <c r="I50" s="276"/>
      <c r="J50" s="159">
        <f t="shared" si="0"/>
        <v>1.4999999999999999E-2</v>
      </c>
      <c r="K50" s="156">
        <f t="shared" si="1"/>
        <v>9.2686455275620059</v>
      </c>
      <c r="AB50" s="158">
        <v>38322</v>
      </c>
      <c r="AC50" s="159">
        <v>3.3000000000000002E-2</v>
      </c>
      <c r="AD50" s="159">
        <v>4.7</v>
      </c>
      <c r="AE50" s="159">
        <v>3.2500000000000001E-2</v>
      </c>
      <c r="AF50" s="159">
        <v>25629.8</v>
      </c>
      <c r="AG50" s="159">
        <v>-156760</v>
      </c>
      <c r="AI50" s="279" t="s">
        <v>205</v>
      </c>
      <c r="AJ50" s="281"/>
      <c r="AK50" s="156">
        <v>7.0000000000000001E-3</v>
      </c>
      <c r="AL50" s="156">
        <f t="shared" si="2"/>
        <v>17.159604160113712</v>
      </c>
      <c r="BC50" s="156">
        <f t="shared" si="3"/>
        <v>3.7</v>
      </c>
      <c r="BD50" s="173">
        <f t="shared" si="4"/>
        <v>0.13083295641174911</v>
      </c>
      <c r="BF50" s="172"/>
      <c r="BJ50" s="173"/>
      <c r="BL50" s="156">
        <v>3.7</v>
      </c>
      <c r="BM50" s="159">
        <v>7.4999999999999997E-3</v>
      </c>
      <c r="BN50" s="159">
        <v>26658.799999999999</v>
      </c>
      <c r="BO50" s="159">
        <v>-252024</v>
      </c>
      <c r="BQ50" s="47"/>
      <c r="BS50" s="156">
        <v>2013</v>
      </c>
      <c r="BT50" s="159">
        <v>0.1091</v>
      </c>
      <c r="BU50" s="174">
        <v>0.10440000000000001</v>
      </c>
      <c r="BW50" s="156">
        <v>0.1022</v>
      </c>
      <c r="BX50" s="174">
        <v>0.1042</v>
      </c>
      <c r="BZ50" s="277"/>
      <c r="CA50" s="278"/>
      <c r="CB50" s="156">
        <f t="shared" si="5"/>
        <v>0.1022</v>
      </c>
      <c r="CC50" s="159">
        <f t="shared" si="6"/>
        <v>8.3036318484479992</v>
      </c>
      <c r="CS50" s="158">
        <v>33482</v>
      </c>
      <c r="CT50" s="156">
        <v>0.18324562641211301</v>
      </c>
      <c r="CU50" s="156">
        <v>0.11</v>
      </c>
      <c r="CV50" s="184">
        <v>1001581670011.27</v>
      </c>
      <c r="CW50" s="184">
        <v>-16763796.237648699</v>
      </c>
      <c r="CZ50" s="273" t="s">
        <v>210</v>
      </c>
      <c r="DA50" s="274"/>
      <c r="DB50" s="156">
        <v>0.18324562641211301</v>
      </c>
      <c r="DC50" s="156">
        <f t="shared" si="7"/>
        <v>0.648824283179955</v>
      </c>
      <c r="DR50" s="34"/>
      <c r="DS50" s="34"/>
      <c r="DT50" s="184">
        <f t="shared" si="8"/>
        <v>0.06</v>
      </c>
      <c r="DU50" s="187">
        <f t="shared" si="9"/>
        <v>11.025090993177511</v>
      </c>
      <c r="DX50" s="188"/>
      <c r="EB50" s="159"/>
      <c r="ED50" s="156">
        <v>0.06</v>
      </c>
      <c r="EE50" s="184">
        <v>1001581670011.27</v>
      </c>
      <c r="EF50" s="184">
        <v>-15885415852.8321</v>
      </c>
      <c r="EL50" s="156">
        <v>1981</v>
      </c>
      <c r="EM50" s="156">
        <v>0.125</v>
      </c>
      <c r="EN50" s="156">
        <v>7.6333333333333295E-2</v>
      </c>
      <c r="EP50" s="156">
        <v>1.9066400000000001E-2</v>
      </c>
      <c r="EQ50" s="156">
        <v>6.8166666666666695E-2</v>
      </c>
      <c r="ET50" s="188"/>
      <c r="EU50" s="8"/>
      <c r="EV50" s="156">
        <f t="shared" si="10"/>
        <v>1.9066400000000001E-2</v>
      </c>
      <c r="EW50" s="156">
        <f t="shared" si="11"/>
        <v>10.97985009775833</v>
      </c>
      <c r="FM50" s="158">
        <v>26207</v>
      </c>
      <c r="FN50" s="156">
        <v>0.63806636685915596</v>
      </c>
      <c r="FO50" s="156">
        <v>6.3E-2</v>
      </c>
      <c r="FR50" s="216"/>
      <c r="FS50" s="159"/>
      <c r="FT50" s="156">
        <f t="shared" si="12"/>
        <v>5.5E-2</v>
      </c>
      <c r="FU50" s="156">
        <f t="shared" si="13"/>
        <v>8.8707497248356244</v>
      </c>
      <c r="FX50" s="156">
        <v>-0.307657789398946</v>
      </c>
      <c r="FY50" s="156">
        <v>5.5E-2</v>
      </c>
    </row>
    <row r="51" spans="1:181" ht="22.5" customHeight="1" x14ac:dyDescent="0.55000000000000004">
      <c r="A51" s="156">
        <v>1953</v>
      </c>
      <c r="B51" s="156">
        <v>7.0000000000000001E-3</v>
      </c>
      <c r="C51" s="156">
        <v>4.4999999999999998E-2</v>
      </c>
      <c r="E51" s="156">
        <v>4.3999999999999997E-2</v>
      </c>
      <c r="F51" s="159">
        <v>1.4999999999999999E-2</v>
      </c>
      <c r="H51" s="217"/>
      <c r="I51" s="218"/>
      <c r="J51" s="156">
        <f t="shared" si="0"/>
        <v>1.4999999999999999E-2</v>
      </c>
      <c r="K51" s="156">
        <f t="shared" si="1"/>
        <v>9.2686455275620059</v>
      </c>
      <c r="AB51" s="158">
        <v>38353</v>
      </c>
      <c r="AC51" s="159">
        <v>0.03</v>
      </c>
      <c r="AD51" s="159">
        <v>4.7</v>
      </c>
      <c r="AE51" s="159">
        <v>3.2500000000000001E-2</v>
      </c>
      <c r="AF51" s="159">
        <v>32045.1</v>
      </c>
      <c r="AG51" s="159">
        <v>-158620</v>
      </c>
      <c r="AI51" s="7">
        <f>KURT($AK$28:$AK$230)</f>
        <v>0.77236041742082806</v>
      </c>
      <c r="AJ51" s="208" t="str">
        <f>IF($AI$51&lt;-3,"Highly Negative Kurtosis",IF($AI$51&lt;0,"Negative Kurtosis",IF($AI$51&lt;3,"Positive Kurtosis","Highly Positive Kurtosis")))</f>
        <v>Positive Kurtosis</v>
      </c>
      <c r="AK51" s="156">
        <v>8.0000000000000002E-3</v>
      </c>
      <c r="AL51" s="156">
        <f t="shared" si="2"/>
        <v>18.611805991539406</v>
      </c>
      <c r="AQ51" s="289" t="str">
        <f>IF($BA$26=$BL$26,"UNEMPLOYMENT RATE(%)",IF($BA$26=$BM$26,"INTEREST RATE(%)",IF($BA$26=$BN$26,"MONEY SUPPLY","NET EXPORTS")))</f>
        <v>UNEMPLOYMENT RATE(%)</v>
      </c>
      <c r="AR51" s="289"/>
      <c r="AS51" s="289"/>
      <c r="AT51" s="289"/>
      <c r="AU51" s="289"/>
      <c r="AV51" s="289"/>
      <c r="BC51" s="156">
        <f t="shared" si="3"/>
        <v>3.7</v>
      </c>
      <c r="BD51" s="173">
        <f t="shared" si="4"/>
        <v>0.13083295641174911</v>
      </c>
      <c r="BF51" s="172"/>
      <c r="BJ51" s="173"/>
      <c r="BL51" s="156">
        <v>3.7</v>
      </c>
      <c r="BM51" s="159">
        <v>7.4999999999999997E-3</v>
      </c>
      <c r="BN51" s="159">
        <v>26935.7</v>
      </c>
      <c r="BO51" s="159">
        <v>-251754</v>
      </c>
      <c r="BQ51" s="47"/>
      <c r="BS51" s="156">
        <v>2014</v>
      </c>
      <c r="BT51" s="159">
        <v>6.3500000000000001E-2</v>
      </c>
      <c r="BU51" s="174">
        <v>0.104</v>
      </c>
      <c r="BW51" s="156">
        <v>0.10249999999999999</v>
      </c>
      <c r="BX51" s="174">
        <v>0.10440000000000001</v>
      </c>
      <c r="BZ51" s="277"/>
      <c r="CA51" s="278"/>
      <c r="CB51" s="156">
        <f t="shared" si="5"/>
        <v>0.10249999999999999</v>
      </c>
      <c r="CC51" s="159">
        <f t="shared" si="6"/>
        <v>8.2347770661207456</v>
      </c>
      <c r="CS51" s="158">
        <v>33512</v>
      </c>
      <c r="CT51" s="156">
        <v>0.184903957872872</v>
      </c>
      <c r="CU51" s="156">
        <v>0.12</v>
      </c>
      <c r="CV51" s="184">
        <v>1050817505608.58</v>
      </c>
      <c r="CW51" s="184">
        <v>-222774200.67340499</v>
      </c>
      <c r="CZ51" s="275"/>
      <c r="DA51" s="276"/>
      <c r="DB51" s="156">
        <v>0.184903957872872</v>
      </c>
      <c r="DC51" s="156">
        <f t="shared" si="7"/>
        <v>0.65283455534158363</v>
      </c>
      <c r="DR51" s="34"/>
      <c r="DS51" s="34"/>
      <c r="DT51" s="184">
        <f t="shared" si="8"/>
        <v>0.06</v>
      </c>
      <c r="DU51" s="187">
        <f t="shared" si="9"/>
        <v>11.025090993177511</v>
      </c>
      <c r="DX51" s="188"/>
      <c r="EB51" s="159"/>
      <c r="ED51" s="156">
        <v>0.06</v>
      </c>
      <c r="EE51" s="184">
        <v>1050817505608.58</v>
      </c>
      <c r="EF51" s="184">
        <v>-15835410902.3002</v>
      </c>
      <c r="EL51" s="156">
        <v>1982</v>
      </c>
      <c r="EM51" s="156">
        <v>0.109</v>
      </c>
      <c r="EN51" s="156">
        <v>0.11033333333333301</v>
      </c>
      <c r="EP51" s="156">
        <v>0.02</v>
      </c>
      <c r="EQ51" s="156">
        <v>6.9083333333333302E-2</v>
      </c>
      <c r="ET51" s="279" t="s">
        <v>209</v>
      </c>
      <c r="EU51" s="280"/>
      <c r="EV51" s="156">
        <f t="shared" si="10"/>
        <v>0.02</v>
      </c>
      <c r="EW51" s="156">
        <f t="shared" si="11"/>
        <v>11.184663036162235</v>
      </c>
      <c r="FM51" s="158">
        <v>26238</v>
      </c>
      <c r="FN51" s="156">
        <v>-4.5179261635454999E-2</v>
      </c>
      <c r="FO51" s="156">
        <v>6.2E-2</v>
      </c>
      <c r="FR51" s="279" t="s">
        <v>205</v>
      </c>
      <c r="FS51" s="281"/>
      <c r="FT51" s="156">
        <f t="shared" si="12"/>
        <v>5.5E-2</v>
      </c>
      <c r="FU51" s="156">
        <f t="shared" si="13"/>
        <v>8.8707497248356244</v>
      </c>
      <c r="FX51" s="156">
        <v>-0.30713530286194601</v>
      </c>
      <c r="FY51" s="156">
        <v>5.5E-2</v>
      </c>
    </row>
    <row r="52" spans="1:181" ht="20" customHeight="1" x14ac:dyDescent="0.5">
      <c r="A52" s="156">
        <v>1954</v>
      </c>
      <c r="B52" s="156">
        <v>-7.0000000000000001E-3</v>
      </c>
      <c r="C52" s="156">
        <v>0.05</v>
      </c>
      <c r="E52" s="156">
        <v>4.4999999999999998E-2</v>
      </c>
      <c r="F52" s="159">
        <v>1.4999999999999999E-2</v>
      </c>
      <c r="H52" s="282" t="s">
        <v>205</v>
      </c>
      <c r="I52" s="283"/>
      <c r="J52" s="156">
        <f t="shared" si="0"/>
        <v>1.4999999999999999E-2</v>
      </c>
      <c r="K52" s="156">
        <f t="shared" si="1"/>
        <v>9.2686455275620059</v>
      </c>
      <c r="AB52" s="158">
        <v>38384</v>
      </c>
      <c r="AC52" s="159">
        <v>0.03</v>
      </c>
      <c r="AD52" s="159">
        <v>4.8</v>
      </c>
      <c r="AE52" s="159">
        <v>3.5000000000000003E-2</v>
      </c>
      <c r="AF52" s="159">
        <v>25680</v>
      </c>
      <c r="AG52" s="159">
        <v>-161321</v>
      </c>
      <c r="AI52" s="188"/>
      <c r="AJ52" s="159"/>
      <c r="AK52" s="156">
        <v>8.0000000000000002E-3</v>
      </c>
      <c r="AL52" s="156">
        <f t="shared" si="2"/>
        <v>18.611805991539406</v>
      </c>
      <c r="BC52" s="156">
        <f t="shared" si="3"/>
        <v>3.7</v>
      </c>
      <c r="BD52" s="173">
        <f t="shared" si="4"/>
        <v>0.13083295641174911</v>
      </c>
      <c r="BF52" s="172"/>
      <c r="BJ52" s="173"/>
      <c r="BL52" s="156">
        <v>3.7</v>
      </c>
      <c r="BM52" s="159">
        <v>7.4999999999999997E-3</v>
      </c>
      <c r="BN52" s="159">
        <v>26994.799999999999</v>
      </c>
      <c r="BO52" s="159">
        <v>-244792</v>
      </c>
      <c r="BQ52" s="47"/>
      <c r="BS52" s="156">
        <v>2015</v>
      </c>
      <c r="BT52" s="159">
        <v>5.8700000000000002E-2</v>
      </c>
      <c r="BU52" s="174">
        <v>0.1061</v>
      </c>
      <c r="BW52" s="156">
        <v>0.10879999999999999</v>
      </c>
      <c r="BX52" s="174">
        <v>0.1051</v>
      </c>
      <c r="BZ52" s="275"/>
      <c r="CA52" s="276"/>
      <c r="CB52" s="159">
        <f t="shared" si="5"/>
        <v>0.10879999999999999</v>
      </c>
      <c r="CC52" s="159">
        <f t="shared" si="6"/>
        <v>6.7771983632743131</v>
      </c>
      <c r="CS52" s="158">
        <v>33543</v>
      </c>
      <c r="CT52" s="156">
        <v>0.186562289333631</v>
      </c>
      <c r="CU52" s="156">
        <v>0.12</v>
      </c>
      <c r="CV52" s="184">
        <v>1088504080128.98</v>
      </c>
      <c r="CW52" s="184">
        <v>-27711287.9490235</v>
      </c>
      <c r="CZ52" s="219"/>
      <c r="DA52" s="220"/>
      <c r="DB52" s="156">
        <v>0.186562289333631</v>
      </c>
      <c r="DC52" s="156">
        <f t="shared" si="7"/>
        <v>0.65685111026056686</v>
      </c>
      <c r="DH52" s="284" t="str">
        <f>IF($DR$28=$ED$29,"Interest Rate(%)",IF($DR$28=$EE$29,"Money Supply(INR)","Net Exports(USD)"))</f>
        <v>Interest Rate(%)</v>
      </c>
      <c r="DI52" s="284"/>
      <c r="DJ52" s="284"/>
      <c r="DK52" s="284"/>
      <c r="DL52" s="284"/>
      <c r="DM52" s="284"/>
      <c r="DR52" s="34"/>
      <c r="DS52" s="34"/>
      <c r="DT52" s="184">
        <f t="shared" si="8"/>
        <v>0.06</v>
      </c>
      <c r="DU52" s="187">
        <f t="shared" si="9"/>
        <v>11.025090993177511</v>
      </c>
      <c r="DX52" s="188"/>
      <c r="EB52" s="159"/>
      <c r="ED52" s="156">
        <v>0.06</v>
      </c>
      <c r="EE52" s="184">
        <v>1088504080128.98</v>
      </c>
      <c r="EF52" s="184">
        <v>-15814483096.131701</v>
      </c>
      <c r="EL52" s="156">
        <v>1983</v>
      </c>
      <c r="EM52" s="156">
        <v>5.8000000000000003E-2</v>
      </c>
      <c r="EN52" s="156">
        <v>0.120333333333333</v>
      </c>
      <c r="EP52" s="156">
        <v>2.1000000000000001E-2</v>
      </c>
      <c r="EQ52" s="156">
        <v>6.9083333333333302E-2</v>
      </c>
      <c r="ET52" s="7">
        <f>KURT($EV$30:$EV$89)</f>
        <v>1.0396876782544795</v>
      </c>
      <c r="EU52" s="211" t="str">
        <f>IF($ET$52&lt;-3,"Highly Negative Kurtosis",IF($ET$52&lt;0,"Negative Kurtosis",IF($ET$52&lt;3,"Positive Kurtosis","Highly Positive Kurtosis")))</f>
        <v>Positive Kurtosis</v>
      </c>
      <c r="EV52" s="156">
        <f t="shared" si="10"/>
        <v>2.1000000000000001E-2</v>
      </c>
      <c r="EW52" s="156">
        <f t="shared" si="11"/>
        <v>11.396139198593481</v>
      </c>
      <c r="FM52" s="158">
        <v>26268</v>
      </c>
      <c r="FN52" s="156">
        <v>0.35950817795749002</v>
      </c>
      <c r="FO52" s="156">
        <v>5.8999999999999997E-2</v>
      </c>
      <c r="FR52" s="7">
        <f>KURT($FT$30:$FT$628)</f>
        <v>4.5927242054268902E-3</v>
      </c>
      <c r="FS52" s="208" t="str">
        <f>IF($FR$52&lt;-3,"Highly Negative Kurtosis",IF($FR$52&lt;0,"Negative Kurtosis",IF($FR$52&lt;3,"Positive Kurtosis","Highly Positive Kurtosis")))</f>
        <v>Positive Kurtosis</v>
      </c>
      <c r="FT52" s="156">
        <f t="shared" si="12"/>
        <v>5.5E-2</v>
      </c>
      <c r="FU52" s="156">
        <f t="shared" si="13"/>
        <v>8.8707497248356244</v>
      </c>
      <c r="FX52" s="156">
        <v>-0.29374174884526999</v>
      </c>
      <c r="FY52" s="156">
        <v>5.5E-2</v>
      </c>
    </row>
    <row r="53" spans="1:181" ht="20.5" customHeight="1" x14ac:dyDescent="0.5">
      <c r="A53" s="156">
        <v>1955</v>
      </c>
      <c r="B53" s="156">
        <v>4.0000000000000001E-3</v>
      </c>
      <c r="C53" s="156">
        <v>4.2000000000000003E-2</v>
      </c>
      <c r="E53" s="156">
        <v>4.7E-2</v>
      </c>
      <c r="F53" s="159">
        <v>1.4999999999999999E-2</v>
      </c>
      <c r="H53" s="7">
        <f>KURT($J$28:$J$118)</f>
        <v>4.1222172109867881</v>
      </c>
      <c r="I53" s="208" t="s">
        <v>211</v>
      </c>
      <c r="J53" s="156">
        <f t="shared" si="0"/>
        <v>1.4999999999999999E-2</v>
      </c>
      <c r="K53" s="156">
        <f t="shared" si="1"/>
        <v>9.2686455275620059</v>
      </c>
      <c r="AB53" s="158">
        <v>38412</v>
      </c>
      <c r="AC53" s="159">
        <v>3.1E-2</v>
      </c>
      <c r="AD53" s="159">
        <v>4.5999999999999996</v>
      </c>
      <c r="AE53" s="159">
        <v>3.7499999999999999E-2</v>
      </c>
      <c r="AF53" s="159">
        <v>25712.400000000001</v>
      </c>
      <c r="AG53" s="159">
        <v>-157424</v>
      </c>
      <c r="AI53" s="273" t="s">
        <v>212</v>
      </c>
      <c r="AJ53" s="274"/>
      <c r="AK53" s="156">
        <v>8.9999999999999993E-3</v>
      </c>
      <c r="AL53" s="156">
        <f t="shared" si="2"/>
        <v>20.065793675085914</v>
      </c>
      <c r="BC53" s="156">
        <f t="shared" si="3"/>
        <v>3.7</v>
      </c>
      <c r="BD53" s="173">
        <f t="shared" si="4"/>
        <v>0.13083295641174911</v>
      </c>
      <c r="BF53" s="172"/>
      <c r="BJ53" s="173"/>
      <c r="BL53" s="156">
        <v>3.9</v>
      </c>
      <c r="BM53" s="159">
        <v>7.4999999999999997E-3</v>
      </c>
      <c r="BN53" s="159">
        <v>27121.9</v>
      </c>
      <c r="BO53" s="159">
        <v>-242238</v>
      </c>
      <c r="BQ53" s="47"/>
      <c r="BS53" s="156">
        <v>2016</v>
      </c>
      <c r="BT53" s="159">
        <v>4.9399999999999999E-2</v>
      </c>
      <c r="BU53" s="174">
        <v>0.1067</v>
      </c>
      <c r="BW53" s="156">
        <v>0.1091</v>
      </c>
      <c r="BX53" s="174">
        <v>0.1061</v>
      </c>
      <c r="BZ53" s="212"/>
      <c r="CA53" s="213"/>
      <c r="CB53" s="159">
        <f t="shared" si="5"/>
        <v>0.1091</v>
      </c>
      <c r="CC53" s="159">
        <f t="shared" si="6"/>
        <v>6.7082484193992604</v>
      </c>
      <c r="CS53" s="158">
        <v>33573</v>
      </c>
      <c r="CT53" s="156">
        <v>0.186562289333631</v>
      </c>
      <c r="CU53" s="156">
        <v>0.12</v>
      </c>
      <c r="CV53" s="184">
        <v>1105090344225.6699</v>
      </c>
      <c r="CW53" s="184">
        <v>-190138503.13998699</v>
      </c>
      <c r="DB53" s="156">
        <v>0.186562289333631</v>
      </c>
      <c r="DC53" s="156">
        <f t="shared" si="7"/>
        <v>0.65685111026056686</v>
      </c>
      <c r="DR53" s="34"/>
      <c r="DS53" s="34"/>
      <c r="DT53" s="184">
        <f t="shared" si="8"/>
        <v>0.06</v>
      </c>
      <c r="DU53" s="187">
        <f t="shared" si="9"/>
        <v>11.025090993177511</v>
      </c>
      <c r="DX53" s="188"/>
      <c r="EB53" s="159"/>
      <c r="ED53" s="156">
        <v>0.06</v>
      </c>
      <c r="EE53" s="184">
        <v>1105090344225.6699</v>
      </c>
      <c r="EF53" s="184">
        <v>-15758691137.3603</v>
      </c>
      <c r="EL53" s="156">
        <v>1984</v>
      </c>
      <c r="EM53" s="156">
        <v>4.2999999999999997E-2</v>
      </c>
      <c r="EN53" s="156">
        <v>0.1135</v>
      </c>
      <c r="EP53" s="156">
        <v>2.1999999999999999E-2</v>
      </c>
      <c r="EQ53" s="156">
        <v>6.9166666656666695E-2</v>
      </c>
      <c r="ET53" s="195"/>
      <c r="EU53" s="221"/>
      <c r="EV53" s="156">
        <f t="shared" si="10"/>
        <v>2.1999999999999999E-2</v>
      </c>
      <c r="EW53" s="156">
        <f t="shared" si="11"/>
        <v>11.59883007262777</v>
      </c>
      <c r="FB53" s="284" t="s">
        <v>151</v>
      </c>
      <c r="FC53" s="284"/>
      <c r="FD53" s="284"/>
      <c r="FE53" s="284"/>
      <c r="FF53" s="284"/>
      <c r="FG53" s="284"/>
      <c r="FM53" s="158">
        <v>26299</v>
      </c>
      <c r="FN53" s="156">
        <v>0.38163630427941703</v>
      </c>
      <c r="FO53" s="156">
        <v>0.06</v>
      </c>
      <c r="FR53" s="188"/>
      <c r="FS53" s="159"/>
      <c r="FT53" s="156">
        <f t="shared" si="12"/>
        <v>5.5E-2</v>
      </c>
      <c r="FU53" s="156">
        <f t="shared" si="13"/>
        <v>8.8707497248356244</v>
      </c>
      <c r="FX53" s="156">
        <v>-0.29167843048976699</v>
      </c>
      <c r="FY53" s="156">
        <v>5.5E-2</v>
      </c>
    </row>
    <row r="54" spans="1:181" ht="14.5" customHeight="1" x14ac:dyDescent="0.45">
      <c r="A54" s="156">
        <v>1956</v>
      </c>
      <c r="B54" s="156">
        <v>0.03</v>
      </c>
      <c r="C54" s="156">
        <v>4.2000000000000003E-2</v>
      </c>
      <c r="E54" s="156">
        <v>4.7E-2</v>
      </c>
      <c r="F54" s="159">
        <v>1.6E-2</v>
      </c>
      <c r="H54" s="188"/>
      <c r="J54" s="156">
        <f t="shared" si="0"/>
        <v>1.6E-2</v>
      </c>
      <c r="K54" s="156">
        <f t="shared" si="1"/>
        <v>9.3592586366678407</v>
      </c>
      <c r="AB54" s="158">
        <v>38443</v>
      </c>
      <c r="AC54" s="159">
        <v>3.5000000000000003E-2</v>
      </c>
      <c r="AD54" s="159">
        <v>4.5</v>
      </c>
      <c r="AE54" s="159">
        <v>3.7499999999999999E-2</v>
      </c>
      <c r="AF54" s="159">
        <v>25763.599999999999</v>
      </c>
      <c r="AG54" s="159">
        <v>-163980</v>
      </c>
      <c r="AI54" s="277"/>
      <c r="AJ54" s="278"/>
      <c r="AK54" s="156">
        <v>0.01</v>
      </c>
      <c r="AL54" s="156">
        <f t="shared" si="2"/>
        <v>21.503578654705649</v>
      </c>
      <c r="BC54" s="156">
        <f t="shared" si="3"/>
        <v>3.9</v>
      </c>
      <c r="BD54" s="173">
        <f t="shared" si="4"/>
        <v>0.14585289518268613</v>
      </c>
      <c r="BF54" s="172"/>
      <c r="BJ54" s="173"/>
      <c r="BL54" s="156">
        <v>3.9</v>
      </c>
      <c r="BM54" s="159">
        <v>7.4999999999999997E-3</v>
      </c>
      <c r="BN54" s="159">
        <v>27308</v>
      </c>
      <c r="BO54" s="159">
        <v>-241737</v>
      </c>
      <c r="BQ54" s="47"/>
      <c r="BS54" s="156">
        <v>2017</v>
      </c>
      <c r="BT54" s="159">
        <v>2.4899999999999999E-2</v>
      </c>
      <c r="BU54" s="174">
        <v>0.1033</v>
      </c>
      <c r="BW54" s="156">
        <v>0.1179</v>
      </c>
      <c r="BX54" s="174">
        <v>0.1067</v>
      </c>
      <c r="BZ54" s="279" t="s">
        <v>209</v>
      </c>
      <c r="CA54" s="281"/>
      <c r="CB54" s="159">
        <f t="shared" si="5"/>
        <v>0.1179</v>
      </c>
      <c r="CC54" s="159">
        <f t="shared" si="6"/>
        <v>4.782536886836894</v>
      </c>
      <c r="CS54" s="158">
        <v>33604</v>
      </c>
      <c r="CT54" s="156">
        <v>0.18904978652457799</v>
      </c>
      <c r="CU54" s="156">
        <v>0.12</v>
      </c>
      <c r="CV54" s="184">
        <v>1127059650320.9199</v>
      </c>
      <c r="CW54" s="184">
        <v>-2165260.6721510901</v>
      </c>
      <c r="DB54" s="156">
        <v>0.18904978652457799</v>
      </c>
      <c r="DC54" s="156">
        <f t="shared" si="7"/>
        <v>0.66288731036884307</v>
      </c>
      <c r="DR54" s="34"/>
      <c r="DS54" s="34"/>
      <c r="DT54" s="184">
        <f t="shared" si="8"/>
        <v>0.06</v>
      </c>
      <c r="DU54" s="187">
        <f t="shared" si="9"/>
        <v>11.025090993177511</v>
      </c>
      <c r="DX54" s="188"/>
      <c r="EB54" s="159"/>
      <c r="ED54" s="156">
        <v>0.06</v>
      </c>
      <c r="EE54" s="184">
        <v>1127059650320.9199</v>
      </c>
      <c r="EF54" s="184">
        <v>-15736210216.612801</v>
      </c>
      <c r="EL54" s="156">
        <v>1985</v>
      </c>
      <c r="EM54" s="156">
        <v>0.04</v>
      </c>
      <c r="EN54" s="156">
        <v>0.10666666666666701</v>
      </c>
      <c r="EP54" s="156">
        <v>2.1999999999999999E-2</v>
      </c>
      <c r="EQ54" s="156">
        <v>6.9916666666666696E-2</v>
      </c>
      <c r="ET54" s="273" t="s">
        <v>213</v>
      </c>
      <c r="EU54" s="285"/>
      <c r="EV54" s="156">
        <f t="shared" si="10"/>
        <v>2.1999999999999999E-2</v>
      </c>
      <c r="EW54" s="156">
        <f t="shared" si="11"/>
        <v>11.59883007262777</v>
      </c>
      <c r="FM54" s="158">
        <v>26330</v>
      </c>
      <c r="FN54" s="156">
        <v>0.42505191989997898</v>
      </c>
      <c r="FO54" s="156">
        <v>5.8000000000000003E-2</v>
      </c>
      <c r="FR54" s="273" t="s">
        <v>214</v>
      </c>
      <c r="FS54" s="274"/>
      <c r="FT54" s="156">
        <f t="shared" si="12"/>
        <v>5.5E-2</v>
      </c>
      <c r="FU54" s="156">
        <f t="shared" si="13"/>
        <v>8.8707497248356244</v>
      </c>
      <c r="FX54" s="156">
        <v>-0.28877376994135801</v>
      </c>
      <c r="FY54" s="156">
        <v>5.5E-2</v>
      </c>
    </row>
    <row r="55" spans="1:181" ht="19" customHeight="1" x14ac:dyDescent="0.45">
      <c r="A55" s="156">
        <v>1957</v>
      </c>
      <c r="B55" s="156">
        <v>2.9000000000000001E-2</v>
      </c>
      <c r="C55" s="156">
        <v>5.1999999999999998E-2</v>
      </c>
      <c r="E55" s="156">
        <v>4.7E-2</v>
      </c>
      <c r="F55" s="159">
        <v>1.6E-2</v>
      </c>
      <c r="H55" s="273" t="s">
        <v>215</v>
      </c>
      <c r="I55" s="274"/>
      <c r="J55" s="156">
        <f t="shared" si="0"/>
        <v>1.6E-2</v>
      </c>
      <c r="K55" s="156">
        <f t="shared" si="1"/>
        <v>9.3592586366678407</v>
      </c>
      <c r="AB55" s="158">
        <v>38473</v>
      </c>
      <c r="AC55" s="159">
        <v>2.8000000000000001E-2</v>
      </c>
      <c r="AD55" s="159">
        <v>4.5</v>
      </c>
      <c r="AE55" s="159">
        <v>0.04</v>
      </c>
      <c r="AF55" s="159">
        <v>32293.4</v>
      </c>
      <c r="AG55" s="159">
        <v>-162495</v>
      </c>
      <c r="AI55" s="275"/>
      <c r="AJ55" s="276"/>
      <c r="AK55" s="156">
        <v>0.01</v>
      </c>
      <c r="AL55" s="156">
        <f t="shared" si="2"/>
        <v>21.503578654705649</v>
      </c>
      <c r="BC55" s="156">
        <f t="shared" si="3"/>
        <v>3.9</v>
      </c>
      <c r="BD55" s="173">
        <f t="shared" si="4"/>
        <v>0.14585289518268613</v>
      </c>
      <c r="BF55" s="196" t="s">
        <v>216</v>
      </c>
      <c r="BJ55" s="173"/>
      <c r="BL55" s="156">
        <v>3.9</v>
      </c>
      <c r="BM55" s="159">
        <v>7.4999999999999997E-3</v>
      </c>
      <c r="BN55" s="159">
        <v>27606.5</v>
      </c>
      <c r="BO55" s="159">
        <v>-240909</v>
      </c>
      <c r="BQ55" s="47"/>
      <c r="BS55" s="156">
        <v>2018</v>
      </c>
      <c r="BT55" s="159">
        <v>4.8599999999999997E-2</v>
      </c>
      <c r="BU55" s="174">
        <v>0.1042</v>
      </c>
      <c r="BW55" s="156">
        <v>0.11990000000000001</v>
      </c>
      <c r="BX55" s="174">
        <v>0.122</v>
      </c>
      <c r="BZ55" s="7">
        <f>KURT($CB$29:$CB$57)</f>
        <v>-0.96996242093138196</v>
      </c>
      <c r="CA55" s="208" t="str">
        <f>IF($BZ$55&lt;-3,"Highly Negative Kurtosis",IF($BZ$55&lt;0,"Negative Kurtosis",IF($BZ$55&lt;3,"Positive Kurtosis","Highly Positive Kurtosis")))</f>
        <v>Negative Kurtosis</v>
      </c>
      <c r="CB55" s="159">
        <f t="shared" si="5"/>
        <v>0.11990000000000001</v>
      </c>
      <c r="CC55" s="159">
        <f t="shared" si="6"/>
        <v>4.3828983200512699</v>
      </c>
      <c r="CS55" s="158">
        <v>33635</v>
      </c>
      <c r="CT55" s="156">
        <v>0.189878952255148</v>
      </c>
      <c r="CU55" s="156">
        <v>0.12</v>
      </c>
      <c r="CV55" s="184">
        <v>1147819431169.78</v>
      </c>
      <c r="CW55" s="184">
        <v>-249490179.39793801</v>
      </c>
      <c r="DB55" s="156">
        <v>0.189878952255148</v>
      </c>
      <c r="DC55" s="156">
        <f t="shared" si="7"/>
        <v>0.66490231335923278</v>
      </c>
      <c r="DR55" s="34"/>
      <c r="DS55" s="34"/>
      <c r="DT55" s="184">
        <f t="shared" si="8"/>
        <v>0.06</v>
      </c>
      <c r="DU55" s="187">
        <f t="shared" si="9"/>
        <v>11.025090993177511</v>
      </c>
      <c r="DX55" s="210" t="s">
        <v>217</v>
      </c>
      <c r="EB55" s="159"/>
      <c r="ED55" s="156">
        <v>0.06</v>
      </c>
      <c r="EE55" s="184">
        <v>1141746874494.3799</v>
      </c>
      <c r="EF55" s="184">
        <v>-15727207615.2099</v>
      </c>
      <c r="EL55" s="156">
        <v>1986</v>
      </c>
      <c r="EM55" s="156">
        <v>4.1000000000000002E-2</v>
      </c>
      <c r="EN55" s="156">
        <v>9.6750000000000003E-2</v>
      </c>
      <c r="EP55" s="156">
        <v>2.1999999999999999E-2</v>
      </c>
      <c r="EQ55" s="156">
        <v>6.9916666666666696E-2</v>
      </c>
      <c r="ET55" s="275"/>
      <c r="EU55" s="286"/>
      <c r="EV55" s="156">
        <f t="shared" si="10"/>
        <v>2.1999999999999999E-2</v>
      </c>
      <c r="EW55" s="156">
        <f t="shared" si="11"/>
        <v>11.59883007262777</v>
      </c>
      <c r="FM55" s="158">
        <v>26359</v>
      </c>
      <c r="FN55" s="156">
        <v>0.650195608990489</v>
      </c>
      <c r="FO55" s="156">
        <v>6.0999999999999999E-2</v>
      </c>
      <c r="FR55" s="277"/>
      <c r="FS55" s="278"/>
      <c r="FT55" s="156">
        <f t="shared" si="12"/>
        <v>5.6000000000000001E-2</v>
      </c>
      <c r="FU55" s="156">
        <f t="shared" si="13"/>
        <v>9.5786803174493418</v>
      </c>
      <c r="FX55" s="156">
        <v>-0.28003392446927999</v>
      </c>
      <c r="FY55" s="156">
        <v>5.6000000000000001E-2</v>
      </c>
    </row>
    <row r="56" spans="1:181" ht="18.5" customHeight="1" x14ac:dyDescent="0.35">
      <c r="A56" s="156">
        <v>1958</v>
      </c>
      <c r="B56" s="156">
        <v>1.7999999999999999E-2</v>
      </c>
      <c r="C56" s="156">
        <v>6.2E-2</v>
      </c>
      <c r="E56" s="156">
        <v>4.9000000000000002E-2</v>
      </c>
      <c r="F56" s="159">
        <v>1.6E-2</v>
      </c>
      <c r="H56" s="277"/>
      <c r="I56" s="278"/>
      <c r="J56" s="156">
        <f t="shared" si="0"/>
        <v>1.6E-2</v>
      </c>
      <c r="K56" s="156">
        <f t="shared" si="1"/>
        <v>9.3592586366678407</v>
      </c>
      <c r="AB56" s="158">
        <v>38504</v>
      </c>
      <c r="AC56" s="159">
        <v>2.5000000000000001E-2</v>
      </c>
      <c r="AD56" s="159">
        <v>4.5</v>
      </c>
      <c r="AE56" s="159">
        <v>4.2500000000000003E-2</v>
      </c>
      <c r="AF56" s="159">
        <v>25963.200000000001</v>
      </c>
      <c r="AG56" s="159">
        <v>-164574</v>
      </c>
      <c r="AI56" s="218"/>
      <c r="AJ56" s="222"/>
      <c r="AK56" s="156">
        <v>0.01</v>
      </c>
      <c r="AL56" s="156">
        <f t="shared" si="2"/>
        <v>21.503578654705649</v>
      </c>
      <c r="BC56" s="156">
        <f t="shared" si="3"/>
        <v>3.9</v>
      </c>
      <c r="BD56" s="173">
        <f t="shared" si="4"/>
        <v>0.14585289518268613</v>
      </c>
      <c r="BF56" s="172"/>
      <c r="BJ56" s="173"/>
      <c r="BL56" s="156">
        <v>3.9</v>
      </c>
      <c r="BM56" s="159">
        <v>7.4999999999999997E-3</v>
      </c>
      <c r="BN56" s="159">
        <v>27706.5</v>
      </c>
      <c r="BO56" s="159">
        <v>-240628</v>
      </c>
      <c r="BQ56" s="47"/>
      <c r="BS56" s="9">
        <v>2019</v>
      </c>
      <c r="BT56" s="215">
        <v>5.5E-2</v>
      </c>
      <c r="BU56" s="223">
        <v>0.1051</v>
      </c>
      <c r="BW56" s="156">
        <v>0.1323</v>
      </c>
      <c r="BX56" s="174">
        <v>0.1323</v>
      </c>
      <c r="BZ56" s="188"/>
      <c r="CB56" s="156">
        <f t="shared" si="5"/>
        <v>0.1323</v>
      </c>
      <c r="CC56" s="159">
        <f t="shared" si="6"/>
        <v>2.3421165225773559</v>
      </c>
      <c r="CS56" s="158">
        <v>33664</v>
      </c>
      <c r="CT56" s="156">
        <v>0.189878952255148</v>
      </c>
      <c r="CU56" s="156">
        <v>0.12</v>
      </c>
      <c r="CV56" s="184">
        <v>1141746874494.3799</v>
      </c>
      <c r="CW56" s="184">
        <v>-156666659.37313399</v>
      </c>
      <c r="DB56" s="156">
        <v>0.189878952255148</v>
      </c>
      <c r="DC56" s="156">
        <f t="shared" si="7"/>
        <v>0.66490231335923278</v>
      </c>
      <c r="DR56" s="34"/>
      <c r="DS56" s="34"/>
      <c r="DT56" s="184">
        <f t="shared" si="8"/>
        <v>0.06</v>
      </c>
      <c r="DU56" s="187">
        <f t="shared" si="9"/>
        <v>11.025090993177511</v>
      </c>
      <c r="DX56" s="188"/>
      <c r="EB56" s="159"/>
      <c r="ED56" s="156">
        <v>0.06</v>
      </c>
      <c r="EE56" s="184">
        <v>1147819431169.78</v>
      </c>
      <c r="EF56" s="184">
        <v>-15694278935.9828</v>
      </c>
      <c r="EL56" s="156">
        <v>1987</v>
      </c>
      <c r="EM56" s="156">
        <v>4.3999999999999997E-2</v>
      </c>
      <c r="EN56" s="156">
        <v>8.8333333333333403E-2</v>
      </c>
      <c r="EP56" s="156">
        <v>2.1999999999999999E-2</v>
      </c>
      <c r="EQ56" s="156">
        <v>7.0833333333333304E-2</v>
      </c>
      <c r="EV56" s="156">
        <f t="shared" si="10"/>
        <v>2.1999999999999999E-2</v>
      </c>
      <c r="EW56" s="156">
        <f t="shared" si="11"/>
        <v>11.59883007262777</v>
      </c>
      <c r="FM56" s="158">
        <v>26390</v>
      </c>
      <c r="FN56" s="156">
        <v>0.42051868142530202</v>
      </c>
      <c r="FO56" s="156">
        <v>5.8000000000000003E-2</v>
      </c>
      <c r="FR56" s="275"/>
      <c r="FS56" s="276"/>
      <c r="FT56" s="156">
        <f t="shared" si="12"/>
        <v>5.6000000000000001E-2</v>
      </c>
      <c r="FU56" s="156">
        <f t="shared" si="13"/>
        <v>9.5786803174493418</v>
      </c>
      <c r="FX56" s="156">
        <v>-0.27067573323152999</v>
      </c>
      <c r="FY56" s="156">
        <v>5.6000000000000001E-2</v>
      </c>
    </row>
    <row r="57" spans="1:181" ht="14.5" customHeight="1" x14ac:dyDescent="0.35">
      <c r="A57" s="156">
        <v>1959</v>
      </c>
      <c r="B57" s="156">
        <v>1.7000000000000001E-2</v>
      </c>
      <c r="C57" s="156">
        <v>5.2999999999999999E-2</v>
      </c>
      <c r="E57" s="156">
        <v>4.9000000000000002E-2</v>
      </c>
      <c r="F57" s="159">
        <v>1.7000000000000001E-2</v>
      </c>
      <c r="H57" s="277"/>
      <c r="I57" s="278"/>
      <c r="J57" s="156">
        <f t="shared" si="0"/>
        <v>1.7000000000000001E-2</v>
      </c>
      <c r="K57" s="156">
        <f t="shared" si="1"/>
        <v>9.4447766795857699</v>
      </c>
      <c r="AB57" s="158">
        <v>38534</v>
      </c>
      <c r="AC57" s="159">
        <v>3.2000000000000001E-2</v>
      </c>
      <c r="AD57" s="159">
        <v>4.4000000000000004</v>
      </c>
      <c r="AE57" s="159">
        <v>4.2500000000000003E-2</v>
      </c>
      <c r="AF57" s="159">
        <v>26066.3</v>
      </c>
      <c r="AG57" s="159">
        <v>-164742</v>
      </c>
      <c r="AK57" s="156">
        <v>0.01</v>
      </c>
      <c r="AL57" s="156">
        <f t="shared" si="2"/>
        <v>21.503578654705649</v>
      </c>
      <c r="BC57" s="156">
        <f t="shared" si="3"/>
        <v>3.9</v>
      </c>
      <c r="BD57" s="173">
        <f t="shared" si="4"/>
        <v>0.14585289518268613</v>
      </c>
      <c r="BF57" s="172"/>
      <c r="BJ57" s="173"/>
      <c r="BL57" s="156">
        <v>3.9</v>
      </c>
      <c r="BM57" s="159">
        <v>7.4999999999999997E-3</v>
      </c>
      <c r="BN57" s="159">
        <v>28048.400000000001</v>
      </c>
      <c r="BO57" s="159">
        <v>-240561</v>
      </c>
      <c r="BQ57" s="47"/>
      <c r="BW57" s="9">
        <v>0.13869999999999999</v>
      </c>
      <c r="BX57" s="223">
        <v>0.14000000000000001</v>
      </c>
      <c r="BZ57" s="273" t="s">
        <v>218</v>
      </c>
      <c r="CA57" s="274"/>
      <c r="CB57" s="215">
        <f t="shared" si="5"/>
        <v>0.13869999999999999</v>
      </c>
      <c r="CC57" s="215">
        <f t="shared" si="6"/>
        <v>1.5998573774144891</v>
      </c>
      <c r="CS57" s="158">
        <v>33695</v>
      </c>
      <c r="CT57" s="156">
        <v>0.191537283715907</v>
      </c>
      <c r="CU57" s="156">
        <v>0.12</v>
      </c>
      <c r="CV57" s="184">
        <v>1168783914727.6001</v>
      </c>
      <c r="CW57" s="184">
        <v>-449544459.39299703</v>
      </c>
      <c r="DB57" s="156">
        <v>0.191537283715907</v>
      </c>
      <c r="DC57" s="156">
        <f t="shared" si="7"/>
        <v>0.66893657986279897</v>
      </c>
      <c r="DR57" s="34"/>
      <c r="DS57" s="34"/>
      <c r="DT57" s="184">
        <f t="shared" si="8"/>
        <v>0.06</v>
      </c>
      <c r="DU57" s="187">
        <f t="shared" si="9"/>
        <v>11.025090993177511</v>
      </c>
      <c r="DX57" s="188"/>
      <c r="EB57" s="159"/>
      <c r="ED57" s="156">
        <v>0.06</v>
      </c>
      <c r="EE57" s="184">
        <v>1168783914727.6001</v>
      </c>
      <c r="EF57" s="184">
        <v>-15560106563.052601</v>
      </c>
      <c r="EL57" s="156">
        <v>1988</v>
      </c>
      <c r="EM57" s="156">
        <v>3.9E-2</v>
      </c>
      <c r="EN57" s="156">
        <v>7.7666666666666703E-2</v>
      </c>
      <c r="EP57" s="156">
        <v>2.2682299999999999E-2</v>
      </c>
      <c r="EQ57" s="156">
        <v>7.0833333333333304E-2</v>
      </c>
      <c r="EV57" s="156">
        <f t="shared" si="10"/>
        <v>2.2682299999999999E-2</v>
      </c>
      <c r="EW57" s="156">
        <f t="shared" si="11"/>
        <v>11.731771981921213</v>
      </c>
      <c r="FM57" s="158">
        <v>26420</v>
      </c>
      <c r="FN57" s="156">
        <v>0.13436732384278899</v>
      </c>
      <c r="FO57" s="156">
        <v>6.0999999999999999E-2</v>
      </c>
      <c r="FT57" s="156">
        <f t="shared" si="12"/>
        <v>5.6000000000000001E-2</v>
      </c>
      <c r="FU57" s="156">
        <f t="shared" si="13"/>
        <v>9.5786803174493418</v>
      </c>
      <c r="FX57" s="156">
        <v>-0.269844207290108</v>
      </c>
      <c r="FY57" s="156">
        <v>5.6000000000000001E-2</v>
      </c>
    </row>
    <row r="58" spans="1:181" ht="16.5" customHeight="1" x14ac:dyDescent="0.35">
      <c r="A58" s="156">
        <v>1960</v>
      </c>
      <c r="B58" s="156">
        <v>1.4E-2</v>
      </c>
      <c r="C58" s="156">
        <v>6.6000000000000003E-2</v>
      </c>
      <c r="E58" s="156">
        <v>0.05</v>
      </c>
      <c r="F58" s="159">
        <v>1.7000000000000001E-2</v>
      </c>
      <c r="H58" s="275"/>
      <c r="I58" s="276"/>
      <c r="J58" s="156">
        <f t="shared" si="0"/>
        <v>1.7000000000000001E-2</v>
      </c>
      <c r="K58" s="156">
        <f t="shared" si="1"/>
        <v>9.4447766795857699</v>
      </c>
      <c r="AB58" s="158">
        <v>38565</v>
      </c>
      <c r="AC58" s="159">
        <v>3.5999999999999997E-2</v>
      </c>
      <c r="AD58" s="159">
        <v>4.3</v>
      </c>
      <c r="AE58" s="159">
        <v>4.4999999999999998E-2</v>
      </c>
      <c r="AF58" s="159">
        <v>32774.300000000003</v>
      </c>
      <c r="AG58" s="159">
        <v>-166385</v>
      </c>
      <c r="AK58" s="156">
        <v>1.0999999999999999E-2</v>
      </c>
      <c r="AL58" s="156">
        <f t="shared" si="2"/>
        <v>22.906129687759769</v>
      </c>
      <c r="BC58" s="156">
        <f t="shared" si="3"/>
        <v>3.9</v>
      </c>
      <c r="BD58" s="173">
        <f t="shared" si="4"/>
        <v>0.14585289518268613</v>
      </c>
      <c r="BF58" s="172"/>
      <c r="BJ58" s="173"/>
      <c r="BL58" s="156">
        <v>3.9</v>
      </c>
      <c r="BM58" s="159">
        <v>7.4999999999999997E-3</v>
      </c>
      <c r="BN58" s="159">
        <v>28198.7</v>
      </c>
      <c r="BO58" s="159">
        <v>-240369</v>
      </c>
      <c r="BQ58" s="47"/>
      <c r="BZ58" s="275"/>
      <c r="CA58" s="276"/>
      <c r="CS58" s="158">
        <v>33725</v>
      </c>
      <c r="CT58" s="156">
        <v>0.19402478090685399</v>
      </c>
      <c r="CU58" s="156">
        <v>0.12</v>
      </c>
      <c r="CV58" s="184">
        <v>1199934318172</v>
      </c>
      <c r="CW58" s="184">
        <v>-447610907.56195998</v>
      </c>
      <c r="DB58" s="156">
        <v>0.19402478090685399</v>
      </c>
      <c r="DC58" s="156">
        <f t="shared" si="7"/>
        <v>0.67499826768464</v>
      </c>
      <c r="DR58" s="34"/>
      <c r="DS58" s="34"/>
      <c r="DT58" s="184">
        <f t="shared" si="8"/>
        <v>0.06</v>
      </c>
      <c r="DU58" s="187">
        <f t="shared" si="9"/>
        <v>11.025090993177511</v>
      </c>
      <c r="DX58" s="214"/>
      <c r="DY58" s="224"/>
      <c r="DZ58" s="224"/>
      <c r="EA58" s="224"/>
      <c r="EB58" s="215"/>
      <c r="ED58" s="156">
        <v>0.06</v>
      </c>
      <c r="EE58" s="184">
        <v>1185476556960.1201</v>
      </c>
      <c r="EF58" s="184">
        <v>-15327251291.702999</v>
      </c>
      <c r="EL58" s="156">
        <v>1989</v>
      </c>
      <c r="EM58" s="156">
        <v>5.0999999999999997E-2</v>
      </c>
      <c r="EN58" s="156">
        <v>7.5666666666666701E-2</v>
      </c>
      <c r="EP58" s="156">
        <v>2.3E-2</v>
      </c>
      <c r="EQ58" s="156">
        <v>7.1833333333333305E-2</v>
      </c>
      <c r="EV58" s="156">
        <f t="shared" si="10"/>
        <v>2.3E-2</v>
      </c>
      <c r="EW58" s="156">
        <f t="shared" si="11"/>
        <v>11.792129129488449</v>
      </c>
      <c r="FM58" s="158">
        <v>26451</v>
      </c>
      <c r="FN58" s="156">
        <v>0</v>
      </c>
      <c r="FO58" s="156">
        <v>6.3E-2</v>
      </c>
      <c r="FT58" s="156">
        <f t="shared" si="12"/>
        <v>5.6000000000000001E-2</v>
      </c>
      <c r="FU58" s="156">
        <f t="shared" si="13"/>
        <v>9.5786803174493418</v>
      </c>
      <c r="FX58" s="156">
        <v>-0.26386425660955898</v>
      </c>
      <c r="FY58" s="156">
        <v>5.6000000000000001E-2</v>
      </c>
    </row>
    <row r="59" spans="1:181" ht="14.5" customHeight="1" x14ac:dyDescent="0.35">
      <c r="A59" s="156">
        <v>1961</v>
      </c>
      <c r="B59" s="156">
        <v>7.0000000000000001E-3</v>
      </c>
      <c r="C59" s="156">
        <v>0.06</v>
      </c>
      <c r="E59" s="156">
        <v>0.05</v>
      </c>
      <c r="F59" s="159">
        <v>1.7000000000000001E-2</v>
      </c>
      <c r="H59" s="212"/>
      <c r="I59" s="222"/>
      <c r="J59" s="156">
        <f t="shared" si="0"/>
        <v>1.7000000000000001E-2</v>
      </c>
      <c r="K59" s="156">
        <f t="shared" si="1"/>
        <v>9.4447766795857699</v>
      </c>
      <c r="AB59" s="158">
        <v>38596</v>
      </c>
      <c r="AC59" s="159">
        <v>4.7E-2</v>
      </c>
      <c r="AD59" s="159">
        <v>4.5</v>
      </c>
      <c r="AE59" s="159">
        <v>4.7500000000000001E-2</v>
      </c>
      <c r="AF59" s="159">
        <v>26350.799999999999</v>
      </c>
      <c r="AG59" s="159">
        <v>-171808</v>
      </c>
      <c r="AK59" s="156">
        <v>1.0999999999999999E-2</v>
      </c>
      <c r="AL59" s="156">
        <f t="shared" si="2"/>
        <v>22.906129687759769</v>
      </c>
      <c r="BC59" s="156">
        <f t="shared" si="3"/>
        <v>3.9</v>
      </c>
      <c r="BD59" s="173">
        <f t="shared" si="4"/>
        <v>0.14585289518268613</v>
      </c>
      <c r="BF59" s="172"/>
      <c r="BJ59" s="173"/>
      <c r="BL59" s="156">
        <v>3.9</v>
      </c>
      <c r="BM59" s="159">
        <v>7.4999999999999997E-3</v>
      </c>
      <c r="BN59" s="159">
        <v>28444.6</v>
      </c>
      <c r="BO59" s="159">
        <v>-240358</v>
      </c>
      <c r="BQ59" s="47"/>
      <c r="CS59" s="158">
        <v>33756</v>
      </c>
      <c r="CT59" s="156">
        <v>0.19568311236761199</v>
      </c>
      <c r="CU59" s="156">
        <v>0.12</v>
      </c>
      <c r="CV59" s="184">
        <v>1187227624048.9199</v>
      </c>
      <c r="CW59" s="184">
        <v>-574303581.61768997</v>
      </c>
      <c r="DB59" s="156">
        <v>0.19568311236761199</v>
      </c>
      <c r="DC59" s="156">
        <f t="shared" si="7"/>
        <v>0.67904596670544426</v>
      </c>
      <c r="DR59" s="34"/>
      <c r="DS59" s="34"/>
      <c r="DT59" s="184">
        <f t="shared" si="8"/>
        <v>0.06</v>
      </c>
      <c r="DU59" s="187">
        <f t="shared" si="9"/>
        <v>11.025090993177511</v>
      </c>
      <c r="ED59" s="156">
        <v>0.06</v>
      </c>
      <c r="EE59" s="184">
        <v>1187227624048.9199</v>
      </c>
      <c r="EF59" s="184">
        <v>-15324208233.8962</v>
      </c>
      <c r="EL59" s="156">
        <v>1990</v>
      </c>
      <c r="EM59" s="156">
        <v>4.8000000000000001E-2</v>
      </c>
      <c r="EN59" s="156">
        <v>8.1500000000000003E-2</v>
      </c>
      <c r="EP59" s="156">
        <v>2.4E-2</v>
      </c>
      <c r="EQ59" s="156">
        <v>7.1916666666666698E-2</v>
      </c>
      <c r="EV59" s="156">
        <f t="shared" si="10"/>
        <v>2.4E-2</v>
      </c>
      <c r="EW59" s="156">
        <f t="shared" si="11"/>
        <v>11.975450678780815</v>
      </c>
      <c r="FM59" s="158">
        <v>26481</v>
      </c>
      <c r="FN59" s="156">
        <v>1.05330689481018</v>
      </c>
      <c r="FO59" s="156">
        <v>6.3E-2</v>
      </c>
      <c r="FT59" s="156">
        <f t="shared" si="12"/>
        <v>5.6000000000000001E-2</v>
      </c>
      <c r="FU59" s="156">
        <f t="shared" si="13"/>
        <v>9.5786803174493418</v>
      </c>
      <c r="FX59" s="156">
        <v>-0.25877004799824599</v>
      </c>
      <c r="FY59" s="156">
        <v>5.6000000000000001E-2</v>
      </c>
    </row>
    <row r="60" spans="1:181" ht="14" customHeight="1" x14ac:dyDescent="0.35">
      <c r="A60" s="156">
        <v>1962</v>
      </c>
      <c r="B60" s="156">
        <v>1.2999999999999999E-2</v>
      </c>
      <c r="C60" s="156">
        <v>5.5E-2</v>
      </c>
      <c r="E60" s="156">
        <v>0.05</v>
      </c>
      <c r="F60" s="159">
        <v>1.7999999999999999E-2</v>
      </c>
      <c r="H60" s="273" t="s">
        <v>219</v>
      </c>
      <c r="I60" s="274"/>
      <c r="J60" s="156">
        <f t="shared" si="0"/>
        <v>1.7999999999999999E-2</v>
      </c>
      <c r="K60" s="156">
        <f t="shared" si="1"/>
        <v>9.5250443663554378</v>
      </c>
      <c r="AB60" s="158">
        <v>38626</v>
      </c>
      <c r="AC60" s="159">
        <v>4.2999999999999997E-2</v>
      </c>
      <c r="AD60" s="159">
        <v>4.4000000000000004</v>
      </c>
      <c r="AE60" s="159">
        <v>4.7500000000000001E-2</v>
      </c>
      <c r="AF60" s="159">
        <v>33114.1</v>
      </c>
      <c r="AG60" s="159">
        <v>-176528</v>
      </c>
      <c r="AK60" s="156">
        <v>1.0999999999999999E-2</v>
      </c>
      <c r="AL60" s="156">
        <f t="shared" si="2"/>
        <v>22.906129687759769</v>
      </c>
      <c r="BC60" s="156">
        <f t="shared" si="3"/>
        <v>3.9</v>
      </c>
      <c r="BD60" s="173">
        <f t="shared" si="4"/>
        <v>0.14585289518268613</v>
      </c>
      <c r="BF60" s="172"/>
      <c r="BJ60" s="173"/>
      <c r="BL60" s="156">
        <v>3.9</v>
      </c>
      <c r="BM60" s="159">
        <v>7.4999999999999997E-3</v>
      </c>
      <c r="BN60" s="159">
        <v>28542.5</v>
      </c>
      <c r="BO60" s="159">
        <v>-240346</v>
      </c>
      <c r="BQ60" s="47"/>
      <c r="CS60" s="158">
        <v>33786</v>
      </c>
      <c r="CT60" s="156">
        <v>0.20065810674988799</v>
      </c>
      <c r="CU60" s="156">
        <v>0.12</v>
      </c>
      <c r="CV60" s="184">
        <v>1208454453126.1001</v>
      </c>
      <c r="CW60" s="184">
        <v>-522655292.98088002</v>
      </c>
      <c r="DB60" s="156">
        <v>0.199828941019318</v>
      </c>
      <c r="DC60" s="156">
        <f t="shared" si="7"/>
        <v>0.68918678034931957</v>
      </c>
      <c r="DR60" s="34"/>
      <c r="DS60" s="34"/>
      <c r="DT60" s="184">
        <f t="shared" si="8"/>
        <v>0.06</v>
      </c>
      <c r="DU60" s="187">
        <f t="shared" si="9"/>
        <v>11.025090993177511</v>
      </c>
      <c r="ED60" s="156">
        <v>0.06</v>
      </c>
      <c r="EE60" s="184">
        <v>1195975938160.6699</v>
      </c>
      <c r="EF60" s="184">
        <v>-15174298877.8647</v>
      </c>
      <c r="EL60" s="156">
        <v>1991</v>
      </c>
      <c r="EM60" s="156">
        <v>5.6000000000000001E-2</v>
      </c>
      <c r="EN60" s="156">
        <v>0.10324999999999999</v>
      </c>
      <c r="EP60" s="156">
        <v>2.5000000000000001E-2</v>
      </c>
      <c r="EQ60" s="156">
        <v>7.2166666666666698E-2</v>
      </c>
      <c r="EV60" s="156">
        <f t="shared" si="10"/>
        <v>2.5000000000000001E-2</v>
      </c>
      <c r="EW60" s="156">
        <f t="shared" si="11"/>
        <v>12.148232815617732</v>
      </c>
      <c r="FM60" s="158">
        <v>26512</v>
      </c>
      <c r="FN60" s="156">
        <v>0.69488532153732396</v>
      </c>
      <c r="FO60" s="156">
        <v>6.4000000000000001E-2</v>
      </c>
      <c r="FT60" s="156">
        <f t="shared" si="12"/>
        <v>5.7000000000000002E-2</v>
      </c>
      <c r="FU60" s="156">
        <f t="shared" si="13"/>
        <v>10.309445310708437</v>
      </c>
      <c r="FX60" s="156">
        <v>-0.25709178620093198</v>
      </c>
      <c r="FY60" s="156">
        <v>5.7000000000000002E-2</v>
      </c>
    </row>
    <row r="61" spans="1:181" ht="14.5" customHeight="1" x14ac:dyDescent="0.35">
      <c r="A61" s="156">
        <v>1963</v>
      </c>
      <c r="B61" s="156">
        <v>1.6E-2</v>
      </c>
      <c r="C61" s="156">
        <v>5.5E-2</v>
      </c>
      <c r="E61" s="156">
        <v>0.05</v>
      </c>
      <c r="F61" s="159">
        <v>1.9E-2</v>
      </c>
      <c r="H61" s="277"/>
      <c r="I61" s="278"/>
      <c r="J61" s="156">
        <f t="shared" si="0"/>
        <v>1.9E-2</v>
      </c>
      <c r="K61" s="156">
        <f t="shared" si="1"/>
        <v>9.5999150493422469</v>
      </c>
      <c r="AB61" s="158">
        <v>38657</v>
      </c>
      <c r="AC61" s="159">
        <v>3.5000000000000003E-2</v>
      </c>
      <c r="AD61" s="159">
        <v>4.4000000000000004</v>
      </c>
      <c r="AE61" s="159">
        <v>0.05</v>
      </c>
      <c r="AF61" s="159">
        <v>26563.8</v>
      </c>
      <c r="AG61" s="159">
        <v>-174746</v>
      </c>
      <c r="AK61" s="156">
        <v>1.0999999999999999E-2</v>
      </c>
      <c r="AL61" s="156">
        <f t="shared" si="2"/>
        <v>22.906129687759769</v>
      </c>
      <c r="BC61" s="156">
        <f t="shared" si="3"/>
        <v>3.9</v>
      </c>
      <c r="BD61" s="173">
        <f t="shared" si="4"/>
        <v>0.14585289518268613</v>
      </c>
      <c r="BF61" s="172"/>
      <c r="BJ61" s="173"/>
      <c r="BL61" s="156">
        <v>4</v>
      </c>
      <c r="BM61" s="159">
        <v>7.4999999999999997E-3</v>
      </c>
      <c r="BN61" s="159">
        <v>28919.8</v>
      </c>
      <c r="BO61" s="159">
        <v>-239868</v>
      </c>
      <c r="BQ61" s="47"/>
      <c r="CS61" s="158">
        <v>33817</v>
      </c>
      <c r="CT61" s="156">
        <v>0.20065810674988799</v>
      </c>
      <c r="CU61" s="156">
        <v>0.12</v>
      </c>
      <c r="CV61" s="184">
        <v>1215117752746.9299</v>
      </c>
      <c r="CW61" s="184">
        <v>-192108496.03859401</v>
      </c>
      <c r="DB61" s="156">
        <v>0.199828941019318</v>
      </c>
      <c r="DC61" s="156">
        <f t="shared" si="7"/>
        <v>0.68918678034931957</v>
      </c>
      <c r="DR61" s="34"/>
      <c r="DS61" s="34"/>
      <c r="DT61" s="184">
        <f t="shared" si="8"/>
        <v>0.06</v>
      </c>
      <c r="DU61" s="187">
        <f t="shared" si="9"/>
        <v>11.025090993177511</v>
      </c>
      <c r="ED61" s="156">
        <v>0.06</v>
      </c>
      <c r="EE61" s="184">
        <v>1199934318172</v>
      </c>
      <c r="EF61" s="184">
        <v>-15097062089.3932</v>
      </c>
      <c r="EL61" s="156">
        <v>1992</v>
      </c>
      <c r="EM61" s="156">
        <v>1.4E-2</v>
      </c>
      <c r="EN61" s="156">
        <v>0.111916666666667</v>
      </c>
      <c r="EP61" s="156">
        <v>2.7E-2</v>
      </c>
      <c r="EQ61" s="156">
        <v>7.2916666666666699E-2</v>
      </c>
      <c r="EV61" s="156">
        <f t="shared" si="10"/>
        <v>2.7E-2</v>
      </c>
      <c r="EW61" s="156">
        <f t="shared" si="11"/>
        <v>12.460067230946732</v>
      </c>
      <c r="FM61" s="158">
        <v>26543</v>
      </c>
      <c r="FN61" s="156">
        <v>0.54285298228679901</v>
      </c>
      <c r="FO61" s="156">
        <v>6.4000000000000001E-2</v>
      </c>
      <c r="FT61" s="156">
        <f t="shared" si="12"/>
        <v>5.7000000000000002E-2</v>
      </c>
      <c r="FU61" s="156">
        <f t="shared" si="13"/>
        <v>10.309445310708437</v>
      </c>
      <c r="FX61" s="156">
        <v>-0.244906216528647</v>
      </c>
      <c r="FY61" s="156">
        <v>5.7000000000000002E-2</v>
      </c>
    </row>
    <row r="62" spans="1:181" ht="14.5" customHeight="1" x14ac:dyDescent="0.35">
      <c r="A62" s="156">
        <v>1964</v>
      </c>
      <c r="B62" s="156">
        <v>0.01</v>
      </c>
      <c r="C62" s="156">
        <v>0.05</v>
      </c>
      <c r="E62" s="156">
        <v>5.1999999999999998E-2</v>
      </c>
      <c r="F62" s="159">
        <v>1.9E-2</v>
      </c>
      <c r="H62" s="277"/>
      <c r="I62" s="278"/>
      <c r="J62" s="156">
        <f t="shared" si="0"/>
        <v>1.9E-2</v>
      </c>
      <c r="K62" s="156">
        <f t="shared" si="1"/>
        <v>9.5999150493422469</v>
      </c>
      <c r="AB62" s="158">
        <v>38687</v>
      </c>
      <c r="AC62" s="159">
        <v>3.4000000000000002E-2</v>
      </c>
      <c r="AD62" s="159">
        <v>4.3</v>
      </c>
      <c r="AE62" s="159">
        <v>5.2499999999999998E-2</v>
      </c>
      <c r="AF62" s="159">
        <v>26658.799999999999</v>
      </c>
      <c r="AG62" s="159">
        <v>-177643</v>
      </c>
      <c r="AK62" s="156">
        <v>1.0999999999999999E-2</v>
      </c>
      <c r="AL62" s="156">
        <f t="shared" si="2"/>
        <v>22.906129687759769</v>
      </c>
      <c r="BC62" s="156">
        <f t="shared" si="3"/>
        <v>4</v>
      </c>
      <c r="BD62" s="173">
        <f t="shared" si="4"/>
        <v>0.15328112217612141</v>
      </c>
      <c r="BF62" s="172"/>
      <c r="BJ62" s="173"/>
      <c r="BL62" s="156">
        <v>4</v>
      </c>
      <c r="BM62" s="159">
        <v>7.4999999999999997E-3</v>
      </c>
      <c r="BN62" s="159">
        <v>29034.6</v>
      </c>
      <c r="BO62" s="159">
        <v>-239569</v>
      </c>
      <c r="BQ62" s="47"/>
      <c r="CS62" s="158">
        <v>33848</v>
      </c>
      <c r="CT62" s="156">
        <v>0.201487272480076</v>
      </c>
      <c r="CU62" s="156">
        <v>0.12</v>
      </c>
      <c r="CV62" s="184">
        <v>1200230495179.05</v>
      </c>
      <c r="CW62" s="184">
        <v>-329276922.23965502</v>
      </c>
      <c r="DB62" s="156">
        <v>0.20065810674988799</v>
      </c>
      <c r="DC62" s="156">
        <f t="shared" si="7"/>
        <v>0.69121844012903122</v>
      </c>
      <c r="DR62" s="34"/>
      <c r="DS62" s="34"/>
      <c r="DT62" s="184">
        <f t="shared" si="8"/>
        <v>0.06</v>
      </c>
      <c r="DU62" s="187">
        <f t="shared" si="9"/>
        <v>11.025090993177511</v>
      </c>
      <c r="ED62" s="156">
        <v>0.06</v>
      </c>
      <c r="EE62" s="184">
        <v>1200230495179.05</v>
      </c>
      <c r="EF62" s="184">
        <v>-15077432072.8095</v>
      </c>
      <c r="EL62" s="156">
        <v>1993</v>
      </c>
      <c r="EM62" s="156">
        <v>1.9E-2</v>
      </c>
      <c r="EN62" s="156">
        <v>0.114</v>
      </c>
      <c r="EP62" s="156">
        <v>2.8000000000000001E-2</v>
      </c>
      <c r="EQ62" s="156">
        <v>7.5249999999999997E-2</v>
      </c>
      <c r="EV62" s="156">
        <f t="shared" si="10"/>
        <v>2.8000000000000001E-2</v>
      </c>
      <c r="EW62" s="156">
        <f t="shared" si="11"/>
        <v>12.598139846971712</v>
      </c>
      <c r="FM62" s="158">
        <v>26573</v>
      </c>
      <c r="FN62" s="156">
        <v>0.131159986456894</v>
      </c>
      <c r="FO62" s="156">
        <v>6.6000000000000003E-2</v>
      </c>
      <c r="FT62" s="156">
        <f t="shared" si="12"/>
        <v>5.7000000000000002E-2</v>
      </c>
      <c r="FU62" s="156">
        <f t="shared" si="13"/>
        <v>10.309445310708437</v>
      </c>
      <c r="FX62" s="156">
        <v>-0.24478703705375199</v>
      </c>
      <c r="FY62" s="156">
        <v>5.7000000000000002E-2</v>
      </c>
    </row>
    <row r="63" spans="1:181" ht="14.5" customHeight="1" x14ac:dyDescent="0.45">
      <c r="A63" s="156">
        <v>1965</v>
      </c>
      <c r="B63" s="156">
        <v>1.9E-2</v>
      </c>
      <c r="C63" s="156">
        <v>0.04</v>
      </c>
      <c r="E63" s="156">
        <v>5.1999999999999998E-2</v>
      </c>
      <c r="F63" s="159">
        <v>1.9E-2</v>
      </c>
      <c r="H63" s="277"/>
      <c r="I63" s="278"/>
      <c r="J63" s="156">
        <f t="shared" si="0"/>
        <v>1.9E-2</v>
      </c>
      <c r="K63" s="156">
        <f t="shared" si="1"/>
        <v>9.5999150493422469</v>
      </c>
      <c r="AB63" s="158">
        <v>38718</v>
      </c>
      <c r="AC63" s="159">
        <v>0.04</v>
      </c>
      <c r="AD63" s="159">
        <v>4.2</v>
      </c>
      <c r="AE63" s="159">
        <v>5.5E-2</v>
      </c>
      <c r="AF63" s="159">
        <v>33534.400000000001</v>
      </c>
      <c r="AG63" s="159">
        <v>-181741</v>
      </c>
      <c r="AK63" s="156">
        <v>1.0999999999999999E-2</v>
      </c>
      <c r="AL63" s="156">
        <f t="shared" si="2"/>
        <v>22.906129687759769</v>
      </c>
      <c r="BC63" s="156">
        <f t="shared" si="3"/>
        <v>4</v>
      </c>
      <c r="BD63" s="173">
        <f t="shared" si="4"/>
        <v>0.15328112217612141</v>
      </c>
      <c r="BF63" s="196" t="s">
        <v>220</v>
      </c>
      <c r="BJ63" s="173"/>
      <c r="BL63" s="156">
        <v>4</v>
      </c>
      <c r="BM63" s="159">
        <v>7.4999999999999997E-3</v>
      </c>
      <c r="BN63" s="159">
        <v>29237.8</v>
      </c>
      <c r="BO63" s="159">
        <v>-239254</v>
      </c>
      <c r="BQ63" s="47"/>
      <c r="CS63" s="158">
        <v>33878</v>
      </c>
      <c r="CT63" s="156">
        <v>0.20231643821064699</v>
      </c>
      <c r="CU63" s="156">
        <v>0.12</v>
      </c>
      <c r="CV63" s="184">
        <v>1200938508149.0701</v>
      </c>
      <c r="CW63" s="184">
        <v>-84051352.513186693</v>
      </c>
      <c r="DB63" s="156">
        <v>0.20065810674988799</v>
      </c>
      <c r="DC63" s="156">
        <f t="shared" si="7"/>
        <v>0.69121844012903122</v>
      </c>
      <c r="DR63" s="34"/>
      <c r="DS63" s="34"/>
      <c r="DT63" s="184">
        <f t="shared" si="8"/>
        <v>0.06</v>
      </c>
      <c r="DU63" s="187">
        <f t="shared" si="9"/>
        <v>11.025090993177511</v>
      </c>
      <c r="ED63" s="156">
        <v>0.06</v>
      </c>
      <c r="EE63" s="184">
        <v>1200938508149.0701</v>
      </c>
      <c r="EF63" s="184">
        <v>-15040562684.0369</v>
      </c>
      <c r="EL63" s="156">
        <v>1994</v>
      </c>
      <c r="EM63" s="156">
        <v>1E-3</v>
      </c>
      <c r="EN63" s="156">
        <v>0.104166666666667</v>
      </c>
      <c r="EP63" s="156">
        <v>2.9000000000000001E-2</v>
      </c>
      <c r="EQ63" s="156">
        <v>7.5499999999999998E-2</v>
      </c>
      <c r="EV63" s="156">
        <f t="shared" si="10"/>
        <v>2.9000000000000001E-2</v>
      </c>
      <c r="EW63" s="156">
        <f t="shared" si="11"/>
        <v>12.723718848008657</v>
      </c>
      <c r="FM63" s="158">
        <v>26604</v>
      </c>
      <c r="FN63" s="156">
        <v>0</v>
      </c>
      <c r="FO63" s="156">
        <v>6.4000000000000001E-2</v>
      </c>
      <c r="FT63" s="156">
        <f t="shared" si="12"/>
        <v>5.7000000000000002E-2</v>
      </c>
      <c r="FU63" s="156">
        <f t="shared" si="13"/>
        <v>10.309445310708437</v>
      </c>
      <c r="FX63" s="156">
        <v>-0.24415506270759499</v>
      </c>
      <c r="FY63" s="156">
        <v>5.7000000000000002E-2</v>
      </c>
    </row>
    <row r="64" spans="1:181" ht="14.5" customHeight="1" x14ac:dyDescent="0.35">
      <c r="A64" s="156">
        <v>1966</v>
      </c>
      <c r="B64" s="156">
        <v>3.5000000000000003E-2</v>
      </c>
      <c r="C64" s="156">
        <v>3.7999999999999999E-2</v>
      </c>
      <c r="E64" s="156">
        <v>5.2999999999999999E-2</v>
      </c>
      <c r="F64" s="159">
        <v>2.1000000000000001E-2</v>
      </c>
      <c r="H64" s="277"/>
      <c r="I64" s="278"/>
      <c r="J64" s="156">
        <f t="shared" si="0"/>
        <v>2.1000000000000001E-2</v>
      </c>
      <c r="K64" s="156">
        <f t="shared" si="1"/>
        <v>9.7329246768764968</v>
      </c>
      <c r="AB64" s="158">
        <v>38749</v>
      </c>
      <c r="AC64" s="159">
        <v>3.5999999999999997E-2</v>
      </c>
      <c r="AD64" s="159">
        <v>4.2</v>
      </c>
      <c r="AE64" s="159">
        <v>5.5E-2</v>
      </c>
      <c r="AF64" s="159">
        <v>26935.7</v>
      </c>
      <c r="AG64" s="159">
        <v>-178503</v>
      </c>
      <c r="AK64" s="156">
        <v>1.0999999999999999E-2</v>
      </c>
      <c r="AL64" s="156">
        <f t="shared" si="2"/>
        <v>22.906129687759769</v>
      </c>
      <c r="BC64" s="156">
        <f t="shared" si="3"/>
        <v>4</v>
      </c>
      <c r="BD64" s="173">
        <f t="shared" si="4"/>
        <v>0.15328112217612141</v>
      </c>
      <c r="BF64" s="172"/>
      <c r="BJ64" s="173"/>
      <c r="BL64" s="156">
        <v>4</v>
      </c>
      <c r="BM64" s="159">
        <v>7.4999999999999997E-3</v>
      </c>
      <c r="BN64" s="159">
        <v>29463.8</v>
      </c>
      <c r="BO64" s="159">
        <v>-238946</v>
      </c>
      <c r="BQ64" s="47"/>
      <c r="CS64" s="158">
        <v>33909</v>
      </c>
      <c r="CT64" s="156">
        <v>0.20231643821064699</v>
      </c>
      <c r="CU64" s="156">
        <v>0.12</v>
      </c>
      <c r="CV64" s="184">
        <v>1195975938160.6699</v>
      </c>
      <c r="CW64" s="184">
        <v>-245335791.40039799</v>
      </c>
      <c r="DB64" s="156">
        <v>0.201487272480076</v>
      </c>
      <c r="DC64" s="156">
        <f t="shared" si="7"/>
        <v>0.69325120673916085</v>
      </c>
      <c r="DR64" s="34"/>
      <c r="DS64" s="34"/>
      <c r="DT64" s="184">
        <f t="shared" si="8"/>
        <v>0.06</v>
      </c>
      <c r="DU64" s="187">
        <f t="shared" si="9"/>
        <v>11.025090993177511</v>
      </c>
      <c r="ED64" s="156">
        <v>0.06</v>
      </c>
      <c r="EE64" s="184">
        <v>1205310750311.73</v>
      </c>
      <c r="EF64" s="184">
        <v>-14957459836.4783</v>
      </c>
      <c r="EL64" s="156">
        <v>1995</v>
      </c>
      <c r="EM64" s="156">
        <v>2.1999999999999999E-2</v>
      </c>
      <c r="EN64" s="156">
        <v>9.5083333333333298E-2</v>
      </c>
      <c r="EP64" s="156">
        <v>0.03</v>
      </c>
      <c r="EQ64" s="156">
        <v>7.5499999999999998E-2</v>
      </c>
      <c r="EV64" s="156">
        <f t="shared" si="10"/>
        <v>0.03</v>
      </c>
      <c r="EW64" s="156">
        <f t="shared" si="11"/>
        <v>12.836401806239747</v>
      </c>
      <c r="FM64" s="158">
        <v>26634</v>
      </c>
      <c r="FN64" s="156">
        <v>0.40822658322171901</v>
      </c>
      <c r="FO64" s="156">
        <v>6.4000000000000001E-2</v>
      </c>
      <c r="FT64" s="156">
        <f t="shared" si="12"/>
        <v>5.7000000000000002E-2</v>
      </c>
      <c r="FU64" s="156">
        <f t="shared" si="13"/>
        <v>10.309445310708437</v>
      </c>
      <c r="FX64" s="156">
        <v>-0.24095618617435399</v>
      </c>
      <c r="FY64" s="156">
        <v>5.7000000000000002E-2</v>
      </c>
    </row>
    <row r="65" spans="1:181" ht="14.5" customHeight="1" x14ac:dyDescent="0.35">
      <c r="A65" s="156">
        <v>1967</v>
      </c>
      <c r="B65" s="156">
        <v>0.03</v>
      </c>
      <c r="C65" s="156">
        <v>3.7999999999999999E-2</v>
      </c>
      <c r="E65" s="156">
        <v>5.2999999999999999E-2</v>
      </c>
      <c r="F65" s="159">
        <v>2.1000000000000001E-2</v>
      </c>
      <c r="H65" s="277"/>
      <c r="I65" s="278"/>
      <c r="J65" s="156">
        <f t="shared" si="0"/>
        <v>2.1000000000000001E-2</v>
      </c>
      <c r="K65" s="156">
        <f t="shared" si="1"/>
        <v>9.7329246768764968</v>
      </c>
      <c r="AB65" s="158">
        <v>38777</v>
      </c>
      <c r="AC65" s="159">
        <v>3.4000000000000002E-2</v>
      </c>
      <c r="AD65" s="159">
        <v>4.0999999999999996</v>
      </c>
      <c r="AE65" s="159">
        <v>5.7500000000000002E-2</v>
      </c>
      <c r="AF65" s="159">
        <v>26994.799999999999</v>
      </c>
      <c r="AG65" s="159">
        <v>-180846</v>
      </c>
      <c r="AK65" s="156">
        <v>1.0999999999999999E-2</v>
      </c>
      <c r="AL65" s="156">
        <f t="shared" si="2"/>
        <v>22.906129687759769</v>
      </c>
      <c r="BC65" s="156">
        <f t="shared" si="3"/>
        <v>4</v>
      </c>
      <c r="BD65" s="173">
        <f t="shared" si="4"/>
        <v>0.15328112217612141</v>
      </c>
      <c r="BF65" s="172"/>
      <c r="BJ65" s="173"/>
      <c r="BL65" s="156">
        <v>4</v>
      </c>
      <c r="BM65" s="159">
        <v>7.4999999999999997E-3</v>
      </c>
      <c r="BN65" s="159">
        <v>29555</v>
      </c>
      <c r="BO65" s="159">
        <v>-238908</v>
      </c>
      <c r="BQ65" s="47"/>
      <c r="CS65" s="158">
        <v>33939</v>
      </c>
      <c r="CT65" s="156">
        <v>0.201487272480076</v>
      </c>
      <c r="CU65" s="156">
        <v>0.12</v>
      </c>
      <c r="CV65" s="184">
        <v>1185476556960.1201</v>
      </c>
      <c r="CW65" s="184">
        <v>-354694546.50258702</v>
      </c>
      <c r="DB65" s="156">
        <v>0.201487272480076</v>
      </c>
      <c r="DC65" s="156">
        <f t="shared" si="7"/>
        <v>0.69325120673916085</v>
      </c>
      <c r="DR65" s="34"/>
      <c r="DS65" s="34"/>
      <c r="DT65" s="184">
        <f t="shared" si="8"/>
        <v>0.06</v>
      </c>
      <c r="DU65" s="187">
        <f t="shared" si="9"/>
        <v>11.025090993177511</v>
      </c>
      <c r="ED65" s="156">
        <v>0.06</v>
      </c>
      <c r="EE65" s="184">
        <v>1208454453126.1001</v>
      </c>
      <c r="EF65" s="184">
        <v>-14648167704.7157</v>
      </c>
      <c r="EL65" s="156">
        <v>1996</v>
      </c>
      <c r="EM65" s="156">
        <v>1.4999999999999999E-2</v>
      </c>
      <c r="EN65" s="156">
        <v>9.6083333333333396E-2</v>
      </c>
      <c r="EP65" s="156">
        <v>0.03</v>
      </c>
      <c r="EQ65" s="156">
        <v>7.5666666666666701E-2</v>
      </c>
      <c r="EV65" s="156">
        <f t="shared" si="10"/>
        <v>0.03</v>
      </c>
      <c r="EW65" s="156">
        <f t="shared" si="11"/>
        <v>12.836401806239747</v>
      </c>
      <c r="FM65" s="158">
        <v>26665</v>
      </c>
      <c r="FN65" s="156">
        <v>0.57624455066340596</v>
      </c>
      <c r="FO65" s="156">
        <v>6.0999999999999999E-2</v>
      </c>
      <c r="FT65" s="156">
        <f t="shared" si="12"/>
        <v>5.8000000000000003E-2</v>
      </c>
      <c r="FU65" s="156">
        <f t="shared" si="13"/>
        <v>11.059848711833929</v>
      </c>
      <c r="FX65" s="156">
        <v>-0.23793735241813299</v>
      </c>
      <c r="FY65" s="156">
        <v>5.8000000000000003E-2</v>
      </c>
    </row>
    <row r="66" spans="1:181" ht="14.5" customHeight="1" x14ac:dyDescent="0.35">
      <c r="A66" s="156">
        <v>1968</v>
      </c>
      <c r="B66" s="156">
        <v>4.7E-2</v>
      </c>
      <c r="C66" s="156">
        <v>3.4000000000000002E-2</v>
      </c>
      <c r="E66" s="156">
        <v>5.3999999999999999E-2</v>
      </c>
      <c r="F66" s="159">
        <v>2.1999999999999999E-2</v>
      </c>
      <c r="H66" s="275"/>
      <c r="I66" s="276"/>
      <c r="J66" s="156">
        <f t="shared" si="0"/>
        <v>2.1999999999999999E-2</v>
      </c>
      <c r="K66" s="156">
        <f t="shared" si="1"/>
        <v>9.790817425440693</v>
      </c>
      <c r="AB66" s="158">
        <v>38808</v>
      </c>
      <c r="AC66" s="159">
        <v>3.5000000000000003E-2</v>
      </c>
      <c r="AD66" s="159">
        <v>4.2</v>
      </c>
      <c r="AE66" s="159">
        <v>5.7500000000000002E-2</v>
      </c>
      <c r="AF66" s="159">
        <v>27121.9</v>
      </c>
      <c r="AG66" s="159">
        <v>-181516</v>
      </c>
      <c r="AK66" s="156">
        <v>1.0999999999999999E-2</v>
      </c>
      <c r="AL66" s="156">
        <f t="shared" si="2"/>
        <v>22.906129687759769</v>
      </c>
      <c r="BC66" s="156">
        <f t="shared" si="3"/>
        <v>4</v>
      </c>
      <c r="BD66" s="173">
        <f t="shared" si="4"/>
        <v>0.15328112217612141</v>
      </c>
      <c r="BF66" s="172"/>
      <c r="BJ66" s="173"/>
      <c r="BL66" s="156">
        <v>4</v>
      </c>
      <c r="BM66" s="159">
        <v>7.4999999999999997E-3</v>
      </c>
      <c r="BN66" s="159">
        <v>29699.599999999999</v>
      </c>
      <c r="BO66" s="159">
        <v>-238908</v>
      </c>
      <c r="BQ66" s="47"/>
      <c r="CS66" s="158">
        <v>33970</v>
      </c>
      <c r="CT66" s="156">
        <v>0.199828941019318</v>
      </c>
      <c r="CU66" s="156">
        <v>0.12</v>
      </c>
      <c r="CV66" s="184">
        <v>1205310750311.73</v>
      </c>
      <c r="CW66" s="184">
        <v>-102364393.446881</v>
      </c>
      <c r="DB66" s="156">
        <v>0.201487272480076</v>
      </c>
      <c r="DC66" s="156">
        <f t="shared" si="7"/>
        <v>0.69325120673916085</v>
      </c>
      <c r="DR66" s="34"/>
      <c r="DS66" s="34"/>
      <c r="DT66" s="184">
        <f t="shared" si="8"/>
        <v>0.06</v>
      </c>
      <c r="DU66" s="187">
        <f t="shared" si="9"/>
        <v>11.025090993177511</v>
      </c>
      <c r="ED66" s="156">
        <v>0.06</v>
      </c>
      <c r="EE66" s="184">
        <v>1208851067074.48</v>
      </c>
      <c r="EF66" s="184">
        <v>-14637006708.4786</v>
      </c>
      <c r="EL66" s="156">
        <v>1997</v>
      </c>
      <c r="EM66" s="156">
        <v>1.7000000000000001E-2</v>
      </c>
      <c r="EN66" s="156">
        <v>9.1166666666666701E-2</v>
      </c>
      <c r="EP66" s="156">
        <v>3.4000000000000002E-2</v>
      </c>
      <c r="EQ66" s="156">
        <v>7.5749999999999998E-2</v>
      </c>
      <c r="EV66" s="156">
        <f t="shared" si="10"/>
        <v>3.4000000000000002E-2</v>
      </c>
      <c r="EW66" s="156">
        <f t="shared" si="11"/>
        <v>13.151529286070339</v>
      </c>
      <c r="FM66" s="158">
        <v>26696</v>
      </c>
      <c r="FN66" s="156">
        <v>0.72313601956385698</v>
      </c>
      <c r="FO66" s="156">
        <v>5.8999999999999997E-2</v>
      </c>
      <c r="FT66" s="156">
        <f t="shared" si="12"/>
        <v>5.8000000000000003E-2</v>
      </c>
      <c r="FU66" s="156">
        <f t="shared" si="13"/>
        <v>11.059848711833929</v>
      </c>
      <c r="FX66" s="156">
        <v>-0.23039744030088199</v>
      </c>
      <c r="FY66" s="156">
        <v>5.8000000000000003E-2</v>
      </c>
    </row>
    <row r="67" spans="1:181" x14ac:dyDescent="0.35">
      <c r="A67" s="156">
        <v>1969</v>
      </c>
      <c r="B67" s="156">
        <v>6.2E-2</v>
      </c>
      <c r="C67" s="156">
        <v>3.5000000000000003E-2</v>
      </c>
      <c r="E67" s="156">
        <v>5.3999999999999999E-2</v>
      </c>
      <c r="F67" s="159">
        <v>2.3E-2</v>
      </c>
      <c r="J67" s="156">
        <f t="shared" si="0"/>
        <v>2.3E-2</v>
      </c>
      <c r="K67" s="156">
        <f t="shared" si="1"/>
        <v>9.8428215374008126</v>
      </c>
      <c r="AB67" s="158">
        <v>38838</v>
      </c>
      <c r="AC67" s="159">
        <v>4.2000000000000003E-2</v>
      </c>
      <c r="AD67" s="159">
        <v>4.0999999999999996</v>
      </c>
      <c r="AE67" s="159">
        <v>0.06</v>
      </c>
      <c r="AF67" s="159">
        <v>33965</v>
      </c>
      <c r="AG67" s="159">
        <v>-185444</v>
      </c>
      <c r="AK67" s="156">
        <v>1.2E-2</v>
      </c>
      <c r="AL67" s="156">
        <f t="shared" si="2"/>
        <v>24.253770436423384</v>
      </c>
      <c r="BC67" s="156">
        <f t="shared" si="3"/>
        <v>4</v>
      </c>
      <c r="BD67" s="173">
        <f t="shared" si="4"/>
        <v>0.15328112217612141</v>
      </c>
      <c r="BF67" s="225"/>
      <c r="BG67" s="226"/>
      <c r="BH67" s="226"/>
      <c r="BI67" s="226"/>
      <c r="BJ67" s="227"/>
      <c r="BL67" s="156">
        <v>4.0999999999999996</v>
      </c>
      <c r="BM67" s="159">
        <v>7.4999999999999997E-3</v>
      </c>
      <c r="BN67" s="159">
        <v>29900.799999999999</v>
      </c>
      <c r="BO67" s="159">
        <v>-238766</v>
      </c>
      <c r="BQ67" s="47"/>
      <c r="CS67" s="158">
        <v>34001</v>
      </c>
      <c r="CT67" s="156">
        <v>0.199828941019318</v>
      </c>
      <c r="CU67" s="156">
        <v>0.12</v>
      </c>
      <c r="CV67" s="184">
        <v>1208851067074.48</v>
      </c>
      <c r="CW67" s="184">
        <v>-154494963.51617599</v>
      </c>
      <c r="DB67" s="156">
        <v>0.20231643821064699</v>
      </c>
      <c r="DC67" s="156">
        <f t="shared" si="7"/>
        <v>0.69528505476263081</v>
      </c>
      <c r="DR67" s="34"/>
      <c r="DS67" s="34"/>
      <c r="DT67" s="184">
        <f t="shared" si="8"/>
        <v>0.06</v>
      </c>
      <c r="DU67" s="187">
        <f t="shared" si="9"/>
        <v>11.025090993177511</v>
      </c>
      <c r="ED67" s="156">
        <v>0.06</v>
      </c>
      <c r="EE67" s="184">
        <v>1215117752746.9299</v>
      </c>
      <c r="EF67" s="184">
        <v>-14345116284.387699</v>
      </c>
      <c r="EL67" s="156">
        <v>1998</v>
      </c>
      <c r="EM67" s="156">
        <v>0.01</v>
      </c>
      <c r="EN67" s="156">
        <v>8.2833333333333301E-2</v>
      </c>
      <c r="EP67" s="156">
        <v>3.9E-2</v>
      </c>
      <c r="EQ67" s="156">
        <v>7.5916666666666702E-2</v>
      </c>
      <c r="EV67" s="156">
        <f t="shared" si="10"/>
        <v>3.9E-2</v>
      </c>
      <c r="EW67" s="156">
        <f t="shared" si="11"/>
        <v>13.224475105084645</v>
      </c>
      <c r="FM67" s="158">
        <v>26724</v>
      </c>
      <c r="FN67" s="156">
        <v>0</v>
      </c>
      <c r="FO67" s="156">
        <v>5.6000000000000001E-2</v>
      </c>
      <c r="FT67" s="156">
        <f t="shared" si="12"/>
        <v>5.8000000000000003E-2</v>
      </c>
      <c r="FU67" s="156">
        <f t="shared" si="13"/>
        <v>11.059848711833929</v>
      </c>
      <c r="FX67" s="156">
        <v>-0.22692841191316099</v>
      </c>
      <c r="FY67" s="156">
        <v>5.8000000000000003E-2</v>
      </c>
    </row>
    <row r="68" spans="1:181" x14ac:dyDescent="0.35">
      <c r="A68" s="156">
        <v>1970</v>
      </c>
      <c r="B68" s="156">
        <v>5.6000000000000001E-2</v>
      </c>
      <c r="C68" s="156">
        <v>6.0999999999999999E-2</v>
      </c>
      <c r="E68" s="156">
        <v>5.3999999999999999E-2</v>
      </c>
      <c r="F68" s="159">
        <v>2.4E-2</v>
      </c>
      <c r="J68" s="156">
        <f t="shared" si="0"/>
        <v>2.4E-2</v>
      </c>
      <c r="K68" s="156">
        <f t="shared" si="1"/>
        <v>9.8888397385684677</v>
      </c>
      <c r="AB68" s="158">
        <v>38869</v>
      </c>
      <c r="AC68" s="159">
        <v>4.2999999999999997E-2</v>
      </c>
      <c r="AD68" s="159">
        <v>4.0999999999999996</v>
      </c>
      <c r="AE68" s="159">
        <v>6.25E-2</v>
      </c>
      <c r="AF68" s="159">
        <v>27308</v>
      </c>
      <c r="AG68" s="159">
        <v>-185534</v>
      </c>
      <c r="AK68" s="156">
        <v>1.2E-2</v>
      </c>
      <c r="AL68" s="156">
        <f t="shared" si="2"/>
        <v>24.253770436423384</v>
      </c>
      <c r="BC68" s="156">
        <f t="shared" si="3"/>
        <v>4.0999999999999996</v>
      </c>
      <c r="BD68" s="173">
        <f t="shared" si="4"/>
        <v>0.16058762175901919</v>
      </c>
      <c r="BL68" s="156">
        <v>4.0999999999999996</v>
      </c>
      <c r="BM68" s="159">
        <v>7.4999999999999997E-3</v>
      </c>
      <c r="BN68" s="159">
        <v>29942.400000000001</v>
      </c>
      <c r="BO68" s="159">
        <v>-238607</v>
      </c>
      <c r="BQ68" s="47"/>
      <c r="CS68" s="158">
        <v>34029</v>
      </c>
      <c r="CT68" s="156">
        <v>0.201487272480076</v>
      </c>
      <c r="CU68" s="156">
        <v>0.12</v>
      </c>
      <c r="CV68" s="184">
        <v>1235007608532.22</v>
      </c>
      <c r="CW68" s="184">
        <v>-3381427.2326555201</v>
      </c>
      <c r="DB68" s="156">
        <v>0.20231643821064699</v>
      </c>
      <c r="DC68" s="156">
        <f t="shared" si="7"/>
        <v>0.69528505476263081</v>
      </c>
      <c r="DR68" s="34"/>
      <c r="DS68" s="34"/>
      <c r="DT68" s="184">
        <f t="shared" si="8"/>
        <v>0.06</v>
      </c>
      <c r="DU68" s="187">
        <f t="shared" si="9"/>
        <v>11.025090993177511</v>
      </c>
      <c r="ED68" s="156">
        <v>0.06</v>
      </c>
      <c r="EE68" s="184">
        <v>1235007608532.22</v>
      </c>
      <c r="EF68" s="184">
        <v>-14275374209.242001</v>
      </c>
      <c r="EL68" s="156">
        <v>1999</v>
      </c>
      <c r="EM68" s="156">
        <v>1.7999999999999999E-2</v>
      </c>
      <c r="EN68" s="156">
        <v>7.5916666666666702E-2</v>
      </c>
      <c r="EP68" s="156">
        <v>3.9E-2</v>
      </c>
      <c r="EQ68" s="156">
        <v>7.6333333333333295E-2</v>
      </c>
      <c r="EV68" s="156">
        <f t="shared" si="10"/>
        <v>3.9E-2</v>
      </c>
      <c r="EW68" s="156">
        <f t="shared" si="11"/>
        <v>13.224475105084645</v>
      </c>
      <c r="FM68" s="158">
        <v>26755</v>
      </c>
      <c r="FN68" s="156">
        <v>1.20400581857188</v>
      </c>
      <c r="FO68" s="156">
        <v>5.5E-2</v>
      </c>
      <c r="FT68" s="156">
        <f t="shared" si="12"/>
        <v>5.8000000000000003E-2</v>
      </c>
      <c r="FU68" s="156">
        <f t="shared" si="13"/>
        <v>11.059848711833929</v>
      </c>
      <c r="FX68" s="156">
        <v>-0.21856869396930101</v>
      </c>
      <c r="FY68" s="156">
        <v>5.8000000000000003E-2</v>
      </c>
    </row>
    <row r="69" spans="1:181" x14ac:dyDescent="0.35">
      <c r="A69" s="156">
        <v>1971</v>
      </c>
      <c r="B69" s="156">
        <v>3.3000000000000002E-2</v>
      </c>
      <c r="C69" s="156">
        <v>0.06</v>
      </c>
      <c r="E69" s="156">
        <v>5.5E-2</v>
      </c>
      <c r="F69" s="159">
        <v>2.5000000000000001E-2</v>
      </c>
      <c r="J69" s="156">
        <f t="shared" si="0"/>
        <v>2.5000000000000001E-2</v>
      </c>
      <c r="K69" s="156">
        <f t="shared" si="1"/>
        <v>9.9287856614326309</v>
      </c>
      <c r="AB69" s="158">
        <v>38899</v>
      </c>
      <c r="AC69" s="159">
        <v>4.1000000000000002E-2</v>
      </c>
      <c r="AD69" s="159">
        <v>4.2</v>
      </c>
      <c r="AE69" s="159">
        <v>6.25E-2</v>
      </c>
      <c r="AF69" s="159">
        <v>34351.4</v>
      </c>
      <c r="AG69" s="159">
        <v>-186328</v>
      </c>
      <c r="AK69" s="156">
        <v>1.2E-2</v>
      </c>
      <c r="AL69" s="156">
        <f t="shared" si="2"/>
        <v>24.253770436423384</v>
      </c>
      <c r="BC69" s="156">
        <f t="shared" si="3"/>
        <v>4.0999999999999996</v>
      </c>
      <c r="BD69" s="173">
        <f t="shared" si="4"/>
        <v>0.16058762175901919</v>
      </c>
      <c r="BL69" s="156">
        <v>4.0999999999999996</v>
      </c>
      <c r="BM69" s="159">
        <v>7.4999999999999997E-3</v>
      </c>
      <c r="BN69" s="159">
        <v>30279.9</v>
      </c>
      <c r="BO69" s="159">
        <v>-238593</v>
      </c>
      <c r="BQ69" s="47"/>
      <c r="CS69" s="158">
        <v>34060</v>
      </c>
      <c r="CT69" s="156">
        <v>0.203145603940835</v>
      </c>
      <c r="CU69" s="156">
        <v>0.12</v>
      </c>
      <c r="CV69" s="184">
        <v>1292054807876</v>
      </c>
      <c r="CW69" s="184">
        <v>4781234.7021393804</v>
      </c>
      <c r="DB69" s="156">
        <v>0.203145603940835</v>
      </c>
      <c r="DC69" s="156">
        <f t="shared" si="7"/>
        <v>0.69731995868106511</v>
      </c>
      <c r="DR69" s="34"/>
      <c r="DS69" s="34"/>
      <c r="DT69" s="184">
        <f t="shared" si="8"/>
        <v>0.06</v>
      </c>
      <c r="DU69" s="187">
        <f t="shared" si="9"/>
        <v>11.025090993177511</v>
      </c>
      <c r="ED69" s="156">
        <v>0.06</v>
      </c>
      <c r="EE69" s="184">
        <v>1284150976454.3601</v>
      </c>
      <c r="EF69" s="184">
        <v>-14070374642.0847</v>
      </c>
      <c r="EL69" s="156">
        <v>2000</v>
      </c>
      <c r="EM69" s="156">
        <v>2.7E-2</v>
      </c>
      <c r="EN69" s="156">
        <v>6.8166666666666695E-2</v>
      </c>
      <c r="EP69" s="156">
        <v>0.04</v>
      </c>
      <c r="EQ69" s="156">
        <v>7.6749999999999999E-2</v>
      </c>
      <c r="EV69" s="156">
        <f t="shared" si="10"/>
        <v>0.04</v>
      </c>
      <c r="EW69" s="156">
        <f t="shared" si="11"/>
        <v>13.195434040911703</v>
      </c>
      <c r="FM69" s="158">
        <v>26785</v>
      </c>
      <c r="FN69" s="156">
        <v>0.31284239222634103</v>
      </c>
      <c r="FO69" s="156">
        <v>5.2999999999999999E-2</v>
      </c>
      <c r="FT69" s="156">
        <f t="shared" si="12"/>
        <v>5.8000000000000003E-2</v>
      </c>
      <c r="FU69" s="156">
        <f t="shared" si="13"/>
        <v>11.059848711833929</v>
      </c>
      <c r="FX69" s="156">
        <v>-0.21668241144007</v>
      </c>
      <c r="FY69" s="156">
        <v>5.8000000000000003E-2</v>
      </c>
    </row>
    <row r="70" spans="1:181" ht="40.5" customHeight="1" x14ac:dyDescent="0.35">
      <c r="A70" s="156">
        <v>1972</v>
      </c>
      <c r="B70" s="156">
        <v>3.4000000000000002E-2</v>
      </c>
      <c r="C70" s="156">
        <v>5.1999999999999998E-2</v>
      </c>
      <c r="E70" s="156">
        <v>5.5E-2</v>
      </c>
      <c r="F70" s="159">
        <v>2.5000000000000001E-2</v>
      </c>
      <c r="J70" s="156">
        <f t="shared" si="0"/>
        <v>2.5000000000000001E-2</v>
      </c>
      <c r="K70" s="156">
        <f t="shared" si="1"/>
        <v>9.9287856614326309</v>
      </c>
      <c r="AB70" s="158">
        <v>38930</v>
      </c>
      <c r="AC70" s="159">
        <v>3.7999999999999999E-2</v>
      </c>
      <c r="AD70" s="159">
        <v>4.0999999999999996</v>
      </c>
      <c r="AE70" s="159">
        <v>6.25E-2</v>
      </c>
      <c r="AF70" s="159">
        <v>27606.5</v>
      </c>
      <c r="AG70" s="159">
        <v>-190144</v>
      </c>
      <c r="AK70" s="156">
        <v>1.2E-2</v>
      </c>
      <c r="AL70" s="156">
        <f t="shared" si="2"/>
        <v>24.253770436423384</v>
      </c>
      <c r="BC70" s="156">
        <f t="shared" si="3"/>
        <v>4.0999999999999996</v>
      </c>
      <c r="BD70" s="173">
        <f t="shared" si="4"/>
        <v>0.16058762175901919</v>
      </c>
      <c r="BL70" s="156">
        <v>4.0999999999999996</v>
      </c>
      <c r="BM70" s="159">
        <v>7.4999999999999997E-3</v>
      </c>
      <c r="BN70" s="159">
        <v>30281</v>
      </c>
      <c r="BO70" s="159">
        <v>-237689</v>
      </c>
      <c r="BQ70" s="47"/>
      <c r="CS70" s="158">
        <v>34090</v>
      </c>
      <c r="CT70" s="156">
        <v>0.20397476967140599</v>
      </c>
      <c r="CU70" s="156">
        <v>0.12</v>
      </c>
      <c r="CV70" s="184">
        <v>1284150976454.3601</v>
      </c>
      <c r="CW70" s="184">
        <v>25999795.455875602</v>
      </c>
      <c r="DB70" s="156">
        <v>0.20397476967140599</v>
      </c>
      <c r="DC70" s="156">
        <f t="shared" si="7"/>
        <v>0.6993558928827347</v>
      </c>
      <c r="DR70" s="34"/>
      <c r="DS70" s="34"/>
      <c r="DT70" s="184">
        <f t="shared" si="8"/>
        <v>0.06</v>
      </c>
      <c r="DU70" s="187">
        <f t="shared" si="9"/>
        <v>11.025090993177511</v>
      </c>
      <c r="ED70" s="156">
        <v>0.06</v>
      </c>
      <c r="EE70" s="184">
        <v>1288067244692.79</v>
      </c>
      <c r="EF70" s="184">
        <v>-14062934732.368601</v>
      </c>
      <c r="EL70" s="156">
        <v>2001</v>
      </c>
      <c r="EM70" s="156">
        <v>2.5000000000000001E-2</v>
      </c>
      <c r="EN70" s="156">
        <v>7.2166666666666698E-2</v>
      </c>
      <c r="EP70" s="156">
        <v>4.1000000000000002E-2</v>
      </c>
      <c r="EQ70" s="156">
        <v>7.7666666666666703E-2</v>
      </c>
      <c r="EV70" s="156">
        <f t="shared" si="10"/>
        <v>4.1000000000000002E-2</v>
      </c>
      <c r="EW70" s="156">
        <f t="shared" si="11"/>
        <v>13.1519611313068</v>
      </c>
      <c r="FM70" s="158">
        <v>26816</v>
      </c>
      <c r="FN70" s="156">
        <v>0.64376661549384695</v>
      </c>
      <c r="FO70" s="156">
        <v>5.3999999999999999E-2</v>
      </c>
      <c r="FT70" s="156">
        <f t="shared" si="12"/>
        <v>5.8000000000000003E-2</v>
      </c>
      <c r="FU70" s="156">
        <f t="shared" si="13"/>
        <v>11.059848711833929</v>
      </c>
      <c r="FX70" s="156">
        <v>-0.21368141302777999</v>
      </c>
      <c r="FY70" s="156">
        <v>5.8000000000000003E-2</v>
      </c>
    </row>
    <row r="71" spans="1:181" x14ac:dyDescent="0.35">
      <c r="A71" s="156">
        <v>1973</v>
      </c>
      <c r="B71" s="156">
        <v>8.6999999999999994E-2</v>
      </c>
      <c r="C71" s="156">
        <v>4.9000000000000002E-2</v>
      </c>
      <c r="E71" s="156">
        <v>5.5E-2</v>
      </c>
      <c r="F71" s="159">
        <v>2.7E-2</v>
      </c>
      <c r="J71" s="156">
        <f t="shared" si="0"/>
        <v>2.7E-2</v>
      </c>
      <c r="K71" s="156">
        <f t="shared" si="1"/>
        <v>9.9901713218667574</v>
      </c>
      <c r="AB71" s="158">
        <v>38961</v>
      </c>
      <c r="AC71" s="159">
        <v>2.1000000000000001E-2</v>
      </c>
      <c r="AD71" s="159">
        <v>3.9</v>
      </c>
      <c r="AE71" s="159">
        <v>6.25E-2</v>
      </c>
      <c r="AF71" s="159">
        <v>27706.5</v>
      </c>
      <c r="AG71" s="159">
        <v>-188497</v>
      </c>
      <c r="AK71" s="156">
        <v>1.2999999999999999E-2</v>
      </c>
      <c r="AL71" s="156">
        <f t="shared" si="2"/>
        <v>25.526624152086598</v>
      </c>
      <c r="BC71" s="228">
        <f t="shared" si="3"/>
        <v>4.0999999999999996</v>
      </c>
      <c r="BD71" s="173">
        <f t="shared" si="4"/>
        <v>0.16058762175901919</v>
      </c>
      <c r="BL71" s="156">
        <v>4.0999999999999996</v>
      </c>
      <c r="BM71" s="159">
        <v>7.4999999999999997E-3</v>
      </c>
      <c r="BN71" s="159">
        <v>30327.8</v>
      </c>
      <c r="BO71" s="159">
        <v>-236844</v>
      </c>
      <c r="BQ71" s="47"/>
      <c r="CS71" s="158">
        <v>34121</v>
      </c>
      <c r="CT71" s="156">
        <v>0.20729143259292299</v>
      </c>
      <c r="CU71" s="156">
        <v>0.12</v>
      </c>
      <c r="CV71" s="184">
        <v>1288067244692.79</v>
      </c>
      <c r="CW71" s="184">
        <v>-199313475.65671799</v>
      </c>
      <c r="DB71" s="156">
        <v>0.20729143259292299</v>
      </c>
      <c r="DC71" s="156">
        <f t="shared" si="7"/>
        <v>0.70750941686410984</v>
      </c>
      <c r="DR71" s="34"/>
      <c r="DS71" s="34"/>
      <c r="DT71" s="184">
        <f t="shared" si="8"/>
        <v>0.06</v>
      </c>
      <c r="DU71" s="187">
        <f t="shared" si="9"/>
        <v>11.025090993177511</v>
      </c>
      <c r="ED71" s="156">
        <v>0.06</v>
      </c>
      <c r="EE71" s="184">
        <v>1292054807876</v>
      </c>
      <c r="EF71" s="184">
        <v>-14010652866.1717</v>
      </c>
      <c r="EL71" s="156">
        <v>2002</v>
      </c>
      <c r="EM71" s="156">
        <v>2.1999999999999999E-2</v>
      </c>
      <c r="EN71" s="156">
        <v>7.6749999999999999E-2</v>
      </c>
      <c r="EP71" s="156">
        <v>4.2000000000000003E-2</v>
      </c>
      <c r="EQ71" s="156">
        <v>8.0583333333333299E-2</v>
      </c>
      <c r="EV71" s="156">
        <f t="shared" si="10"/>
        <v>4.2000000000000003E-2</v>
      </c>
      <c r="EW71" s="156">
        <f t="shared" si="11"/>
        <v>13.094199487967899</v>
      </c>
      <c r="FM71" s="158">
        <v>26846</v>
      </c>
      <c r="FN71" s="156">
        <v>1.15848071007315</v>
      </c>
      <c r="FO71" s="156">
        <v>5.2999999999999999E-2</v>
      </c>
      <c r="FT71" s="156">
        <f t="shared" si="12"/>
        <v>5.8000000000000003E-2</v>
      </c>
      <c r="FU71" s="156">
        <f t="shared" si="13"/>
        <v>11.059848711833929</v>
      </c>
      <c r="FX71" s="156">
        <v>-0.198200726778408</v>
      </c>
      <c r="FY71" s="156">
        <v>5.8000000000000003E-2</v>
      </c>
    </row>
    <row r="72" spans="1:181" x14ac:dyDescent="0.35">
      <c r="A72" s="156">
        <v>1974</v>
      </c>
      <c r="B72" s="156">
        <v>0.123</v>
      </c>
      <c r="C72" s="156">
        <v>7.1999999999999995E-2</v>
      </c>
      <c r="E72" s="156">
        <v>5.6000000000000001E-2</v>
      </c>
      <c r="F72" s="159">
        <v>2.7E-2</v>
      </c>
      <c r="J72" s="156">
        <f t="shared" si="0"/>
        <v>2.7E-2</v>
      </c>
      <c r="K72" s="156">
        <f t="shared" si="1"/>
        <v>9.9901713218667574</v>
      </c>
      <c r="AB72" s="158">
        <v>38991</v>
      </c>
      <c r="AC72" s="159">
        <v>1.2999999999999999E-2</v>
      </c>
      <c r="AD72" s="159">
        <v>3.9</v>
      </c>
      <c r="AE72" s="159">
        <v>6.25E-2</v>
      </c>
      <c r="AF72" s="159">
        <v>34874.9</v>
      </c>
      <c r="AG72" s="159">
        <v>-184636</v>
      </c>
      <c r="AK72" s="156">
        <v>1.2999999999999999E-2</v>
      </c>
      <c r="AL72" s="156">
        <f t="shared" si="2"/>
        <v>25.526624152086598</v>
      </c>
      <c r="BC72" s="156">
        <f t="shared" si="3"/>
        <v>4.0999999999999996</v>
      </c>
      <c r="BD72" s="173">
        <f t="shared" si="4"/>
        <v>0.16058762175901919</v>
      </c>
      <c r="BL72" s="156">
        <v>4.0999999999999996</v>
      </c>
      <c r="BM72" s="159">
        <v>7.4999999999999997E-3</v>
      </c>
      <c r="BN72" s="159">
        <v>30665.200000000001</v>
      </c>
      <c r="BO72" s="159">
        <v>-236533</v>
      </c>
      <c r="BQ72" s="47"/>
      <c r="CS72" s="158">
        <v>34151</v>
      </c>
      <c r="CT72" s="156">
        <v>0.20977892978387</v>
      </c>
      <c r="CU72" s="156">
        <v>0.12</v>
      </c>
      <c r="CV72" s="184">
        <v>1306914614373.5801</v>
      </c>
      <c r="CW72" s="184">
        <v>-88670051.040766701</v>
      </c>
      <c r="DB72" s="156">
        <v>0.20977892978387</v>
      </c>
      <c r="DC72" s="156">
        <f t="shared" si="7"/>
        <v>0.71363410846320452</v>
      </c>
      <c r="DR72" s="34"/>
      <c r="DS72" s="34"/>
      <c r="DT72" s="184">
        <f t="shared" si="8"/>
        <v>0.06</v>
      </c>
      <c r="DU72" s="187">
        <f t="shared" si="9"/>
        <v>11.025090993177511</v>
      </c>
      <c r="ED72" s="156">
        <v>0.06</v>
      </c>
      <c r="EE72" s="184">
        <v>1306914614373.5801</v>
      </c>
      <c r="EF72" s="184">
        <v>-13768252733.3577</v>
      </c>
      <c r="EL72" s="156">
        <v>2003</v>
      </c>
      <c r="EM72" s="156">
        <v>2.8000000000000001E-2</v>
      </c>
      <c r="EN72" s="156">
        <v>7.5749999999999998E-2</v>
      </c>
      <c r="EP72" s="156">
        <v>4.2999999999999997E-2</v>
      </c>
      <c r="EQ72" s="156">
        <v>8.0583333333333299E-2</v>
      </c>
      <c r="EV72" s="156">
        <f t="shared" si="10"/>
        <v>4.2999999999999997E-2</v>
      </c>
      <c r="EW72" s="156">
        <f t="shared" si="11"/>
        <v>13.022338771244058</v>
      </c>
      <c r="FM72" s="158">
        <v>26877</v>
      </c>
      <c r="FN72" s="156">
        <v>0.87634996120057995</v>
      </c>
      <c r="FO72" s="156">
        <v>5.2999999999999999E-2</v>
      </c>
      <c r="FT72" s="156">
        <f t="shared" si="12"/>
        <v>5.8000000000000003E-2</v>
      </c>
      <c r="FU72" s="156">
        <f t="shared" si="13"/>
        <v>11.059848711833929</v>
      </c>
      <c r="FX72" s="156">
        <v>-0.196944223436336</v>
      </c>
      <c r="FY72" s="156">
        <v>5.8000000000000003E-2</v>
      </c>
    </row>
    <row r="73" spans="1:181" x14ac:dyDescent="0.35">
      <c r="A73" s="156">
        <v>1975</v>
      </c>
      <c r="B73" s="156">
        <v>6.9000000000000006E-2</v>
      </c>
      <c r="C73" s="156">
        <v>8.2000000000000003E-2</v>
      </c>
      <c r="E73" s="156">
        <v>5.6000000000000001E-2</v>
      </c>
      <c r="F73" s="159">
        <v>2.7E-2</v>
      </c>
      <c r="J73" s="156">
        <f t="shared" si="0"/>
        <v>2.7E-2</v>
      </c>
      <c r="K73" s="156">
        <f t="shared" si="1"/>
        <v>9.9901713218667574</v>
      </c>
      <c r="AB73" s="158">
        <v>39022</v>
      </c>
      <c r="AC73" s="159">
        <v>0.02</v>
      </c>
      <c r="AD73" s="159">
        <v>4</v>
      </c>
      <c r="AE73" s="159">
        <v>6.25E-2</v>
      </c>
      <c r="AF73" s="159">
        <v>28048.400000000001</v>
      </c>
      <c r="AG73" s="159">
        <v>-186020</v>
      </c>
      <c r="AK73" s="156">
        <v>1.4E-2</v>
      </c>
      <c r="AL73" s="156">
        <f t="shared" si="2"/>
        <v>26.705092050120776</v>
      </c>
      <c r="BC73" s="156">
        <f t="shared" si="3"/>
        <v>4.0999999999999996</v>
      </c>
      <c r="BD73" s="173">
        <f t="shared" si="4"/>
        <v>0.16058762175901919</v>
      </c>
      <c r="BL73" s="156">
        <v>4.0999999999999996</v>
      </c>
      <c r="BM73" s="159">
        <v>7.4999999999999997E-3</v>
      </c>
      <c r="BN73" s="159">
        <v>30746</v>
      </c>
      <c r="BO73" s="159">
        <v>-235704</v>
      </c>
      <c r="BQ73" s="47"/>
      <c r="CS73" s="158">
        <v>34182</v>
      </c>
      <c r="CT73" s="156">
        <v>0.21226642697519901</v>
      </c>
      <c r="CU73" s="156">
        <v>0.12</v>
      </c>
      <c r="CV73" s="184">
        <v>1316411267324.53</v>
      </c>
      <c r="CW73" s="184">
        <v>-150347772.263679</v>
      </c>
      <c r="DB73" s="156">
        <v>0.21226642697519901</v>
      </c>
      <c r="DC73" s="156">
        <f t="shared" si="7"/>
        <v>0.71976619688445886</v>
      </c>
      <c r="DR73" s="34"/>
      <c r="DS73" s="34"/>
      <c r="DT73" s="184">
        <f t="shared" si="8"/>
        <v>0.06</v>
      </c>
      <c r="DU73" s="187">
        <f t="shared" si="9"/>
        <v>11.025090993177511</v>
      </c>
      <c r="ED73" s="156">
        <v>0.06</v>
      </c>
      <c r="EE73" s="184">
        <v>1316411267324.53</v>
      </c>
      <c r="EF73" s="184">
        <v>-13725097183.899099</v>
      </c>
      <c r="EL73" s="156">
        <v>2004</v>
      </c>
      <c r="EM73" s="156">
        <v>1.7999999999999999E-2</v>
      </c>
      <c r="EN73" s="156">
        <v>7.1916666666666698E-2</v>
      </c>
      <c r="EP73" s="156">
        <v>4.3999999999999997E-2</v>
      </c>
      <c r="EQ73" s="156">
        <v>8.1500000000000003E-2</v>
      </c>
      <c r="EV73" s="156">
        <f t="shared" si="10"/>
        <v>4.3999999999999997E-2</v>
      </c>
      <c r="EW73" s="156">
        <f t="shared" si="11"/>
        <v>12.936614152612293</v>
      </c>
      <c r="FM73" s="158">
        <v>26908</v>
      </c>
      <c r="FN73" s="156">
        <v>0.40604829576259199</v>
      </c>
      <c r="FO73" s="156">
        <v>5.6000000000000001E-2</v>
      </c>
      <c r="FT73" s="156">
        <f t="shared" si="12"/>
        <v>5.8000000000000003E-2</v>
      </c>
      <c r="FU73" s="156">
        <f t="shared" si="13"/>
        <v>11.059848711833929</v>
      </c>
      <c r="FX73" s="156">
        <v>-0.194978299746148</v>
      </c>
      <c r="FY73" s="156">
        <v>5.8000000000000003E-2</v>
      </c>
    </row>
    <row r="74" spans="1:181" x14ac:dyDescent="0.35">
      <c r="A74" s="156">
        <v>1976</v>
      </c>
      <c r="B74" s="156">
        <v>4.9000000000000002E-2</v>
      </c>
      <c r="C74" s="156">
        <v>7.8E-2</v>
      </c>
      <c r="E74" s="156">
        <v>5.7000000000000002E-2</v>
      </c>
      <c r="F74" s="159">
        <v>2.7E-2</v>
      </c>
      <c r="J74" s="156">
        <f t="shared" si="0"/>
        <v>2.7E-2</v>
      </c>
      <c r="K74" s="156">
        <f t="shared" si="1"/>
        <v>9.9901713218667574</v>
      </c>
      <c r="AB74" s="158">
        <v>39052</v>
      </c>
      <c r="AC74" s="159">
        <v>2.5000000000000001E-2</v>
      </c>
      <c r="AD74" s="159">
        <v>3.9</v>
      </c>
      <c r="AE74" s="159">
        <v>6.25E-2</v>
      </c>
      <c r="AF74" s="159">
        <v>28198.7</v>
      </c>
      <c r="AG74" s="159">
        <v>-190149</v>
      </c>
      <c r="AK74" s="156">
        <v>1.4E-2</v>
      </c>
      <c r="AL74" s="156">
        <f t="shared" si="2"/>
        <v>26.705092050120776</v>
      </c>
      <c r="BC74" s="156">
        <f t="shared" si="3"/>
        <v>4.0999999999999996</v>
      </c>
      <c r="BD74" s="173">
        <f t="shared" si="4"/>
        <v>0.16058762175901919</v>
      </c>
      <c r="BL74" s="156">
        <v>4.0999999999999996</v>
      </c>
      <c r="BM74" s="159">
        <v>7.4999999999999997E-3</v>
      </c>
      <c r="BN74" s="159">
        <v>30772.6</v>
      </c>
      <c r="BO74" s="159">
        <v>-234564</v>
      </c>
      <c r="BQ74" s="47"/>
      <c r="CS74" s="158">
        <v>34213</v>
      </c>
      <c r="CT74" s="156">
        <v>0.214753924166146</v>
      </c>
      <c r="CU74" s="156">
        <v>0.12</v>
      </c>
      <c r="CV74" s="184">
        <v>1342028199444.22</v>
      </c>
      <c r="CW74" s="184">
        <v>-194379600.059459</v>
      </c>
      <c r="DB74" s="156">
        <v>0.214753924166146</v>
      </c>
      <c r="DC74" s="156">
        <f t="shared" si="7"/>
        <v>0.72590496502353963</v>
      </c>
      <c r="DR74" s="34"/>
      <c r="DS74" s="34"/>
      <c r="DT74" s="184">
        <f t="shared" si="8"/>
        <v>0.06</v>
      </c>
      <c r="DU74" s="187">
        <f t="shared" si="9"/>
        <v>11.025090993177511</v>
      </c>
      <c r="ED74" s="156">
        <v>0.06</v>
      </c>
      <c r="EE74" s="184">
        <v>1328973676995.1699</v>
      </c>
      <c r="EF74" s="184">
        <v>-13512360594.422501</v>
      </c>
      <c r="EL74" s="156">
        <v>2005</v>
      </c>
      <c r="EM74" s="156">
        <v>2.1999999999999999E-2</v>
      </c>
      <c r="EN74" s="156">
        <v>6.7583333333333301E-2</v>
      </c>
      <c r="EP74" s="156">
        <v>4.8000000000000001E-2</v>
      </c>
      <c r="EQ74" s="156">
        <v>8.2833333333333301E-2</v>
      </c>
      <c r="EV74" s="156">
        <f t="shared" si="10"/>
        <v>4.8000000000000001E-2</v>
      </c>
      <c r="EW74" s="156">
        <f t="shared" si="11"/>
        <v>12.46129469216052</v>
      </c>
      <c r="FM74" s="158">
        <v>26938</v>
      </c>
      <c r="FN74" s="156">
        <v>0.486951187085292</v>
      </c>
      <c r="FO74" s="156">
        <v>5.7000000000000002E-2</v>
      </c>
      <c r="FT74" s="156">
        <f t="shared" si="12"/>
        <v>5.8000000000000003E-2</v>
      </c>
      <c r="FU74" s="156">
        <f t="shared" si="13"/>
        <v>11.059848711833929</v>
      </c>
      <c r="FX74" s="156">
        <v>-0.19440054065198401</v>
      </c>
      <c r="FY74" s="156">
        <v>5.8000000000000003E-2</v>
      </c>
    </row>
    <row r="75" spans="1:181" x14ac:dyDescent="0.35">
      <c r="A75" s="156">
        <v>1977</v>
      </c>
      <c r="B75" s="156">
        <v>6.7000000000000004E-2</v>
      </c>
      <c r="C75" s="156">
        <v>6.4000000000000001E-2</v>
      </c>
      <c r="E75" s="156">
        <v>5.7000000000000002E-2</v>
      </c>
      <c r="F75" s="159">
        <v>2.9000000000000001E-2</v>
      </c>
      <c r="J75" s="156">
        <f t="shared" si="0"/>
        <v>2.9000000000000001E-2</v>
      </c>
      <c r="K75" s="156">
        <f t="shared" si="1"/>
        <v>10.026515110963269</v>
      </c>
      <c r="AB75" s="158">
        <v>39083</v>
      </c>
      <c r="AC75" s="159">
        <v>2.1000000000000001E-2</v>
      </c>
      <c r="AD75" s="159">
        <v>4.0999999999999996</v>
      </c>
      <c r="AE75" s="159">
        <v>6.25E-2</v>
      </c>
      <c r="AF75" s="159">
        <v>35467.599999999999</v>
      </c>
      <c r="AG75" s="159">
        <v>-187734</v>
      </c>
      <c r="AK75" s="156">
        <v>1.4E-2</v>
      </c>
      <c r="AL75" s="156">
        <f t="shared" si="2"/>
        <v>26.705092050120776</v>
      </c>
      <c r="BC75" s="156">
        <f t="shared" si="3"/>
        <v>4.0999999999999996</v>
      </c>
      <c r="BD75" s="173">
        <f t="shared" si="4"/>
        <v>0.16058762175901919</v>
      </c>
      <c r="BL75" s="156">
        <v>4.0999999999999996</v>
      </c>
      <c r="BM75" s="159">
        <v>7.4999999999999997E-3</v>
      </c>
      <c r="BN75" s="159">
        <v>31039.3</v>
      </c>
      <c r="BO75" s="159">
        <v>-234270</v>
      </c>
      <c r="BQ75" s="47"/>
      <c r="CS75" s="158">
        <v>34243</v>
      </c>
      <c r="CT75" s="156">
        <v>0.21724142135747501</v>
      </c>
      <c r="CU75" s="156">
        <v>0.12</v>
      </c>
      <c r="CV75" s="184">
        <v>1328973676995.1699</v>
      </c>
      <c r="CW75" s="184">
        <v>-22933084.082154501</v>
      </c>
      <c r="DB75" s="156">
        <v>0.21724142135747501</v>
      </c>
      <c r="DC75" s="156">
        <f t="shared" si="7"/>
        <v>0.73204968836547635</v>
      </c>
      <c r="DR75" s="34"/>
      <c r="DS75" s="34"/>
      <c r="DT75" s="184">
        <f t="shared" si="8"/>
        <v>0.06</v>
      </c>
      <c r="DU75" s="187">
        <f t="shared" si="9"/>
        <v>11.025090993177511</v>
      </c>
      <c r="ED75" s="156">
        <v>0.06</v>
      </c>
      <c r="EE75" s="184">
        <v>1342028199444.22</v>
      </c>
      <c r="EF75" s="184">
        <v>-13477387586.757299</v>
      </c>
      <c r="EL75" s="156">
        <v>2006</v>
      </c>
      <c r="EM75" s="156">
        <v>0.02</v>
      </c>
      <c r="EN75" s="156">
        <v>6.3333333333333297E-2</v>
      </c>
      <c r="EP75" s="156">
        <v>4.8000000000000001E-2</v>
      </c>
      <c r="EQ75" s="156">
        <v>8.3500000000000005E-2</v>
      </c>
      <c r="EV75" s="156">
        <f t="shared" si="10"/>
        <v>4.8000000000000001E-2</v>
      </c>
      <c r="EW75" s="156">
        <f t="shared" si="11"/>
        <v>12.46129469216052</v>
      </c>
      <c r="FM75" s="158">
        <v>26969</v>
      </c>
      <c r="FN75" s="156">
        <v>0.80489298651518004</v>
      </c>
      <c r="FO75" s="156">
        <v>5.5E-2</v>
      </c>
      <c r="FT75" s="156">
        <f t="shared" si="12"/>
        <v>5.8000000000000003E-2</v>
      </c>
      <c r="FU75" s="156">
        <f t="shared" si="13"/>
        <v>11.059848711833929</v>
      </c>
      <c r="FX75" s="156">
        <v>-0.185741314895226</v>
      </c>
      <c r="FY75" s="156">
        <v>5.8000000000000003E-2</v>
      </c>
    </row>
    <row r="76" spans="1:181" x14ac:dyDescent="0.35">
      <c r="A76" s="156">
        <v>1978</v>
      </c>
      <c r="B76" s="156">
        <v>0.09</v>
      </c>
      <c r="C76" s="156">
        <v>0.06</v>
      </c>
      <c r="E76" s="156">
        <v>5.7000000000000002E-2</v>
      </c>
      <c r="F76" s="159">
        <v>2.9000000000000001E-2</v>
      </c>
      <c r="J76" s="156">
        <f t="shared" si="0"/>
        <v>2.9000000000000001E-2</v>
      </c>
      <c r="K76" s="156">
        <f t="shared" si="1"/>
        <v>10.026515110963269</v>
      </c>
      <c r="AB76" s="158">
        <v>39114</v>
      </c>
      <c r="AC76" s="159">
        <v>2.4E-2</v>
      </c>
      <c r="AD76" s="159">
        <v>4</v>
      </c>
      <c r="AE76" s="159">
        <v>6.25E-2</v>
      </c>
      <c r="AF76" s="159">
        <v>28444.6</v>
      </c>
      <c r="AG76" s="159">
        <v>-186877</v>
      </c>
      <c r="AK76" s="156">
        <v>1.4999999999999999E-2</v>
      </c>
      <c r="AL76" s="156">
        <f t="shared" si="2"/>
        <v>27.770349692468077</v>
      </c>
      <c r="BC76" s="156">
        <f t="shared" si="3"/>
        <v>4.0999999999999996</v>
      </c>
      <c r="BD76" s="173">
        <f t="shared" si="4"/>
        <v>0.16058762175901919</v>
      </c>
      <c r="BL76" s="156">
        <v>4.2</v>
      </c>
      <c r="BM76" s="159">
        <v>7.4999999999999997E-3</v>
      </c>
      <c r="BN76" s="159">
        <v>31109.7</v>
      </c>
      <c r="BO76" s="159">
        <v>-233402</v>
      </c>
      <c r="BQ76" s="47"/>
      <c r="CS76" s="158">
        <v>34274</v>
      </c>
      <c r="CT76" s="156">
        <v>0.219728918548422</v>
      </c>
      <c r="CU76" s="156">
        <v>0.12</v>
      </c>
      <c r="CV76" s="184">
        <v>1378568775040.8301</v>
      </c>
      <c r="CW76" s="184">
        <v>-51590342.268296503</v>
      </c>
      <c r="DB76" s="156">
        <v>0.218070587087663</v>
      </c>
      <c r="DC76" s="156">
        <f t="shared" si="7"/>
        <v>0.73409912657905974</v>
      </c>
      <c r="DR76" s="34"/>
      <c r="DS76" s="34"/>
      <c r="DT76" s="184">
        <f t="shared" si="8"/>
        <v>0.06</v>
      </c>
      <c r="DU76" s="187">
        <f t="shared" si="9"/>
        <v>11.025090993177511</v>
      </c>
      <c r="ED76" s="156">
        <v>0.06</v>
      </c>
      <c r="EE76" s="184">
        <v>1378568775040.8301</v>
      </c>
      <c r="EF76" s="184">
        <v>-13450158677.1271</v>
      </c>
      <c r="EL76" s="156">
        <v>2007</v>
      </c>
      <c r="EM76" s="156">
        <v>2.1999999999999999E-2</v>
      </c>
      <c r="EN76" s="156">
        <v>6.0499999999999998E-2</v>
      </c>
      <c r="EP76" s="156">
        <v>4.8000000000000001E-2</v>
      </c>
      <c r="EQ76" s="156">
        <v>8.3833333333333301E-2</v>
      </c>
      <c r="EV76" s="156">
        <f t="shared" si="10"/>
        <v>4.8000000000000001E-2</v>
      </c>
      <c r="EW76" s="156">
        <f t="shared" si="11"/>
        <v>12.46129469216052</v>
      </c>
      <c r="FM76" s="158">
        <v>26999</v>
      </c>
      <c r="FN76" s="156">
        <v>0.300156744403478</v>
      </c>
      <c r="FO76" s="156">
        <v>5.3999999999999999E-2</v>
      </c>
      <c r="FT76" s="156">
        <f t="shared" si="12"/>
        <v>5.8999999999999997E-2</v>
      </c>
      <c r="FU76" s="156">
        <f t="shared" si="13"/>
        <v>11.826257764023666</v>
      </c>
      <c r="FX76" s="156">
        <v>-0.174999816703894</v>
      </c>
      <c r="FY76" s="156">
        <v>5.8999999999999997E-2</v>
      </c>
    </row>
    <row r="77" spans="1:181" x14ac:dyDescent="0.35">
      <c r="A77" s="156">
        <v>1979</v>
      </c>
      <c r="B77" s="156">
        <v>0.13300000000000001</v>
      </c>
      <c r="C77" s="156">
        <v>0.06</v>
      </c>
      <c r="E77" s="156">
        <v>0.06</v>
      </c>
      <c r="F77" s="159">
        <v>2.9000000000000001E-2</v>
      </c>
      <c r="J77" s="156">
        <f t="shared" si="0"/>
        <v>2.9000000000000001E-2</v>
      </c>
      <c r="K77" s="156">
        <f t="shared" si="1"/>
        <v>10.026515110963269</v>
      </c>
      <c r="AB77" s="158">
        <v>39142</v>
      </c>
      <c r="AC77" s="159">
        <v>2.8000000000000001E-2</v>
      </c>
      <c r="AD77" s="159">
        <v>3.9</v>
      </c>
      <c r="AE77" s="159">
        <v>6.25E-2</v>
      </c>
      <c r="AF77" s="159">
        <v>28542.5</v>
      </c>
      <c r="AG77" s="159">
        <v>-194930</v>
      </c>
      <c r="AK77" s="156">
        <v>1.4999999999999999E-2</v>
      </c>
      <c r="AL77" s="156">
        <f t="shared" si="2"/>
        <v>27.770349692468077</v>
      </c>
      <c r="BC77" s="156">
        <f t="shared" si="3"/>
        <v>4.2</v>
      </c>
      <c r="BD77" s="173">
        <f t="shared" si="4"/>
        <v>0.16772014911692804</v>
      </c>
      <c r="BL77" s="156">
        <v>4.2</v>
      </c>
      <c r="BM77" s="159">
        <v>7.4999999999999997E-3</v>
      </c>
      <c r="BN77" s="159">
        <v>31260.7</v>
      </c>
      <c r="BO77" s="159">
        <v>-233307</v>
      </c>
      <c r="BQ77" s="47"/>
      <c r="CS77" s="158">
        <v>34304</v>
      </c>
      <c r="CT77" s="156">
        <v>0.21889975281785101</v>
      </c>
      <c r="CU77" s="156">
        <v>0.12</v>
      </c>
      <c r="CV77" s="184">
        <v>1406249201491.2</v>
      </c>
      <c r="CW77" s="184">
        <v>-245672029.48929501</v>
      </c>
      <c r="DB77" s="156">
        <v>0.21889975281785101</v>
      </c>
      <c r="DC77" s="156">
        <f t="shared" si="7"/>
        <v>0.73614911794640303</v>
      </c>
      <c r="DR77" s="34"/>
      <c r="DS77" s="34"/>
      <c r="DT77" s="184">
        <f t="shared" si="8"/>
        <v>0.06</v>
      </c>
      <c r="DU77" s="187">
        <f t="shared" si="9"/>
        <v>11.025090993177511</v>
      </c>
      <c r="ED77" s="156">
        <v>0.06</v>
      </c>
      <c r="EE77" s="184">
        <v>1406249201491.2</v>
      </c>
      <c r="EF77" s="184">
        <v>-13441495495.2432</v>
      </c>
      <c r="EL77" s="156">
        <v>2008</v>
      </c>
      <c r="EM77" s="156">
        <v>2.3E-2</v>
      </c>
      <c r="EN77" s="156">
        <v>6.1416666666666703E-2</v>
      </c>
      <c r="EP77" s="156">
        <v>5.0999999999999997E-2</v>
      </c>
      <c r="EQ77" s="156">
        <v>8.8333333333333403E-2</v>
      </c>
      <c r="EV77" s="156">
        <f t="shared" si="10"/>
        <v>5.0999999999999997E-2</v>
      </c>
      <c r="EW77" s="156">
        <f t="shared" si="11"/>
        <v>11.976967484088643</v>
      </c>
      <c r="FM77" s="158">
        <v>27030</v>
      </c>
      <c r="FN77" s="156">
        <v>0.75466077702602596</v>
      </c>
      <c r="FO77" s="156">
        <v>5.2999999999999999E-2</v>
      </c>
      <c r="FT77" s="156">
        <f t="shared" si="12"/>
        <v>5.8999999999999997E-2</v>
      </c>
      <c r="FU77" s="156">
        <f t="shared" si="13"/>
        <v>11.826257764023666</v>
      </c>
      <c r="FX77" s="156">
        <v>-0.16602479516106999</v>
      </c>
      <c r="FY77" s="156">
        <v>5.8999999999999997E-2</v>
      </c>
    </row>
    <row r="78" spans="1:181" x14ac:dyDescent="0.35">
      <c r="A78" s="156">
        <v>1980</v>
      </c>
      <c r="B78" s="156">
        <v>0.125</v>
      </c>
      <c r="C78" s="156">
        <v>7.1999999999999995E-2</v>
      </c>
      <c r="E78" s="156">
        <v>0.06</v>
      </c>
      <c r="F78" s="159">
        <v>0.03</v>
      </c>
      <c r="J78" s="156">
        <f t="shared" si="0"/>
        <v>0.03</v>
      </c>
      <c r="K78" s="156">
        <f t="shared" si="1"/>
        <v>10.035202823377814</v>
      </c>
      <c r="AB78" s="158">
        <v>39173</v>
      </c>
      <c r="AC78" s="159">
        <v>2.5999999999999999E-2</v>
      </c>
      <c r="AD78" s="159">
        <v>3.9</v>
      </c>
      <c r="AE78" s="159">
        <v>6.25E-2</v>
      </c>
      <c r="AF78" s="159">
        <v>36066.6</v>
      </c>
      <c r="AG78" s="159">
        <v>-192972</v>
      </c>
      <c r="AK78" s="156">
        <v>1.4999999999999999E-2</v>
      </c>
      <c r="AL78" s="156">
        <f t="shared" si="2"/>
        <v>27.770349692468077</v>
      </c>
      <c r="BC78" s="156">
        <f t="shared" si="3"/>
        <v>4.2</v>
      </c>
      <c r="BD78" s="173">
        <f t="shared" si="4"/>
        <v>0.16772014911692804</v>
      </c>
      <c r="BL78" s="156">
        <v>4.2</v>
      </c>
      <c r="BM78" s="159">
        <v>7.4999999999999997E-3</v>
      </c>
      <c r="BN78" s="159">
        <v>31474.799999999999</v>
      </c>
      <c r="BO78" s="159">
        <v>-232985</v>
      </c>
      <c r="BQ78" s="47"/>
      <c r="CS78" s="158">
        <v>34335</v>
      </c>
      <c r="CT78" s="156">
        <v>0.218070587087663</v>
      </c>
      <c r="CU78" s="156">
        <v>0.12</v>
      </c>
      <c r="CV78" s="184">
        <v>1443328931146.3101</v>
      </c>
      <c r="CW78" s="184">
        <v>139421275.08777899</v>
      </c>
      <c r="DB78" s="156">
        <v>0.219728918548422</v>
      </c>
      <c r="DC78" s="156">
        <f t="shared" si="7"/>
        <v>0.73819963509834807</v>
      </c>
      <c r="DR78" s="34"/>
      <c r="DS78" s="34"/>
      <c r="DT78" s="184">
        <f t="shared" si="8"/>
        <v>0.06</v>
      </c>
      <c r="DU78" s="187">
        <f t="shared" si="9"/>
        <v>11.025090993177511</v>
      </c>
      <c r="ED78" s="156">
        <v>0.06</v>
      </c>
      <c r="EE78" s="184">
        <v>1443328931146.3101</v>
      </c>
      <c r="EF78" s="184">
        <v>-13354408074.8813</v>
      </c>
      <c r="EL78" s="156">
        <v>2009</v>
      </c>
      <c r="EM78" s="156">
        <v>3.0000000000000001E-3</v>
      </c>
      <c r="EN78" s="156">
        <v>8.3500000000000005E-2</v>
      </c>
      <c r="EP78" s="156">
        <v>5.6000000000000001E-2</v>
      </c>
      <c r="EQ78" s="156">
        <v>9.1166666666666701E-2</v>
      </c>
      <c r="EV78" s="156">
        <f t="shared" si="10"/>
        <v>5.6000000000000001E-2</v>
      </c>
      <c r="EW78" s="156">
        <f t="shared" si="11"/>
        <v>10.966929191322428</v>
      </c>
      <c r="FM78" s="158">
        <v>27061</v>
      </c>
      <c r="FN78" s="156">
        <v>0.62884068192202403</v>
      </c>
      <c r="FO78" s="156">
        <v>5.1999999999999998E-2</v>
      </c>
      <c r="FT78" s="156">
        <f t="shared" si="12"/>
        <v>5.8999999999999997E-2</v>
      </c>
      <c r="FU78" s="156">
        <f t="shared" si="13"/>
        <v>11.826257764023666</v>
      </c>
      <c r="FX78" s="156">
        <v>-0.157299286844165</v>
      </c>
      <c r="FY78" s="156">
        <v>5.8999999999999997E-2</v>
      </c>
    </row>
    <row r="79" spans="1:181" x14ac:dyDescent="0.35">
      <c r="A79" s="156">
        <v>1981</v>
      </c>
      <c r="B79" s="156">
        <v>8.8999999999999996E-2</v>
      </c>
      <c r="C79" s="156">
        <v>8.5000000000000006E-2</v>
      </c>
      <c r="E79" s="156">
        <v>0.06</v>
      </c>
      <c r="F79" s="159">
        <v>0.03</v>
      </c>
      <c r="J79" s="156">
        <f t="shared" si="0"/>
        <v>0.03</v>
      </c>
      <c r="K79" s="156">
        <f t="shared" si="1"/>
        <v>10.035202823377814</v>
      </c>
      <c r="AB79" s="158">
        <v>39203</v>
      </c>
      <c r="AC79" s="159">
        <v>2.7E-2</v>
      </c>
      <c r="AD79" s="159">
        <v>3.9</v>
      </c>
      <c r="AE79" s="159">
        <v>6.25E-2</v>
      </c>
      <c r="AF79" s="159">
        <v>28919.8</v>
      </c>
      <c r="AG79" s="159">
        <v>-194470</v>
      </c>
      <c r="AK79" s="156">
        <v>1.4999999999999999E-2</v>
      </c>
      <c r="AL79" s="156">
        <f t="shared" si="2"/>
        <v>27.770349692468077</v>
      </c>
      <c r="BC79" s="156">
        <f t="shared" si="3"/>
        <v>4.2</v>
      </c>
      <c r="BD79" s="173">
        <f t="shared" si="4"/>
        <v>0.16772014911692804</v>
      </c>
      <c r="BL79" s="156">
        <v>4.2</v>
      </c>
      <c r="BM79" s="159">
        <v>7.4999999999999997E-3</v>
      </c>
      <c r="BN79" s="159">
        <v>31811.599999999999</v>
      </c>
      <c r="BO79" s="159">
        <v>-232798</v>
      </c>
      <c r="BQ79" s="47"/>
      <c r="CS79" s="158">
        <v>34366</v>
      </c>
      <c r="CT79" s="156">
        <v>0.219728918548422</v>
      </c>
      <c r="CU79" s="156">
        <v>0.12</v>
      </c>
      <c r="CV79" s="184">
        <v>1491758091173.8501</v>
      </c>
      <c r="CW79" s="184">
        <v>77519508.037778795</v>
      </c>
      <c r="DB79" s="156">
        <v>0.219728918548422</v>
      </c>
      <c r="DC79" s="156">
        <f t="shared" si="7"/>
        <v>0.73819963509834807</v>
      </c>
      <c r="DR79" s="34"/>
      <c r="DS79" s="34"/>
      <c r="DT79" s="184">
        <f t="shared" si="8"/>
        <v>0.06</v>
      </c>
      <c r="DU79" s="187">
        <f t="shared" si="9"/>
        <v>11.025090993177511</v>
      </c>
      <c r="ED79" s="156">
        <v>0.06</v>
      </c>
      <c r="EE79" s="184">
        <v>1491758091173.8501</v>
      </c>
      <c r="EF79" s="184">
        <v>-13264820683.3633</v>
      </c>
      <c r="EL79" s="156">
        <v>2010</v>
      </c>
      <c r="EM79" s="156">
        <v>1.7999999999999999E-2</v>
      </c>
      <c r="EN79" s="156">
        <v>8.0583333333333299E-2</v>
      </c>
      <c r="EP79" s="156">
        <v>5.8000000000000003E-2</v>
      </c>
      <c r="EQ79" s="156">
        <v>9.5083333333333298E-2</v>
      </c>
      <c r="EV79" s="156">
        <f t="shared" si="10"/>
        <v>5.8000000000000003E-2</v>
      </c>
      <c r="EW79" s="156">
        <f t="shared" si="11"/>
        <v>10.505857493073263</v>
      </c>
      <c r="FM79" s="158">
        <v>27089</v>
      </c>
      <c r="FN79" s="156">
        <v>1.23590818743056</v>
      </c>
      <c r="FO79" s="156">
        <v>5.1999999999999998E-2</v>
      </c>
      <c r="FT79" s="156">
        <f t="shared" si="12"/>
        <v>5.8999999999999997E-2</v>
      </c>
      <c r="FU79" s="156">
        <f t="shared" si="13"/>
        <v>11.826257764023666</v>
      </c>
      <c r="FX79" s="156">
        <v>-0.15681691722164201</v>
      </c>
      <c r="FY79" s="156">
        <v>5.8999999999999997E-2</v>
      </c>
    </row>
    <row r="80" spans="1:181" x14ac:dyDescent="0.35">
      <c r="A80" s="156">
        <v>1982</v>
      </c>
      <c r="B80" s="156">
        <v>3.7999999999999999E-2</v>
      </c>
      <c r="C80" s="156">
        <v>0.108</v>
      </c>
      <c r="E80" s="156">
        <v>0.06</v>
      </c>
      <c r="F80" s="159">
        <v>0.03</v>
      </c>
      <c r="J80" s="156">
        <f t="shared" si="0"/>
        <v>0.03</v>
      </c>
      <c r="K80" s="156">
        <f t="shared" si="1"/>
        <v>10.035202823377814</v>
      </c>
      <c r="AB80" s="158">
        <v>39234</v>
      </c>
      <c r="AC80" s="159">
        <v>2.7E-2</v>
      </c>
      <c r="AD80" s="159">
        <v>4</v>
      </c>
      <c r="AE80" s="159">
        <v>6.25E-2</v>
      </c>
      <c r="AF80" s="159">
        <v>29034.6</v>
      </c>
      <c r="AG80" s="159">
        <v>-196114</v>
      </c>
      <c r="AK80" s="156">
        <v>1.4999999999999999E-2</v>
      </c>
      <c r="AL80" s="156">
        <f t="shared" si="2"/>
        <v>27.770349692468077</v>
      </c>
      <c r="BC80" s="156">
        <f t="shared" si="3"/>
        <v>4.2</v>
      </c>
      <c r="BD80" s="173">
        <f t="shared" si="4"/>
        <v>0.16772014911692804</v>
      </c>
      <c r="BL80" s="156">
        <v>4.2</v>
      </c>
      <c r="BM80" s="159">
        <v>7.4999999999999997E-3</v>
      </c>
      <c r="BN80" s="159">
        <v>31929.5</v>
      </c>
      <c r="BO80" s="159">
        <v>-232505</v>
      </c>
      <c r="BQ80" s="47"/>
      <c r="CS80" s="158">
        <v>34394</v>
      </c>
      <c r="CT80" s="156">
        <v>0.221387250009181</v>
      </c>
      <c r="CU80" s="156">
        <v>0.12</v>
      </c>
      <c r="CV80" s="184">
        <v>1492471330535.21</v>
      </c>
      <c r="CW80" s="184">
        <v>-361624101.67254102</v>
      </c>
      <c r="DB80" s="156">
        <v>0.221387250009181</v>
      </c>
      <c r="DC80" s="156">
        <f t="shared" si="7"/>
        <v>0.74230213683506874</v>
      </c>
      <c r="DR80" s="34"/>
      <c r="DS80" s="34"/>
      <c r="DT80" s="184">
        <f t="shared" si="8"/>
        <v>0.06</v>
      </c>
      <c r="DU80" s="187">
        <f t="shared" si="9"/>
        <v>11.025090993177511</v>
      </c>
      <c r="ED80" s="156">
        <v>0.06</v>
      </c>
      <c r="EE80" s="184">
        <v>1492471330535.21</v>
      </c>
      <c r="EF80" s="184">
        <v>-13244747772.540701</v>
      </c>
      <c r="EL80" s="156">
        <v>2011</v>
      </c>
      <c r="EM80" s="156">
        <v>2.9000000000000001E-2</v>
      </c>
      <c r="EN80" s="156">
        <v>7.5249999999999997E-2</v>
      </c>
      <c r="EP80" s="156">
        <v>7.1999999999999995E-2</v>
      </c>
      <c r="EQ80" s="156">
        <v>9.6083333333333396E-2</v>
      </c>
      <c r="EV80" s="156">
        <f t="shared" si="10"/>
        <v>7.1999999999999995E-2</v>
      </c>
      <c r="EW80" s="156">
        <f t="shared" si="11"/>
        <v>6.8750513181365047</v>
      </c>
      <c r="FM80" s="158">
        <v>27120</v>
      </c>
      <c r="FN80" s="156">
        <v>0.97115840870460202</v>
      </c>
      <c r="FO80" s="156">
        <v>5.1999999999999998E-2</v>
      </c>
      <c r="FT80" s="156">
        <f t="shared" si="12"/>
        <v>5.8999999999999997E-2</v>
      </c>
      <c r="FU80" s="156">
        <f t="shared" si="13"/>
        <v>11.826257764023666</v>
      </c>
      <c r="FX80" s="156">
        <v>-0.15674120661921301</v>
      </c>
      <c r="FY80" s="156">
        <v>5.8999999999999997E-2</v>
      </c>
    </row>
    <row r="81" spans="1:181" x14ac:dyDescent="0.35">
      <c r="A81" s="156">
        <v>1983</v>
      </c>
      <c r="B81" s="156">
        <v>3.7999999999999999E-2</v>
      </c>
      <c r="C81" s="156">
        <v>8.3000000000000004E-2</v>
      </c>
      <c r="E81" s="156">
        <v>0.06</v>
      </c>
      <c r="F81" s="159">
        <v>0.03</v>
      </c>
      <c r="J81" s="156">
        <f t="shared" si="0"/>
        <v>0.03</v>
      </c>
      <c r="K81" s="156">
        <f t="shared" si="1"/>
        <v>10.035202823377814</v>
      </c>
      <c r="AB81" s="158">
        <v>39264</v>
      </c>
      <c r="AC81" s="159">
        <v>2.4E-2</v>
      </c>
      <c r="AD81" s="159">
        <v>4.2</v>
      </c>
      <c r="AE81" s="159">
        <v>6.25E-2</v>
      </c>
      <c r="AF81" s="159">
        <v>36463.1</v>
      </c>
      <c r="AG81" s="159">
        <v>-197478</v>
      </c>
      <c r="AK81" s="156">
        <v>1.4999999999999999E-2</v>
      </c>
      <c r="AL81" s="156">
        <f t="shared" si="2"/>
        <v>27.770349692468077</v>
      </c>
      <c r="BC81" s="156">
        <f t="shared" si="3"/>
        <v>4.2</v>
      </c>
      <c r="BD81" s="173">
        <f t="shared" si="4"/>
        <v>0.16772014911692804</v>
      </c>
      <c r="BL81" s="156">
        <v>4.2</v>
      </c>
      <c r="BM81" s="159">
        <v>7.4999999999999997E-3</v>
      </c>
      <c r="BN81" s="159">
        <v>31935.9</v>
      </c>
      <c r="BO81" s="159">
        <v>-232414</v>
      </c>
      <c r="BQ81" s="47"/>
      <c r="CS81" s="158">
        <v>34425</v>
      </c>
      <c r="CT81" s="156">
        <v>0.223045581469939</v>
      </c>
      <c r="CU81" s="156">
        <v>0.12</v>
      </c>
      <c r="CV81" s="184">
        <v>1527103135530.97</v>
      </c>
      <c r="CW81" s="184">
        <v>-46621911.696550801</v>
      </c>
      <c r="DB81" s="156">
        <v>0.223045581469939</v>
      </c>
      <c r="DC81" s="156">
        <f t="shared" si="7"/>
        <v>0.74640641108878381</v>
      </c>
      <c r="DR81" s="34"/>
      <c r="DS81" s="34"/>
      <c r="DT81" s="184">
        <f t="shared" si="8"/>
        <v>0.06</v>
      </c>
      <c r="DU81" s="187">
        <f t="shared" si="9"/>
        <v>11.025090993177511</v>
      </c>
      <c r="ED81" s="156">
        <v>0.06</v>
      </c>
      <c r="EE81" s="184">
        <v>1527103135530.97</v>
      </c>
      <c r="EF81" s="184">
        <v>-13225967195.603001</v>
      </c>
      <c r="EL81" s="156">
        <v>2012</v>
      </c>
      <c r="EM81" s="156">
        <v>1.4999999999999999E-2</v>
      </c>
      <c r="EN81" s="156">
        <v>7.2916666666666699E-2</v>
      </c>
      <c r="EP81" s="156">
        <v>7.8E-2</v>
      </c>
      <c r="EQ81" s="156">
        <v>9.6750000000000003E-2</v>
      </c>
      <c r="EV81" s="156">
        <f t="shared" si="10"/>
        <v>7.8E-2</v>
      </c>
      <c r="EW81" s="156">
        <f t="shared" si="11"/>
        <v>5.3659685079988693</v>
      </c>
      <c r="FM81" s="158">
        <v>27150</v>
      </c>
      <c r="FN81" s="156">
        <v>1.55293597171856</v>
      </c>
      <c r="FO81" s="156">
        <v>5.3999999999999999E-2</v>
      </c>
      <c r="FT81" s="156">
        <f t="shared" si="12"/>
        <v>5.8999999999999997E-2</v>
      </c>
      <c r="FU81" s="156">
        <f t="shared" si="13"/>
        <v>11.826257764023666</v>
      </c>
      <c r="FX81" s="156">
        <v>-0.15123157032245299</v>
      </c>
      <c r="FY81" s="156">
        <v>5.8999999999999997E-2</v>
      </c>
    </row>
    <row r="82" spans="1:181" x14ac:dyDescent="0.35">
      <c r="A82" s="156">
        <v>1984</v>
      </c>
      <c r="B82" s="156">
        <v>3.9E-2</v>
      </c>
      <c r="C82" s="156">
        <v>7.2999999999999995E-2</v>
      </c>
      <c r="E82" s="156">
        <v>6.0999999999999999E-2</v>
      </c>
      <c r="F82" s="159">
        <v>0.03</v>
      </c>
      <c r="J82" s="156">
        <f t="shared" si="0"/>
        <v>0.03</v>
      </c>
      <c r="K82" s="156">
        <f t="shared" si="1"/>
        <v>10.035202823377814</v>
      </c>
      <c r="AB82" s="158">
        <v>39295</v>
      </c>
      <c r="AC82" s="159">
        <v>0.02</v>
      </c>
      <c r="AD82" s="159">
        <v>4.0999999999999996</v>
      </c>
      <c r="AE82" s="159">
        <v>5.7500000000000002E-2</v>
      </c>
      <c r="AF82" s="159">
        <v>29463.8</v>
      </c>
      <c r="AG82" s="159">
        <v>-197490</v>
      </c>
      <c r="AK82" s="156">
        <v>1.4999999999999999E-2</v>
      </c>
      <c r="AL82" s="156">
        <f t="shared" si="2"/>
        <v>27.770349692468077</v>
      </c>
      <c r="BC82" s="156">
        <f t="shared" si="3"/>
        <v>4.2</v>
      </c>
      <c r="BD82" s="173">
        <f t="shared" si="4"/>
        <v>0.16772014911692804</v>
      </c>
      <c r="BL82" s="156">
        <v>4.2</v>
      </c>
      <c r="BM82" s="159">
        <v>7.4999999999999997E-3</v>
      </c>
      <c r="BN82" s="159">
        <v>32045.1</v>
      </c>
      <c r="BO82" s="159">
        <v>-232284</v>
      </c>
      <c r="BQ82" s="47"/>
      <c r="CS82" s="158">
        <v>34455</v>
      </c>
      <c r="CT82" s="156">
        <v>0.22553307866088601</v>
      </c>
      <c r="CU82" s="156">
        <v>0.12</v>
      </c>
      <c r="CV82" s="184">
        <v>1552164383078.6899</v>
      </c>
      <c r="CW82" s="184">
        <v>-17397427.2537737</v>
      </c>
      <c r="DB82" s="156">
        <v>0.22553307866088601</v>
      </c>
      <c r="DC82" s="156">
        <f t="shared" si="7"/>
        <v>0.7525656597799949</v>
      </c>
      <c r="DR82" s="34"/>
      <c r="DS82" s="34"/>
      <c r="DT82" s="184">
        <f t="shared" si="8"/>
        <v>0.06</v>
      </c>
      <c r="DU82" s="187">
        <f t="shared" si="9"/>
        <v>11.025090993177511</v>
      </c>
      <c r="ED82" s="156">
        <v>0.06</v>
      </c>
      <c r="EE82" s="184">
        <v>1552164383078.6899</v>
      </c>
      <c r="EF82" s="184">
        <v>-13145247848.3283</v>
      </c>
      <c r="EL82" s="156">
        <v>2013</v>
      </c>
      <c r="EM82" s="156">
        <v>8.9999999999999993E-3</v>
      </c>
      <c r="EN82" s="156">
        <v>7.0833333333333304E-2</v>
      </c>
      <c r="EP82" s="156">
        <v>0.08</v>
      </c>
      <c r="EQ82" s="156">
        <v>0.10324999999999999</v>
      </c>
      <c r="EV82" s="156">
        <f t="shared" si="10"/>
        <v>0.08</v>
      </c>
      <c r="EW82" s="156">
        <f t="shared" si="11"/>
        <v>4.8971676987304935</v>
      </c>
      <c r="FM82" s="158">
        <v>27181</v>
      </c>
      <c r="FN82" s="156">
        <v>0.58533582190310995</v>
      </c>
      <c r="FO82" s="156">
        <v>0.05</v>
      </c>
      <c r="FT82" s="156">
        <f t="shared" si="12"/>
        <v>5.8999999999999997E-2</v>
      </c>
      <c r="FU82" s="156">
        <f t="shared" si="13"/>
        <v>11.826257764023666</v>
      </c>
      <c r="FX82" s="156">
        <v>-0.14405346949039799</v>
      </c>
      <c r="FY82" s="156">
        <v>5.8999999999999997E-2</v>
      </c>
    </row>
    <row r="83" spans="1:181" x14ac:dyDescent="0.35">
      <c r="A83" s="156">
        <v>1985</v>
      </c>
      <c r="B83" s="156">
        <v>3.7999999999999999E-2</v>
      </c>
      <c r="C83" s="156">
        <v>7.0000000000000007E-2</v>
      </c>
      <c r="E83" s="156">
        <v>6.2E-2</v>
      </c>
      <c r="F83" s="159">
        <v>0.03</v>
      </c>
      <c r="J83" s="156">
        <f t="shared" si="0"/>
        <v>0.03</v>
      </c>
      <c r="K83" s="156">
        <f t="shared" si="1"/>
        <v>10.035202823377814</v>
      </c>
      <c r="AB83" s="158">
        <v>39326</v>
      </c>
      <c r="AC83" s="159">
        <v>2.8000000000000001E-2</v>
      </c>
      <c r="AD83" s="159">
        <v>4.0999999999999996</v>
      </c>
      <c r="AE83" s="159">
        <v>5.2499999999999998E-2</v>
      </c>
      <c r="AF83" s="159">
        <v>29555</v>
      </c>
      <c r="AG83" s="159">
        <v>-199070</v>
      </c>
      <c r="AK83" s="156">
        <v>1.6E-2</v>
      </c>
      <c r="AL83" s="156">
        <f t="shared" si="2"/>
        <v>28.704844052321437</v>
      </c>
      <c r="BC83" s="156">
        <f t="shared" si="3"/>
        <v>4.2</v>
      </c>
      <c r="BD83" s="173">
        <f t="shared" si="4"/>
        <v>0.16772014911692804</v>
      </c>
      <c r="BL83" s="156">
        <v>4.3</v>
      </c>
      <c r="BM83" s="159">
        <v>7.4999999999999997E-3</v>
      </c>
      <c r="BN83" s="159">
        <v>32293.4</v>
      </c>
      <c r="BO83" s="159">
        <v>-232221</v>
      </c>
      <c r="BQ83" s="47"/>
      <c r="CS83" s="158">
        <v>34486</v>
      </c>
      <c r="CT83" s="156">
        <v>0.229678907312974</v>
      </c>
      <c r="CU83" s="156">
        <v>0.12</v>
      </c>
      <c r="CV83" s="184">
        <v>1592908598637.8</v>
      </c>
      <c r="CW83" s="184">
        <v>-115085128.582792</v>
      </c>
      <c r="DB83" s="156">
        <v>0.229678907312974</v>
      </c>
      <c r="DC83" s="156">
        <f t="shared" si="7"/>
        <v>0.76283677155817997</v>
      </c>
      <c r="DR83" s="34"/>
      <c r="DS83" s="34"/>
      <c r="DT83" s="184">
        <f t="shared" si="8"/>
        <v>0.06</v>
      </c>
      <c r="DU83" s="187">
        <f t="shared" si="9"/>
        <v>11.025090993177511</v>
      </c>
      <c r="ED83" s="156">
        <v>0.06</v>
      </c>
      <c r="EE83" s="184">
        <v>1592908598637.8</v>
      </c>
      <c r="EF83" s="184">
        <v>-12993367853.2747</v>
      </c>
      <c r="EL83" s="156">
        <v>2014</v>
      </c>
      <c r="EM83" s="156">
        <v>1.9066400000000001E-2</v>
      </c>
      <c r="EN83" s="156">
        <v>6.9083333333333302E-2</v>
      </c>
      <c r="EP83" s="156">
        <v>8.8999999999999996E-2</v>
      </c>
      <c r="EQ83" s="156">
        <v>0.104166666666667</v>
      </c>
      <c r="EV83" s="156">
        <f t="shared" si="10"/>
        <v>8.8999999999999996E-2</v>
      </c>
      <c r="EW83" s="156">
        <f t="shared" si="11"/>
        <v>3.0732650777872426</v>
      </c>
      <c r="FM83" s="158">
        <v>27211</v>
      </c>
      <c r="FN83" s="156">
        <v>0.77004556580128602</v>
      </c>
      <c r="FO83" s="156">
        <v>5.0999999999999997E-2</v>
      </c>
      <c r="FT83" s="156">
        <f t="shared" si="12"/>
        <v>5.8999999999999997E-2</v>
      </c>
      <c r="FU83" s="156">
        <f t="shared" si="13"/>
        <v>11.826257764023666</v>
      </c>
      <c r="FX83" s="156">
        <v>-0.14380481522480901</v>
      </c>
      <c r="FY83" s="156">
        <v>5.8999999999999997E-2</v>
      </c>
    </row>
    <row r="84" spans="1:181" x14ac:dyDescent="0.35">
      <c r="A84" s="156">
        <v>1986</v>
      </c>
      <c r="B84" s="156">
        <v>1.0999999999999999E-2</v>
      </c>
      <c r="C84" s="156">
        <v>6.6000000000000003E-2</v>
      </c>
      <c r="E84" s="156">
        <v>6.3E-2</v>
      </c>
      <c r="F84" s="159">
        <v>3.1E-2</v>
      </c>
      <c r="J84" s="156">
        <f t="shared" si="0"/>
        <v>3.1E-2</v>
      </c>
      <c r="K84" s="156">
        <f t="shared" si="1"/>
        <v>10.037541765932978</v>
      </c>
      <c r="AB84" s="158">
        <v>39356</v>
      </c>
      <c r="AC84" s="159">
        <v>3.5000000000000003E-2</v>
      </c>
      <c r="AD84" s="159">
        <v>4.2</v>
      </c>
      <c r="AE84" s="159">
        <v>0.05</v>
      </c>
      <c r="AF84" s="159">
        <v>37008.6</v>
      </c>
      <c r="AG84" s="159">
        <v>-201274</v>
      </c>
      <c r="AK84" s="156">
        <v>1.6E-2</v>
      </c>
      <c r="AL84" s="156">
        <f t="shared" si="2"/>
        <v>28.704844052321437</v>
      </c>
      <c r="BC84" s="156">
        <f t="shared" si="3"/>
        <v>4.3</v>
      </c>
      <c r="BD84" s="173">
        <f t="shared" si="4"/>
        <v>0.17462571267357124</v>
      </c>
      <c r="BL84" s="156">
        <v>4.3</v>
      </c>
      <c r="BM84" s="159">
        <v>7.4999999999999997E-3</v>
      </c>
      <c r="BN84" s="159">
        <v>32774.300000000003</v>
      </c>
      <c r="BO84" s="159">
        <v>-232193</v>
      </c>
      <c r="BQ84" s="47"/>
      <c r="CS84" s="158">
        <v>34516</v>
      </c>
      <c r="CT84" s="156">
        <v>0.23299557023449199</v>
      </c>
      <c r="CU84" s="156">
        <v>0.12</v>
      </c>
      <c r="CV84" s="184">
        <v>1632965593360.25</v>
      </c>
      <c r="CW84" s="184">
        <v>-252612588.86916101</v>
      </c>
      <c r="DB84" s="156">
        <v>0.23299557023449199</v>
      </c>
      <c r="DC84" s="156">
        <f t="shared" si="7"/>
        <v>0.77105674939816893</v>
      </c>
      <c r="DR84" s="34"/>
      <c r="DS84" s="34"/>
      <c r="DT84" s="184">
        <f t="shared" si="8"/>
        <v>0.06</v>
      </c>
      <c r="DU84" s="187">
        <f t="shared" si="9"/>
        <v>11.025090993177511</v>
      </c>
      <c r="ED84" s="156">
        <v>0.06</v>
      </c>
      <c r="EE84" s="184">
        <v>1620366070756.47</v>
      </c>
      <c r="EF84" s="184">
        <v>-12919563135.7612</v>
      </c>
      <c r="EL84" s="156">
        <v>2015</v>
      </c>
      <c r="EM84" s="156">
        <v>1.1252399999999999E-2</v>
      </c>
      <c r="EN84" s="156">
        <v>6.9083333333333302E-2</v>
      </c>
      <c r="EP84" s="156">
        <v>9.2999999999999999E-2</v>
      </c>
      <c r="EQ84" s="156">
        <v>0.10666666666666701</v>
      </c>
      <c r="EV84" s="156">
        <f t="shared" si="10"/>
        <v>9.2999999999999999E-2</v>
      </c>
      <c r="EW84" s="156">
        <f t="shared" si="11"/>
        <v>2.4278984856922228</v>
      </c>
      <c r="FM84" s="158">
        <v>27242</v>
      </c>
      <c r="FN84" s="156">
        <v>1.17461536729051</v>
      </c>
      <c r="FO84" s="156">
        <v>5.2999999999999999E-2</v>
      </c>
      <c r="FT84" s="156">
        <f t="shared" si="12"/>
        <v>5.8999999999999997E-2</v>
      </c>
      <c r="FU84" s="156">
        <f t="shared" si="13"/>
        <v>11.826257764023666</v>
      </c>
      <c r="FX84" s="156">
        <v>-0.14210277700340801</v>
      </c>
      <c r="FY84" s="156">
        <v>5.8999999999999997E-2</v>
      </c>
    </row>
    <row r="85" spans="1:181" x14ac:dyDescent="0.35">
      <c r="A85" s="156">
        <v>1987</v>
      </c>
      <c r="B85" s="156">
        <v>4.3999999999999997E-2</v>
      </c>
      <c r="C85" s="156">
        <v>5.7000000000000002E-2</v>
      </c>
      <c r="E85" s="156">
        <v>6.4000000000000001E-2</v>
      </c>
      <c r="F85" s="159">
        <v>3.3000000000000002E-2</v>
      </c>
      <c r="J85" s="156">
        <f t="shared" si="0"/>
        <v>3.3000000000000002E-2</v>
      </c>
      <c r="K85" s="156">
        <f t="shared" si="1"/>
        <v>10.023167640679135</v>
      </c>
      <c r="AB85" s="158">
        <v>39387</v>
      </c>
      <c r="AC85" s="159">
        <v>4.2999999999999997E-2</v>
      </c>
      <c r="AD85" s="159">
        <v>4.2</v>
      </c>
      <c r="AE85" s="159">
        <v>0.05</v>
      </c>
      <c r="AF85" s="159">
        <v>29699.599999999999</v>
      </c>
      <c r="AG85" s="159">
        <v>-206090</v>
      </c>
      <c r="AK85" s="156">
        <v>1.6E-2</v>
      </c>
      <c r="AL85" s="156">
        <f t="shared" si="2"/>
        <v>28.704844052321437</v>
      </c>
      <c r="BC85" s="156">
        <f t="shared" si="3"/>
        <v>4.3</v>
      </c>
      <c r="BD85" s="173">
        <f t="shared" si="4"/>
        <v>0.17462571267357124</v>
      </c>
      <c r="BL85" s="156">
        <v>4.3</v>
      </c>
      <c r="BM85" s="159">
        <v>7.4999999999999997E-3</v>
      </c>
      <c r="BN85" s="159">
        <v>33036.5</v>
      </c>
      <c r="BO85" s="159">
        <v>-232121</v>
      </c>
      <c r="BQ85" s="47"/>
      <c r="CS85" s="158">
        <v>34547</v>
      </c>
      <c r="CT85" s="156">
        <v>0.23548306742543801</v>
      </c>
      <c r="CU85" s="156">
        <v>0.12</v>
      </c>
      <c r="CV85" s="184">
        <v>1620366070756.47</v>
      </c>
      <c r="CW85" s="184">
        <v>-194885207.91112599</v>
      </c>
      <c r="DB85" s="156">
        <v>0.23548306742543801</v>
      </c>
      <c r="DC85" s="156">
        <f t="shared" si="7"/>
        <v>0.77722233218610681</v>
      </c>
      <c r="DR85" s="34"/>
      <c r="DS85" s="34"/>
      <c r="DT85" s="184">
        <f t="shared" si="8"/>
        <v>0.06</v>
      </c>
      <c r="DU85" s="187">
        <f t="shared" si="9"/>
        <v>11.025090993177511</v>
      </c>
      <c r="ED85" s="156">
        <v>0.06</v>
      </c>
      <c r="EE85" s="184">
        <v>1632965593360.25</v>
      </c>
      <c r="EF85" s="184">
        <v>-12850607316.8165</v>
      </c>
      <c r="EL85" s="156">
        <v>2016</v>
      </c>
      <c r="EM85" s="156">
        <v>1.4287599999999999E-2</v>
      </c>
      <c r="EN85" s="156">
        <v>6.9916666666666696E-2</v>
      </c>
      <c r="EP85" s="156">
        <v>0.1</v>
      </c>
      <c r="EQ85" s="156">
        <v>0.11033333333333301</v>
      </c>
      <c r="EV85" s="156">
        <f t="shared" si="10"/>
        <v>0.1</v>
      </c>
      <c r="EW85" s="156">
        <f t="shared" si="11"/>
        <v>1.5405134581253503</v>
      </c>
      <c r="FM85" s="158">
        <v>27273</v>
      </c>
      <c r="FN85" s="156">
        <v>0.92355457738617597</v>
      </c>
      <c r="FO85" s="156">
        <v>5.3999999999999999E-2</v>
      </c>
      <c r="FT85" s="156">
        <f t="shared" si="12"/>
        <v>5.8999999999999997E-2</v>
      </c>
      <c r="FU85" s="156">
        <f t="shared" si="13"/>
        <v>11.826257764023666</v>
      </c>
      <c r="FX85" s="156">
        <v>-0.132377220912099</v>
      </c>
      <c r="FY85" s="156">
        <v>5.8999999999999997E-2</v>
      </c>
    </row>
    <row r="86" spans="1:181" x14ac:dyDescent="0.35">
      <c r="A86" s="156">
        <v>1988</v>
      </c>
      <c r="B86" s="156">
        <v>4.3999999999999997E-2</v>
      </c>
      <c r="C86" s="156">
        <v>5.2999999999999999E-2</v>
      </c>
      <c r="E86" s="156">
        <v>6.5000000000000002E-2</v>
      </c>
      <c r="F86" s="159">
        <v>3.3000000000000002E-2</v>
      </c>
      <c r="J86" s="156">
        <f t="shared" si="0"/>
        <v>3.3000000000000002E-2</v>
      </c>
      <c r="K86" s="156">
        <f t="shared" si="1"/>
        <v>10.023167640679135</v>
      </c>
      <c r="AB86" s="158">
        <v>39417</v>
      </c>
      <c r="AC86" s="159">
        <v>4.1000000000000002E-2</v>
      </c>
      <c r="AD86" s="159">
        <v>4.4000000000000004</v>
      </c>
      <c r="AE86" s="159">
        <v>4.7500000000000001E-2</v>
      </c>
      <c r="AF86" s="159">
        <v>37282.5</v>
      </c>
      <c r="AG86" s="159">
        <v>-204422</v>
      </c>
      <c r="AK86" s="156">
        <v>1.6E-2</v>
      </c>
      <c r="AL86" s="156">
        <f t="shared" si="2"/>
        <v>28.704844052321437</v>
      </c>
      <c r="BC86" s="156">
        <f t="shared" si="3"/>
        <v>4.3</v>
      </c>
      <c r="BD86" s="173">
        <f t="shared" si="4"/>
        <v>0.17462571267357124</v>
      </c>
      <c r="BL86" s="156">
        <v>4.3</v>
      </c>
      <c r="BM86" s="159">
        <v>7.4999999999999997E-3</v>
      </c>
      <c r="BN86" s="159">
        <v>33114.1</v>
      </c>
      <c r="BO86" s="159">
        <v>-232107</v>
      </c>
      <c r="BQ86" s="47"/>
      <c r="CS86" s="158">
        <v>34578</v>
      </c>
      <c r="CT86" s="156">
        <v>0.23879973034695601</v>
      </c>
      <c r="CU86" s="156">
        <v>0.12</v>
      </c>
      <c r="CV86" s="184">
        <v>1667244439441.72</v>
      </c>
      <c r="CW86" s="184">
        <v>-260322588.62607601</v>
      </c>
      <c r="DB86" s="156">
        <v>0.23879973034695601</v>
      </c>
      <c r="DC86" s="156">
        <f t="shared" si="7"/>
        <v>0.78544242307959122</v>
      </c>
      <c r="DR86" s="34"/>
      <c r="DS86" s="34"/>
      <c r="DT86" s="184">
        <f t="shared" si="8"/>
        <v>0.06</v>
      </c>
      <c r="DU86" s="187">
        <f t="shared" si="9"/>
        <v>11.025090993177511</v>
      </c>
      <c r="ED86" s="156">
        <v>0.06</v>
      </c>
      <c r="EE86" s="184">
        <v>1667244439441.72</v>
      </c>
      <c r="EF86" s="184">
        <v>-12805771286.2679</v>
      </c>
      <c r="EL86" s="156">
        <v>2017</v>
      </c>
      <c r="EM86" s="156">
        <v>1.59668E-2</v>
      </c>
      <c r="EN86" s="156">
        <v>6.3416666666666704E-2</v>
      </c>
      <c r="EP86" s="156">
        <v>0.107</v>
      </c>
      <c r="EQ86" s="156">
        <v>0.111916666666667</v>
      </c>
      <c r="EV86" s="156">
        <f t="shared" si="10"/>
        <v>0.107</v>
      </c>
      <c r="EW86" s="156">
        <f t="shared" si="11"/>
        <v>0.92610207823060897</v>
      </c>
      <c r="FM86" s="158">
        <v>27303</v>
      </c>
      <c r="FN86" s="156">
        <v>1.1503541885647099</v>
      </c>
      <c r="FO86" s="156">
        <v>5.3999999999999999E-2</v>
      </c>
      <c r="FT86" s="156">
        <f t="shared" si="12"/>
        <v>5.8999999999999997E-2</v>
      </c>
      <c r="FU86" s="156">
        <f t="shared" si="13"/>
        <v>11.826257764023666</v>
      </c>
      <c r="FX86" s="156">
        <v>-0.118468918020477</v>
      </c>
      <c r="FY86" s="156">
        <v>5.8999999999999997E-2</v>
      </c>
    </row>
    <row r="87" spans="1:181" x14ac:dyDescent="0.35">
      <c r="A87" s="156">
        <v>1989</v>
      </c>
      <c r="B87" s="156">
        <v>4.5999999999999999E-2</v>
      </c>
      <c r="C87" s="156">
        <v>5.3999999999999999E-2</v>
      </c>
      <c r="E87" s="156">
        <v>6.6000000000000003E-2</v>
      </c>
      <c r="F87" s="159">
        <v>3.3000000000000002E-2</v>
      </c>
      <c r="J87" s="156">
        <f t="shared" si="0"/>
        <v>3.3000000000000002E-2</v>
      </c>
      <c r="K87" s="156">
        <f t="shared" si="1"/>
        <v>10.023167640679135</v>
      </c>
      <c r="AB87" s="158">
        <v>39448</v>
      </c>
      <c r="AC87" s="159">
        <v>4.2999999999999997E-2</v>
      </c>
      <c r="AD87" s="159">
        <v>4.4000000000000004</v>
      </c>
      <c r="AE87" s="159">
        <v>3.5000000000000003E-2</v>
      </c>
      <c r="AF87" s="159">
        <v>29942.400000000001</v>
      </c>
      <c r="AG87" s="159">
        <v>-211306</v>
      </c>
      <c r="AK87" s="156">
        <v>1.6E-2</v>
      </c>
      <c r="AL87" s="156">
        <f t="shared" si="2"/>
        <v>28.704844052321437</v>
      </c>
      <c r="BC87" s="156">
        <f t="shared" si="3"/>
        <v>4.3</v>
      </c>
      <c r="BD87" s="173">
        <f t="shared" si="4"/>
        <v>0.17462571267357124</v>
      </c>
      <c r="BL87" s="156">
        <v>4.3</v>
      </c>
      <c r="BM87" s="159">
        <v>7.4999999999999997E-3</v>
      </c>
      <c r="BN87" s="159">
        <v>33146.5</v>
      </c>
      <c r="BO87" s="159">
        <v>-231718</v>
      </c>
      <c r="BQ87" s="47"/>
      <c r="CS87" s="158">
        <v>34608</v>
      </c>
      <c r="CT87" s="156">
        <v>0.23962889607714399</v>
      </c>
      <c r="CU87" s="156">
        <v>0.12</v>
      </c>
      <c r="CV87" s="184">
        <v>1716378777553.1399</v>
      </c>
      <c r="CW87" s="184">
        <v>-320847941.31445497</v>
      </c>
      <c r="DB87" s="156">
        <v>0.23962889607714399</v>
      </c>
      <c r="DC87" s="156">
        <f t="shared" si="7"/>
        <v>0.7874971288471263</v>
      </c>
      <c r="DR87" s="34"/>
      <c r="DS87" s="34"/>
      <c r="DT87" s="184">
        <f t="shared" si="8"/>
        <v>0.06</v>
      </c>
      <c r="DU87" s="187">
        <f t="shared" si="9"/>
        <v>11.025090993177511</v>
      </c>
      <c r="ED87" s="156">
        <v>0.06</v>
      </c>
      <c r="EE87" s="184">
        <v>1716378777553.1399</v>
      </c>
      <c r="EF87" s="184">
        <v>-12773135558.927299</v>
      </c>
      <c r="EL87" s="156">
        <v>2018</v>
      </c>
      <c r="EM87" s="156">
        <v>2.2682299999999999E-2</v>
      </c>
      <c r="EN87" s="156">
        <v>5.83333333333333E-2</v>
      </c>
      <c r="EP87" s="156">
        <v>0.109</v>
      </c>
      <c r="EQ87" s="156">
        <v>0.1135</v>
      </c>
      <c r="EV87" s="156">
        <f t="shared" si="10"/>
        <v>0.109</v>
      </c>
      <c r="EW87" s="156">
        <f t="shared" si="11"/>
        <v>0.79288189878968929</v>
      </c>
      <c r="FM87" s="158">
        <v>27334</v>
      </c>
      <c r="FN87" s="156">
        <v>0.73986666663275102</v>
      </c>
      <c r="FO87" s="156">
        <v>5.6000000000000001E-2</v>
      </c>
      <c r="FT87" s="156">
        <f t="shared" si="12"/>
        <v>0.06</v>
      </c>
      <c r="FU87" s="156">
        <f t="shared" si="13"/>
        <v>12.604620142067667</v>
      </c>
      <c r="FX87" s="156">
        <v>-0.114226022154982</v>
      </c>
      <c r="FY87" s="156">
        <v>0.06</v>
      </c>
    </row>
    <row r="88" spans="1:181" x14ac:dyDescent="0.35">
      <c r="A88" s="156">
        <v>1990</v>
      </c>
      <c r="B88" s="156">
        <v>6.0999999999999999E-2</v>
      </c>
      <c r="C88" s="156">
        <v>6.3E-2</v>
      </c>
      <c r="E88" s="156">
        <v>6.6000000000000003E-2</v>
      </c>
      <c r="F88" s="159">
        <v>3.4000000000000002E-2</v>
      </c>
      <c r="J88" s="156">
        <f t="shared" si="0"/>
        <v>3.4000000000000002E-2</v>
      </c>
      <c r="K88" s="156">
        <f t="shared" si="1"/>
        <v>10.006481851246075</v>
      </c>
      <c r="AB88" s="158">
        <v>39479</v>
      </c>
      <c r="AC88" s="159">
        <v>0.04</v>
      </c>
      <c r="AD88" s="159">
        <v>4.3</v>
      </c>
      <c r="AE88" s="159">
        <v>3.5000000000000003E-2</v>
      </c>
      <c r="AF88" s="159">
        <v>30281</v>
      </c>
      <c r="AG88" s="159">
        <v>-216781</v>
      </c>
      <c r="AK88" s="156">
        <v>1.6E-2</v>
      </c>
      <c r="AL88" s="156">
        <f t="shared" si="2"/>
        <v>28.704844052321437</v>
      </c>
      <c r="BC88" s="156">
        <f t="shared" si="3"/>
        <v>4.3</v>
      </c>
      <c r="BD88" s="173">
        <f t="shared" si="4"/>
        <v>0.17462571267357124</v>
      </c>
      <c r="BL88" s="156">
        <v>4.3</v>
      </c>
      <c r="BM88" s="159">
        <v>7.4999999999999997E-3</v>
      </c>
      <c r="BN88" s="159">
        <v>33426.300000000003</v>
      </c>
      <c r="BO88" s="159">
        <v>-231330</v>
      </c>
      <c r="BQ88" s="47"/>
      <c r="CS88" s="158">
        <v>34639</v>
      </c>
      <c r="CT88" s="156">
        <v>0.24128722753790199</v>
      </c>
      <c r="CU88" s="156">
        <v>0.12</v>
      </c>
      <c r="CV88" s="184">
        <v>1748983544903.6399</v>
      </c>
      <c r="CW88" s="184">
        <v>-191559578.06533</v>
      </c>
      <c r="DB88" s="156">
        <v>0.23962889607714399</v>
      </c>
      <c r="DC88" s="156">
        <f t="shared" si="7"/>
        <v>0.7874971288471263</v>
      </c>
      <c r="DR88" s="34"/>
      <c r="DS88" s="34"/>
      <c r="DT88" s="184">
        <f t="shared" si="8"/>
        <v>0.06</v>
      </c>
      <c r="DU88" s="187">
        <f t="shared" si="9"/>
        <v>11.025090993177511</v>
      </c>
      <c r="ED88" s="156">
        <v>0.06</v>
      </c>
      <c r="EE88" s="184">
        <v>1748983544903.6399</v>
      </c>
      <c r="EF88" s="184">
        <v>-12634210387.250099</v>
      </c>
      <c r="EL88" s="9">
        <v>2019</v>
      </c>
      <c r="EM88" s="9">
        <v>2.1000000000000001E-2</v>
      </c>
      <c r="EN88" s="9">
        <v>5.6583333333333298E-2</v>
      </c>
      <c r="EP88" s="156">
        <v>0.11</v>
      </c>
      <c r="EQ88" s="156">
        <v>0.114</v>
      </c>
      <c r="EV88" s="156">
        <f t="shared" si="10"/>
        <v>0.11</v>
      </c>
      <c r="EW88" s="156">
        <f t="shared" si="11"/>
        <v>0.73242932634204749</v>
      </c>
      <c r="FM88" s="158">
        <v>27364</v>
      </c>
      <c r="FN88" s="156">
        <v>1.0384962699744</v>
      </c>
      <c r="FO88" s="156">
        <v>0.06</v>
      </c>
      <c r="FT88" s="156">
        <f t="shared" si="12"/>
        <v>0.06</v>
      </c>
      <c r="FU88" s="156">
        <f t="shared" si="13"/>
        <v>12.604620142067667</v>
      </c>
      <c r="FX88" s="156">
        <v>-0.112652171382198</v>
      </c>
      <c r="FY88" s="156">
        <v>0.06</v>
      </c>
    </row>
    <row r="89" spans="1:181" x14ac:dyDescent="0.35">
      <c r="A89" s="156">
        <v>1991</v>
      </c>
      <c r="B89" s="156">
        <v>3.1E-2</v>
      </c>
      <c r="C89" s="156">
        <v>7.2999999999999995E-2</v>
      </c>
      <c r="E89" s="156">
        <v>6.6000000000000003E-2</v>
      </c>
      <c r="F89" s="159">
        <v>3.4000000000000002E-2</v>
      </c>
      <c r="J89" s="156">
        <f t="shared" si="0"/>
        <v>3.4000000000000002E-2</v>
      </c>
      <c r="K89" s="156">
        <f t="shared" si="1"/>
        <v>10.006481851246075</v>
      </c>
      <c r="AB89" s="158">
        <v>39508</v>
      </c>
      <c r="AC89" s="159">
        <v>0.04</v>
      </c>
      <c r="AD89" s="159">
        <v>4.5999999999999996</v>
      </c>
      <c r="AE89" s="159">
        <v>2.5000000000000001E-2</v>
      </c>
      <c r="AF89" s="159">
        <v>38193.599999999999</v>
      </c>
      <c r="AG89" s="159">
        <v>-212154</v>
      </c>
      <c r="AK89" s="156">
        <v>1.6E-2</v>
      </c>
      <c r="AL89" s="156">
        <f t="shared" si="2"/>
        <v>28.704844052321437</v>
      </c>
      <c r="BC89" s="156">
        <f t="shared" si="3"/>
        <v>4.3</v>
      </c>
      <c r="BD89" s="173">
        <f t="shared" si="4"/>
        <v>0.17462571267357124</v>
      </c>
      <c r="BL89" s="156">
        <v>4.3</v>
      </c>
      <c r="BM89" s="159">
        <v>7.4999999999999997E-3</v>
      </c>
      <c r="BN89" s="159">
        <v>33534.400000000001</v>
      </c>
      <c r="BO89" s="159">
        <v>-231056</v>
      </c>
      <c r="BQ89" s="47"/>
      <c r="CS89" s="158">
        <v>34669</v>
      </c>
      <c r="CT89" s="156">
        <v>0.23962889607714399</v>
      </c>
      <c r="CU89" s="156">
        <v>0.12</v>
      </c>
      <c r="CV89" s="184">
        <v>1781272192613.8701</v>
      </c>
      <c r="CW89" s="184">
        <v>-242495448.26051199</v>
      </c>
      <c r="DB89" s="156">
        <v>0.23962889607714399</v>
      </c>
      <c r="DC89" s="156">
        <f t="shared" si="7"/>
        <v>0.7874971288471263</v>
      </c>
      <c r="DR89" s="34"/>
      <c r="DS89" s="34"/>
      <c r="DT89" s="184">
        <f t="shared" si="8"/>
        <v>0.06</v>
      </c>
      <c r="DU89" s="187">
        <f t="shared" si="9"/>
        <v>11.025090993177511</v>
      </c>
      <c r="ED89" s="156">
        <v>0.06</v>
      </c>
      <c r="EE89" s="184">
        <v>1775039058620.3701</v>
      </c>
      <c r="EF89" s="184">
        <v>-12632576849.7026</v>
      </c>
      <c r="EP89" s="9">
        <v>0.125</v>
      </c>
      <c r="EQ89" s="9">
        <v>0.120333333333333</v>
      </c>
      <c r="EV89" s="9">
        <f t="shared" si="10"/>
        <v>0.125</v>
      </c>
      <c r="EW89" s="9">
        <f t="shared" si="11"/>
        <v>0.19530619886642758</v>
      </c>
      <c r="FM89" s="158">
        <v>27395</v>
      </c>
      <c r="FN89" s="156">
        <v>-0.106543202129512</v>
      </c>
      <c r="FO89" s="156">
        <v>6.9000000000000006E-2</v>
      </c>
      <c r="FT89" s="156">
        <f t="shared" si="12"/>
        <v>0.06</v>
      </c>
      <c r="FU89" s="156">
        <f t="shared" si="13"/>
        <v>12.604620142067667</v>
      </c>
      <c r="FX89" s="156">
        <v>-0.10695032841327801</v>
      </c>
      <c r="FY89" s="156">
        <v>0.06</v>
      </c>
    </row>
    <row r="90" spans="1:181" x14ac:dyDescent="0.35">
      <c r="A90" s="156">
        <v>1992</v>
      </c>
      <c r="B90" s="156">
        <v>2.9000000000000001E-2</v>
      </c>
      <c r="C90" s="156">
        <v>7.3999999999999996E-2</v>
      </c>
      <c r="E90" s="156">
        <v>6.7000000000000004E-2</v>
      </c>
      <c r="F90" s="159">
        <v>3.4000000000000002E-2</v>
      </c>
      <c r="J90" s="156">
        <f t="shared" si="0"/>
        <v>3.4000000000000002E-2</v>
      </c>
      <c r="K90" s="156">
        <f t="shared" si="1"/>
        <v>10.006481851246075</v>
      </c>
      <c r="AB90" s="158">
        <v>39539</v>
      </c>
      <c r="AC90" s="159">
        <v>3.9E-2</v>
      </c>
      <c r="AD90" s="159">
        <v>4.4000000000000004</v>
      </c>
      <c r="AE90" s="159">
        <v>2.2499999999999999E-2</v>
      </c>
      <c r="AF90" s="159">
        <v>30746</v>
      </c>
      <c r="AG90" s="159">
        <v>-220284</v>
      </c>
      <c r="AK90" s="156">
        <v>1.7000000000000001E-2</v>
      </c>
      <c r="AL90" s="156">
        <f t="shared" si="2"/>
        <v>29.492773054534815</v>
      </c>
      <c r="BC90" s="156">
        <f t="shared" si="3"/>
        <v>4.3</v>
      </c>
      <c r="BD90" s="173">
        <f t="shared" si="4"/>
        <v>0.17462571267357124</v>
      </c>
      <c r="BL90" s="156">
        <v>4.4000000000000004</v>
      </c>
      <c r="BM90" s="159">
        <v>7.4999999999999997E-3</v>
      </c>
      <c r="BN90" s="159">
        <v>33657.199999999997</v>
      </c>
      <c r="BO90" s="159">
        <v>-231041</v>
      </c>
      <c r="BQ90" s="47"/>
      <c r="CS90" s="158">
        <v>34700</v>
      </c>
      <c r="CT90" s="156">
        <v>0.23962889607714399</v>
      </c>
      <c r="CU90" s="156">
        <v>0.12</v>
      </c>
      <c r="CV90" s="184">
        <v>1775039058620.3701</v>
      </c>
      <c r="CW90" s="184">
        <v>-93312033.777992204</v>
      </c>
      <c r="DB90" s="156">
        <v>0.24128722753790199</v>
      </c>
      <c r="DC90" s="156">
        <f t="shared" si="7"/>
        <v>0.79160595458675254</v>
      </c>
      <c r="DR90" s="34"/>
      <c r="DS90" s="34"/>
      <c r="DT90" s="184">
        <f t="shared" si="8"/>
        <v>0.06</v>
      </c>
      <c r="DU90" s="187">
        <f t="shared" si="9"/>
        <v>11.025090993177511</v>
      </c>
      <c r="ED90" s="156">
        <v>0.06</v>
      </c>
      <c r="EE90" s="184">
        <v>1781272192613.8701</v>
      </c>
      <c r="EF90" s="184">
        <v>-12564648559.072399</v>
      </c>
      <c r="FM90" s="158">
        <v>27426</v>
      </c>
      <c r="FN90" s="156">
        <v>1.17254401149923</v>
      </c>
      <c r="FO90" s="156">
        <v>6.6000000000000003E-2</v>
      </c>
      <c r="FT90" s="156">
        <f t="shared" si="12"/>
        <v>0.06</v>
      </c>
      <c r="FU90" s="156">
        <f t="shared" si="13"/>
        <v>12.604620142067667</v>
      </c>
      <c r="FX90" s="156">
        <v>-0.106543202129512</v>
      </c>
      <c r="FY90" s="156">
        <v>0.06</v>
      </c>
    </row>
    <row r="91" spans="1:181" x14ac:dyDescent="0.35">
      <c r="A91" s="156">
        <v>1993</v>
      </c>
      <c r="B91" s="156">
        <v>2.7E-2</v>
      </c>
      <c r="C91" s="156">
        <v>6.5000000000000002E-2</v>
      </c>
      <c r="E91" s="156">
        <v>7.0000000000000007E-2</v>
      </c>
      <c r="F91" s="159">
        <v>3.5000000000000003E-2</v>
      </c>
      <c r="J91" s="156">
        <f t="shared" si="0"/>
        <v>3.5000000000000003E-2</v>
      </c>
      <c r="K91" s="156">
        <f t="shared" si="1"/>
        <v>9.9835017624448774</v>
      </c>
      <c r="AB91" s="158">
        <v>39569</v>
      </c>
      <c r="AC91" s="159">
        <v>4.2000000000000003E-2</v>
      </c>
      <c r="AD91" s="159">
        <v>4.8</v>
      </c>
      <c r="AE91" s="159">
        <v>2.2499999999999999E-2</v>
      </c>
      <c r="AF91" s="159">
        <v>30772.6</v>
      </c>
      <c r="AG91" s="159">
        <v>-220950</v>
      </c>
      <c r="AK91" s="156">
        <v>1.7000000000000001E-2</v>
      </c>
      <c r="AL91" s="156">
        <f t="shared" si="2"/>
        <v>29.492773054534815</v>
      </c>
      <c r="BC91" s="156">
        <f t="shared" si="3"/>
        <v>4.4000000000000004</v>
      </c>
      <c r="BD91" s="173">
        <f t="shared" si="4"/>
        <v>0.18125121290766302</v>
      </c>
      <c r="BL91" s="156">
        <v>4.4000000000000004</v>
      </c>
      <c r="BM91" s="159">
        <v>7.4999999999999997E-3</v>
      </c>
      <c r="BN91" s="159">
        <v>33726.1</v>
      </c>
      <c r="BO91" s="159">
        <v>-230927</v>
      </c>
      <c r="BQ91" s="47"/>
      <c r="CS91" s="158">
        <v>34731</v>
      </c>
      <c r="CT91" s="156">
        <v>0.24128722753790199</v>
      </c>
      <c r="CU91" s="156">
        <v>0.12</v>
      </c>
      <c r="CV91" s="184">
        <v>1808899522620.49</v>
      </c>
      <c r="CW91" s="184">
        <v>-352643915.300372</v>
      </c>
      <c r="DB91" s="156">
        <v>0.24128722753790199</v>
      </c>
      <c r="DC91" s="156">
        <f t="shared" si="7"/>
        <v>0.79160595458675254</v>
      </c>
      <c r="DR91" s="34"/>
      <c r="DS91" s="34"/>
      <c r="DT91" s="184">
        <f t="shared" si="8"/>
        <v>0.06</v>
      </c>
      <c r="DU91" s="187">
        <f t="shared" si="9"/>
        <v>11.025090993177511</v>
      </c>
      <c r="ED91" s="156">
        <v>0.06</v>
      </c>
      <c r="EE91" s="184">
        <v>1808899522620.49</v>
      </c>
      <c r="EF91" s="184">
        <v>-12290446235.457199</v>
      </c>
      <c r="FM91" s="158">
        <v>27454</v>
      </c>
      <c r="FN91" s="156">
        <v>0.35257787255920697</v>
      </c>
      <c r="FO91" s="156">
        <v>6.6000000000000003E-2</v>
      </c>
      <c r="FT91" s="156">
        <f t="shared" si="12"/>
        <v>0.06</v>
      </c>
      <c r="FU91" s="156">
        <f t="shared" si="13"/>
        <v>12.604620142067667</v>
      </c>
      <c r="FX91" s="156">
        <v>-0.10619584801736499</v>
      </c>
      <c r="FY91" s="156">
        <v>0.06</v>
      </c>
    </row>
    <row r="92" spans="1:181" x14ac:dyDescent="0.35">
      <c r="A92" s="156">
        <v>1994</v>
      </c>
      <c r="B92" s="156">
        <v>2.7E-2</v>
      </c>
      <c r="C92" s="156">
        <v>5.5E-2</v>
      </c>
      <c r="E92" s="156">
        <v>7.1999999999999995E-2</v>
      </c>
      <c r="F92" s="159">
        <v>3.7999999999999999E-2</v>
      </c>
      <c r="J92" s="156">
        <f t="shared" ref="J92:J118" si="14">IF($H$26="Unemployment Rate(%)",E92,F92)</f>
        <v>3.7999999999999999E-2</v>
      </c>
      <c r="K92" s="156">
        <f t="shared" ref="K92:K118" si="15">_xlfn.NORM.DIST(J92,$H$28,$I$28,FALSE)</f>
        <v>9.8772892900099993</v>
      </c>
      <c r="AB92" s="158">
        <v>39600</v>
      </c>
      <c r="AC92" s="159">
        <v>0.05</v>
      </c>
      <c r="AD92" s="159">
        <v>4.9000000000000004</v>
      </c>
      <c r="AE92" s="159">
        <v>2.2499999999999999E-2</v>
      </c>
      <c r="AF92" s="159">
        <v>38570.699999999997</v>
      </c>
      <c r="AG92" s="159">
        <v>-224279</v>
      </c>
      <c r="AK92" s="156">
        <v>1.7000000000000001E-2</v>
      </c>
      <c r="AL92" s="156">
        <f t="shared" ref="AL92:AL155" si="16">_xlfn.NORM.DIST(AK92,$AI$28,$AJ$28,FALSE)</f>
        <v>29.492773054534815</v>
      </c>
      <c r="BC92" s="156">
        <f t="shared" ref="BC92:BC155" si="17">IF($BA$26=$BL$26,BL91,IF($BA$26=$BM$26,BM91,IF($BA$26=$BN$26,BN91,BO91)))</f>
        <v>4.4000000000000004</v>
      </c>
      <c r="BD92" s="173">
        <f t="shared" ref="BD92:BD155" si="18">IF($BA$26=$BL$26,_xlfn.NORM.DIST(BL91,$BA$28,$BB$28,FALSE),IF($BA$26=$BM$26,_xlfn.NORM.DIST(BM91,$BA$28,$BB$28,FALSE),IF($BA$26=$BN$26,_xlfn.NORM.DIST(BN91,$BA$28,$BB$28,FALSE),_xlfn.NORM.DIST(BO91,$BA$28,$BB$28,FALSE))))</f>
        <v>0.18125121290766302</v>
      </c>
      <c r="BL92" s="156">
        <v>4.4000000000000004</v>
      </c>
      <c r="BM92" s="159">
        <v>7.4999999999999997E-3</v>
      </c>
      <c r="BN92" s="159">
        <v>33728.9</v>
      </c>
      <c r="BO92" s="159">
        <v>-230671</v>
      </c>
      <c r="BQ92" s="47"/>
      <c r="CS92" s="158">
        <v>34759</v>
      </c>
      <c r="CT92" s="156">
        <v>0.24294555899866099</v>
      </c>
      <c r="CU92" s="156">
        <v>0.12</v>
      </c>
      <c r="CV92" s="184">
        <v>1891386843187.6101</v>
      </c>
      <c r="CW92" s="184">
        <v>-316051857.85532302</v>
      </c>
      <c r="DB92" s="156">
        <v>0.24294555899866099</v>
      </c>
      <c r="DC92" s="156">
        <f t="shared" si="7"/>
        <v>0.79571380250520674</v>
      </c>
      <c r="DR92" s="34"/>
      <c r="DS92" s="34"/>
      <c r="DT92" s="184">
        <f t="shared" si="8"/>
        <v>0.06</v>
      </c>
      <c r="DU92" s="187">
        <f t="shared" si="9"/>
        <v>11.025090993177511</v>
      </c>
      <c r="ED92" s="156">
        <v>0.06</v>
      </c>
      <c r="EE92" s="184">
        <v>1878162295059.54</v>
      </c>
      <c r="EF92" s="184">
        <v>-12276741833.1189</v>
      </c>
      <c r="FM92" s="158">
        <v>27485</v>
      </c>
      <c r="FN92" s="156">
        <v>0.78812779493284502</v>
      </c>
      <c r="FO92" s="156">
        <v>6.5000000000000002E-2</v>
      </c>
      <c r="FT92" s="156">
        <f t="shared" si="12"/>
        <v>0.06</v>
      </c>
      <c r="FU92" s="156">
        <f t="shared" si="13"/>
        <v>12.604620142067667</v>
      </c>
      <c r="FX92" s="156">
        <v>-0.105620807741724</v>
      </c>
      <c r="FY92" s="156">
        <v>0.06</v>
      </c>
    </row>
    <row r="93" spans="1:181" x14ac:dyDescent="0.35">
      <c r="A93" s="156">
        <v>1995</v>
      </c>
      <c r="B93" s="156">
        <v>2.5000000000000001E-2</v>
      </c>
      <c r="C93" s="156">
        <v>5.6000000000000001E-2</v>
      </c>
      <c r="E93" s="156">
        <v>7.1999999999999995E-2</v>
      </c>
      <c r="F93" s="159">
        <v>3.7999999999999999E-2</v>
      </c>
      <c r="J93" s="156">
        <f t="shared" si="14"/>
        <v>3.7999999999999999E-2</v>
      </c>
      <c r="K93" s="156">
        <f t="shared" si="15"/>
        <v>9.8772892900099993</v>
      </c>
      <c r="AB93" s="158">
        <v>39630</v>
      </c>
      <c r="AC93" s="159">
        <v>5.6000000000000001E-2</v>
      </c>
      <c r="AD93" s="159">
        <v>5.0999999999999996</v>
      </c>
      <c r="AE93" s="159">
        <v>2.2499999999999999E-2</v>
      </c>
      <c r="AF93" s="159">
        <v>31039.3</v>
      </c>
      <c r="AG93" s="159">
        <v>-232221</v>
      </c>
      <c r="AK93" s="156">
        <v>1.7000000000000001E-2</v>
      </c>
      <c r="AL93" s="156">
        <f t="shared" si="16"/>
        <v>29.492773054534815</v>
      </c>
      <c r="BC93" s="156">
        <f t="shared" si="17"/>
        <v>4.4000000000000004</v>
      </c>
      <c r="BD93" s="173">
        <f t="shared" si="18"/>
        <v>0.18125121290766302</v>
      </c>
      <c r="BL93" s="156">
        <v>4.4000000000000004</v>
      </c>
      <c r="BM93" s="159">
        <v>7.4999999999999997E-3</v>
      </c>
      <c r="BN93" s="159">
        <v>33761.800000000003</v>
      </c>
      <c r="BO93" s="159">
        <v>-230224</v>
      </c>
      <c r="BQ93" s="47"/>
      <c r="CS93" s="158">
        <v>34790</v>
      </c>
      <c r="CT93" s="156">
        <v>0.24460389045941999</v>
      </c>
      <c r="CU93" s="156">
        <v>0.12</v>
      </c>
      <c r="CV93" s="184">
        <v>1878162295059.54</v>
      </c>
      <c r="CW93" s="184">
        <v>-32554621.460927501</v>
      </c>
      <c r="DB93" s="156">
        <v>0.24460389045941999</v>
      </c>
      <c r="DC93" s="156">
        <f t="shared" si="7"/>
        <v>0.79982043549125748</v>
      </c>
      <c r="DR93" s="34"/>
      <c r="DS93" s="34"/>
      <c r="DT93" s="184">
        <f t="shared" si="8"/>
        <v>0.06</v>
      </c>
      <c r="DU93" s="187">
        <f t="shared" si="9"/>
        <v>11.025090993177511</v>
      </c>
      <c r="ED93" s="156">
        <v>0.06</v>
      </c>
      <c r="EE93" s="184">
        <v>1891386843187.6101</v>
      </c>
      <c r="EF93" s="184">
        <v>-12272460740.6842</v>
      </c>
      <c r="FM93" s="158">
        <v>27515</v>
      </c>
      <c r="FN93" s="156">
        <v>1.1111091523103001</v>
      </c>
      <c r="FO93" s="156">
        <v>7.0000000000000007E-2</v>
      </c>
      <c r="FT93" s="156">
        <f t="shared" si="12"/>
        <v>0.06</v>
      </c>
      <c r="FU93" s="156">
        <f t="shared" si="13"/>
        <v>12.604620142067667</v>
      </c>
      <c r="FX93" s="156">
        <v>-0.104080802139109</v>
      </c>
      <c r="FY93" s="156">
        <v>0.06</v>
      </c>
    </row>
    <row r="94" spans="1:181" x14ac:dyDescent="0.35">
      <c r="A94" s="156">
        <v>1996</v>
      </c>
      <c r="B94" s="156">
        <v>3.3000000000000002E-2</v>
      </c>
      <c r="C94" s="156">
        <v>5.3999999999999999E-2</v>
      </c>
      <c r="E94" s="156">
        <v>7.2999999999999995E-2</v>
      </c>
      <c r="F94" s="159">
        <v>3.7999999999999999E-2</v>
      </c>
      <c r="J94" s="156">
        <f t="shared" si="14"/>
        <v>3.7999999999999999E-2</v>
      </c>
      <c r="K94" s="156">
        <f t="shared" si="15"/>
        <v>9.8772892900099993</v>
      </c>
      <c r="AB94" s="158">
        <v>39661</v>
      </c>
      <c r="AC94" s="159">
        <v>5.3999999999999999E-2</v>
      </c>
      <c r="AD94" s="159">
        <v>5.5</v>
      </c>
      <c r="AE94" s="159">
        <v>2.2499999999999999E-2</v>
      </c>
      <c r="AF94" s="159">
        <v>31109.7</v>
      </c>
      <c r="AG94" s="159">
        <v>-224766</v>
      </c>
      <c r="AK94" s="156">
        <v>1.7000000000000001E-2</v>
      </c>
      <c r="AL94" s="156">
        <f t="shared" si="16"/>
        <v>29.492773054534815</v>
      </c>
      <c r="BC94" s="156">
        <f t="shared" si="17"/>
        <v>4.4000000000000004</v>
      </c>
      <c r="BD94" s="173">
        <f t="shared" si="18"/>
        <v>0.18125121290766302</v>
      </c>
      <c r="BL94" s="156">
        <v>4.4000000000000004</v>
      </c>
      <c r="BM94" s="159">
        <v>7.4999999999999997E-3</v>
      </c>
      <c r="BN94" s="159">
        <v>33820.800000000003</v>
      </c>
      <c r="BO94" s="159">
        <v>-230204</v>
      </c>
      <c r="BQ94" s="47"/>
      <c r="CS94" s="158">
        <v>34820</v>
      </c>
      <c r="CT94" s="156">
        <v>0.24874971911150801</v>
      </c>
      <c r="CU94" s="156">
        <v>0.12</v>
      </c>
      <c r="CV94" s="184">
        <v>1900395370802.0901</v>
      </c>
      <c r="CW94" s="184">
        <v>-480356933.63518</v>
      </c>
      <c r="DB94" s="156">
        <v>0.24874971911150801</v>
      </c>
      <c r="DC94" s="156">
        <f t="shared" ref="DC94:DC157" si="19">_xlfn.NORM.DIST(DB94,$CZ$30,$DA$30,FALSE)</f>
        <v>0.81008013649887856</v>
      </c>
      <c r="DR94" s="34"/>
      <c r="DS94" s="34"/>
      <c r="DT94" s="184">
        <f t="shared" ref="DT94:DT157" si="20">IF($DR$28=$ED$29,ED94,IF($DR$28=$EE$29,EE94,EF94))</f>
        <v>0.06</v>
      </c>
      <c r="DU94" s="187">
        <f t="shared" ref="DU94:DU157" si="21">_xlfn.NORM.DIST(DT94,$DR$30,$DS$30,FALSE)</f>
        <v>11.025090993177511</v>
      </c>
      <c r="ED94" s="156">
        <v>0.06</v>
      </c>
      <c r="EE94" s="184">
        <v>1898177254271.8799</v>
      </c>
      <c r="EF94" s="184">
        <v>-12205734609.640699</v>
      </c>
      <c r="FM94" s="158">
        <v>27546</v>
      </c>
      <c r="FN94" s="156">
        <v>0.66322477787915901</v>
      </c>
      <c r="FO94" s="156">
        <v>7.0000000000000007E-2</v>
      </c>
      <c r="FT94" s="156">
        <f t="shared" ref="FT94:FT157" si="22">IF($FR$28=$FX$29,FX94,FY94)</f>
        <v>0.06</v>
      </c>
      <c r="FU94" s="156">
        <f t="shared" ref="FU94:FU157" si="23">_xlfn.NORM.DIST(FT94,$FR$30,$FS$30,FALSE)</f>
        <v>12.604620142067667</v>
      </c>
      <c r="FX94" s="156">
        <v>-9.9010956609516101E-2</v>
      </c>
      <c r="FY94" s="156">
        <v>0.06</v>
      </c>
    </row>
    <row r="95" spans="1:181" x14ac:dyDescent="0.35">
      <c r="A95" s="156">
        <v>1997</v>
      </c>
      <c r="B95" s="156">
        <v>1.7000000000000001E-2</v>
      </c>
      <c r="C95" s="156">
        <v>4.7E-2</v>
      </c>
      <c r="E95" s="156">
        <v>7.2999999999999995E-2</v>
      </c>
      <c r="F95" s="159">
        <v>3.9E-2</v>
      </c>
      <c r="J95" s="156">
        <f t="shared" si="14"/>
        <v>3.9E-2</v>
      </c>
      <c r="K95" s="156">
        <f t="shared" si="15"/>
        <v>9.8296835505640523</v>
      </c>
      <c r="AB95" s="158">
        <v>39692</v>
      </c>
      <c r="AC95" s="159">
        <v>4.9000000000000002E-2</v>
      </c>
      <c r="AD95" s="159">
        <v>5.5</v>
      </c>
      <c r="AE95" s="159">
        <v>2.2499999999999999E-2</v>
      </c>
      <c r="AF95" s="159">
        <v>39160.199999999997</v>
      </c>
      <c r="AG95" s="159">
        <v>-214086</v>
      </c>
      <c r="AK95" s="156">
        <v>1.7000000000000001E-2</v>
      </c>
      <c r="AL95" s="156">
        <f t="shared" si="16"/>
        <v>29.492773054534815</v>
      </c>
      <c r="BC95" s="156">
        <f t="shared" si="17"/>
        <v>4.4000000000000004</v>
      </c>
      <c r="BD95" s="173">
        <f t="shared" si="18"/>
        <v>0.18125121290766302</v>
      </c>
      <c r="BL95" s="156">
        <v>4.4000000000000004</v>
      </c>
      <c r="BM95" s="159">
        <v>7.4999999999999997E-3</v>
      </c>
      <c r="BN95" s="159">
        <v>33954.699999999997</v>
      </c>
      <c r="BO95" s="159">
        <v>-229973</v>
      </c>
      <c r="BQ95" s="47"/>
      <c r="CS95" s="158">
        <v>34851</v>
      </c>
      <c r="CT95" s="156">
        <v>0.253724713493784</v>
      </c>
      <c r="CU95" s="156">
        <v>0.12</v>
      </c>
      <c r="CV95" s="184">
        <v>1898177254271.8799</v>
      </c>
      <c r="CW95" s="184">
        <v>-377699526.62086201</v>
      </c>
      <c r="DB95" s="156">
        <v>0.253724713493784</v>
      </c>
      <c r="DC95" s="156">
        <f t="shared" si="19"/>
        <v>0.82237449915963701</v>
      </c>
      <c r="DR95" s="34"/>
      <c r="DS95" s="34"/>
      <c r="DT95" s="184">
        <f t="shared" si="20"/>
        <v>0.06</v>
      </c>
      <c r="DU95" s="187">
        <f t="shared" si="21"/>
        <v>11.025090993177511</v>
      </c>
      <c r="ED95" s="156">
        <v>0.06</v>
      </c>
      <c r="EE95" s="184">
        <v>1900395370802.0901</v>
      </c>
      <c r="EF95" s="184">
        <v>-12190859364.372801</v>
      </c>
      <c r="FM95" s="158">
        <v>27576</v>
      </c>
      <c r="FN95" s="156">
        <v>0.84977790919889595</v>
      </c>
      <c r="FO95" s="156">
        <v>6.9000000000000006E-2</v>
      </c>
      <c r="FT95" s="156">
        <f t="shared" si="22"/>
        <v>0.06</v>
      </c>
      <c r="FU95" s="156">
        <f t="shared" si="23"/>
        <v>12.604620142067667</v>
      </c>
      <c r="FX95" s="156">
        <v>-9.7165936942527495E-2</v>
      </c>
      <c r="FY95" s="156">
        <v>0.06</v>
      </c>
    </row>
    <row r="96" spans="1:181" x14ac:dyDescent="0.35">
      <c r="A96" s="156">
        <v>1998</v>
      </c>
      <c r="B96" s="156">
        <v>1.6E-2</v>
      </c>
      <c r="C96" s="156">
        <v>4.3999999999999997E-2</v>
      </c>
      <c r="E96" s="156">
        <v>7.2999999999999995E-2</v>
      </c>
      <c r="F96" s="159">
        <v>4.1000000000000002E-2</v>
      </c>
      <c r="J96" s="156">
        <f t="shared" si="14"/>
        <v>4.1000000000000002E-2</v>
      </c>
      <c r="K96" s="156">
        <f t="shared" si="15"/>
        <v>9.716688263651454</v>
      </c>
      <c r="AB96" s="158">
        <v>39722</v>
      </c>
      <c r="AC96" s="159">
        <v>3.6999999999999998E-2</v>
      </c>
      <c r="AD96" s="159">
        <v>5.9</v>
      </c>
      <c r="AE96" s="159">
        <v>1.2500000000000001E-2</v>
      </c>
      <c r="AF96" s="159">
        <v>31811.599999999999</v>
      </c>
      <c r="AG96" s="159">
        <v>-211555</v>
      </c>
      <c r="AK96" s="156">
        <v>1.7000000000000001E-2</v>
      </c>
      <c r="AL96" s="156">
        <f t="shared" si="16"/>
        <v>29.492773054534815</v>
      </c>
      <c r="BC96" s="156">
        <f t="shared" si="17"/>
        <v>4.4000000000000004</v>
      </c>
      <c r="BD96" s="173">
        <f t="shared" si="18"/>
        <v>0.18125121290766302</v>
      </c>
      <c r="BL96" s="156">
        <v>4.4000000000000004</v>
      </c>
      <c r="BM96" s="159">
        <v>7.4999999999999997E-3</v>
      </c>
      <c r="BN96" s="159">
        <v>33960.199999999997</v>
      </c>
      <c r="BO96" s="159">
        <v>-229779</v>
      </c>
      <c r="BQ96" s="47"/>
      <c r="CS96" s="158">
        <v>34881</v>
      </c>
      <c r="CT96" s="156">
        <v>0.25952887360624799</v>
      </c>
      <c r="CU96" s="156">
        <v>0.12</v>
      </c>
      <c r="CV96" s="184">
        <v>1926535075790.8401</v>
      </c>
      <c r="CW96" s="184">
        <v>-514238769.55811501</v>
      </c>
      <c r="DB96" s="156">
        <v>0.25952887360624799</v>
      </c>
      <c r="DC96" s="156">
        <f t="shared" si="19"/>
        <v>0.83668579757540651</v>
      </c>
      <c r="DR96" s="34"/>
      <c r="DS96" s="34"/>
      <c r="DT96" s="184">
        <f t="shared" si="20"/>
        <v>0.06</v>
      </c>
      <c r="DU96" s="187">
        <f t="shared" si="21"/>
        <v>11.025090993177511</v>
      </c>
      <c r="ED96" s="156">
        <v>0.06</v>
      </c>
      <c r="EE96" s="184">
        <v>1926535075790.8401</v>
      </c>
      <c r="EF96" s="184">
        <v>-12078775715.8729</v>
      </c>
      <c r="FM96" s="158">
        <v>27607</v>
      </c>
      <c r="FN96" s="156">
        <v>1.0147662036303899</v>
      </c>
      <c r="FO96" s="156">
        <v>7.0999999999999994E-2</v>
      </c>
      <c r="FT96" s="156">
        <f t="shared" si="22"/>
        <v>0.06</v>
      </c>
      <c r="FU96" s="156">
        <f t="shared" si="23"/>
        <v>12.604620142067667</v>
      </c>
      <c r="FX96" s="156">
        <v>-9.4648551417365306E-2</v>
      </c>
      <c r="FY96" s="156">
        <v>0.06</v>
      </c>
    </row>
    <row r="97" spans="1:181" x14ac:dyDescent="0.35">
      <c r="A97" s="156">
        <v>1999</v>
      </c>
      <c r="B97" s="156">
        <v>2.7E-2</v>
      </c>
      <c r="C97" s="156">
        <v>0.04</v>
      </c>
      <c r="E97" s="156">
        <v>7.3999999999999996E-2</v>
      </c>
      <c r="F97" s="159">
        <v>4.3999999999999997E-2</v>
      </c>
      <c r="J97" s="156">
        <f t="shared" si="14"/>
        <v>4.3999999999999997E-2</v>
      </c>
      <c r="K97" s="156">
        <f t="shared" si="15"/>
        <v>9.5043930203181599</v>
      </c>
      <c r="AB97" s="158">
        <v>39753</v>
      </c>
      <c r="AC97" s="159">
        <v>1.0999999999999999E-2</v>
      </c>
      <c r="AD97" s="159">
        <v>6.2</v>
      </c>
      <c r="AE97" s="159">
        <v>1.2500000000000001E-2</v>
      </c>
      <c r="AF97" s="159">
        <v>31935.9</v>
      </c>
      <c r="AG97" s="159">
        <v>-187123</v>
      </c>
      <c r="AK97" s="156">
        <v>1.7000000000000001E-2</v>
      </c>
      <c r="AL97" s="156">
        <f t="shared" si="16"/>
        <v>29.492773054534815</v>
      </c>
      <c r="BC97" s="156">
        <f t="shared" si="17"/>
        <v>4.4000000000000004</v>
      </c>
      <c r="BD97" s="173">
        <f t="shared" si="18"/>
        <v>0.18125121290766302</v>
      </c>
      <c r="BL97" s="156">
        <v>4.4000000000000004</v>
      </c>
      <c r="BM97" s="159">
        <v>7.4999999999999997E-3</v>
      </c>
      <c r="BN97" s="159">
        <v>33965</v>
      </c>
      <c r="BO97" s="159">
        <v>-229714</v>
      </c>
      <c r="BQ97" s="47"/>
      <c r="CS97" s="158">
        <v>34912</v>
      </c>
      <c r="CT97" s="156">
        <v>0.26118720506700699</v>
      </c>
      <c r="CU97" s="156">
        <v>0.12</v>
      </c>
      <c r="CV97" s="184">
        <v>1976082431252.76</v>
      </c>
      <c r="CW97" s="184">
        <v>-509756593.86996502</v>
      </c>
      <c r="DB97" s="156">
        <v>0.26118720506700699</v>
      </c>
      <c r="DC97" s="156">
        <f t="shared" si="19"/>
        <v>0.84076700346972089</v>
      </c>
      <c r="DR97" s="34"/>
      <c r="DS97" s="34"/>
      <c r="DT97" s="184">
        <f t="shared" si="20"/>
        <v>0.06</v>
      </c>
      <c r="DU97" s="187">
        <f t="shared" si="21"/>
        <v>11.025090993177511</v>
      </c>
      <c r="ED97" s="156">
        <v>0.06</v>
      </c>
      <c r="EE97" s="184">
        <v>1976082431252.76</v>
      </c>
      <c r="EF97" s="184">
        <v>-12075433809.6397</v>
      </c>
      <c r="FM97" s="158">
        <v>27638</v>
      </c>
      <c r="FN97" s="156">
        <v>0.43804841280958601</v>
      </c>
      <c r="FO97" s="156">
        <v>6.9000000000000006E-2</v>
      </c>
      <c r="FT97" s="156">
        <f t="shared" si="22"/>
        <v>0.06</v>
      </c>
      <c r="FU97" s="156">
        <f t="shared" si="23"/>
        <v>12.604620142067667</v>
      </c>
      <c r="FX97" s="156">
        <v>-9.1237326016567297E-2</v>
      </c>
      <c r="FY97" s="156">
        <v>0.06</v>
      </c>
    </row>
    <row r="98" spans="1:181" x14ac:dyDescent="0.35">
      <c r="A98" s="156">
        <v>2000</v>
      </c>
      <c r="B98" s="156">
        <v>3.4000000000000002E-2</v>
      </c>
      <c r="C98" s="156">
        <v>3.9E-2</v>
      </c>
      <c r="E98" s="156">
        <v>7.8E-2</v>
      </c>
      <c r="F98" s="159">
        <v>4.3999999999999997E-2</v>
      </c>
      <c r="J98" s="156">
        <f t="shared" si="14"/>
        <v>4.3999999999999997E-2</v>
      </c>
      <c r="K98" s="156">
        <f t="shared" si="15"/>
        <v>9.5043930203181599</v>
      </c>
      <c r="AB98" s="158">
        <v>39783</v>
      </c>
      <c r="AC98" s="159">
        <v>1E-3</v>
      </c>
      <c r="AD98" s="159">
        <v>6.7</v>
      </c>
      <c r="AE98" s="159">
        <v>5.0000000000000001E-3</v>
      </c>
      <c r="AF98" s="159">
        <v>40798.800000000003</v>
      </c>
      <c r="AG98" s="159">
        <v>-174835</v>
      </c>
      <c r="AK98" s="156">
        <v>1.7000000000000001E-2</v>
      </c>
      <c r="AL98" s="156">
        <f t="shared" si="16"/>
        <v>29.492773054534815</v>
      </c>
      <c r="BC98" s="156">
        <f t="shared" si="17"/>
        <v>4.4000000000000004</v>
      </c>
      <c r="BD98" s="173">
        <f t="shared" si="18"/>
        <v>0.18125121290766302</v>
      </c>
      <c r="BL98" s="156">
        <v>4.5</v>
      </c>
      <c r="BM98" s="159">
        <v>7.4999999999999997E-3</v>
      </c>
      <c r="BN98" s="159">
        <v>34070.800000000003</v>
      </c>
      <c r="BO98" s="159">
        <v>-229294</v>
      </c>
      <c r="BQ98" s="47"/>
      <c r="CS98" s="158">
        <v>34943</v>
      </c>
      <c r="CT98" s="156">
        <v>0.26284553652776499</v>
      </c>
      <c r="CU98" s="156">
        <v>0.12</v>
      </c>
      <c r="CV98" s="184">
        <v>1990241846176.6399</v>
      </c>
      <c r="CW98" s="184">
        <v>-576486431.83900297</v>
      </c>
      <c r="DB98" s="156">
        <v>0.26118720506700699</v>
      </c>
      <c r="DC98" s="156">
        <f t="shared" si="19"/>
        <v>0.84076700346972089</v>
      </c>
      <c r="DR98" s="34"/>
      <c r="DS98" s="34"/>
      <c r="DT98" s="184">
        <f t="shared" si="20"/>
        <v>0.06</v>
      </c>
      <c r="DU98" s="187">
        <f t="shared" si="21"/>
        <v>11.025090993177511</v>
      </c>
      <c r="ED98" s="156">
        <v>0.06</v>
      </c>
      <c r="EE98" s="184">
        <v>1990241846176.6399</v>
      </c>
      <c r="EF98" s="184">
        <v>-12059619049.1635</v>
      </c>
      <c r="FM98" s="158">
        <v>27668</v>
      </c>
      <c r="FN98" s="156">
        <v>0.78422188118437997</v>
      </c>
      <c r="FO98" s="156">
        <v>7.1999999999999995E-2</v>
      </c>
      <c r="FT98" s="156">
        <f t="shared" si="22"/>
        <v>0.06</v>
      </c>
      <c r="FU98" s="156">
        <f t="shared" si="23"/>
        <v>12.604620142067667</v>
      </c>
      <c r="FX98" s="156">
        <v>-8.9259678187692301E-2</v>
      </c>
      <c r="FY98" s="156">
        <v>0.06</v>
      </c>
    </row>
    <row r="99" spans="1:181" x14ac:dyDescent="0.35">
      <c r="A99" s="156">
        <v>2001</v>
      </c>
      <c r="B99" s="156">
        <v>1.6E-2</v>
      </c>
      <c r="C99" s="156">
        <v>5.7000000000000002E-2</v>
      </c>
      <c r="E99" s="156">
        <v>7.9000000000000001E-2</v>
      </c>
      <c r="F99" s="159">
        <v>4.5999999999999999E-2</v>
      </c>
      <c r="J99" s="156">
        <f t="shared" si="14"/>
        <v>4.5999999999999999E-2</v>
      </c>
      <c r="K99" s="156">
        <f t="shared" si="15"/>
        <v>9.3358488082138145</v>
      </c>
      <c r="AB99" s="158">
        <v>39814</v>
      </c>
      <c r="AC99" s="159">
        <v>1E-3</v>
      </c>
      <c r="AD99" s="159">
        <v>7.2</v>
      </c>
      <c r="AE99" s="159">
        <v>5.0000000000000001E-3</v>
      </c>
      <c r="AF99" s="159">
        <v>33036.5</v>
      </c>
      <c r="AG99" s="159">
        <v>-163136</v>
      </c>
      <c r="AK99" s="156">
        <v>1.7000000000000001E-2</v>
      </c>
      <c r="AL99" s="156">
        <f t="shared" si="16"/>
        <v>29.492773054534815</v>
      </c>
      <c r="BC99" s="156">
        <f t="shared" si="17"/>
        <v>4.5</v>
      </c>
      <c r="BD99" s="173">
        <f t="shared" si="18"/>
        <v>0.1875441101791426</v>
      </c>
      <c r="BL99" s="156">
        <v>4.5</v>
      </c>
      <c r="BM99" s="159">
        <v>7.4999999999999997E-3</v>
      </c>
      <c r="BN99" s="159">
        <v>34351.4</v>
      </c>
      <c r="BO99" s="159">
        <v>-229117</v>
      </c>
      <c r="BQ99" s="47"/>
      <c r="CS99" s="158">
        <v>34973</v>
      </c>
      <c r="CT99" s="156">
        <v>0.26450386798852399</v>
      </c>
      <c r="CU99" s="156">
        <v>0.12</v>
      </c>
      <c r="CV99" s="184">
        <v>2018480631476.78</v>
      </c>
      <c r="CW99" s="184">
        <v>-254010505.82007399</v>
      </c>
      <c r="DB99" s="156">
        <v>0.26201637079719498</v>
      </c>
      <c r="DC99" s="156">
        <f t="shared" si="19"/>
        <v>0.84280616225253524</v>
      </c>
      <c r="DR99" s="34"/>
      <c r="DS99" s="34"/>
      <c r="DT99" s="184">
        <f t="shared" si="20"/>
        <v>0.06</v>
      </c>
      <c r="DU99" s="187">
        <f t="shared" si="21"/>
        <v>11.025090993177511</v>
      </c>
      <c r="ED99" s="156">
        <v>0.06</v>
      </c>
      <c r="EE99" s="184">
        <v>2002624334243.05</v>
      </c>
      <c r="EF99" s="184">
        <v>-11935663610.7894</v>
      </c>
      <c r="FM99" s="158">
        <v>27699</v>
      </c>
      <c r="FN99" s="156">
        <v>1.0096181719847599</v>
      </c>
      <c r="FO99" s="156">
        <v>7.1999999999999995E-2</v>
      </c>
      <c r="FT99" s="156">
        <f t="shared" si="22"/>
        <v>0.06</v>
      </c>
      <c r="FU99" s="156">
        <f t="shared" si="23"/>
        <v>12.604620142067667</v>
      </c>
      <c r="FX99" s="156">
        <v>-8.7998565803278403E-2</v>
      </c>
      <c r="FY99" s="156">
        <v>0.06</v>
      </c>
    </row>
    <row r="100" spans="1:181" x14ac:dyDescent="0.35">
      <c r="A100" s="156">
        <v>2002</v>
      </c>
      <c r="B100" s="156">
        <v>2.4E-2</v>
      </c>
      <c r="C100" s="156">
        <v>0.06</v>
      </c>
      <c r="E100" s="156">
        <v>8.2000000000000003E-2</v>
      </c>
      <c r="F100" s="159">
        <v>4.7E-2</v>
      </c>
      <c r="J100" s="156">
        <f t="shared" si="14"/>
        <v>4.7E-2</v>
      </c>
      <c r="K100" s="156">
        <f t="shared" si="15"/>
        <v>9.243918862837587</v>
      </c>
      <c r="AB100" s="158">
        <v>39845</v>
      </c>
      <c r="AC100" s="159">
        <v>2E-3</v>
      </c>
      <c r="AD100" s="159">
        <v>7.7</v>
      </c>
      <c r="AE100" s="159">
        <v>5.0000000000000001E-3</v>
      </c>
      <c r="AF100" s="159">
        <v>33146.5</v>
      </c>
      <c r="AG100" s="159">
        <v>-155109</v>
      </c>
      <c r="AK100" s="156">
        <v>1.7000000000000001E-2</v>
      </c>
      <c r="AL100" s="156">
        <f t="shared" si="16"/>
        <v>29.492773054534815</v>
      </c>
      <c r="BC100" s="156">
        <f t="shared" si="17"/>
        <v>4.5</v>
      </c>
      <c r="BD100" s="173">
        <f t="shared" si="18"/>
        <v>0.1875441101791426</v>
      </c>
      <c r="BL100" s="156">
        <v>4.5</v>
      </c>
      <c r="BM100" s="159">
        <v>7.4999999999999997E-3</v>
      </c>
      <c r="BN100" s="159">
        <v>34394.400000000001</v>
      </c>
      <c r="BO100" s="159">
        <v>-228843</v>
      </c>
      <c r="BQ100" s="47"/>
      <c r="CS100" s="158">
        <v>35004</v>
      </c>
      <c r="CT100" s="156">
        <v>0.26616219944928299</v>
      </c>
      <c r="CU100" s="156">
        <v>0.12</v>
      </c>
      <c r="CV100" s="184">
        <v>2002624334243.05</v>
      </c>
      <c r="CW100" s="184">
        <v>-435112927.339966</v>
      </c>
      <c r="DB100" s="156">
        <v>0.26284553652776499</v>
      </c>
      <c r="DC100" s="156">
        <f t="shared" si="19"/>
        <v>0.84484431678943062</v>
      </c>
      <c r="DR100" s="34"/>
      <c r="DS100" s="34"/>
      <c r="DT100" s="184">
        <f t="shared" si="20"/>
        <v>0.06</v>
      </c>
      <c r="DU100" s="187">
        <f t="shared" si="21"/>
        <v>11.025090993177511</v>
      </c>
      <c r="ED100" s="156">
        <v>0.06</v>
      </c>
      <c r="EE100" s="184">
        <v>2018480631476.78</v>
      </c>
      <c r="EF100" s="184">
        <v>-11875099843.093</v>
      </c>
      <c r="FM100" s="158">
        <v>27729</v>
      </c>
      <c r="FN100" s="156">
        <v>0.46118940340992098</v>
      </c>
      <c r="FO100" s="156">
        <v>7.0000000000000007E-2</v>
      </c>
      <c r="FT100" s="156">
        <f t="shared" si="22"/>
        <v>0.06</v>
      </c>
      <c r="FU100" s="156">
        <f t="shared" si="23"/>
        <v>12.604620142067667</v>
      </c>
      <c r="FX100" s="156">
        <v>-8.6661917808534106E-2</v>
      </c>
      <c r="FY100" s="156">
        <v>0.06</v>
      </c>
    </row>
    <row r="101" spans="1:181" x14ac:dyDescent="0.35">
      <c r="A101" s="156">
        <v>2003</v>
      </c>
      <c r="B101" s="156">
        <v>1.9E-2</v>
      </c>
      <c r="C101" s="156">
        <v>5.7000000000000002E-2</v>
      </c>
      <c r="E101" s="156">
        <v>8.3000000000000004E-2</v>
      </c>
      <c r="F101" s="159">
        <v>4.9000000000000002E-2</v>
      </c>
      <c r="J101" s="156">
        <f t="shared" si="14"/>
        <v>4.9000000000000002E-2</v>
      </c>
      <c r="K101" s="156">
        <f t="shared" si="15"/>
        <v>9.0455704837945508</v>
      </c>
      <c r="AB101" s="158">
        <v>39873</v>
      </c>
      <c r="AC101" s="159">
        <v>-4.0000000000000001E-3</v>
      </c>
      <c r="AD101" s="159">
        <v>8.1</v>
      </c>
      <c r="AE101" s="159">
        <v>5.0000000000000001E-3</v>
      </c>
      <c r="AF101" s="159">
        <v>41762.400000000001</v>
      </c>
      <c r="AG101" s="159">
        <v>-155161</v>
      </c>
      <c r="AK101" s="156">
        <v>1.7000000000000001E-2</v>
      </c>
      <c r="AL101" s="156">
        <f t="shared" si="16"/>
        <v>29.492773054534815</v>
      </c>
      <c r="BC101" s="156">
        <f t="shared" si="17"/>
        <v>4.5</v>
      </c>
      <c r="BD101" s="173">
        <f t="shared" si="18"/>
        <v>0.1875441101791426</v>
      </c>
      <c r="BL101" s="156">
        <v>4.5</v>
      </c>
      <c r="BM101" s="159">
        <v>7.4999999999999997E-3</v>
      </c>
      <c r="BN101" s="159">
        <v>34396.199999999997</v>
      </c>
      <c r="BO101" s="159">
        <v>-228746</v>
      </c>
      <c r="BQ101" s="47"/>
      <c r="CS101" s="158">
        <v>35034</v>
      </c>
      <c r="CT101" s="156">
        <v>0.26284553652776499</v>
      </c>
      <c r="CU101" s="156">
        <v>0.12</v>
      </c>
      <c r="CV101" s="184">
        <v>2019601333226.6799</v>
      </c>
      <c r="CW101" s="184">
        <v>-119111310.09732901</v>
      </c>
      <c r="DB101" s="156">
        <v>0.26284553652776499</v>
      </c>
      <c r="DC101" s="156">
        <f t="shared" si="19"/>
        <v>0.84484431678943062</v>
      </c>
      <c r="DR101" s="34"/>
      <c r="DS101" s="34"/>
      <c r="DT101" s="184">
        <f t="shared" si="20"/>
        <v>0.06</v>
      </c>
      <c r="DU101" s="187">
        <f t="shared" si="21"/>
        <v>11.025090993177511</v>
      </c>
      <c r="ED101" s="156">
        <v>0.06</v>
      </c>
      <c r="EE101" s="184">
        <v>2019601333226.6799</v>
      </c>
      <c r="EF101" s="184">
        <v>-11810031551.431499</v>
      </c>
      <c r="FM101" s="158">
        <v>27760</v>
      </c>
      <c r="FN101" s="156">
        <v>0.32729227993196802</v>
      </c>
      <c r="FO101" s="156">
        <v>7.0999999999999994E-2</v>
      </c>
      <c r="FT101" s="156">
        <f t="shared" si="22"/>
        <v>0.06</v>
      </c>
      <c r="FU101" s="156">
        <f t="shared" si="23"/>
        <v>12.604620142067667</v>
      </c>
      <c r="FX101" s="156">
        <v>-8.6314850255218206E-2</v>
      </c>
      <c r="FY101" s="156">
        <v>0.06</v>
      </c>
    </row>
    <row r="102" spans="1:181" x14ac:dyDescent="0.35">
      <c r="A102" s="156">
        <v>2004</v>
      </c>
      <c r="B102" s="156">
        <v>3.3000000000000002E-2</v>
      </c>
      <c r="C102" s="156">
        <v>5.3999999999999999E-2</v>
      </c>
      <c r="E102" s="156">
        <v>8.5000000000000006E-2</v>
      </c>
      <c r="F102" s="159">
        <v>5.6000000000000001E-2</v>
      </c>
      <c r="J102" s="156">
        <f t="shared" si="14"/>
        <v>5.6000000000000001E-2</v>
      </c>
      <c r="K102" s="156">
        <f t="shared" si="15"/>
        <v>8.2187366747523658</v>
      </c>
      <c r="AB102" s="158">
        <v>39904</v>
      </c>
      <c r="AC102" s="159">
        <v>-7.0000000000000001E-3</v>
      </c>
      <c r="AD102" s="159">
        <v>8.4</v>
      </c>
      <c r="AE102" s="159">
        <v>5.0000000000000001E-3</v>
      </c>
      <c r="AF102" s="159">
        <v>33426.300000000003</v>
      </c>
      <c r="AG102" s="159">
        <v>-154095</v>
      </c>
      <c r="AK102" s="156">
        <v>1.7000000000000001E-2</v>
      </c>
      <c r="AL102" s="156">
        <f t="shared" si="16"/>
        <v>29.492773054534815</v>
      </c>
      <c r="BC102" s="156">
        <f t="shared" si="17"/>
        <v>4.5</v>
      </c>
      <c r="BD102" s="173">
        <f t="shared" si="18"/>
        <v>0.1875441101791426</v>
      </c>
      <c r="BL102" s="156">
        <v>4.5</v>
      </c>
      <c r="BM102" s="159">
        <v>7.4999999999999997E-3</v>
      </c>
      <c r="BN102" s="159">
        <v>34738.300000000003</v>
      </c>
      <c r="BO102" s="159">
        <v>-228711</v>
      </c>
      <c r="BQ102" s="47"/>
      <c r="CS102" s="158">
        <v>35065</v>
      </c>
      <c r="CT102" s="156">
        <v>0.26118720506700699</v>
      </c>
      <c r="CU102" s="156">
        <v>0.12</v>
      </c>
      <c r="CV102" s="184">
        <v>2036488824390.6201</v>
      </c>
      <c r="CW102" s="184">
        <v>-794394767.55516005</v>
      </c>
      <c r="DB102" s="156">
        <v>0.26450386798852399</v>
      </c>
      <c r="DC102" s="156">
        <f t="shared" si="19"/>
        <v>0.84891748838418246</v>
      </c>
      <c r="DR102" s="34"/>
      <c r="DS102" s="34"/>
      <c r="DT102" s="184">
        <f t="shared" si="20"/>
        <v>0.06</v>
      </c>
      <c r="DU102" s="187">
        <f t="shared" si="21"/>
        <v>11.025090993177511</v>
      </c>
      <c r="ED102" s="156">
        <v>0.06</v>
      </c>
      <c r="EE102" s="184">
        <v>2036488824390.6201</v>
      </c>
      <c r="EF102" s="184">
        <v>-11741301993.4401</v>
      </c>
      <c r="FM102" s="158">
        <v>27791</v>
      </c>
      <c r="FN102" s="156">
        <v>0.84753134456726897</v>
      </c>
      <c r="FO102" s="156">
        <v>7.0000000000000007E-2</v>
      </c>
      <c r="FT102" s="156">
        <f t="shared" si="22"/>
        <v>6.0999999999999999E-2</v>
      </c>
      <c r="FU102" s="156">
        <f t="shared" si="23"/>
        <v>13.390489425175875</v>
      </c>
      <c r="FX102" s="156">
        <v>-8.3709953322257794E-2</v>
      </c>
      <c r="FY102" s="156">
        <v>6.0999999999999999E-2</v>
      </c>
    </row>
    <row r="103" spans="1:181" x14ac:dyDescent="0.35">
      <c r="A103" s="156">
        <v>2005</v>
      </c>
      <c r="B103" s="156">
        <v>3.4000000000000002E-2</v>
      </c>
      <c r="C103" s="156">
        <v>4.9000000000000002E-2</v>
      </c>
      <c r="E103" s="156">
        <v>8.5000000000000006E-2</v>
      </c>
      <c r="F103" s="159">
        <v>5.8999999999999997E-2</v>
      </c>
      <c r="J103" s="156">
        <f t="shared" si="14"/>
        <v>5.8999999999999997E-2</v>
      </c>
      <c r="K103" s="156">
        <f t="shared" si="15"/>
        <v>7.8133861553202681</v>
      </c>
      <c r="AB103" s="158">
        <v>39934</v>
      </c>
      <c r="AC103" s="159">
        <v>-1.2999999999999999E-2</v>
      </c>
      <c r="AD103" s="159">
        <v>8.6999999999999993</v>
      </c>
      <c r="AE103" s="159">
        <v>5.0000000000000001E-3</v>
      </c>
      <c r="AF103" s="159">
        <v>33657.199999999997</v>
      </c>
      <c r="AG103" s="159">
        <v>-151593</v>
      </c>
      <c r="AK103" s="156">
        <v>1.7999999999999999E-2</v>
      </c>
      <c r="AL103" s="156">
        <f t="shared" si="16"/>
        <v>30.120529353166425</v>
      </c>
      <c r="BC103" s="156">
        <f t="shared" si="17"/>
        <v>4.5</v>
      </c>
      <c r="BD103" s="173">
        <f t="shared" si="18"/>
        <v>0.1875441101791426</v>
      </c>
      <c r="BL103" s="156">
        <v>4.5</v>
      </c>
      <c r="BM103" s="159">
        <v>7.4999999999999997E-3</v>
      </c>
      <c r="BN103" s="159">
        <v>34874.9</v>
      </c>
      <c r="BO103" s="159">
        <v>-228452</v>
      </c>
      <c r="BQ103" s="47"/>
      <c r="CS103" s="158">
        <v>35096</v>
      </c>
      <c r="CT103" s="156">
        <v>0.26201637079719498</v>
      </c>
      <c r="CU103" s="156">
        <v>0.12</v>
      </c>
      <c r="CV103" s="184">
        <v>2048482780695.5801</v>
      </c>
      <c r="CW103" s="184">
        <v>-437929738.75082201</v>
      </c>
      <c r="DB103" s="156">
        <v>0.26450386798852399</v>
      </c>
      <c r="DC103" s="156">
        <f t="shared" si="19"/>
        <v>0.84891748838418246</v>
      </c>
      <c r="DR103" s="34"/>
      <c r="DS103" s="34"/>
      <c r="DT103" s="184">
        <f t="shared" si="20"/>
        <v>0.06</v>
      </c>
      <c r="DU103" s="187">
        <f t="shared" si="21"/>
        <v>11.025090993177511</v>
      </c>
      <c r="ED103" s="156">
        <v>0.06</v>
      </c>
      <c r="EE103" s="184">
        <v>2048482780695.5801</v>
      </c>
      <c r="EF103" s="184">
        <v>-11637969004.422899</v>
      </c>
      <c r="FM103" s="158">
        <v>27820</v>
      </c>
      <c r="FN103" s="156">
        <v>0.51821001250369803</v>
      </c>
      <c r="FO103" s="156">
        <v>6.7000000000000004E-2</v>
      </c>
      <c r="FT103" s="156">
        <f t="shared" si="22"/>
        <v>6.0999999999999999E-2</v>
      </c>
      <c r="FU103" s="156">
        <f t="shared" si="23"/>
        <v>13.390489425175875</v>
      </c>
      <c r="FX103" s="156">
        <v>-7.77951250462455E-2</v>
      </c>
      <c r="FY103" s="156">
        <v>6.0999999999999999E-2</v>
      </c>
    </row>
    <row r="104" spans="1:181" x14ac:dyDescent="0.35">
      <c r="A104" s="156">
        <v>2006</v>
      </c>
      <c r="B104" s="156">
        <v>2.5000000000000001E-2</v>
      </c>
      <c r="C104" s="156">
        <v>4.3999999999999997E-2</v>
      </c>
      <c r="E104" s="156">
        <v>8.6999999999999994E-2</v>
      </c>
      <c r="F104" s="159">
        <v>0.06</v>
      </c>
      <c r="J104" s="156">
        <f t="shared" si="14"/>
        <v>0.06</v>
      </c>
      <c r="K104" s="156">
        <f t="shared" si="15"/>
        <v>7.6730406835040954</v>
      </c>
      <c r="AB104" s="158">
        <v>39965</v>
      </c>
      <c r="AC104" s="159">
        <v>-1.4E-2</v>
      </c>
      <c r="AD104" s="159">
        <v>8.8000000000000007</v>
      </c>
      <c r="AE104" s="159">
        <v>5.0000000000000001E-3</v>
      </c>
      <c r="AF104" s="159">
        <v>42143.4</v>
      </c>
      <c r="AG104" s="159">
        <v>-155258</v>
      </c>
      <c r="AK104" s="156">
        <v>1.7999999999999999E-2</v>
      </c>
      <c r="AL104" s="156">
        <f t="shared" si="16"/>
        <v>30.120529353166425</v>
      </c>
      <c r="BC104" s="156">
        <f t="shared" si="17"/>
        <v>4.5</v>
      </c>
      <c r="BD104" s="173">
        <f t="shared" si="18"/>
        <v>0.1875441101791426</v>
      </c>
      <c r="BL104" s="156">
        <v>4.5</v>
      </c>
      <c r="BM104" s="159">
        <v>7.4999999999999997E-3</v>
      </c>
      <c r="BN104" s="159">
        <v>34930.199999999997</v>
      </c>
      <c r="BO104" s="159">
        <v>-228337</v>
      </c>
      <c r="BQ104" s="47"/>
      <c r="CS104" s="158">
        <v>35125</v>
      </c>
      <c r="CT104" s="156">
        <v>0.26450386798852399</v>
      </c>
      <c r="CU104" s="156">
        <v>0.12</v>
      </c>
      <c r="CV104" s="184">
        <v>2100807349451.48</v>
      </c>
      <c r="CW104" s="184">
        <v>-400903902.46412098</v>
      </c>
      <c r="DB104" s="156">
        <v>0.26616219944928299</v>
      </c>
      <c r="DC104" s="156">
        <f t="shared" si="19"/>
        <v>0.85298626824975499</v>
      </c>
      <c r="DR104" s="34"/>
      <c r="DS104" s="34"/>
      <c r="DT104" s="184">
        <f t="shared" si="20"/>
        <v>0.06</v>
      </c>
      <c r="DU104" s="187">
        <f t="shared" si="21"/>
        <v>11.025090993177511</v>
      </c>
      <c r="ED104" s="156">
        <v>0.06</v>
      </c>
      <c r="EE104" s="184">
        <v>2100807349451.48</v>
      </c>
      <c r="EF104" s="184">
        <v>-11568809336.875</v>
      </c>
      <c r="FM104" s="158">
        <v>27851</v>
      </c>
      <c r="FN104" s="156">
        <v>0.49886245770041299</v>
      </c>
      <c r="FO104" s="156">
        <v>6.8000000000000005E-2</v>
      </c>
      <c r="FT104" s="156">
        <f t="shared" si="22"/>
        <v>6.0999999999999999E-2</v>
      </c>
      <c r="FU104" s="156">
        <f t="shared" si="23"/>
        <v>13.390489425175875</v>
      </c>
      <c r="FX104" s="156">
        <v>-7.6470322682279504E-2</v>
      </c>
      <c r="FY104" s="156">
        <v>6.0999999999999999E-2</v>
      </c>
    </row>
    <row r="105" spans="1:181" x14ac:dyDescent="0.35">
      <c r="A105" s="156">
        <v>2007</v>
      </c>
      <c r="B105" s="156">
        <v>4.1000000000000002E-2</v>
      </c>
      <c r="C105" s="156">
        <v>0.05</v>
      </c>
      <c r="E105" s="156">
        <v>9.2999999999999999E-2</v>
      </c>
      <c r="F105" s="159">
        <v>6.0999999999999999E-2</v>
      </c>
      <c r="J105" s="156">
        <f t="shared" si="14"/>
        <v>6.0999999999999999E-2</v>
      </c>
      <c r="K105" s="156">
        <f t="shared" si="15"/>
        <v>7.53044744872237</v>
      </c>
      <c r="AB105" s="158">
        <v>39995</v>
      </c>
      <c r="AC105" s="159">
        <v>-2.1000000000000001E-2</v>
      </c>
      <c r="AD105" s="159">
        <v>8.8000000000000007</v>
      </c>
      <c r="AE105" s="159">
        <v>5.0000000000000001E-3</v>
      </c>
      <c r="AF105" s="159">
        <v>33728.9</v>
      </c>
      <c r="AG105" s="159">
        <v>-163637</v>
      </c>
      <c r="AK105" s="156">
        <v>1.7999999999999999E-2</v>
      </c>
      <c r="AL105" s="156">
        <f t="shared" si="16"/>
        <v>30.120529353166425</v>
      </c>
      <c r="BC105" s="156">
        <f t="shared" si="17"/>
        <v>4.5</v>
      </c>
      <c r="BD105" s="173">
        <f t="shared" si="18"/>
        <v>0.1875441101791426</v>
      </c>
      <c r="BL105" s="156">
        <v>4.5</v>
      </c>
      <c r="BM105" s="159">
        <v>7.4999999999999997E-3</v>
      </c>
      <c r="BN105" s="159">
        <v>35157.199999999997</v>
      </c>
      <c r="BO105" s="159">
        <v>-228325</v>
      </c>
      <c r="BQ105" s="47"/>
      <c r="CS105" s="158">
        <v>35156</v>
      </c>
      <c r="CT105" s="156">
        <v>0.26864969664022897</v>
      </c>
      <c r="CU105" s="156">
        <v>0.12</v>
      </c>
      <c r="CV105" s="184">
        <v>2110610647348.9199</v>
      </c>
      <c r="CW105" s="184">
        <v>-190411241.59689</v>
      </c>
      <c r="DB105" s="156">
        <v>0.26864969664022897</v>
      </c>
      <c r="DC105" s="156">
        <f t="shared" si="19"/>
        <v>0.85908065463525263</v>
      </c>
      <c r="DR105" s="34"/>
      <c r="DS105" s="34"/>
      <c r="DT105" s="184">
        <f t="shared" si="20"/>
        <v>0.06</v>
      </c>
      <c r="DU105" s="187">
        <f t="shared" si="21"/>
        <v>11.025090993177511</v>
      </c>
      <c r="ED105" s="156">
        <v>0.06</v>
      </c>
      <c r="EE105" s="184">
        <v>2107430541943.46</v>
      </c>
      <c r="EF105" s="184">
        <v>-11510421069.3398</v>
      </c>
      <c r="FM105" s="158">
        <v>27881</v>
      </c>
      <c r="FN105" s="156">
        <v>0.52428321438180903</v>
      </c>
      <c r="FO105" s="156">
        <v>6.9000000000000006E-2</v>
      </c>
      <c r="FT105" s="156">
        <f t="shared" si="22"/>
        <v>6.0999999999999999E-2</v>
      </c>
      <c r="FU105" s="156">
        <f t="shared" si="23"/>
        <v>13.390489425175875</v>
      </c>
      <c r="FX105" s="156">
        <v>-7.1212894444077496E-2</v>
      </c>
      <c r="FY105" s="156">
        <v>6.0999999999999999E-2</v>
      </c>
    </row>
    <row r="106" spans="1:181" x14ac:dyDescent="0.35">
      <c r="A106" s="156">
        <v>2008</v>
      </c>
      <c r="B106" s="156">
        <v>1E-3</v>
      </c>
      <c r="C106" s="156">
        <v>7.2999999999999995E-2</v>
      </c>
      <c r="E106" s="156">
        <v>9.9000000000000005E-2</v>
      </c>
      <c r="F106" s="159">
        <v>6.2E-2</v>
      </c>
      <c r="J106" s="156">
        <f t="shared" si="14"/>
        <v>6.2E-2</v>
      </c>
      <c r="K106" s="156">
        <f t="shared" si="15"/>
        <v>7.3858270263870409</v>
      </c>
      <c r="AB106" s="158">
        <v>40026</v>
      </c>
      <c r="AC106" s="159">
        <v>-1.4999999999999999E-2</v>
      </c>
      <c r="AD106" s="159">
        <v>8.9</v>
      </c>
      <c r="AE106" s="159">
        <v>5.0000000000000001E-3</v>
      </c>
      <c r="AF106" s="159">
        <v>42164.2</v>
      </c>
      <c r="AG106" s="159">
        <v>-162705</v>
      </c>
      <c r="AK106" s="156">
        <v>1.7999999999999999E-2</v>
      </c>
      <c r="AL106" s="156">
        <f t="shared" si="16"/>
        <v>30.120529353166425</v>
      </c>
      <c r="BC106" s="156">
        <f t="shared" si="17"/>
        <v>4.5</v>
      </c>
      <c r="BD106" s="173">
        <f t="shared" si="18"/>
        <v>0.1875441101791426</v>
      </c>
      <c r="BL106" s="156">
        <v>4.5</v>
      </c>
      <c r="BM106" s="159">
        <v>7.4999999999999997E-3</v>
      </c>
      <c r="BN106" s="159">
        <v>35467.599999999999</v>
      </c>
      <c r="BO106" s="159">
        <v>-227757</v>
      </c>
      <c r="BQ106" s="47"/>
      <c r="CS106" s="158">
        <v>35186</v>
      </c>
      <c r="CT106" s="156">
        <v>0.27196635956174697</v>
      </c>
      <c r="CU106" s="156">
        <v>0.12</v>
      </c>
      <c r="CV106" s="184">
        <v>2107430541943.46</v>
      </c>
      <c r="CW106" s="184">
        <v>-432776268.59767199</v>
      </c>
      <c r="DB106" s="156">
        <v>0.27196635956174697</v>
      </c>
      <c r="DC106" s="156">
        <f t="shared" si="19"/>
        <v>0.86718878429547885</v>
      </c>
      <c r="DR106" s="34"/>
      <c r="DS106" s="34"/>
      <c r="DT106" s="184">
        <f t="shared" si="20"/>
        <v>0.06</v>
      </c>
      <c r="DU106" s="187">
        <f t="shared" si="21"/>
        <v>11.025090993177511</v>
      </c>
      <c r="ED106" s="156">
        <v>0.06</v>
      </c>
      <c r="EE106" s="184">
        <v>2110610647348.9199</v>
      </c>
      <c r="EF106" s="184">
        <v>-11461219795.652</v>
      </c>
      <c r="FM106" s="158">
        <v>27912</v>
      </c>
      <c r="FN106" s="156">
        <v>0.68282120459388396</v>
      </c>
      <c r="FO106" s="156">
        <v>6.9000000000000006E-2</v>
      </c>
      <c r="FT106" s="156">
        <f t="shared" si="22"/>
        <v>6.0999999999999999E-2</v>
      </c>
      <c r="FU106" s="156">
        <f t="shared" si="23"/>
        <v>13.390489425175875</v>
      </c>
      <c r="FX106" s="156">
        <v>-7.0858349924744796E-2</v>
      </c>
      <c r="FY106" s="156">
        <v>6.0999999999999999E-2</v>
      </c>
    </row>
    <row r="107" spans="1:181" x14ac:dyDescent="0.35">
      <c r="A107" s="156">
        <v>2009</v>
      </c>
      <c r="B107" s="156">
        <v>2.7E-2</v>
      </c>
      <c r="C107" s="156">
        <v>9.9000000000000005E-2</v>
      </c>
      <c r="E107" s="156">
        <v>9.9000000000000005E-2</v>
      </c>
      <c r="F107" s="159">
        <v>6.7000000000000004E-2</v>
      </c>
      <c r="J107" s="156">
        <f t="shared" si="14"/>
        <v>6.7000000000000004E-2</v>
      </c>
      <c r="K107" s="156">
        <f t="shared" si="15"/>
        <v>6.6399822573586862</v>
      </c>
      <c r="AB107" s="158">
        <v>40057</v>
      </c>
      <c r="AC107" s="159">
        <v>-1.2999999999999999E-2</v>
      </c>
      <c r="AD107" s="159">
        <v>9.1</v>
      </c>
      <c r="AE107" s="159">
        <v>5.0000000000000001E-3</v>
      </c>
      <c r="AF107" s="159">
        <v>33726.1</v>
      </c>
      <c r="AG107" s="159">
        <v>-170632</v>
      </c>
      <c r="AK107" s="156">
        <v>1.7999999999999999E-2</v>
      </c>
      <c r="AL107" s="156">
        <f t="shared" si="16"/>
        <v>30.120529353166425</v>
      </c>
      <c r="BC107" s="156">
        <f t="shared" si="17"/>
        <v>4.5</v>
      </c>
      <c r="BD107" s="173">
        <f t="shared" si="18"/>
        <v>0.1875441101791426</v>
      </c>
      <c r="BL107" s="156">
        <v>4.5</v>
      </c>
      <c r="BM107" s="159">
        <v>7.4999999999999997E-3</v>
      </c>
      <c r="BN107" s="159">
        <v>35486.400000000001</v>
      </c>
      <c r="BO107" s="159">
        <v>-227706</v>
      </c>
      <c r="BQ107" s="47"/>
      <c r="CS107" s="158">
        <v>35217</v>
      </c>
      <c r="CT107" s="156">
        <v>0.27611218821383499</v>
      </c>
      <c r="CU107" s="156">
        <v>0.12</v>
      </c>
      <c r="CV107" s="184">
        <v>2137352542450.3101</v>
      </c>
      <c r="CW107" s="184">
        <v>-159239679.542465</v>
      </c>
      <c r="DB107" s="156">
        <v>0.27611218821383499</v>
      </c>
      <c r="DC107" s="156">
        <f t="shared" si="19"/>
        <v>0.87729261943483594</v>
      </c>
      <c r="DR107" s="34"/>
      <c r="DS107" s="34"/>
      <c r="DT107" s="184">
        <f t="shared" si="20"/>
        <v>0.06</v>
      </c>
      <c r="DU107" s="187">
        <f t="shared" si="21"/>
        <v>11.025090993177511</v>
      </c>
      <c r="ED107" s="156">
        <v>0.06</v>
      </c>
      <c r="EE107" s="184">
        <v>2137352542450.3101</v>
      </c>
      <c r="EF107" s="184">
        <v>-11324509299.5961</v>
      </c>
      <c r="FM107" s="158">
        <v>27942</v>
      </c>
      <c r="FN107" s="156">
        <v>0.74125689663447203</v>
      </c>
      <c r="FO107" s="156">
        <v>7.3999999999999996E-2</v>
      </c>
      <c r="FT107" s="156">
        <f t="shared" si="22"/>
        <v>6.0999999999999999E-2</v>
      </c>
      <c r="FU107" s="156">
        <f t="shared" si="23"/>
        <v>13.390489425175875</v>
      </c>
      <c r="FX107" s="156">
        <v>-7.0367994105429002E-2</v>
      </c>
      <c r="FY107" s="156">
        <v>6.0999999999999999E-2</v>
      </c>
    </row>
    <row r="108" spans="1:181" x14ac:dyDescent="0.35">
      <c r="A108" s="156">
        <v>2010</v>
      </c>
      <c r="B108" s="156">
        <v>1.4999999999999999E-2</v>
      </c>
      <c r="C108" s="156">
        <v>9.2999999999999999E-2</v>
      </c>
      <c r="E108" s="156">
        <v>0.108</v>
      </c>
      <c r="F108" s="159">
        <v>6.9000000000000006E-2</v>
      </c>
      <c r="J108" s="156">
        <f t="shared" si="14"/>
        <v>6.9000000000000006E-2</v>
      </c>
      <c r="K108" s="156">
        <f t="shared" si="15"/>
        <v>6.3350422636241515</v>
      </c>
      <c r="AB108" s="158">
        <v>40087</v>
      </c>
      <c r="AC108" s="159">
        <v>-2E-3</v>
      </c>
      <c r="AD108" s="159">
        <v>9.3000000000000007</v>
      </c>
      <c r="AE108" s="159">
        <v>5.0000000000000001E-3</v>
      </c>
      <c r="AF108" s="159">
        <v>33820.800000000003</v>
      </c>
      <c r="AG108" s="159">
        <v>-174228</v>
      </c>
      <c r="AK108" s="156">
        <v>1.7999999999999999E-2</v>
      </c>
      <c r="AL108" s="156">
        <f t="shared" si="16"/>
        <v>30.120529353166425</v>
      </c>
      <c r="BC108" s="156">
        <f t="shared" si="17"/>
        <v>4.5</v>
      </c>
      <c r="BD108" s="173">
        <f t="shared" si="18"/>
        <v>0.1875441101791426</v>
      </c>
      <c r="BL108" s="156">
        <v>4.5999999999999996</v>
      </c>
      <c r="BM108" s="159">
        <v>7.4999999999999997E-3</v>
      </c>
      <c r="BN108" s="159">
        <v>35653</v>
      </c>
      <c r="BO108" s="159">
        <v>-227661</v>
      </c>
      <c r="BQ108" s="47"/>
      <c r="CS108" s="158">
        <v>35247</v>
      </c>
      <c r="CT108" s="156">
        <v>0.28108718259572801</v>
      </c>
      <c r="CU108" s="156">
        <v>0.12</v>
      </c>
      <c r="CV108" s="184">
        <v>2155193597637.6299</v>
      </c>
      <c r="CW108" s="184">
        <v>-167055687.286823</v>
      </c>
      <c r="DB108" s="156">
        <v>0.28108718259572801</v>
      </c>
      <c r="DC108" s="156">
        <f t="shared" si="19"/>
        <v>0.8893660173075878</v>
      </c>
      <c r="DR108" s="34"/>
      <c r="DS108" s="34"/>
      <c r="DT108" s="184">
        <f t="shared" si="20"/>
        <v>0.06</v>
      </c>
      <c r="DU108" s="187">
        <f t="shared" si="21"/>
        <v>11.025090993177511</v>
      </c>
      <c r="ED108" s="156">
        <v>0.06</v>
      </c>
      <c r="EE108" s="184">
        <v>2155193597637.6299</v>
      </c>
      <c r="EF108" s="184">
        <v>-11303377971.0033</v>
      </c>
      <c r="FM108" s="158">
        <v>27973</v>
      </c>
      <c r="FN108" s="156">
        <v>0.14272596585396</v>
      </c>
      <c r="FO108" s="156">
        <v>7.0999999999999994E-2</v>
      </c>
      <c r="FT108" s="156">
        <f t="shared" si="22"/>
        <v>6.0999999999999999E-2</v>
      </c>
      <c r="FU108" s="156">
        <f t="shared" si="23"/>
        <v>13.390489425175875</v>
      </c>
      <c r="FX108" s="156">
        <v>-6.8401386498943895E-2</v>
      </c>
      <c r="FY108" s="156">
        <v>6.0999999999999999E-2</v>
      </c>
    </row>
    <row r="109" spans="1:181" x14ac:dyDescent="0.35">
      <c r="A109" s="156">
        <v>2011</v>
      </c>
      <c r="B109" s="156">
        <v>0.03</v>
      </c>
      <c r="C109" s="156">
        <v>8.5000000000000006E-2</v>
      </c>
      <c r="E109" s="156">
        <v>0.14299999999999999</v>
      </c>
      <c r="F109" s="159">
        <v>8.6999999999999994E-2</v>
      </c>
      <c r="J109" s="156">
        <f t="shared" si="14"/>
        <v>8.6999999999999994E-2</v>
      </c>
      <c r="K109" s="156">
        <f t="shared" si="15"/>
        <v>3.7025873933787845</v>
      </c>
      <c r="AB109" s="158">
        <v>40118</v>
      </c>
      <c r="AC109" s="159">
        <v>1.7999999999999999E-2</v>
      </c>
      <c r="AD109" s="159">
        <v>9.1999999999999993</v>
      </c>
      <c r="AE109" s="159">
        <v>5.0000000000000001E-3</v>
      </c>
      <c r="AF109" s="159">
        <v>42430.400000000001</v>
      </c>
      <c r="AG109" s="159">
        <v>-178573</v>
      </c>
      <c r="AK109" s="156">
        <v>1.7999999999999999E-2</v>
      </c>
      <c r="AL109" s="156">
        <f t="shared" si="16"/>
        <v>30.120529353166425</v>
      </c>
      <c r="BC109" s="156">
        <f t="shared" si="17"/>
        <v>4.5999999999999996</v>
      </c>
      <c r="BD109" s="173">
        <f t="shared" si="18"/>
        <v>0.193453110088081</v>
      </c>
      <c r="BL109" s="156">
        <v>4.5999999999999996</v>
      </c>
      <c r="BM109" s="159">
        <v>7.4999999999999997E-3</v>
      </c>
      <c r="BN109" s="159">
        <v>35868.300000000003</v>
      </c>
      <c r="BO109" s="159">
        <v>-227475</v>
      </c>
      <c r="BQ109" s="47"/>
      <c r="CS109" s="158">
        <v>35278</v>
      </c>
      <c r="CT109" s="156">
        <v>0.28440384551724601</v>
      </c>
      <c r="CU109" s="156">
        <v>0.12</v>
      </c>
      <c r="CV109" s="184">
        <v>2191217825196.21</v>
      </c>
      <c r="CW109" s="184">
        <v>-385793159.37090701</v>
      </c>
      <c r="DB109" s="156">
        <v>0.28440384551724601</v>
      </c>
      <c r="DC109" s="156">
        <f t="shared" si="19"/>
        <v>0.89738071030638289</v>
      </c>
      <c r="DR109" s="34"/>
      <c r="DS109" s="34"/>
      <c r="DT109" s="184">
        <f t="shared" si="20"/>
        <v>0.06</v>
      </c>
      <c r="DU109" s="187">
        <f t="shared" si="21"/>
        <v>11.025090993177511</v>
      </c>
      <c r="ED109" s="156">
        <v>0.06</v>
      </c>
      <c r="EE109" s="184">
        <v>2191217825196.21</v>
      </c>
      <c r="EF109" s="184">
        <v>-11267448773.152901</v>
      </c>
      <c r="FM109" s="158">
        <v>28004</v>
      </c>
      <c r="FN109" s="156">
        <v>0.56471031301266705</v>
      </c>
      <c r="FO109" s="156">
        <v>7.0000000000000007E-2</v>
      </c>
      <c r="FT109" s="156">
        <f t="shared" si="22"/>
        <v>6.0999999999999999E-2</v>
      </c>
      <c r="FU109" s="156">
        <f t="shared" si="23"/>
        <v>13.390489425175875</v>
      </c>
      <c r="FX109" s="156">
        <v>-6.3205865369019204E-2</v>
      </c>
      <c r="FY109" s="156">
        <v>6.0999999999999999E-2</v>
      </c>
    </row>
    <row r="110" spans="1:181" x14ac:dyDescent="0.35">
      <c r="A110" s="156">
        <v>2012</v>
      </c>
      <c r="B110" s="156">
        <v>1.7000000000000001E-2</v>
      </c>
      <c r="C110" s="156">
        <v>7.9000000000000001E-2</v>
      </c>
      <c r="E110" s="156">
        <v>0.14599999999999999</v>
      </c>
      <c r="F110" s="159">
        <v>8.7999999999999995E-2</v>
      </c>
      <c r="J110" s="156">
        <f t="shared" si="14"/>
        <v>8.7999999999999995E-2</v>
      </c>
      <c r="K110" s="156">
        <f t="shared" si="15"/>
        <v>3.5721975041943028</v>
      </c>
      <c r="AB110" s="158">
        <v>40148</v>
      </c>
      <c r="AC110" s="159">
        <v>2.7E-2</v>
      </c>
      <c r="AD110" s="159">
        <v>9.1999999999999993</v>
      </c>
      <c r="AE110" s="159">
        <v>5.0000000000000001E-3</v>
      </c>
      <c r="AF110" s="159">
        <v>33954.699999999997</v>
      </c>
      <c r="AG110" s="159">
        <v>-182700</v>
      </c>
      <c r="AK110" s="156">
        <v>1.9E-2</v>
      </c>
      <c r="AL110" s="156">
        <f t="shared" si="16"/>
        <v>30.577090961811116</v>
      </c>
      <c r="BC110" s="156">
        <f t="shared" si="17"/>
        <v>4.5999999999999996</v>
      </c>
      <c r="BD110" s="173">
        <f t="shared" si="18"/>
        <v>0.193453110088081</v>
      </c>
      <c r="BL110" s="156">
        <v>4.5999999999999996</v>
      </c>
      <c r="BM110" s="159">
        <v>7.4999999999999997E-3</v>
      </c>
      <c r="BN110" s="159">
        <v>36066.6</v>
      </c>
      <c r="BO110" s="159">
        <v>-227372</v>
      </c>
      <c r="BQ110" s="47"/>
      <c r="CS110" s="158">
        <v>35309</v>
      </c>
      <c r="CT110" s="156">
        <v>0.28523301124781603</v>
      </c>
      <c r="CU110" s="156">
        <v>0.12</v>
      </c>
      <c r="CV110" s="184">
        <v>2214711785877.7998</v>
      </c>
      <c r="CW110" s="184">
        <v>-264395519.04905</v>
      </c>
      <c r="DB110" s="156">
        <v>0.28523301124781603</v>
      </c>
      <c r="DC110" s="156">
        <f t="shared" si="19"/>
        <v>0.8993798084389758</v>
      </c>
      <c r="DR110" s="34"/>
      <c r="DS110" s="34"/>
      <c r="DT110" s="184">
        <f t="shared" si="20"/>
        <v>0.06</v>
      </c>
      <c r="DU110" s="187">
        <f t="shared" si="21"/>
        <v>11.025090993177511</v>
      </c>
      <c r="ED110" s="156">
        <v>0.06</v>
      </c>
      <c r="EE110" s="184">
        <v>2214711785877.7998</v>
      </c>
      <c r="EF110" s="184">
        <v>-11241778892.122101</v>
      </c>
      <c r="FM110" s="158">
        <v>28034</v>
      </c>
      <c r="FN110" s="156">
        <v>0.68462551115151205</v>
      </c>
      <c r="FO110" s="156">
        <v>7.3999999999999996E-2</v>
      </c>
      <c r="FT110" s="156">
        <f t="shared" si="22"/>
        <v>6.0999999999999999E-2</v>
      </c>
      <c r="FU110" s="156">
        <f t="shared" si="23"/>
        <v>13.390489425175875</v>
      </c>
      <c r="FX110" s="156">
        <v>-5.9412289416111902E-2</v>
      </c>
      <c r="FY110" s="156">
        <v>6.0999999999999999E-2</v>
      </c>
    </row>
    <row r="111" spans="1:181" x14ac:dyDescent="0.35">
      <c r="A111" s="156">
        <v>2013</v>
      </c>
      <c r="B111" s="156">
        <v>1.4999999999999999E-2</v>
      </c>
      <c r="C111" s="156">
        <v>6.7000000000000004E-2</v>
      </c>
      <c r="E111" s="156">
        <v>0.159</v>
      </c>
      <c r="F111" s="159">
        <v>8.8999999999999996E-2</v>
      </c>
      <c r="J111" s="156">
        <f t="shared" si="14"/>
        <v>8.8999999999999996E-2</v>
      </c>
      <c r="K111" s="156">
        <f t="shared" si="15"/>
        <v>3.4442183506805106</v>
      </c>
      <c r="AB111" s="158">
        <v>40179</v>
      </c>
      <c r="AC111" s="159">
        <v>2.5999999999999999E-2</v>
      </c>
      <c r="AD111" s="159">
        <v>9.1</v>
      </c>
      <c r="AE111" s="159">
        <v>5.0000000000000001E-3</v>
      </c>
      <c r="AF111" s="159">
        <v>33761.800000000003</v>
      </c>
      <c r="AG111" s="159">
        <v>-181167</v>
      </c>
      <c r="AK111" s="156">
        <v>1.9E-2</v>
      </c>
      <c r="AL111" s="156">
        <f t="shared" si="16"/>
        <v>30.577090961811116</v>
      </c>
      <c r="BC111" s="156">
        <f t="shared" si="17"/>
        <v>4.5999999999999996</v>
      </c>
      <c r="BD111" s="173">
        <f t="shared" si="18"/>
        <v>0.193453110088081</v>
      </c>
      <c r="BL111" s="156">
        <v>4.5999999999999996</v>
      </c>
      <c r="BM111" s="159">
        <v>0.01</v>
      </c>
      <c r="BN111" s="159">
        <v>36395.199999999997</v>
      </c>
      <c r="BO111" s="159">
        <v>-227337</v>
      </c>
      <c r="BQ111" s="47"/>
      <c r="CS111" s="158">
        <v>35339</v>
      </c>
      <c r="CT111" s="156">
        <v>0.28689134270857503</v>
      </c>
      <c r="CU111" s="156">
        <v>0.12</v>
      </c>
      <c r="CV111" s="184">
        <v>2216931393527.8901</v>
      </c>
      <c r="CW111" s="184">
        <v>-503223076.70486301</v>
      </c>
      <c r="DB111" s="156">
        <v>0.28689134270857503</v>
      </c>
      <c r="DC111" s="156">
        <f t="shared" si="19"/>
        <v>0.9033722883147427</v>
      </c>
      <c r="DR111" s="34"/>
      <c r="DS111" s="34"/>
      <c r="DT111" s="184">
        <f t="shared" si="20"/>
        <v>0.06</v>
      </c>
      <c r="DU111" s="187">
        <f t="shared" si="21"/>
        <v>11.025090993177511</v>
      </c>
      <c r="ED111" s="156">
        <v>0.06</v>
      </c>
      <c r="EE111" s="184">
        <v>2216931393527.8901</v>
      </c>
      <c r="EF111" s="184">
        <v>-11197153519.7292</v>
      </c>
      <c r="FM111" s="158">
        <v>28065</v>
      </c>
      <c r="FN111" s="156">
        <v>0.55791810439823297</v>
      </c>
      <c r="FO111" s="156">
        <v>7.2999999999999995E-2</v>
      </c>
      <c r="FT111" s="156">
        <f t="shared" si="22"/>
        <v>6.0999999999999999E-2</v>
      </c>
      <c r="FU111" s="156">
        <f t="shared" si="23"/>
        <v>13.390489425175875</v>
      </c>
      <c r="FX111" s="156">
        <v>-5.9349694279425998E-2</v>
      </c>
      <c r="FY111" s="156">
        <v>6.0999999999999999E-2</v>
      </c>
    </row>
    <row r="112" spans="1:181" x14ac:dyDescent="0.35">
      <c r="A112" s="156">
        <v>2014</v>
      </c>
      <c r="B112" s="156">
        <v>8.0000000000000002E-3</v>
      </c>
      <c r="C112" s="156">
        <v>5.6000000000000001E-2</v>
      </c>
      <c r="E112" s="156">
        <v>0.16900000000000001</v>
      </c>
      <c r="F112" s="159">
        <v>0.09</v>
      </c>
      <c r="J112" s="156">
        <f t="shared" si="14"/>
        <v>0.09</v>
      </c>
      <c r="K112" s="156">
        <f t="shared" si="15"/>
        <v>3.3187226467270778</v>
      </c>
      <c r="AB112" s="158">
        <v>40210</v>
      </c>
      <c r="AC112" s="159">
        <v>2.1000000000000001E-2</v>
      </c>
      <c r="AD112" s="159">
        <v>9.1999999999999993</v>
      </c>
      <c r="AE112" s="159">
        <v>7.4999999999999997E-3</v>
      </c>
      <c r="AF112" s="159">
        <v>33960.199999999997</v>
      </c>
      <c r="AG112" s="159">
        <v>-186093</v>
      </c>
      <c r="AK112" s="156">
        <v>1.9E-2</v>
      </c>
      <c r="AL112" s="156">
        <f t="shared" si="16"/>
        <v>30.577090961811116</v>
      </c>
      <c r="BC112" s="156">
        <f t="shared" si="17"/>
        <v>4.5999999999999996</v>
      </c>
      <c r="BD112" s="173">
        <f t="shared" si="18"/>
        <v>0.193453110088081</v>
      </c>
      <c r="BL112" s="156">
        <v>4.5999999999999996</v>
      </c>
      <c r="BM112" s="159">
        <v>0.01</v>
      </c>
      <c r="BN112" s="159">
        <v>36463.1</v>
      </c>
      <c r="BO112" s="159">
        <v>-227236</v>
      </c>
      <c r="BQ112" s="47"/>
      <c r="CS112" s="158">
        <v>35370</v>
      </c>
      <c r="CT112" s="156">
        <v>0.28937883989952201</v>
      </c>
      <c r="CU112" s="156">
        <v>0.12</v>
      </c>
      <c r="CV112" s="184">
        <v>2248287330352.7798</v>
      </c>
      <c r="CW112" s="184">
        <v>-758423515.39416695</v>
      </c>
      <c r="DB112" s="156">
        <v>0.28937883989952201</v>
      </c>
      <c r="DC112" s="156">
        <f t="shared" si="19"/>
        <v>0.90934623115279634</v>
      </c>
      <c r="DR112" s="34"/>
      <c r="DS112" s="34"/>
      <c r="DT112" s="184">
        <f t="shared" si="20"/>
        <v>0.06</v>
      </c>
      <c r="DU112" s="187">
        <f t="shared" si="21"/>
        <v>11.025090993177511</v>
      </c>
      <c r="ED112" s="156">
        <v>0.06</v>
      </c>
      <c r="EE112" s="184">
        <v>2248287330352.7798</v>
      </c>
      <c r="EF112" s="184">
        <v>-11178408156.8911</v>
      </c>
      <c r="FM112" s="158">
        <v>28095</v>
      </c>
      <c r="FN112" s="156">
        <v>0.337487355730061</v>
      </c>
      <c r="FO112" s="156">
        <v>7.3999999999999996E-2</v>
      </c>
      <c r="FT112" s="156">
        <f t="shared" si="22"/>
        <v>6.0999999999999999E-2</v>
      </c>
      <c r="FU112" s="156">
        <f t="shared" si="23"/>
        <v>13.390489425175875</v>
      </c>
      <c r="FX112" s="156">
        <v>-5.0144523569840102E-2</v>
      </c>
      <c r="FY112" s="156">
        <v>6.0999999999999999E-2</v>
      </c>
    </row>
    <row r="113" spans="1:181" x14ac:dyDescent="0.35">
      <c r="A113" s="156">
        <v>2015</v>
      </c>
      <c r="B113" s="156">
        <v>7.0000000000000001E-3</v>
      </c>
      <c r="C113" s="156">
        <v>0.05</v>
      </c>
      <c r="E113" s="156">
        <v>0.17199999999999999</v>
      </c>
      <c r="F113" s="159">
        <v>0.09</v>
      </c>
      <c r="J113" s="156">
        <f t="shared" si="14"/>
        <v>0.09</v>
      </c>
      <c r="K113" s="156">
        <f t="shared" si="15"/>
        <v>3.3187226467270778</v>
      </c>
      <c r="AB113" s="158">
        <v>40238</v>
      </c>
      <c r="AC113" s="159">
        <v>2.3E-2</v>
      </c>
      <c r="AD113" s="159">
        <v>9.1999999999999993</v>
      </c>
      <c r="AE113" s="159">
        <v>7.4999999999999997E-3</v>
      </c>
      <c r="AF113" s="159">
        <v>42461.7</v>
      </c>
      <c r="AG113" s="159">
        <v>-189028</v>
      </c>
      <c r="AK113" s="156">
        <v>1.9E-2</v>
      </c>
      <c r="AL113" s="156">
        <f t="shared" si="16"/>
        <v>30.577090961811116</v>
      </c>
      <c r="BC113" s="156">
        <f t="shared" si="17"/>
        <v>4.5999999999999996</v>
      </c>
      <c r="BD113" s="173">
        <f t="shared" si="18"/>
        <v>0.193453110088081</v>
      </c>
      <c r="BL113" s="156">
        <v>4.5999999999999996</v>
      </c>
      <c r="BM113" s="159">
        <v>0.01</v>
      </c>
      <c r="BN113" s="159">
        <v>37008.6</v>
      </c>
      <c r="BO113" s="159">
        <v>-226645</v>
      </c>
      <c r="BQ113" s="47"/>
      <c r="CS113" s="158">
        <v>35400</v>
      </c>
      <c r="CT113" s="156">
        <v>0.29020800563009203</v>
      </c>
      <c r="CU113" s="156">
        <v>0.12</v>
      </c>
      <c r="CV113" s="184">
        <v>2260915560567.4399</v>
      </c>
      <c r="CW113" s="184">
        <v>-371603719.14542401</v>
      </c>
      <c r="DB113" s="156">
        <v>0.29020800563009203</v>
      </c>
      <c r="DC113" s="156">
        <f t="shared" si="19"/>
        <v>0.91133347509625962</v>
      </c>
      <c r="DR113" s="34"/>
      <c r="DS113" s="34"/>
      <c r="DT113" s="184">
        <f t="shared" si="20"/>
        <v>0.06</v>
      </c>
      <c r="DU113" s="187">
        <f t="shared" si="21"/>
        <v>11.025090993177511</v>
      </c>
      <c r="ED113" s="156">
        <v>0.06</v>
      </c>
      <c r="EE113" s="184">
        <v>2260915560567.4399</v>
      </c>
      <c r="EF113" s="184">
        <v>-11040259671.6476</v>
      </c>
      <c r="FM113" s="158">
        <v>28126</v>
      </c>
      <c r="FN113" s="156">
        <v>0.76307591758214799</v>
      </c>
      <c r="FO113" s="156">
        <v>7.5999999999999998E-2</v>
      </c>
      <c r="FT113" s="156">
        <f t="shared" si="22"/>
        <v>6.0999999999999999E-2</v>
      </c>
      <c r="FU113" s="156">
        <f t="shared" si="23"/>
        <v>13.390489425175875</v>
      </c>
      <c r="FX113" s="156">
        <v>-4.7998940369249399E-2</v>
      </c>
      <c r="FY113" s="156">
        <v>6.0999999999999999E-2</v>
      </c>
    </row>
    <row r="114" spans="1:181" x14ac:dyDescent="0.35">
      <c r="A114" s="156">
        <v>2016</v>
      </c>
      <c r="B114" s="156">
        <v>2.1000000000000001E-2</v>
      </c>
      <c r="C114" s="156">
        <v>4.7E-2</v>
      </c>
      <c r="E114" s="156">
        <v>0.19</v>
      </c>
      <c r="F114" s="159">
        <v>9.9000000000000005E-2</v>
      </c>
      <c r="J114" s="156">
        <f t="shared" si="14"/>
        <v>9.9000000000000005E-2</v>
      </c>
      <c r="K114" s="156">
        <f t="shared" si="15"/>
        <v>2.3095193651544199</v>
      </c>
      <c r="AB114" s="158">
        <v>40269</v>
      </c>
      <c r="AC114" s="159">
        <v>2.1999999999999999E-2</v>
      </c>
      <c r="AD114" s="159">
        <v>9.3000000000000007</v>
      </c>
      <c r="AE114" s="159">
        <v>7.4999999999999997E-3</v>
      </c>
      <c r="AF114" s="159">
        <v>34070.800000000003</v>
      </c>
      <c r="AG114" s="159">
        <v>-188664</v>
      </c>
      <c r="AK114" s="156">
        <v>1.9E-2</v>
      </c>
      <c r="AL114" s="156">
        <f t="shared" si="16"/>
        <v>30.577090961811116</v>
      </c>
      <c r="BC114" s="156">
        <f t="shared" si="17"/>
        <v>4.5999999999999996</v>
      </c>
      <c r="BD114" s="173">
        <f t="shared" si="18"/>
        <v>0.193453110088081</v>
      </c>
      <c r="BL114" s="156">
        <v>4.5999999999999996</v>
      </c>
      <c r="BM114" s="159">
        <v>0.01</v>
      </c>
      <c r="BN114" s="159">
        <v>37044.9</v>
      </c>
      <c r="BO114" s="159">
        <v>-226633</v>
      </c>
      <c r="BQ114" s="47"/>
      <c r="CS114" s="158">
        <v>35431</v>
      </c>
      <c r="CT114" s="156">
        <v>0.29020800563009203</v>
      </c>
      <c r="CU114" s="156">
        <v>0.12</v>
      </c>
      <c r="CV114" s="184">
        <v>2298413938500.96</v>
      </c>
      <c r="CW114" s="184">
        <v>-982992695.623317</v>
      </c>
      <c r="DB114" s="156">
        <v>0.29020800563009203</v>
      </c>
      <c r="DC114" s="156">
        <f t="shared" si="19"/>
        <v>0.91133347509625962</v>
      </c>
      <c r="DR114" s="34"/>
      <c r="DS114" s="34"/>
      <c r="DT114" s="184">
        <f t="shared" si="20"/>
        <v>0.06</v>
      </c>
      <c r="DU114" s="187">
        <f t="shared" si="21"/>
        <v>11.025090993177511</v>
      </c>
      <c r="ED114" s="156">
        <v>0.06</v>
      </c>
      <c r="EE114" s="184">
        <v>2298413938500.96</v>
      </c>
      <c r="EF114" s="184">
        <v>-11034288646.599501</v>
      </c>
      <c r="FM114" s="158">
        <v>28157</v>
      </c>
      <c r="FN114" s="156">
        <v>0.43685954579481401</v>
      </c>
      <c r="FO114" s="156">
        <v>7.8E-2</v>
      </c>
      <c r="FT114" s="156">
        <f t="shared" si="22"/>
        <v>6.0999999999999999E-2</v>
      </c>
      <c r="FU114" s="156">
        <f t="shared" si="23"/>
        <v>13.390489425175875</v>
      </c>
      <c r="FX114" s="156">
        <v>-4.5179261635454999E-2</v>
      </c>
      <c r="FY114" s="156">
        <v>6.0999999999999999E-2</v>
      </c>
    </row>
    <row r="115" spans="1:181" x14ac:dyDescent="0.35">
      <c r="A115" s="156">
        <v>2017</v>
      </c>
      <c r="B115" s="156">
        <v>2.1000000000000001E-2</v>
      </c>
      <c r="C115" s="156">
        <v>4.1000000000000002E-2</v>
      </c>
      <c r="E115" s="156">
        <v>0.20100000000000001</v>
      </c>
      <c r="F115" s="159">
        <v>0.123</v>
      </c>
      <c r="J115" s="156">
        <f t="shared" si="14"/>
        <v>0.123</v>
      </c>
      <c r="K115" s="156">
        <f t="shared" si="15"/>
        <v>0.68357158543818153</v>
      </c>
      <c r="AB115" s="158">
        <v>40299</v>
      </c>
      <c r="AC115" s="159">
        <v>0.02</v>
      </c>
      <c r="AD115" s="159">
        <v>9</v>
      </c>
      <c r="AE115" s="159">
        <v>7.4999999999999997E-3</v>
      </c>
      <c r="AF115" s="159">
        <v>42875.199999999997</v>
      </c>
      <c r="AG115" s="159">
        <v>-193834</v>
      </c>
      <c r="AK115" s="156">
        <v>1.9E-2</v>
      </c>
      <c r="AL115" s="156">
        <f t="shared" si="16"/>
        <v>30.577090961811116</v>
      </c>
      <c r="BC115" s="156">
        <f t="shared" si="17"/>
        <v>4.5999999999999996</v>
      </c>
      <c r="BD115" s="173">
        <f t="shared" si="18"/>
        <v>0.193453110088081</v>
      </c>
      <c r="BL115" s="156">
        <v>4.5999999999999996</v>
      </c>
      <c r="BM115" s="159">
        <v>0.01</v>
      </c>
      <c r="BN115" s="159">
        <v>37282.5</v>
      </c>
      <c r="BO115" s="159">
        <v>-226210</v>
      </c>
      <c r="BQ115" s="47"/>
      <c r="CS115" s="158">
        <v>35462</v>
      </c>
      <c r="CT115" s="156">
        <v>0.29020800563009203</v>
      </c>
      <c r="CU115" s="156">
        <v>0.12</v>
      </c>
      <c r="CV115" s="184">
        <v>2327163916137.5498</v>
      </c>
      <c r="CW115" s="184">
        <v>-1009195994.36762</v>
      </c>
      <c r="DB115" s="156">
        <v>0.29020800563009203</v>
      </c>
      <c r="DC115" s="156">
        <f t="shared" si="19"/>
        <v>0.91133347509625962</v>
      </c>
      <c r="DR115" s="34"/>
      <c r="DS115" s="34"/>
      <c r="DT115" s="184">
        <f t="shared" si="20"/>
        <v>0.06</v>
      </c>
      <c r="DU115" s="187">
        <f t="shared" si="21"/>
        <v>11.025090993177511</v>
      </c>
      <c r="ED115" s="156">
        <v>0.06</v>
      </c>
      <c r="EE115" s="184">
        <v>2327163916137.5498</v>
      </c>
      <c r="EF115" s="184">
        <v>-10943042027.279499</v>
      </c>
      <c r="FM115" s="158">
        <v>28185</v>
      </c>
      <c r="FN115" s="156">
        <v>1.07304707620046</v>
      </c>
      <c r="FO115" s="156">
        <v>7.8E-2</v>
      </c>
      <c r="FT115" s="156">
        <f t="shared" si="22"/>
        <v>6.0999999999999999E-2</v>
      </c>
      <c r="FU115" s="156">
        <f t="shared" si="23"/>
        <v>13.390489425175875</v>
      </c>
      <c r="FX115" s="156">
        <v>-4.2529286934564398E-2</v>
      </c>
      <c r="FY115" s="156">
        <v>6.0999999999999999E-2</v>
      </c>
    </row>
    <row r="116" spans="1:181" x14ac:dyDescent="0.35">
      <c r="A116" s="156">
        <v>2018</v>
      </c>
      <c r="B116" s="156">
        <v>1.9E-2</v>
      </c>
      <c r="C116" s="156">
        <v>3.9E-2</v>
      </c>
      <c r="E116" s="156">
        <v>0.217</v>
      </c>
      <c r="F116" s="159">
        <v>0.125</v>
      </c>
      <c r="J116" s="156">
        <f t="shared" si="14"/>
        <v>0.125</v>
      </c>
      <c r="K116" s="156">
        <f t="shared" si="15"/>
        <v>0.6075392334671269</v>
      </c>
      <c r="AB116" s="158">
        <v>40330</v>
      </c>
      <c r="AC116" s="159">
        <v>1.0999999999999999E-2</v>
      </c>
      <c r="AD116" s="159">
        <v>8.8000000000000007</v>
      </c>
      <c r="AE116" s="159">
        <v>7.4999999999999997E-3</v>
      </c>
      <c r="AF116" s="159">
        <v>34394.400000000001</v>
      </c>
      <c r="AG116" s="159">
        <v>-198626</v>
      </c>
      <c r="AK116" s="156">
        <v>0.02</v>
      </c>
      <c r="AL116" s="156">
        <f t="shared" si="16"/>
        <v>30.854343078902318</v>
      </c>
      <c r="BC116" s="156">
        <f t="shared" si="17"/>
        <v>4.5999999999999996</v>
      </c>
      <c r="BD116" s="173">
        <f t="shared" si="18"/>
        <v>0.193453110088081</v>
      </c>
      <c r="BL116" s="156">
        <v>4.7</v>
      </c>
      <c r="BM116" s="159">
        <v>0.01</v>
      </c>
      <c r="BN116" s="159">
        <v>38144.6</v>
      </c>
      <c r="BO116" s="159">
        <v>-226029</v>
      </c>
      <c r="BQ116" s="47"/>
      <c r="CS116" s="158">
        <v>35490</v>
      </c>
      <c r="CT116" s="156">
        <v>0.29103717136028001</v>
      </c>
      <c r="CU116" s="156">
        <v>0.12</v>
      </c>
      <c r="CV116" s="184">
        <v>2343953386743</v>
      </c>
      <c r="CW116" s="184">
        <v>-473029097.15748101</v>
      </c>
      <c r="DB116" s="156">
        <v>0.29103717136028001</v>
      </c>
      <c r="DC116" s="156">
        <f t="shared" si="19"/>
        <v>0.91331862970012867</v>
      </c>
      <c r="DR116" s="34"/>
      <c r="DS116" s="34"/>
      <c r="DT116" s="184">
        <f t="shared" si="20"/>
        <v>0.06</v>
      </c>
      <c r="DU116" s="187">
        <f t="shared" si="21"/>
        <v>11.025090993177511</v>
      </c>
      <c r="ED116" s="156">
        <v>0.06</v>
      </c>
      <c r="EE116" s="184">
        <v>2342459716901.6201</v>
      </c>
      <c r="EF116" s="184">
        <v>-10850508954.9184</v>
      </c>
      <c r="FM116" s="158">
        <v>28216</v>
      </c>
      <c r="FN116" s="156">
        <v>0.46144366477561799</v>
      </c>
      <c r="FO116" s="156">
        <v>7.9000000000000001E-2</v>
      </c>
      <c r="FT116" s="156">
        <f t="shared" si="22"/>
        <v>6.0999999999999999E-2</v>
      </c>
      <c r="FU116" s="156">
        <f t="shared" si="23"/>
        <v>13.390489425175875</v>
      </c>
      <c r="FX116" s="156">
        <v>-4.1219201220466802E-2</v>
      </c>
      <c r="FY116" s="156">
        <v>6.0999999999999999E-2</v>
      </c>
    </row>
    <row r="117" spans="1:181" x14ac:dyDescent="0.35">
      <c r="A117" s="9">
        <v>2019</v>
      </c>
      <c r="B117" s="9">
        <v>1.4999999999999999E-2</v>
      </c>
      <c r="C117" s="9">
        <v>3.5000000000000003E-2</v>
      </c>
      <c r="E117" s="156">
        <v>0.23599999999999999</v>
      </c>
      <c r="F117" s="159">
        <v>0.13300000000000001</v>
      </c>
      <c r="J117" s="156">
        <f t="shared" si="14"/>
        <v>0.13300000000000001</v>
      </c>
      <c r="K117" s="156">
        <f t="shared" si="15"/>
        <v>0.36960547682082417</v>
      </c>
      <c r="AB117" s="158">
        <v>40360</v>
      </c>
      <c r="AC117" s="159">
        <v>1.2E-2</v>
      </c>
      <c r="AD117" s="159">
        <v>8.8000000000000007</v>
      </c>
      <c r="AE117" s="159">
        <v>7.4999999999999997E-3</v>
      </c>
      <c r="AF117" s="159">
        <v>34396.199999999997</v>
      </c>
      <c r="AG117" s="159">
        <v>-195847</v>
      </c>
      <c r="AK117" s="156">
        <v>0.02</v>
      </c>
      <c r="AL117" s="156">
        <f t="shared" si="16"/>
        <v>30.854343078902318</v>
      </c>
      <c r="BC117" s="156">
        <f t="shared" si="17"/>
        <v>4.7</v>
      </c>
      <c r="BD117" s="173">
        <f t="shared" si="18"/>
        <v>0.19892885404883714</v>
      </c>
      <c r="BL117" s="156">
        <v>4.7</v>
      </c>
      <c r="BM117" s="159">
        <v>0.01</v>
      </c>
      <c r="BN117" s="159">
        <v>38193.599999999999</v>
      </c>
      <c r="BO117" s="159">
        <v>-225810</v>
      </c>
      <c r="BQ117" s="47"/>
      <c r="CS117" s="158">
        <v>35521</v>
      </c>
      <c r="CT117" s="156">
        <v>0.29352466855161002</v>
      </c>
      <c r="CU117" s="156">
        <v>0.11</v>
      </c>
      <c r="CV117" s="184">
        <v>2342459716901.6201</v>
      </c>
      <c r="CW117" s="184">
        <v>-588208584.414814</v>
      </c>
      <c r="DB117" s="156">
        <v>0.29186633709085102</v>
      </c>
      <c r="DC117" s="156">
        <f t="shared" si="19"/>
        <v>0.91530166242333366</v>
      </c>
      <c r="DR117" s="34"/>
      <c r="DS117" s="34"/>
      <c r="DT117" s="184">
        <f t="shared" si="20"/>
        <v>0.06</v>
      </c>
      <c r="DU117" s="187">
        <f t="shared" si="21"/>
        <v>11.025090993177511</v>
      </c>
      <c r="ED117" s="156">
        <v>0.06</v>
      </c>
      <c r="EE117" s="184">
        <v>2343953386743</v>
      </c>
      <c r="EF117" s="184">
        <v>-10725135893.7964</v>
      </c>
      <c r="FM117" s="158">
        <v>28246</v>
      </c>
      <c r="FN117" s="156">
        <v>1.2342313136436001</v>
      </c>
      <c r="FO117" s="156">
        <v>7.8E-2</v>
      </c>
      <c r="FT117" s="156">
        <f t="shared" si="22"/>
        <v>6.0999999999999999E-2</v>
      </c>
      <c r="FU117" s="156">
        <f t="shared" si="23"/>
        <v>13.390489425175875</v>
      </c>
      <c r="FX117" s="156">
        <v>-3.9581632688944102E-2</v>
      </c>
      <c r="FY117" s="156">
        <v>6.0999999999999999E-2</v>
      </c>
    </row>
    <row r="118" spans="1:181" x14ac:dyDescent="0.35">
      <c r="E118" s="9">
        <v>0.249</v>
      </c>
      <c r="F118" s="215">
        <v>0.18099999999999999</v>
      </c>
      <c r="J118" s="9">
        <f t="shared" si="14"/>
        <v>0.18099999999999999</v>
      </c>
      <c r="K118" s="9">
        <f t="shared" si="15"/>
        <v>8.0023135829689323E-3</v>
      </c>
      <c r="AB118" s="158">
        <v>40391</v>
      </c>
      <c r="AC118" s="159">
        <v>1.0999999999999999E-2</v>
      </c>
      <c r="AD118" s="159">
        <v>8.9</v>
      </c>
      <c r="AE118" s="159">
        <v>7.4999999999999997E-3</v>
      </c>
      <c r="AF118" s="159">
        <v>43266.9</v>
      </c>
      <c r="AG118" s="159">
        <v>-200937</v>
      </c>
      <c r="AK118" s="156">
        <v>0.02</v>
      </c>
      <c r="AL118" s="156">
        <f t="shared" si="16"/>
        <v>30.854343078902318</v>
      </c>
      <c r="BC118" s="156">
        <f t="shared" si="17"/>
        <v>4.7</v>
      </c>
      <c r="BD118" s="173">
        <f t="shared" si="18"/>
        <v>0.19892885404883714</v>
      </c>
      <c r="BL118" s="156">
        <v>4.7</v>
      </c>
      <c r="BM118" s="159">
        <v>0.01</v>
      </c>
      <c r="BN118" s="159">
        <v>38446.5</v>
      </c>
      <c r="BO118" s="159">
        <v>-225712</v>
      </c>
      <c r="BQ118" s="47"/>
      <c r="CS118" s="158">
        <v>35551</v>
      </c>
      <c r="CT118" s="156">
        <v>0.29186633709085102</v>
      </c>
      <c r="CU118" s="156">
        <v>0.11</v>
      </c>
      <c r="CV118" s="184">
        <v>2374723893203.0601</v>
      </c>
      <c r="CW118" s="184">
        <v>-279174842.681117</v>
      </c>
      <c r="DB118" s="156">
        <v>0.29352466855161002</v>
      </c>
      <c r="DC118" s="156">
        <f t="shared" si="19"/>
        <v>0.91926123192387044</v>
      </c>
      <c r="DR118" s="34"/>
      <c r="DS118" s="34"/>
      <c r="DT118" s="184">
        <f t="shared" si="20"/>
        <v>0.06</v>
      </c>
      <c r="DU118" s="187">
        <f t="shared" si="21"/>
        <v>11.025090993177511</v>
      </c>
      <c r="ED118" s="156">
        <v>0.06</v>
      </c>
      <c r="EE118" s="184">
        <v>2374723893203.0601</v>
      </c>
      <c r="EF118" s="184">
        <v>-10702972877.7677</v>
      </c>
      <c r="FM118" s="158">
        <v>28277</v>
      </c>
      <c r="FN118" s="156">
        <v>0.14451967956128201</v>
      </c>
      <c r="FO118" s="156">
        <v>7.9000000000000001E-2</v>
      </c>
      <c r="FT118" s="156">
        <f t="shared" si="22"/>
        <v>6.0999999999999999E-2</v>
      </c>
      <c r="FU118" s="156">
        <f t="shared" si="23"/>
        <v>13.390489425175875</v>
      </c>
      <c r="FX118" s="156">
        <v>-3.8883712121300699E-2</v>
      </c>
      <c r="FY118" s="156">
        <v>6.0999999999999999E-2</v>
      </c>
    </row>
    <row r="119" spans="1:181" x14ac:dyDescent="0.35">
      <c r="AB119" s="158">
        <v>40422</v>
      </c>
      <c r="AC119" s="159">
        <v>1.0999999999999999E-2</v>
      </c>
      <c r="AD119" s="159">
        <v>8.8000000000000007</v>
      </c>
      <c r="AE119" s="159">
        <v>7.4999999999999997E-3</v>
      </c>
      <c r="AF119" s="159">
        <v>34738.300000000003</v>
      </c>
      <c r="AG119" s="159">
        <v>-200937</v>
      </c>
      <c r="AK119" s="156">
        <v>0.02</v>
      </c>
      <c r="AL119" s="156">
        <f t="shared" si="16"/>
        <v>30.854343078902318</v>
      </c>
      <c r="BC119" s="156">
        <f t="shared" si="17"/>
        <v>4.7</v>
      </c>
      <c r="BD119" s="173">
        <f t="shared" si="18"/>
        <v>0.19892885404883714</v>
      </c>
      <c r="BL119" s="156">
        <v>4.8</v>
      </c>
      <c r="BM119" s="159">
        <v>0.01</v>
      </c>
      <c r="BN119" s="159">
        <v>38551</v>
      </c>
      <c r="BO119" s="159">
        <v>-225703</v>
      </c>
      <c r="BQ119" s="47"/>
      <c r="CS119" s="158">
        <v>35582</v>
      </c>
      <c r="CT119" s="156">
        <v>0.29435383428179801</v>
      </c>
      <c r="CU119" s="156">
        <v>0.1</v>
      </c>
      <c r="CV119" s="184">
        <v>2440102819000.6899</v>
      </c>
      <c r="CW119" s="184">
        <v>-459973084.85039598</v>
      </c>
      <c r="DB119" s="156">
        <v>0.29435383428179801</v>
      </c>
      <c r="DC119" s="156">
        <f t="shared" si="19"/>
        <v>0.92123770348938361</v>
      </c>
      <c r="DR119" s="34"/>
      <c r="DS119" s="34"/>
      <c r="DT119" s="184">
        <f t="shared" si="20"/>
        <v>0.06</v>
      </c>
      <c r="DU119" s="187">
        <f t="shared" si="21"/>
        <v>11.025090993177511</v>
      </c>
      <c r="ED119" s="156">
        <v>0.06</v>
      </c>
      <c r="EE119" s="184">
        <v>2440102819000.6899</v>
      </c>
      <c r="EF119" s="184">
        <v>-10644468730.652901</v>
      </c>
      <c r="FM119" s="158">
        <v>28307</v>
      </c>
      <c r="FN119" s="156">
        <v>1.1575190403097</v>
      </c>
      <c r="FO119" s="156">
        <v>8.2000000000000003E-2</v>
      </c>
      <c r="FT119" s="156">
        <f t="shared" si="22"/>
        <v>6.0999999999999999E-2</v>
      </c>
      <c r="FU119" s="156">
        <f t="shared" si="23"/>
        <v>13.390489425175875</v>
      </c>
      <c r="FX119" s="156">
        <v>-3.6006752124539403E-2</v>
      </c>
      <c r="FY119" s="156">
        <v>6.0999999999999999E-2</v>
      </c>
    </row>
    <row r="120" spans="1:181" x14ac:dyDescent="0.35">
      <c r="AB120" s="158">
        <v>40452</v>
      </c>
      <c r="AC120" s="159">
        <v>1.2E-2</v>
      </c>
      <c r="AD120" s="159">
        <v>8.6999999999999993</v>
      </c>
      <c r="AE120" s="159">
        <v>7.4999999999999997E-3</v>
      </c>
      <c r="AF120" s="159">
        <v>34930.199999999997</v>
      </c>
      <c r="AG120" s="159">
        <v>-202727</v>
      </c>
      <c r="AK120" s="156">
        <v>0.02</v>
      </c>
      <c r="AL120" s="156">
        <f t="shared" si="16"/>
        <v>30.854343078902318</v>
      </c>
      <c r="BC120" s="156">
        <f t="shared" si="17"/>
        <v>4.8</v>
      </c>
      <c r="BD120" s="173">
        <f t="shared" si="18"/>
        <v>0.20392460220029204</v>
      </c>
      <c r="BL120" s="156">
        <v>4.8</v>
      </c>
      <c r="BM120" s="159">
        <v>0.01</v>
      </c>
      <c r="BN120" s="159">
        <v>38570.699999999997</v>
      </c>
      <c r="BO120" s="159">
        <v>-225467</v>
      </c>
      <c r="BQ120" s="47"/>
      <c r="CS120" s="158">
        <v>35612</v>
      </c>
      <c r="CT120" s="156">
        <v>0.29684133147312702</v>
      </c>
      <c r="CU120" s="156">
        <v>0.1</v>
      </c>
      <c r="CV120" s="184">
        <v>2450881028117.3999</v>
      </c>
      <c r="CW120" s="184">
        <v>-461863234.530047</v>
      </c>
      <c r="DB120" s="156">
        <v>0.29684133147312702</v>
      </c>
      <c r="DC120" s="156">
        <f t="shared" si="19"/>
        <v>0.9271534736903676</v>
      </c>
      <c r="DR120" s="34"/>
      <c r="DS120" s="34"/>
      <c r="DT120" s="184">
        <f t="shared" si="20"/>
        <v>0.06</v>
      </c>
      <c r="DU120" s="187">
        <f t="shared" si="21"/>
        <v>11.025090993177511</v>
      </c>
      <c r="ED120" s="156">
        <v>0.06</v>
      </c>
      <c r="EE120" s="184">
        <v>2440790985524.29</v>
      </c>
      <c r="EF120" s="184">
        <v>-10604941368.3339</v>
      </c>
      <c r="FM120" s="158">
        <v>28338</v>
      </c>
      <c r="FN120" s="156">
        <v>-0.132377220912099</v>
      </c>
      <c r="FO120" s="156">
        <v>8.2000000000000003E-2</v>
      </c>
      <c r="FT120" s="156">
        <f t="shared" si="22"/>
        <v>6.0999999999999999E-2</v>
      </c>
      <c r="FU120" s="156">
        <f t="shared" si="23"/>
        <v>13.390489425175875</v>
      </c>
      <c r="FX120" s="156">
        <v>-3.1499772046678601E-2</v>
      </c>
      <c r="FY120" s="156">
        <v>6.0999999999999999E-2</v>
      </c>
    </row>
    <row r="121" spans="1:181" x14ac:dyDescent="0.35">
      <c r="AB121" s="158">
        <v>40483</v>
      </c>
      <c r="AC121" s="159">
        <v>1.0999999999999999E-2</v>
      </c>
      <c r="AD121" s="159">
        <v>9.1999999999999993</v>
      </c>
      <c r="AE121" s="159">
        <v>7.4999999999999997E-3</v>
      </c>
      <c r="AF121" s="159">
        <v>43777.3</v>
      </c>
      <c r="AG121" s="159">
        <v>-202180</v>
      </c>
      <c r="AK121" s="156">
        <v>0.02</v>
      </c>
      <c r="AL121" s="156">
        <f t="shared" si="16"/>
        <v>30.854343078902318</v>
      </c>
      <c r="BC121" s="156">
        <f t="shared" si="17"/>
        <v>4.8</v>
      </c>
      <c r="BD121" s="173">
        <f t="shared" si="18"/>
        <v>0.20392460220029204</v>
      </c>
      <c r="BL121" s="156">
        <v>4.8</v>
      </c>
      <c r="BM121" s="159">
        <v>0.01</v>
      </c>
      <c r="BN121" s="159">
        <v>39082.800000000003</v>
      </c>
      <c r="BO121" s="159">
        <v>-225423</v>
      </c>
      <c r="BQ121" s="47"/>
      <c r="CS121" s="158">
        <v>35643</v>
      </c>
      <c r="CT121" s="156">
        <v>0.29767049720331501</v>
      </c>
      <c r="CU121" s="156">
        <v>0.1</v>
      </c>
      <c r="CV121" s="184">
        <v>2440790985524.29</v>
      </c>
      <c r="CW121" s="184">
        <v>-309992038.65668201</v>
      </c>
      <c r="DB121" s="156">
        <v>0.29767049720331501</v>
      </c>
      <c r="DC121" s="156">
        <f t="shared" si="19"/>
        <v>0.92912073997425193</v>
      </c>
      <c r="DR121" s="34"/>
      <c r="DS121" s="34"/>
      <c r="DT121" s="184">
        <f t="shared" si="20"/>
        <v>0.06</v>
      </c>
      <c r="DU121" s="187">
        <f t="shared" si="21"/>
        <v>11.025090993177511</v>
      </c>
      <c r="ED121" s="156">
        <v>0.06</v>
      </c>
      <c r="EE121" s="184">
        <v>2450881028117.3999</v>
      </c>
      <c r="EF121" s="184">
        <v>-10161920859.6901</v>
      </c>
      <c r="FM121" s="158">
        <v>28369</v>
      </c>
      <c r="FN121" s="156">
        <v>0.84363499093313599</v>
      </c>
      <c r="FO121" s="156">
        <v>8.3000000000000004E-2</v>
      </c>
      <c r="FT121" s="156">
        <f t="shared" si="22"/>
        <v>6.0999999999999999E-2</v>
      </c>
      <c r="FU121" s="156">
        <f t="shared" si="23"/>
        <v>13.390489425175875</v>
      </c>
      <c r="FX121" s="156">
        <v>-3.0885078025897E-2</v>
      </c>
      <c r="FY121" s="156">
        <v>6.0999999999999999E-2</v>
      </c>
    </row>
    <row r="122" spans="1:181" x14ac:dyDescent="0.35">
      <c r="AB122" s="158">
        <v>40513</v>
      </c>
      <c r="AC122" s="159">
        <v>1.4999999999999999E-2</v>
      </c>
      <c r="AD122" s="159">
        <v>8.6999999999999993</v>
      </c>
      <c r="AE122" s="159">
        <v>7.4999999999999997E-3</v>
      </c>
      <c r="AF122" s="159">
        <v>35157.199999999997</v>
      </c>
      <c r="AG122" s="159">
        <v>-208223</v>
      </c>
      <c r="AK122" s="156">
        <v>0.02</v>
      </c>
      <c r="AL122" s="156">
        <f t="shared" si="16"/>
        <v>30.854343078902318</v>
      </c>
      <c r="BC122" s="156">
        <f t="shared" si="17"/>
        <v>4.8</v>
      </c>
      <c r="BD122" s="173">
        <f t="shared" si="18"/>
        <v>0.20392460220029204</v>
      </c>
      <c r="BL122" s="156">
        <v>4.8</v>
      </c>
      <c r="BM122" s="159">
        <v>0.01</v>
      </c>
      <c r="BN122" s="159">
        <v>39160.199999999997</v>
      </c>
      <c r="BO122" s="159">
        <v>-225043</v>
      </c>
      <c r="BQ122" s="47"/>
      <c r="CS122" s="158">
        <v>35674</v>
      </c>
      <c r="CT122" s="156">
        <v>0.29932882866407401</v>
      </c>
      <c r="CU122" s="156">
        <v>0.1</v>
      </c>
      <c r="CV122" s="184">
        <v>2474371795156.5498</v>
      </c>
      <c r="CW122" s="184">
        <v>-122038945.506093</v>
      </c>
      <c r="DB122" s="156">
        <v>0.29932882866407401</v>
      </c>
      <c r="DC122" s="156">
        <f t="shared" si="19"/>
        <v>0.93304809054565041</v>
      </c>
      <c r="DR122" s="34"/>
      <c r="DS122" s="34"/>
      <c r="DT122" s="184">
        <f t="shared" si="20"/>
        <v>0.06</v>
      </c>
      <c r="DU122" s="187">
        <f t="shared" si="21"/>
        <v>11.025090993177511</v>
      </c>
      <c r="ED122" s="156">
        <v>0.06</v>
      </c>
      <c r="EE122" s="184">
        <v>2474371795156.5498</v>
      </c>
      <c r="EF122" s="184">
        <v>-10157111778.5054</v>
      </c>
      <c r="FM122" s="158">
        <v>28399</v>
      </c>
      <c r="FN122" s="156">
        <v>0.76163906577319096</v>
      </c>
      <c r="FO122" s="156">
        <v>8.3000000000000004E-2</v>
      </c>
      <c r="FT122" s="156">
        <f t="shared" si="22"/>
        <v>6.0999999999999999E-2</v>
      </c>
      <c r="FU122" s="156">
        <f t="shared" si="23"/>
        <v>13.390489425175875</v>
      </c>
      <c r="FX122" s="156">
        <v>-3.0127423637846502E-2</v>
      </c>
      <c r="FY122" s="156">
        <v>6.0999999999999999E-2</v>
      </c>
    </row>
    <row r="123" spans="1:181" x14ac:dyDescent="0.35">
      <c r="AB123" s="158">
        <v>40544</v>
      </c>
      <c r="AC123" s="159">
        <v>1.6E-2</v>
      </c>
      <c r="AD123" s="159">
        <v>8.5</v>
      </c>
      <c r="AE123" s="159">
        <v>7.4999999999999997E-3</v>
      </c>
      <c r="AF123" s="159">
        <v>44109</v>
      </c>
      <c r="AG123" s="159">
        <v>-216055</v>
      </c>
      <c r="AK123" s="156">
        <v>0.02</v>
      </c>
      <c r="AL123" s="156">
        <f t="shared" si="16"/>
        <v>30.854343078902318</v>
      </c>
      <c r="BC123" s="156">
        <f t="shared" si="17"/>
        <v>4.8</v>
      </c>
      <c r="BD123" s="173">
        <f t="shared" si="18"/>
        <v>0.20392460220029204</v>
      </c>
      <c r="BL123" s="156">
        <v>4.8</v>
      </c>
      <c r="BM123" s="159">
        <v>1.2500000000000001E-2</v>
      </c>
      <c r="BN123" s="159">
        <v>39244.1</v>
      </c>
      <c r="BO123" s="159">
        <v>-224858</v>
      </c>
      <c r="BQ123" s="47"/>
      <c r="CS123" s="158">
        <v>35704</v>
      </c>
      <c r="CT123" s="156">
        <v>0.30264549158559101</v>
      </c>
      <c r="CU123" s="156">
        <v>0.09</v>
      </c>
      <c r="CV123" s="184">
        <v>2479331703814.4302</v>
      </c>
      <c r="CW123" s="184">
        <v>-507166618.20760399</v>
      </c>
      <c r="DB123" s="156">
        <v>0.30264549158559101</v>
      </c>
      <c r="DC123" s="156">
        <f t="shared" si="19"/>
        <v>0.94087314623566476</v>
      </c>
      <c r="DR123" s="34"/>
      <c r="DS123" s="34"/>
      <c r="DT123" s="184">
        <f t="shared" si="20"/>
        <v>0.06</v>
      </c>
      <c r="DU123" s="187">
        <f t="shared" si="21"/>
        <v>11.025090993177511</v>
      </c>
      <c r="ED123" s="156">
        <v>0.06</v>
      </c>
      <c r="EE123" s="184">
        <v>2479331703814.4302</v>
      </c>
      <c r="EF123" s="184">
        <v>-10119662530.622601</v>
      </c>
      <c r="FM123" s="158">
        <v>28430</v>
      </c>
      <c r="FN123" s="156">
        <v>0.55694107187619102</v>
      </c>
      <c r="FO123" s="156">
        <v>8.4000000000000005E-2</v>
      </c>
      <c r="FT123" s="156">
        <f t="shared" si="22"/>
        <v>6.2E-2</v>
      </c>
      <c r="FU123" s="156">
        <f t="shared" si="23"/>
        <v>14.179058906182922</v>
      </c>
      <c r="FX123" s="156">
        <v>-2.9032509541637799E-2</v>
      </c>
      <c r="FY123" s="156">
        <v>6.2E-2</v>
      </c>
    </row>
    <row r="124" spans="1:181" x14ac:dyDescent="0.35">
      <c r="AB124" s="158">
        <v>40575</v>
      </c>
      <c r="AC124" s="159">
        <v>2.1000000000000001E-2</v>
      </c>
      <c r="AD124" s="159">
        <v>8.4</v>
      </c>
      <c r="AE124" s="159">
        <v>7.4999999999999997E-3</v>
      </c>
      <c r="AF124" s="159">
        <v>35486.400000000001</v>
      </c>
      <c r="AG124" s="159">
        <v>-211155</v>
      </c>
      <c r="AK124" s="156">
        <v>0.02</v>
      </c>
      <c r="AL124" s="156">
        <f t="shared" si="16"/>
        <v>30.854343078902318</v>
      </c>
      <c r="BC124" s="156">
        <f t="shared" si="17"/>
        <v>4.8</v>
      </c>
      <c r="BD124" s="173">
        <f t="shared" si="18"/>
        <v>0.20392460220029204</v>
      </c>
      <c r="BL124" s="156">
        <v>4.8</v>
      </c>
      <c r="BM124" s="159">
        <v>1.2500000000000001E-2</v>
      </c>
      <c r="BN124" s="159">
        <v>39608.800000000003</v>
      </c>
      <c r="BO124" s="159">
        <v>-224766</v>
      </c>
      <c r="BQ124" s="47"/>
      <c r="CS124" s="158">
        <v>35735</v>
      </c>
      <c r="CT124" s="156">
        <v>0.303474657315779</v>
      </c>
      <c r="CU124" s="156">
        <v>0.09</v>
      </c>
      <c r="CV124" s="184">
        <v>2536319643034.1499</v>
      </c>
      <c r="CW124" s="184">
        <v>-565119788.81429994</v>
      </c>
      <c r="DB124" s="156">
        <v>0.303474657315779</v>
      </c>
      <c r="DC124" s="156">
        <f t="shared" si="19"/>
        <v>0.94282304269167083</v>
      </c>
      <c r="DR124" s="34"/>
      <c r="DS124" s="34"/>
      <c r="DT124" s="184">
        <f t="shared" si="20"/>
        <v>0.06</v>
      </c>
      <c r="DU124" s="187">
        <f t="shared" si="21"/>
        <v>11.025090993177511</v>
      </c>
      <c r="ED124" s="156">
        <v>0.06</v>
      </c>
      <c r="EE124" s="184">
        <v>2536319643034.1499</v>
      </c>
      <c r="EF124" s="184">
        <v>-10005182156.805099</v>
      </c>
      <c r="FM124" s="158">
        <v>28460</v>
      </c>
      <c r="FN124" s="156">
        <v>0.43778730949164102</v>
      </c>
      <c r="FO124" s="156">
        <v>8.5000000000000006E-2</v>
      </c>
      <c r="FT124" s="156">
        <f t="shared" si="22"/>
        <v>6.2E-2</v>
      </c>
      <c r="FU124" s="156">
        <f t="shared" si="23"/>
        <v>14.179058906182922</v>
      </c>
      <c r="FX124" s="156">
        <v>-2.5628378365250799E-2</v>
      </c>
      <c r="FY124" s="156">
        <v>6.2E-2</v>
      </c>
    </row>
    <row r="125" spans="1:181" x14ac:dyDescent="0.35">
      <c r="AB125" s="158">
        <v>40603</v>
      </c>
      <c r="AC125" s="159">
        <v>2.7E-2</v>
      </c>
      <c r="AD125" s="159">
        <v>8.4</v>
      </c>
      <c r="AE125" s="159">
        <v>7.4999999999999997E-3</v>
      </c>
      <c r="AF125" s="159">
        <v>35653</v>
      </c>
      <c r="AG125" s="159">
        <v>-218851</v>
      </c>
      <c r="AK125" s="156">
        <v>0.02</v>
      </c>
      <c r="AL125" s="156">
        <f t="shared" si="16"/>
        <v>30.854343078902318</v>
      </c>
      <c r="BC125" s="156">
        <f t="shared" si="17"/>
        <v>4.8</v>
      </c>
      <c r="BD125" s="173">
        <f t="shared" si="18"/>
        <v>0.20392460220029204</v>
      </c>
      <c r="BL125" s="156">
        <v>4.8</v>
      </c>
      <c r="BM125" s="159">
        <v>1.2500000000000001E-2</v>
      </c>
      <c r="BN125" s="159">
        <v>39847.699999999997</v>
      </c>
      <c r="BO125" s="159">
        <v>-224671</v>
      </c>
      <c r="BQ125" s="47"/>
      <c r="CS125" s="158">
        <v>35765</v>
      </c>
      <c r="CT125" s="156">
        <v>0.30844965169805499</v>
      </c>
      <c r="CU125" s="156">
        <v>0.09</v>
      </c>
      <c r="CV125" s="184">
        <v>2548973430775.23</v>
      </c>
      <c r="CW125" s="184">
        <v>-696207519.33744597</v>
      </c>
      <c r="DB125" s="156">
        <v>0.30844965169805499</v>
      </c>
      <c r="DC125" s="156">
        <f t="shared" si="19"/>
        <v>0.95446640567086527</v>
      </c>
      <c r="DR125" s="34"/>
      <c r="DS125" s="34"/>
      <c r="DT125" s="184">
        <f t="shared" si="20"/>
        <v>0.06</v>
      </c>
      <c r="DU125" s="187">
        <f t="shared" si="21"/>
        <v>11.025090993177511</v>
      </c>
      <c r="ED125" s="156">
        <v>0.06</v>
      </c>
      <c r="EE125" s="184">
        <v>2548973430775.23</v>
      </c>
      <c r="EF125" s="184">
        <v>-9990872130.1470299</v>
      </c>
      <c r="FM125" s="158">
        <v>28491</v>
      </c>
      <c r="FN125" s="156">
        <v>0.55144227371165599</v>
      </c>
      <c r="FO125" s="156">
        <v>8.3000000000000004E-2</v>
      </c>
      <c r="FT125" s="156">
        <f t="shared" si="22"/>
        <v>6.2E-2</v>
      </c>
      <c r="FU125" s="156">
        <f t="shared" si="23"/>
        <v>14.179058906182922</v>
      </c>
      <c r="FX125" s="156">
        <v>-2.4614789621222401E-2</v>
      </c>
      <c r="FY125" s="156">
        <v>6.2E-2</v>
      </c>
    </row>
    <row r="126" spans="1:181" x14ac:dyDescent="0.35">
      <c r="AB126" s="158">
        <v>40634</v>
      </c>
      <c r="AC126" s="159">
        <v>3.2000000000000001E-2</v>
      </c>
      <c r="AD126" s="159">
        <v>8.5</v>
      </c>
      <c r="AE126" s="159">
        <v>7.4999999999999997E-3</v>
      </c>
      <c r="AF126" s="159">
        <v>35868.300000000003</v>
      </c>
      <c r="AG126" s="159">
        <v>-219684</v>
      </c>
      <c r="AK126" s="156">
        <v>0.02</v>
      </c>
      <c r="AL126" s="156">
        <f t="shared" si="16"/>
        <v>30.854343078902318</v>
      </c>
      <c r="BC126" s="156">
        <f t="shared" si="17"/>
        <v>4.8</v>
      </c>
      <c r="BD126" s="173">
        <f t="shared" si="18"/>
        <v>0.20392460220029204</v>
      </c>
      <c r="BL126" s="156">
        <v>4.8</v>
      </c>
      <c r="BM126" s="159">
        <v>1.2500000000000001E-2</v>
      </c>
      <c r="BN126" s="159">
        <v>40440.9</v>
      </c>
      <c r="BO126" s="159">
        <v>-224279</v>
      </c>
      <c r="BQ126" s="47"/>
      <c r="CS126" s="158">
        <v>35796</v>
      </c>
      <c r="CT126" s="156">
        <v>0.31839964046260799</v>
      </c>
      <c r="CU126" s="156">
        <v>0.11</v>
      </c>
      <c r="CV126" s="184">
        <v>2553281709155.5601</v>
      </c>
      <c r="CW126" s="184">
        <v>-683570761.43271303</v>
      </c>
      <c r="DB126" s="156">
        <v>0.31508297754108999</v>
      </c>
      <c r="DC126" s="156">
        <f t="shared" si="19"/>
        <v>0.96983230425655964</v>
      </c>
      <c r="DR126" s="34"/>
      <c r="DS126" s="34"/>
      <c r="DT126" s="184">
        <f t="shared" si="20"/>
        <v>0.06</v>
      </c>
      <c r="DU126" s="187">
        <f t="shared" si="21"/>
        <v>11.025090993177511</v>
      </c>
      <c r="ED126" s="156">
        <v>0.06</v>
      </c>
      <c r="EE126" s="184">
        <v>2553281709155.5601</v>
      </c>
      <c r="EF126" s="184">
        <v>-9916129079.7531109</v>
      </c>
      <c r="FM126" s="158">
        <v>28522</v>
      </c>
      <c r="FN126" s="156">
        <v>0.84459720424305595</v>
      </c>
      <c r="FO126" s="156">
        <v>8.3000000000000004E-2</v>
      </c>
      <c r="FT126" s="156">
        <f t="shared" si="22"/>
        <v>6.2E-2</v>
      </c>
      <c r="FU126" s="156">
        <f t="shared" si="23"/>
        <v>14.179058906182922</v>
      </c>
      <c r="FX126" s="156">
        <v>-2.3113354798688101E-2</v>
      </c>
      <c r="FY126" s="156">
        <v>6.2E-2</v>
      </c>
    </row>
    <row r="127" spans="1:181" x14ac:dyDescent="0.35">
      <c r="AB127" s="158">
        <v>40664</v>
      </c>
      <c r="AC127" s="159">
        <v>3.5999999999999997E-2</v>
      </c>
      <c r="AD127" s="159">
        <v>8.5</v>
      </c>
      <c r="AE127" s="159">
        <v>7.4999999999999997E-3</v>
      </c>
      <c r="AF127" s="159">
        <v>45137.2</v>
      </c>
      <c r="AG127" s="159">
        <v>-224671</v>
      </c>
      <c r="AK127" s="156">
        <v>2.1000000000000001E-2</v>
      </c>
      <c r="AL127" s="156">
        <f t="shared" si="16"/>
        <v>30.947317981459278</v>
      </c>
      <c r="BC127" s="156">
        <f t="shared" si="17"/>
        <v>4.8</v>
      </c>
      <c r="BD127" s="173">
        <f t="shared" si="18"/>
        <v>0.20392460220029204</v>
      </c>
      <c r="BL127" s="156">
        <v>4.9000000000000004</v>
      </c>
      <c r="BM127" s="159">
        <v>1.2500000000000001E-2</v>
      </c>
      <c r="BN127" s="159">
        <v>40739.9</v>
      </c>
      <c r="BO127" s="159">
        <v>-224275</v>
      </c>
      <c r="BQ127" s="47"/>
      <c r="CS127" s="158">
        <v>35827</v>
      </c>
      <c r="CT127" s="156">
        <v>0.31674130900184899</v>
      </c>
      <c r="CU127" s="156">
        <v>0.11</v>
      </c>
      <c r="CV127" s="184">
        <v>2569714199691.79</v>
      </c>
      <c r="CW127" s="184">
        <v>-968135820.00271797</v>
      </c>
      <c r="DB127" s="156">
        <v>0.31674130900184899</v>
      </c>
      <c r="DC127" s="156">
        <f t="shared" si="19"/>
        <v>0.97364370435829617</v>
      </c>
      <c r="DR127" s="34"/>
      <c r="DS127" s="34"/>
      <c r="DT127" s="184">
        <f t="shared" si="20"/>
        <v>0.06</v>
      </c>
      <c r="DU127" s="187">
        <f t="shared" si="21"/>
        <v>11.025090993177511</v>
      </c>
      <c r="ED127" s="156">
        <v>0.06</v>
      </c>
      <c r="EE127" s="184">
        <v>2569714199691.79</v>
      </c>
      <c r="EF127" s="184">
        <v>-9838218744.6607094</v>
      </c>
      <c r="FM127" s="158">
        <v>28550</v>
      </c>
      <c r="FN127" s="156">
        <v>0.51459837874633196</v>
      </c>
      <c r="FO127" s="156">
        <v>8.5000000000000006E-2</v>
      </c>
      <c r="FT127" s="156">
        <f t="shared" si="22"/>
        <v>6.2E-2</v>
      </c>
      <c r="FU127" s="156">
        <f t="shared" si="23"/>
        <v>14.179058906182922</v>
      </c>
      <c r="FX127" s="156">
        <v>-2.2361289577620298E-2</v>
      </c>
      <c r="FY127" s="156">
        <v>6.2E-2</v>
      </c>
    </row>
    <row r="128" spans="1:181" x14ac:dyDescent="0.35">
      <c r="AB128" s="158">
        <v>40695</v>
      </c>
      <c r="AC128" s="159">
        <v>3.5999999999999997E-2</v>
      </c>
      <c r="AD128" s="159">
        <v>8.5</v>
      </c>
      <c r="AE128" s="159">
        <v>7.4999999999999997E-3</v>
      </c>
      <c r="AF128" s="159">
        <v>36395.199999999997</v>
      </c>
      <c r="AG128" s="159">
        <v>-225043</v>
      </c>
      <c r="AK128" s="156">
        <v>2.1000000000000001E-2</v>
      </c>
      <c r="AL128" s="156">
        <f t="shared" si="16"/>
        <v>30.947317981459278</v>
      </c>
      <c r="BC128" s="156">
        <f t="shared" si="17"/>
        <v>4.9000000000000004</v>
      </c>
      <c r="BD128" s="173">
        <f t="shared" si="18"/>
        <v>0.20839689551619381</v>
      </c>
      <c r="BL128" s="156">
        <v>4.9000000000000004</v>
      </c>
      <c r="BM128" s="159">
        <v>1.4999999999999999E-2</v>
      </c>
      <c r="BN128" s="159">
        <v>40798.800000000003</v>
      </c>
      <c r="BO128" s="159">
        <v>-224104</v>
      </c>
      <c r="BQ128" s="47"/>
      <c r="CS128" s="158">
        <v>35855</v>
      </c>
      <c r="CT128" s="156">
        <v>0.31508297754108999</v>
      </c>
      <c r="CU128" s="156">
        <v>0.105</v>
      </c>
      <c r="CV128" s="184">
        <v>2606453444008.1201</v>
      </c>
      <c r="CW128" s="184">
        <v>-793684630.71380794</v>
      </c>
      <c r="DB128" s="156">
        <v>0.31757047473203698</v>
      </c>
      <c r="DC128" s="156">
        <f t="shared" si="19"/>
        <v>0.97554471209708515</v>
      </c>
      <c r="DR128" s="34"/>
      <c r="DS128" s="34"/>
      <c r="DT128" s="184">
        <f t="shared" si="20"/>
        <v>0.06</v>
      </c>
      <c r="DU128" s="187">
        <f t="shared" si="21"/>
        <v>11.025090993177511</v>
      </c>
      <c r="ED128" s="156">
        <v>0.06</v>
      </c>
      <c r="EE128" s="184">
        <v>2606453444008.1201</v>
      </c>
      <c r="EF128" s="184">
        <v>-9790455552.5394707</v>
      </c>
      <c r="FM128" s="158">
        <v>28581</v>
      </c>
      <c r="FN128" s="156">
        <v>3.7635889423917199E-2</v>
      </c>
      <c r="FO128" s="156">
        <v>8.4000000000000005E-2</v>
      </c>
      <c r="FT128" s="156">
        <f t="shared" si="22"/>
        <v>6.2E-2</v>
      </c>
      <c r="FU128" s="156">
        <f t="shared" si="23"/>
        <v>14.179058906182922</v>
      </c>
      <c r="FX128" s="156">
        <v>-1.6805214223448099E-2</v>
      </c>
      <c r="FY128" s="156">
        <v>6.2E-2</v>
      </c>
    </row>
    <row r="129" spans="28:181" x14ac:dyDescent="0.35">
      <c r="AB129" s="158">
        <v>40725</v>
      </c>
      <c r="AC129" s="159">
        <v>3.5999999999999997E-2</v>
      </c>
      <c r="AD129" s="159">
        <v>8.4</v>
      </c>
      <c r="AE129" s="159">
        <v>7.4999999999999997E-3</v>
      </c>
      <c r="AF129" s="159">
        <v>37044.9</v>
      </c>
      <c r="AG129" s="159">
        <v>-225810</v>
      </c>
      <c r="AK129" s="156">
        <v>2.1000000000000001E-2</v>
      </c>
      <c r="AL129" s="156">
        <f t="shared" si="16"/>
        <v>30.947317981459278</v>
      </c>
      <c r="BC129" s="156">
        <f t="shared" si="17"/>
        <v>4.9000000000000004</v>
      </c>
      <c r="BD129" s="173">
        <f t="shared" si="18"/>
        <v>0.20839689551619381</v>
      </c>
      <c r="BL129" s="156">
        <v>5</v>
      </c>
      <c r="BM129" s="159">
        <v>1.4999999999999999E-2</v>
      </c>
      <c r="BN129" s="159">
        <v>41261.300000000003</v>
      </c>
      <c r="BO129" s="159">
        <v>-223764</v>
      </c>
      <c r="BQ129" s="47"/>
      <c r="CS129" s="158">
        <v>35886</v>
      </c>
      <c r="CT129" s="156">
        <v>0.31757047473203698</v>
      </c>
      <c r="CU129" s="156">
        <v>0.1</v>
      </c>
      <c r="CV129" s="184">
        <v>2631454785151.4502</v>
      </c>
      <c r="CW129" s="184">
        <v>-906810159.44308805</v>
      </c>
      <c r="DB129" s="156">
        <v>0.31839964046260799</v>
      </c>
      <c r="DC129" s="156">
        <f t="shared" si="19"/>
        <v>0.97744254771990391</v>
      </c>
      <c r="DR129" s="34"/>
      <c r="DS129" s="34"/>
      <c r="DT129" s="184">
        <f t="shared" si="20"/>
        <v>0.06</v>
      </c>
      <c r="DU129" s="187">
        <f t="shared" si="21"/>
        <v>11.025090993177511</v>
      </c>
      <c r="ED129" s="156">
        <v>0.06</v>
      </c>
      <c r="EE129" s="184">
        <v>2631454785151.4502</v>
      </c>
      <c r="EF129" s="184">
        <v>-9763126116.1632309</v>
      </c>
      <c r="FM129" s="158">
        <v>28611</v>
      </c>
      <c r="FN129" s="156">
        <v>1.1048518534065299</v>
      </c>
      <c r="FO129" s="156">
        <v>8.5999999999999993E-2</v>
      </c>
      <c r="FT129" s="156">
        <f t="shared" si="22"/>
        <v>6.2E-2</v>
      </c>
      <c r="FU129" s="156">
        <f t="shared" si="23"/>
        <v>14.179058906182922</v>
      </c>
      <c r="FX129" s="156">
        <v>-1.6072633870408901E-2</v>
      </c>
      <c r="FY129" s="156">
        <v>6.2E-2</v>
      </c>
    </row>
    <row r="130" spans="28:181" x14ac:dyDescent="0.35">
      <c r="AB130" s="158">
        <v>40756</v>
      </c>
      <c r="AC130" s="159">
        <v>3.7999999999999999E-2</v>
      </c>
      <c r="AD130" s="159">
        <v>8.4</v>
      </c>
      <c r="AE130" s="159">
        <v>7.4999999999999997E-3</v>
      </c>
      <c r="AF130" s="159">
        <v>47518.3</v>
      </c>
      <c r="AG130" s="159">
        <v>-225423</v>
      </c>
      <c r="AK130" s="156">
        <v>2.1000000000000001E-2</v>
      </c>
      <c r="AL130" s="156">
        <f t="shared" si="16"/>
        <v>30.947317981459278</v>
      </c>
      <c r="BC130" s="156">
        <f t="shared" si="17"/>
        <v>5</v>
      </c>
      <c r="BD130" s="173">
        <f t="shared" si="18"/>
        <v>0.21230618404514701</v>
      </c>
      <c r="BL130" s="156">
        <v>5</v>
      </c>
      <c r="BM130" s="159">
        <v>1.4999999999999999E-2</v>
      </c>
      <c r="BN130" s="159">
        <v>41762.400000000001</v>
      </c>
      <c r="BO130" s="159">
        <v>-221086</v>
      </c>
      <c r="BQ130" s="47"/>
      <c r="CS130" s="158">
        <v>35916</v>
      </c>
      <c r="CT130" s="156">
        <v>0.32254546911431298</v>
      </c>
      <c r="CU130" s="156">
        <v>0.09</v>
      </c>
      <c r="CV130" s="184">
        <v>2658105362296.52</v>
      </c>
      <c r="CW130" s="184">
        <v>-1071157295.99468</v>
      </c>
      <c r="DB130" s="156">
        <v>0.32254546911431298</v>
      </c>
      <c r="DC130" s="156">
        <f t="shared" si="19"/>
        <v>0.98688299173798932</v>
      </c>
      <c r="DR130" s="34"/>
      <c r="DS130" s="34"/>
      <c r="DT130" s="184">
        <f t="shared" si="20"/>
        <v>0.06</v>
      </c>
      <c r="DU130" s="187">
        <f t="shared" si="21"/>
        <v>11.025090993177511</v>
      </c>
      <c r="ED130" s="156">
        <v>0.06</v>
      </c>
      <c r="EE130" s="184">
        <v>2658105362296.52</v>
      </c>
      <c r="EF130" s="184">
        <v>-9749112475.7276306</v>
      </c>
      <c r="FM130" s="158">
        <v>28642</v>
      </c>
      <c r="FN130" s="156">
        <v>0.68314518731099805</v>
      </c>
      <c r="FO130" s="156">
        <v>8.4000000000000005E-2</v>
      </c>
      <c r="FT130" s="156">
        <f t="shared" si="22"/>
        <v>6.2E-2</v>
      </c>
      <c r="FU130" s="156">
        <f t="shared" si="23"/>
        <v>14.179058906182922</v>
      </c>
      <c r="FX130" s="156">
        <v>-1.54717148715525E-2</v>
      </c>
      <c r="FY130" s="156">
        <v>6.2E-2</v>
      </c>
    </row>
    <row r="131" spans="28:181" x14ac:dyDescent="0.35">
      <c r="AB131" s="158">
        <v>40787</v>
      </c>
      <c r="AC131" s="159">
        <v>3.9E-2</v>
      </c>
      <c r="AD131" s="159">
        <v>8.4</v>
      </c>
      <c r="AE131" s="159">
        <v>7.4999999999999997E-3</v>
      </c>
      <c r="AF131" s="159">
        <v>38144.6</v>
      </c>
      <c r="AG131" s="159">
        <v>-225703</v>
      </c>
      <c r="AK131" s="156">
        <v>2.1000000000000001E-2</v>
      </c>
      <c r="AL131" s="156">
        <f t="shared" si="16"/>
        <v>30.947317981459278</v>
      </c>
      <c r="BC131" s="156">
        <f t="shared" si="17"/>
        <v>5</v>
      </c>
      <c r="BD131" s="173">
        <f t="shared" si="18"/>
        <v>0.21230618404514701</v>
      </c>
      <c r="BL131" s="156">
        <v>5</v>
      </c>
      <c r="BM131" s="159">
        <v>1.7500000000000002E-2</v>
      </c>
      <c r="BN131" s="159">
        <v>41855.5</v>
      </c>
      <c r="BO131" s="159">
        <v>-220986</v>
      </c>
      <c r="BQ131" s="47"/>
      <c r="CS131" s="158">
        <v>35947</v>
      </c>
      <c r="CT131" s="156">
        <v>0.33083712641810598</v>
      </c>
      <c r="CU131" s="156">
        <v>0.09</v>
      </c>
      <c r="CV131" s="184">
        <v>2690191200399.2002</v>
      </c>
      <c r="CW131" s="184">
        <v>-624761524.86132002</v>
      </c>
      <c r="DB131" s="156">
        <v>0.33083712641810598</v>
      </c>
      <c r="DC131" s="156">
        <f t="shared" si="19"/>
        <v>1.0055070516538487</v>
      </c>
      <c r="DR131" s="34"/>
      <c r="DS131" s="34"/>
      <c r="DT131" s="184">
        <f t="shared" si="20"/>
        <v>0.06</v>
      </c>
      <c r="DU131" s="187">
        <f t="shared" si="21"/>
        <v>11.025090993177511</v>
      </c>
      <c r="ED131" s="156">
        <v>0.06</v>
      </c>
      <c r="EE131" s="184">
        <v>2690191200399.2002</v>
      </c>
      <c r="EF131" s="184">
        <v>-9741853357.9706402</v>
      </c>
      <c r="FM131" s="158">
        <v>28672</v>
      </c>
      <c r="FN131" s="156">
        <v>0.89214677456035696</v>
      </c>
      <c r="FO131" s="156">
        <v>8.5000000000000006E-2</v>
      </c>
      <c r="FT131" s="156">
        <f t="shared" si="22"/>
        <v>6.2E-2</v>
      </c>
      <c r="FU131" s="156">
        <f t="shared" si="23"/>
        <v>14.179058906182922</v>
      </c>
      <c r="FX131" s="156">
        <v>-1.4856116673460699E-2</v>
      </c>
      <c r="FY131" s="156">
        <v>6.2E-2</v>
      </c>
    </row>
    <row r="132" spans="28:181" x14ac:dyDescent="0.35">
      <c r="AB132" s="158">
        <v>40817</v>
      </c>
      <c r="AC132" s="159">
        <v>3.5000000000000003E-2</v>
      </c>
      <c r="AD132" s="159">
        <v>8.1999999999999993</v>
      </c>
      <c r="AE132" s="159">
        <v>7.4999999999999997E-3</v>
      </c>
      <c r="AF132" s="159">
        <v>47853.3</v>
      </c>
      <c r="AG132" s="159">
        <v>-226645</v>
      </c>
      <c r="AK132" s="156">
        <v>2.1000000000000001E-2</v>
      </c>
      <c r="AL132" s="156">
        <f t="shared" si="16"/>
        <v>30.947317981459278</v>
      </c>
      <c r="BC132" s="156">
        <f t="shared" si="17"/>
        <v>5</v>
      </c>
      <c r="BD132" s="173">
        <f t="shared" si="18"/>
        <v>0.21230618404514701</v>
      </c>
      <c r="BL132" s="156">
        <v>5</v>
      </c>
      <c r="BM132" s="159">
        <v>1.7500000000000002E-2</v>
      </c>
      <c r="BN132" s="159">
        <v>41892</v>
      </c>
      <c r="BO132" s="159">
        <v>-220950</v>
      </c>
      <c r="BQ132" s="47"/>
      <c r="CS132" s="158">
        <v>35977</v>
      </c>
      <c r="CT132" s="156">
        <v>0.34078711518265897</v>
      </c>
      <c r="CU132" s="156">
        <v>0.09</v>
      </c>
      <c r="CV132" s="184">
        <v>2708144123807.7202</v>
      </c>
      <c r="CW132" s="184">
        <v>-1017362383.6090699</v>
      </c>
      <c r="DB132" s="156">
        <v>0.34078711518265897</v>
      </c>
      <c r="DC132" s="156">
        <f t="shared" si="19"/>
        <v>1.0273649319289415</v>
      </c>
      <c r="DR132" s="34"/>
      <c r="DS132" s="34"/>
      <c r="DT132" s="184">
        <f t="shared" si="20"/>
        <v>0.06</v>
      </c>
      <c r="DU132" s="187">
        <f t="shared" si="21"/>
        <v>11.025090993177511</v>
      </c>
      <c r="ED132" s="156">
        <v>0.06</v>
      </c>
      <c r="EE132" s="184">
        <v>2708144123807.7202</v>
      </c>
      <c r="EF132" s="184">
        <v>-9649638263.9472008</v>
      </c>
      <c r="FM132" s="158">
        <v>28703</v>
      </c>
      <c r="FN132" s="156">
        <v>0.55921067093171895</v>
      </c>
      <c r="FO132" s="156">
        <v>8.5000000000000006E-2</v>
      </c>
      <c r="FT132" s="156">
        <f t="shared" si="22"/>
        <v>6.2E-2</v>
      </c>
      <c r="FU132" s="156">
        <f t="shared" si="23"/>
        <v>14.179058906182922</v>
      </c>
      <c r="FX132" s="156">
        <v>-1.2427353960585599E-2</v>
      </c>
      <c r="FY132" s="156">
        <v>6.2E-2</v>
      </c>
    </row>
    <row r="133" spans="28:181" x14ac:dyDescent="0.35">
      <c r="AB133" s="158">
        <v>40848</v>
      </c>
      <c r="AC133" s="159">
        <v>3.4000000000000002E-2</v>
      </c>
      <c r="AD133" s="159">
        <v>8</v>
      </c>
      <c r="AE133" s="159">
        <v>7.4999999999999997E-3</v>
      </c>
      <c r="AF133" s="159">
        <v>38446.5</v>
      </c>
      <c r="AG133" s="159">
        <v>-226633</v>
      </c>
      <c r="AK133" s="156">
        <v>2.1000000000000001E-2</v>
      </c>
      <c r="AL133" s="156">
        <f t="shared" si="16"/>
        <v>30.947317981459278</v>
      </c>
      <c r="BC133" s="156">
        <f t="shared" si="17"/>
        <v>5</v>
      </c>
      <c r="BD133" s="173">
        <f t="shared" si="18"/>
        <v>0.21230618404514701</v>
      </c>
      <c r="BL133" s="156">
        <v>5</v>
      </c>
      <c r="BM133" s="159">
        <v>1.7500000000000002E-2</v>
      </c>
      <c r="BN133" s="159">
        <v>42094.8</v>
      </c>
      <c r="BO133" s="159">
        <v>-220284</v>
      </c>
      <c r="BQ133" s="47"/>
      <c r="CS133" s="158">
        <v>36008</v>
      </c>
      <c r="CT133" s="156">
        <v>0.34244544664341697</v>
      </c>
      <c r="CU133" s="156">
        <v>0.09</v>
      </c>
      <c r="CV133" s="184">
        <v>2738880971450.7998</v>
      </c>
      <c r="CW133" s="184">
        <v>-499132075.972166</v>
      </c>
      <c r="DB133" s="156">
        <v>0.34244544664341697</v>
      </c>
      <c r="DC133" s="156">
        <f t="shared" si="19"/>
        <v>1.0309521775832735</v>
      </c>
      <c r="DR133" s="34"/>
      <c r="DS133" s="34"/>
      <c r="DT133" s="184">
        <f t="shared" si="20"/>
        <v>0.06</v>
      </c>
      <c r="DU133" s="187">
        <f t="shared" si="21"/>
        <v>11.025090993177511</v>
      </c>
      <c r="ED133" s="156">
        <v>0.06</v>
      </c>
      <c r="EE133" s="184">
        <v>2738880971450.7998</v>
      </c>
      <c r="EF133" s="184">
        <v>-9609393383.6646805</v>
      </c>
      <c r="FM133" s="158">
        <v>28734</v>
      </c>
      <c r="FN133" s="156">
        <v>6.60142532658418E-3</v>
      </c>
      <c r="FO133" s="156">
        <v>8.4000000000000005E-2</v>
      </c>
      <c r="FT133" s="156">
        <f t="shared" si="22"/>
        <v>6.2E-2</v>
      </c>
      <c r="FU133" s="156">
        <f t="shared" si="23"/>
        <v>14.179058906182922</v>
      </c>
      <c r="FX133" s="156">
        <v>-1.0988416583119401E-2</v>
      </c>
      <c r="FY133" s="156">
        <v>6.2E-2</v>
      </c>
    </row>
    <row r="134" spans="28:181" x14ac:dyDescent="0.35">
      <c r="AB134" s="158">
        <v>40878</v>
      </c>
      <c r="AC134" s="159">
        <v>0.03</v>
      </c>
      <c r="AD134" s="159">
        <v>7.9</v>
      </c>
      <c r="AE134" s="159">
        <v>7.4999999999999997E-3</v>
      </c>
      <c r="AF134" s="159">
        <v>38551</v>
      </c>
      <c r="AG134" s="159">
        <v>-229973</v>
      </c>
      <c r="AK134" s="156">
        <v>2.1000000000000001E-2</v>
      </c>
      <c r="AL134" s="156">
        <f t="shared" si="16"/>
        <v>30.947317981459278</v>
      </c>
      <c r="BC134" s="156">
        <f t="shared" si="17"/>
        <v>5</v>
      </c>
      <c r="BD134" s="173">
        <f t="shared" si="18"/>
        <v>0.21230618404514701</v>
      </c>
      <c r="BL134" s="156">
        <v>5.0999999999999996</v>
      </c>
      <c r="BM134" s="159">
        <v>1.7500000000000002E-2</v>
      </c>
      <c r="BN134" s="159">
        <v>42143.4</v>
      </c>
      <c r="BO134" s="159">
        <v>-219684</v>
      </c>
      <c r="BQ134" s="47"/>
      <c r="CS134" s="158">
        <v>36039</v>
      </c>
      <c r="CT134" s="156">
        <v>0.34824960675588101</v>
      </c>
      <c r="CU134" s="156">
        <v>0.09</v>
      </c>
      <c r="CV134" s="184">
        <v>2784455941705.9399</v>
      </c>
      <c r="CW134" s="184">
        <v>-966000211.32567096</v>
      </c>
      <c r="DB134" s="156">
        <v>0.34327461237360501</v>
      </c>
      <c r="DC134" s="156">
        <f t="shared" si="19"/>
        <v>1.0327395849351035</v>
      </c>
      <c r="DR134" s="34"/>
      <c r="DS134" s="34"/>
      <c r="DT134" s="184">
        <f t="shared" si="20"/>
        <v>0.06</v>
      </c>
      <c r="DU134" s="187">
        <f t="shared" si="21"/>
        <v>11.025090993177511</v>
      </c>
      <c r="ED134" s="156">
        <v>0.06</v>
      </c>
      <c r="EE134" s="184">
        <v>2784455941705.9399</v>
      </c>
      <c r="EF134" s="184">
        <v>-9443624031.5270596</v>
      </c>
      <c r="FM134" s="158">
        <v>28764</v>
      </c>
      <c r="FN134" s="156">
        <v>1.4785446709513399</v>
      </c>
      <c r="FO134" s="156">
        <v>8.1000000000000003E-2</v>
      </c>
      <c r="FT134" s="156">
        <f t="shared" si="22"/>
        <v>6.3E-2</v>
      </c>
      <c r="FU134" s="156">
        <f t="shared" si="23"/>
        <v>14.965203604511771</v>
      </c>
      <c r="FX134" s="156">
        <v>-8.4120275432722595E-3</v>
      </c>
      <c r="FY134" s="156">
        <v>6.3E-2</v>
      </c>
    </row>
    <row r="135" spans="28:181" x14ac:dyDescent="0.35">
      <c r="AB135" s="158">
        <v>40909</v>
      </c>
      <c r="AC135" s="159">
        <v>2.9000000000000001E-2</v>
      </c>
      <c r="AD135" s="159">
        <v>7.7</v>
      </c>
      <c r="AE135" s="159">
        <v>7.4999999999999997E-3</v>
      </c>
      <c r="AF135" s="159">
        <v>48640.2</v>
      </c>
      <c r="AG135" s="159">
        <v>-231056</v>
      </c>
      <c r="AK135" s="156">
        <v>2.1000000000000001E-2</v>
      </c>
      <c r="AL135" s="156">
        <f t="shared" si="16"/>
        <v>30.947317981459278</v>
      </c>
      <c r="BC135" s="156">
        <f t="shared" si="17"/>
        <v>5.0999999999999996</v>
      </c>
      <c r="BD135" s="173">
        <f t="shared" si="18"/>
        <v>0.21561740860534609</v>
      </c>
      <c r="BL135" s="156">
        <v>5.0999999999999996</v>
      </c>
      <c r="BM135" s="159">
        <v>1.7500000000000002E-2</v>
      </c>
      <c r="BN135" s="159">
        <v>42164.2</v>
      </c>
      <c r="BO135" s="159">
        <v>-218851</v>
      </c>
      <c r="BQ135" s="47"/>
      <c r="CS135" s="158">
        <v>36069</v>
      </c>
      <c r="CT135" s="156">
        <v>0.359028761250622</v>
      </c>
      <c r="CU135" s="156">
        <v>0.09</v>
      </c>
      <c r="CV135" s="184">
        <v>2817566697955.48</v>
      </c>
      <c r="CW135" s="184">
        <v>-787892831.60699105</v>
      </c>
      <c r="DB135" s="156">
        <v>0.34410377810417597</v>
      </c>
      <c r="DC135" s="156">
        <f t="shared" si="19"/>
        <v>1.0345228054265858</v>
      </c>
      <c r="DR135" s="34"/>
      <c r="DS135" s="34"/>
      <c r="DT135" s="184">
        <f t="shared" si="20"/>
        <v>0.06</v>
      </c>
      <c r="DU135" s="187">
        <f t="shared" si="21"/>
        <v>11.025090993177511</v>
      </c>
      <c r="ED135" s="156">
        <v>0.06</v>
      </c>
      <c r="EE135" s="184">
        <v>2816130564372.1602</v>
      </c>
      <c r="EF135" s="184">
        <v>-9425534189.8435802</v>
      </c>
      <c r="FM135" s="158">
        <v>28795</v>
      </c>
      <c r="FN135" s="156">
        <v>0.62308836694827496</v>
      </c>
      <c r="FO135" s="156">
        <v>8.2000000000000003E-2</v>
      </c>
      <c r="FT135" s="156">
        <f t="shared" si="22"/>
        <v>6.3E-2</v>
      </c>
      <c r="FU135" s="156">
        <f t="shared" si="23"/>
        <v>14.965203604511771</v>
      </c>
      <c r="FX135" s="156">
        <v>-7.7131332564019696E-3</v>
      </c>
      <c r="FY135" s="156">
        <v>6.3E-2</v>
      </c>
    </row>
    <row r="136" spans="28:181" x14ac:dyDescent="0.35">
      <c r="AB136" s="158">
        <v>40940</v>
      </c>
      <c r="AC136" s="159">
        <v>2.9000000000000001E-2</v>
      </c>
      <c r="AD136" s="159">
        <v>7.7</v>
      </c>
      <c r="AE136" s="159">
        <v>7.4999999999999997E-3</v>
      </c>
      <c r="AF136" s="159">
        <v>39082.800000000003</v>
      </c>
      <c r="AG136" s="159">
        <v>-226210</v>
      </c>
      <c r="AK136" s="156">
        <v>2.1000000000000001E-2</v>
      </c>
      <c r="AL136" s="156">
        <f t="shared" si="16"/>
        <v>30.947317981459278</v>
      </c>
      <c r="BC136" s="156">
        <f t="shared" si="17"/>
        <v>5.0999999999999996</v>
      </c>
      <c r="BD136" s="173">
        <f t="shared" si="18"/>
        <v>0.21561740860534609</v>
      </c>
      <c r="BL136" s="156">
        <v>5.0999999999999996</v>
      </c>
      <c r="BM136" s="159">
        <v>1.7500000000000002E-2</v>
      </c>
      <c r="BN136" s="159">
        <v>42426.7</v>
      </c>
      <c r="BO136" s="159">
        <v>-218338</v>
      </c>
      <c r="BQ136" s="47"/>
      <c r="CS136" s="158">
        <v>36100</v>
      </c>
      <c r="CT136" s="156">
        <v>0.36317458990271001</v>
      </c>
      <c r="CU136" s="156">
        <v>0.09</v>
      </c>
      <c r="CV136" s="184">
        <v>2816130564372.1602</v>
      </c>
      <c r="CW136" s="184">
        <v>-555255631.675174</v>
      </c>
      <c r="DB136" s="156">
        <v>0.34410377810417597</v>
      </c>
      <c r="DC136" s="156">
        <f t="shared" si="19"/>
        <v>1.0345228054265858</v>
      </c>
      <c r="DR136" s="34"/>
      <c r="DS136" s="34"/>
      <c r="DT136" s="184">
        <f t="shared" si="20"/>
        <v>0.06</v>
      </c>
      <c r="DU136" s="187">
        <f t="shared" si="21"/>
        <v>11.025090993177511</v>
      </c>
      <c r="ED136" s="156">
        <v>0.06</v>
      </c>
      <c r="EE136" s="184">
        <v>2817566697955.48</v>
      </c>
      <c r="EF136" s="184">
        <v>-9394319376.300211</v>
      </c>
      <c r="FM136" s="158">
        <v>28825</v>
      </c>
      <c r="FN136" s="156">
        <v>0.15683560346721701</v>
      </c>
      <c r="FO136" s="156">
        <v>8.3000000000000004E-2</v>
      </c>
      <c r="FT136" s="156">
        <f t="shared" si="22"/>
        <v>6.3E-2</v>
      </c>
      <c r="FU136" s="156">
        <f t="shared" si="23"/>
        <v>14.965203604511771</v>
      </c>
      <c r="FX136" s="156">
        <v>-6.0175198927030996E-3</v>
      </c>
      <c r="FY136" s="156">
        <v>6.3E-2</v>
      </c>
    </row>
    <row r="137" spans="28:181" x14ac:dyDescent="0.35">
      <c r="AB137" s="158">
        <v>40969</v>
      </c>
      <c r="AC137" s="159">
        <v>2.7E-2</v>
      </c>
      <c r="AD137" s="159">
        <v>7.6</v>
      </c>
      <c r="AE137" s="159">
        <v>7.4999999999999997E-3</v>
      </c>
      <c r="AF137" s="159">
        <v>39244.1</v>
      </c>
      <c r="AG137" s="159">
        <v>-236533</v>
      </c>
      <c r="AK137" s="156">
        <v>2.1000000000000001E-2</v>
      </c>
      <c r="AL137" s="156">
        <f t="shared" si="16"/>
        <v>30.947317981459278</v>
      </c>
      <c r="BC137" s="156">
        <f t="shared" si="17"/>
        <v>5.0999999999999996</v>
      </c>
      <c r="BD137" s="173">
        <f t="shared" si="18"/>
        <v>0.21561740860534609</v>
      </c>
      <c r="BL137" s="156">
        <v>5.0999999999999996</v>
      </c>
      <c r="BM137" s="159">
        <v>0.02</v>
      </c>
      <c r="BN137" s="159">
        <v>42430.400000000001</v>
      </c>
      <c r="BO137" s="159">
        <v>-216781</v>
      </c>
      <c r="BQ137" s="47"/>
      <c r="CS137" s="158">
        <v>36130</v>
      </c>
      <c r="CT137" s="156">
        <v>0.35571209832948703</v>
      </c>
      <c r="CU137" s="156">
        <v>0.09</v>
      </c>
      <c r="CV137" s="184">
        <v>2845302984193.6899</v>
      </c>
      <c r="CW137" s="184">
        <v>-651872862.25096405</v>
      </c>
      <c r="DB137" s="156">
        <v>0.34742044102569303</v>
      </c>
      <c r="DC137" s="156">
        <f t="shared" si="19"/>
        <v>1.0416131719253241</v>
      </c>
      <c r="DR137" s="34"/>
      <c r="DS137" s="34"/>
      <c r="DT137" s="184">
        <f t="shared" si="20"/>
        <v>0.06</v>
      </c>
      <c r="DU137" s="187">
        <f t="shared" si="21"/>
        <v>11.025090993177511</v>
      </c>
      <c r="ED137" s="156">
        <v>0.06</v>
      </c>
      <c r="EE137" s="184">
        <v>2845302984193.6899</v>
      </c>
      <c r="EF137" s="184">
        <v>-9364013749.8960991</v>
      </c>
      <c r="FM137" s="158">
        <v>28856</v>
      </c>
      <c r="FN137" s="156">
        <v>0.10067690769965799</v>
      </c>
      <c r="FO137" s="156">
        <v>8.1000000000000003E-2</v>
      </c>
      <c r="FT137" s="156">
        <f t="shared" si="22"/>
        <v>6.3E-2</v>
      </c>
      <c r="FU137" s="156">
        <f t="shared" si="23"/>
        <v>14.965203604511771</v>
      </c>
      <c r="FX137" s="156">
        <v>-5.8307850946459402E-3</v>
      </c>
      <c r="FY137" s="156">
        <v>6.3E-2</v>
      </c>
    </row>
    <row r="138" spans="28:181" x14ac:dyDescent="0.35">
      <c r="AB138" s="158">
        <v>41000</v>
      </c>
      <c r="AC138" s="159">
        <v>2.3E-2</v>
      </c>
      <c r="AD138" s="159">
        <v>7.5</v>
      </c>
      <c r="AE138" s="159">
        <v>7.4999999999999997E-3</v>
      </c>
      <c r="AF138" s="159">
        <v>49346.1</v>
      </c>
      <c r="AG138" s="159">
        <v>-232284</v>
      </c>
      <c r="AK138" s="156">
        <v>2.1000000000000001E-2</v>
      </c>
      <c r="AL138" s="156">
        <f t="shared" si="16"/>
        <v>30.947317981459278</v>
      </c>
      <c r="BC138" s="156">
        <f t="shared" si="17"/>
        <v>5.0999999999999996</v>
      </c>
      <c r="BD138" s="173">
        <f t="shared" si="18"/>
        <v>0.21561740860534609</v>
      </c>
      <c r="BL138" s="156">
        <v>5.0999999999999996</v>
      </c>
      <c r="BM138" s="159">
        <v>0.02</v>
      </c>
      <c r="BN138" s="159">
        <v>42461.7</v>
      </c>
      <c r="BO138" s="159">
        <v>-216055</v>
      </c>
      <c r="BQ138" s="47"/>
      <c r="CS138" s="158">
        <v>36161</v>
      </c>
      <c r="CT138" s="156">
        <v>0.34824960675588101</v>
      </c>
      <c r="CU138" s="156">
        <v>0.09</v>
      </c>
      <c r="CV138" s="184">
        <v>2920522534659.4702</v>
      </c>
      <c r="CW138" s="184">
        <v>-772511851.97040606</v>
      </c>
      <c r="DB138" s="156">
        <v>0.34824960675588101</v>
      </c>
      <c r="DC138" s="156">
        <f t="shared" si="19"/>
        <v>1.0433749732725803</v>
      </c>
      <c r="DR138" s="34"/>
      <c r="DS138" s="34"/>
      <c r="DT138" s="184">
        <f t="shared" si="20"/>
        <v>0.06</v>
      </c>
      <c r="DU138" s="187">
        <f t="shared" si="21"/>
        <v>11.025090993177511</v>
      </c>
      <c r="ED138" s="156">
        <v>0.06</v>
      </c>
      <c r="EE138" s="184">
        <v>2920522534659.4702</v>
      </c>
      <c r="EF138" s="184">
        <v>-9323265650.4199409</v>
      </c>
      <c r="FM138" s="158">
        <v>28887</v>
      </c>
      <c r="FN138" s="156">
        <v>1.17837353358036</v>
      </c>
      <c r="FO138" s="156">
        <v>0.08</v>
      </c>
      <c r="FT138" s="156">
        <f t="shared" si="22"/>
        <v>6.3E-2</v>
      </c>
      <c r="FU138" s="156">
        <f t="shared" si="23"/>
        <v>14.965203604511771</v>
      </c>
      <c r="FX138" s="156">
        <v>-5.1390427363597396E-3</v>
      </c>
      <c r="FY138" s="156">
        <v>6.3E-2</v>
      </c>
    </row>
    <row r="139" spans="28:181" x14ac:dyDescent="0.35">
      <c r="AB139" s="158">
        <v>41030</v>
      </c>
      <c r="AC139" s="159">
        <v>1.7000000000000001E-2</v>
      </c>
      <c r="AD139" s="159">
        <v>7.5</v>
      </c>
      <c r="AE139" s="159">
        <v>7.4999999999999997E-3</v>
      </c>
      <c r="AF139" s="159">
        <v>39608.800000000003</v>
      </c>
      <c r="AG139" s="159">
        <v>-231041</v>
      </c>
      <c r="AK139" s="156">
        <v>2.1000000000000001E-2</v>
      </c>
      <c r="AL139" s="156">
        <f t="shared" si="16"/>
        <v>30.947317981459278</v>
      </c>
      <c r="BC139" s="156">
        <f t="shared" si="17"/>
        <v>5.0999999999999996</v>
      </c>
      <c r="BD139" s="173">
        <f t="shared" si="18"/>
        <v>0.21561740860534609</v>
      </c>
      <c r="BL139" s="156">
        <v>5.0999999999999996</v>
      </c>
      <c r="BM139" s="159">
        <v>0.02</v>
      </c>
      <c r="BN139" s="159">
        <v>42613.599999999999</v>
      </c>
      <c r="BO139" s="159">
        <v>-214086</v>
      </c>
      <c r="BQ139" s="47"/>
      <c r="CS139" s="158">
        <v>36192</v>
      </c>
      <c r="CT139" s="156">
        <v>0.34410377810417597</v>
      </c>
      <c r="CU139" s="156">
        <v>0.09</v>
      </c>
      <c r="CV139" s="184">
        <v>2939669984784.96</v>
      </c>
      <c r="CW139" s="184">
        <v>-633813977.58426404</v>
      </c>
      <c r="DB139" s="156">
        <v>0.34824960675588101</v>
      </c>
      <c r="DC139" s="156">
        <f t="shared" si="19"/>
        <v>1.0433749732725803</v>
      </c>
      <c r="DR139" s="34"/>
      <c r="DS139" s="34"/>
      <c r="DT139" s="184">
        <f t="shared" si="20"/>
        <v>0.06</v>
      </c>
      <c r="DU139" s="187">
        <f t="shared" si="21"/>
        <v>11.025090993177511</v>
      </c>
      <c r="ED139" s="156">
        <v>0.06</v>
      </c>
      <c r="EE139" s="184">
        <v>2939669984784.96</v>
      </c>
      <c r="EF139" s="184">
        <v>-9240470048.7768307</v>
      </c>
      <c r="FM139" s="158">
        <v>28915</v>
      </c>
      <c r="FN139" s="156">
        <v>0.78672051517693997</v>
      </c>
      <c r="FO139" s="156">
        <v>7.9000000000000001E-2</v>
      </c>
      <c r="FT139" s="156">
        <f t="shared" si="22"/>
        <v>6.3E-2</v>
      </c>
      <c r="FU139" s="156">
        <f t="shared" si="23"/>
        <v>14.965203604511771</v>
      </c>
      <c r="FX139" s="156">
        <v>-5.1312265312660598E-3</v>
      </c>
      <c r="FY139" s="156">
        <v>6.3E-2</v>
      </c>
    </row>
    <row r="140" spans="28:181" x14ac:dyDescent="0.35">
      <c r="AB140" s="158">
        <v>41061</v>
      </c>
      <c r="AC140" s="159">
        <v>1.7000000000000001E-2</v>
      </c>
      <c r="AD140" s="159">
        <v>7.6</v>
      </c>
      <c r="AE140" s="159">
        <v>7.4999999999999997E-3</v>
      </c>
      <c r="AF140" s="159">
        <v>39847.699999999997</v>
      </c>
      <c r="AG140" s="159">
        <v>-228746</v>
      </c>
      <c r="AK140" s="156">
        <v>2.1999999999999999E-2</v>
      </c>
      <c r="AL140" s="156">
        <f t="shared" si="16"/>
        <v>30.854343078902318</v>
      </c>
      <c r="BC140" s="156">
        <f t="shared" si="17"/>
        <v>5.0999999999999996</v>
      </c>
      <c r="BD140" s="173">
        <f t="shared" si="18"/>
        <v>0.21561740860534609</v>
      </c>
      <c r="BL140" s="156">
        <v>5.0999999999999996</v>
      </c>
      <c r="BM140" s="159">
        <v>0.02</v>
      </c>
      <c r="BN140" s="159">
        <v>42875.199999999997</v>
      </c>
      <c r="BO140" s="159">
        <v>-212154</v>
      </c>
      <c r="BQ140" s="47"/>
      <c r="CS140" s="158">
        <v>36220</v>
      </c>
      <c r="CT140" s="156">
        <v>0.34327461237360501</v>
      </c>
      <c r="CU140" s="156">
        <v>0.08</v>
      </c>
      <c r="CV140" s="184">
        <v>3012061672265.8301</v>
      </c>
      <c r="CW140" s="184">
        <v>-720765035.04271495</v>
      </c>
      <c r="DB140" s="156">
        <v>0.34824960675588101</v>
      </c>
      <c r="DC140" s="156">
        <f t="shared" si="19"/>
        <v>1.0433749732725803</v>
      </c>
      <c r="DR140" s="34"/>
      <c r="DS140" s="34"/>
      <c r="DT140" s="184">
        <f t="shared" si="20"/>
        <v>6.25E-2</v>
      </c>
      <c r="DU140" s="187">
        <f t="shared" si="21"/>
        <v>12.184749481198914</v>
      </c>
      <c r="ED140" s="156">
        <v>6.25E-2</v>
      </c>
      <c r="EE140" s="184">
        <v>3012061672265.8301</v>
      </c>
      <c r="EF140" s="184">
        <v>-9087217033.8120098</v>
      </c>
      <c r="FM140" s="158">
        <v>28946</v>
      </c>
      <c r="FN140" s="156">
        <v>0.71992208453929096</v>
      </c>
      <c r="FO140" s="156">
        <v>7.9000000000000001E-2</v>
      </c>
      <c r="FT140" s="156">
        <f t="shared" si="22"/>
        <v>6.3E-2</v>
      </c>
      <c r="FU140" s="156">
        <f t="shared" si="23"/>
        <v>14.965203604511771</v>
      </c>
      <c r="FX140" s="156">
        <v>-5.0145264258100297E-3</v>
      </c>
      <c r="FY140" s="156">
        <v>6.3E-2</v>
      </c>
    </row>
    <row r="141" spans="28:181" x14ac:dyDescent="0.35">
      <c r="AB141" s="158">
        <v>41091</v>
      </c>
      <c r="AC141" s="159">
        <v>1.4E-2</v>
      </c>
      <c r="AD141" s="159">
        <v>7.6</v>
      </c>
      <c r="AE141" s="159">
        <v>7.4999999999999997E-3</v>
      </c>
      <c r="AF141" s="159">
        <v>50202.2</v>
      </c>
      <c r="AG141" s="159">
        <v>-227706</v>
      </c>
      <c r="AK141" s="156">
        <v>2.1999999999999999E-2</v>
      </c>
      <c r="AL141" s="156">
        <f t="shared" si="16"/>
        <v>30.854343078902318</v>
      </c>
      <c r="BC141" s="156">
        <f t="shared" si="17"/>
        <v>5.0999999999999996</v>
      </c>
      <c r="BD141" s="173">
        <f t="shared" si="18"/>
        <v>0.21561740860534609</v>
      </c>
      <c r="BL141" s="156">
        <v>5.2</v>
      </c>
      <c r="BM141" s="159">
        <v>0.02</v>
      </c>
      <c r="BN141" s="159">
        <v>43091.8</v>
      </c>
      <c r="BO141" s="159">
        <v>-211555</v>
      </c>
      <c r="BQ141" s="47"/>
      <c r="CS141" s="158">
        <v>36251</v>
      </c>
      <c r="CT141" s="156">
        <v>0.34410377810417597</v>
      </c>
      <c r="CU141" s="156">
        <v>0.08</v>
      </c>
      <c r="CV141" s="184">
        <v>3014975096143.8901</v>
      </c>
      <c r="CW141" s="184">
        <v>-608102695.56193805</v>
      </c>
      <c r="DB141" s="156">
        <v>0.35156626967739901</v>
      </c>
      <c r="DC141" s="156">
        <f t="shared" si="19"/>
        <v>1.0503780518469343</v>
      </c>
      <c r="DR141" s="34"/>
      <c r="DS141" s="34"/>
      <c r="DT141" s="184">
        <f t="shared" si="20"/>
        <v>6.25E-2</v>
      </c>
      <c r="DU141" s="187">
        <f t="shared" si="21"/>
        <v>12.184749481198914</v>
      </c>
      <c r="ED141" s="156">
        <v>6.25E-2</v>
      </c>
      <c r="EE141" s="184">
        <v>3014975096143.8901</v>
      </c>
      <c r="EF141" s="184">
        <v>-8942980101.6759605</v>
      </c>
      <c r="FM141" s="158">
        <v>28976</v>
      </c>
      <c r="FN141" s="156">
        <v>1.2160022563412001</v>
      </c>
      <c r="FO141" s="156">
        <v>7.5999999999999998E-2</v>
      </c>
      <c r="FT141" s="156">
        <f t="shared" si="22"/>
        <v>6.4000000000000001E-2</v>
      </c>
      <c r="FU141" s="156">
        <f t="shared" si="23"/>
        <v>15.743530149455756</v>
      </c>
      <c r="FX141" s="156">
        <v>-4.8730147099278103E-3</v>
      </c>
      <c r="FY141" s="156">
        <v>6.4000000000000001E-2</v>
      </c>
    </row>
    <row r="142" spans="28:181" x14ac:dyDescent="0.35">
      <c r="AB142" s="158">
        <v>41122</v>
      </c>
      <c r="AC142" s="159">
        <v>1.7000000000000001E-2</v>
      </c>
      <c r="AD142" s="159">
        <v>7.4</v>
      </c>
      <c r="AE142" s="159">
        <v>7.4999999999999997E-3</v>
      </c>
      <c r="AF142" s="159">
        <v>40440.9</v>
      </c>
      <c r="AG142" s="159">
        <v>-227372</v>
      </c>
      <c r="AK142" s="156">
        <v>2.1999999999999999E-2</v>
      </c>
      <c r="AL142" s="156">
        <f t="shared" si="16"/>
        <v>30.854343078902318</v>
      </c>
      <c r="BC142" s="156">
        <f t="shared" si="17"/>
        <v>5.2</v>
      </c>
      <c r="BD142" s="173">
        <f t="shared" si="18"/>
        <v>0.21830052398241034</v>
      </c>
      <c r="BL142" s="156">
        <v>5.2</v>
      </c>
      <c r="BM142" s="159">
        <v>0.02</v>
      </c>
      <c r="BN142" s="159">
        <v>43266.9</v>
      </c>
      <c r="BO142" s="159">
        <v>-211306</v>
      </c>
      <c r="BQ142" s="47"/>
      <c r="CS142" s="158">
        <v>36281</v>
      </c>
      <c r="CT142" s="156">
        <v>0.34742044102569303</v>
      </c>
      <c r="CU142" s="156">
        <v>0.08</v>
      </c>
      <c r="CV142" s="184">
        <v>3043580398403.1499</v>
      </c>
      <c r="CW142" s="184">
        <v>-813913590.93754601</v>
      </c>
      <c r="DB142" s="156">
        <v>0.35322460113815701</v>
      </c>
      <c r="DC142" s="156">
        <f t="shared" si="19"/>
        <v>1.0538526658847429</v>
      </c>
      <c r="DR142" s="34"/>
      <c r="DS142" s="34"/>
      <c r="DT142" s="184">
        <f t="shared" si="20"/>
        <v>6.25E-2</v>
      </c>
      <c r="DU142" s="187">
        <f t="shared" si="21"/>
        <v>12.184749481198914</v>
      </c>
      <c r="ED142" s="156">
        <v>6.25E-2</v>
      </c>
      <c r="EE142" s="184">
        <v>3043580398403.1499</v>
      </c>
      <c r="EF142" s="184">
        <v>-8895477514.26651</v>
      </c>
      <c r="FM142" s="158">
        <v>29007</v>
      </c>
      <c r="FN142" s="156">
        <v>0.63254121440845501</v>
      </c>
      <c r="FO142" s="156">
        <v>7.3999999999999996E-2</v>
      </c>
      <c r="FT142" s="156">
        <f t="shared" si="22"/>
        <v>6.4000000000000001E-2</v>
      </c>
      <c r="FU142" s="156">
        <f t="shared" si="23"/>
        <v>15.743530149455756</v>
      </c>
      <c r="FX142" s="156">
        <v>-3.9474881873221403E-3</v>
      </c>
      <c r="FY142" s="156">
        <v>6.4000000000000001E-2</v>
      </c>
    </row>
    <row r="143" spans="28:181" x14ac:dyDescent="0.35">
      <c r="AB143" s="158">
        <v>41153</v>
      </c>
      <c r="AC143" s="159">
        <v>0.02</v>
      </c>
      <c r="AD143" s="159">
        <v>7.2</v>
      </c>
      <c r="AE143" s="159">
        <v>7.4999999999999997E-3</v>
      </c>
      <c r="AF143" s="159">
        <v>40739.9</v>
      </c>
      <c r="AG143" s="159">
        <v>-228711</v>
      </c>
      <c r="AK143" s="156">
        <v>2.1999999999999999E-2</v>
      </c>
      <c r="AL143" s="156">
        <f t="shared" si="16"/>
        <v>30.854343078902318</v>
      </c>
      <c r="BC143" s="156">
        <f t="shared" si="17"/>
        <v>5.2</v>
      </c>
      <c r="BD143" s="173">
        <f t="shared" si="18"/>
        <v>0.21830052398241034</v>
      </c>
      <c r="BL143" s="156">
        <v>5.2</v>
      </c>
      <c r="BM143" s="159">
        <v>0.02</v>
      </c>
      <c r="BN143" s="159">
        <v>43777.3</v>
      </c>
      <c r="BO143" s="159">
        <v>-211155</v>
      </c>
      <c r="BQ143" s="47"/>
      <c r="CS143" s="158">
        <v>36312</v>
      </c>
      <c r="CT143" s="156">
        <v>0.34824960675588101</v>
      </c>
      <c r="CU143" s="156">
        <v>0.08</v>
      </c>
      <c r="CV143" s="184">
        <v>3062831378360.25</v>
      </c>
      <c r="CW143" s="184">
        <v>-862500579.67395401</v>
      </c>
      <c r="DB143" s="156">
        <v>0.35571209832948703</v>
      </c>
      <c r="DC143" s="156">
        <f t="shared" si="19"/>
        <v>1.0590302108672764</v>
      </c>
      <c r="DR143" s="34"/>
      <c r="DS143" s="34"/>
      <c r="DT143" s="184">
        <f t="shared" si="20"/>
        <v>6.25E-2</v>
      </c>
      <c r="DU143" s="187">
        <f t="shared" si="21"/>
        <v>12.184749481198914</v>
      </c>
      <c r="ED143" s="156">
        <v>6.25E-2</v>
      </c>
      <c r="EE143" s="184">
        <v>3062831378360.25</v>
      </c>
      <c r="EF143" s="184">
        <v>-8683497289.3003197</v>
      </c>
      <c r="FM143" s="158">
        <v>29037</v>
      </c>
      <c r="FN143" s="156">
        <v>0.48576774315711002</v>
      </c>
      <c r="FO143" s="156">
        <v>7.0999999999999994E-2</v>
      </c>
      <c r="FT143" s="156">
        <f t="shared" si="22"/>
        <v>6.4000000000000001E-2</v>
      </c>
      <c r="FU143" s="156">
        <f t="shared" si="23"/>
        <v>15.743530149455756</v>
      </c>
      <c r="FX143" s="156">
        <v>-1.64664593629338E-3</v>
      </c>
      <c r="FY143" s="156">
        <v>6.4000000000000001E-2</v>
      </c>
    </row>
    <row r="144" spans="28:181" x14ac:dyDescent="0.35">
      <c r="AB144" s="158">
        <v>41183</v>
      </c>
      <c r="AC144" s="159">
        <v>2.1999999999999999E-2</v>
      </c>
      <c r="AD144" s="159">
        <v>7.2</v>
      </c>
      <c r="AE144" s="159">
        <v>7.4999999999999997E-3</v>
      </c>
      <c r="AF144" s="159">
        <v>51273.1</v>
      </c>
      <c r="AG144" s="159">
        <v>-226029</v>
      </c>
      <c r="AK144" s="156">
        <v>2.1999999999999999E-2</v>
      </c>
      <c r="AL144" s="156">
        <f t="shared" si="16"/>
        <v>30.854343078902318</v>
      </c>
      <c r="BC144" s="156">
        <f t="shared" si="17"/>
        <v>5.2</v>
      </c>
      <c r="BD144" s="173">
        <f t="shared" si="18"/>
        <v>0.21830052398241034</v>
      </c>
      <c r="BL144" s="156">
        <v>5.2</v>
      </c>
      <c r="BM144" s="159">
        <v>0.02</v>
      </c>
      <c r="BN144" s="159">
        <v>43780.1</v>
      </c>
      <c r="BO144" s="159">
        <v>-208223</v>
      </c>
      <c r="BQ144" s="47"/>
      <c r="CS144" s="158">
        <v>36342</v>
      </c>
      <c r="CT144" s="156">
        <v>0.35156626967739901</v>
      </c>
      <c r="CU144" s="156">
        <v>0.08</v>
      </c>
      <c r="CV144" s="184">
        <v>3105361331427.1802</v>
      </c>
      <c r="CW144" s="184">
        <v>-941519324.66148806</v>
      </c>
      <c r="DB144" s="156">
        <v>0.35571209832948703</v>
      </c>
      <c r="DC144" s="156">
        <f t="shared" si="19"/>
        <v>1.0590302108672764</v>
      </c>
      <c r="DR144" s="34"/>
      <c r="DS144" s="34"/>
      <c r="DT144" s="184">
        <f t="shared" si="20"/>
        <v>6.25E-2</v>
      </c>
      <c r="DU144" s="187">
        <f t="shared" si="21"/>
        <v>12.184749481198914</v>
      </c>
      <c r="ED144" s="156">
        <v>6.25E-2</v>
      </c>
      <c r="EE144" s="184">
        <v>3105361331427.1802</v>
      </c>
      <c r="EF144" s="184">
        <v>-8678064440.9329205</v>
      </c>
      <c r="FM144" s="158">
        <v>29068</v>
      </c>
      <c r="FN144" s="156">
        <v>0.47771359111540102</v>
      </c>
      <c r="FO144" s="156">
        <v>7.0999999999999994E-2</v>
      </c>
      <c r="FT144" s="156">
        <f t="shared" si="22"/>
        <v>6.4000000000000001E-2</v>
      </c>
      <c r="FU144" s="156">
        <f t="shared" si="23"/>
        <v>15.743530149455756</v>
      </c>
      <c r="FX144" s="156">
        <v>0</v>
      </c>
      <c r="FY144" s="156">
        <v>6.4000000000000001E-2</v>
      </c>
    </row>
    <row r="145" spans="28:181" x14ac:dyDescent="0.35">
      <c r="AB145" s="158">
        <v>41214</v>
      </c>
      <c r="AC145" s="159">
        <v>1.7999999999999999E-2</v>
      </c>
      <c r="AD145" s="159">
        <v>7.1</v>
      </c>
      <c r="AE145" s="159">
        <v>7.4999999999999997E-3</v>
      </c>
      <c r="AF145" s="159">
        <v>41261.300000000003</v>
      </c>
      <c r="AG145" s="159">
        <v>-232414</v>
      </c>
      <c r="AK145" s="156">
        <v>2.1999999999999999E-2</v>
      </c>
      <c r="AL145" s="156">
        <f t="shared" si="16"/>
        <v>30.854343078902318</v>
      </c>
      <c r="BC145" s="156">
        <f t="shared" si="17"/>
        <v>5.2</v>
      </c>
      <c r="BD145" s="173">
        <f t="shared" si="18"/>
        <v>0.21830052398241034</v>
      </c>
      <c r="BL145" s="156">
        <v>5.3</v>
      </c>
      <c r="BM145" s="159">
        <v>0.02</v>
      </c>
      <c r="BN145" s="159">
        <v>43788.800000000003</v>
      </c>
      <c r="BO145" s="159">
        <v>-206090</v>
      </c>
      <c r="BQ145" s="47"/>
      <c r="CS145" s="158">
        <v>36373</v>
      </c>
      <c r="CT145" s="156">
        <v>0.35322460113815701</v>
      </c>
      <c r="CU145" s="156">
        <v>0.08</v>
      </c>
      <c r="CV145" s="184">
        <v>3149455408740.5498</v>
      </c>
      <c r="CW145" s="184">
        <v>-1070803101.48077</v>
      </c>
      <c r="DB145" s="156">
        <v>0.35654126405967501</v>
      </c>
      <c r="DC145" s="156">
        <f t="shared" si="19"/>
        <v>1.0607467647669269</v>
      </c>
      <c r="DR145" s="34"/>
      <c r="DS145" s="34"/>
      <c r="DT145" s="184">
        <f t="shared" si="20"/>
        <v>6.25E-2</v>
      </c>
      <c r="DU145" s="187">
        <f t="shared" si="21"/>
        <v>12.184749481198914</v>
      </c>
      <c r="ED145" s="156">
        <v>6.25E-2</v>
      </c>
      <c r="EE145" s="184">
        <v>3149455408740.5498</v>
      </c>
      <c r="EF145" s="184">
        <v>-8531030438.7062502</v>
      </c>
      <c r="FM145" s="158">
        <v>29099</v>
      </c>
      <c r="FN145" s="156">
        <v>0.921727988037084</v>
      </c>
      <c r="FO145" s="156">
        <v>7.0000000000000007E-2</v>
      </c>
      <c r="FT145" s="156">
        <f t="shared" si="22"/>
        <v>6.4000000000000001E-2</v>
      </c>
      <c r="FU145" s="156">
        <f t="shared" si="23"/>
        <v>15.743530149455756</v>
      </c>
      <c r="FX145" s="156">
        <v>0</v>
      </c>
      <c r="FY145" s="156">
        <v>6.4000000000000001E-2</v>
      </c>
    </row>
    <row r="146" spans="28:181" x14ac:dyDescent="0.35">
      <c r="AB146" s="158">
        <v>41244</v>
      </c>
      <c r="AC146" s="159">
        <v>1.7000000000000001E-2</v>
      </c>
      <c r="AD146" s="159">
        <v>7.3</v>
      </c>
      <c r="AE146" s="159">
        <v>7.4999999999999997E-3</v>
      </c>
      <c r="AF146" s="159">
        <v>52181.2</v>
      </c>
      <c r="AG146" s="159">
        <v>-227661</v>
      </c>
      <c r="AK146" s="156">
        <v>2.1999999999999999E-2</v>
      </c>
      <c r="AL146" s="156">
        <f t="shared" si="16"/>
        <v>30.854343078902318</v>
      </c>
      <c r="BC146" s="156">
        <f t="shared" si="17"/>
        <v>5.3</v>
      </c>
      <c r="BD146" s="173">
        <f t="shared" si="18"/>
        <v>0.22033095271695002</v>
      </c>
      <c r="BL146" s="156">
        <v>5.3</v>
      </c>
      <c r="BM146" s="159">
        <v>0.02</v>
      </c>
      <c r="BN146" s="159">
        <v>44109</v>
      </c>
      <c r="BO146" s="159">
        <v>-204422</v>
      </c>
      <c r="BQ146" s="47"/>
      <c r="CS146" s="158">
        <v>36404</v>
      </c>
      <c r="CT146" s="156">
        <v>0.35571209832948703</v>
      </c>
      <c r="CU146" s="156">
        <v>0.08</v>
      </c>
      <c r="CV146" s="184">
        <v>3188143575761.3999</v>
      </c>
      <c r="CW146" s="184">
        <v>-1398211607.4646699</v>
      </c>
      <c r="DB146" s="156">
        <v>0.357370429789863</v>
      </c>
      <c r="DC146" s="156">
        <f t="shared" si="19"/>
        <v>1.0624586184730638</v>
      </c>
      <c r="DR146" s="34"/>
      <c r="DS146" s="34"/>
      <c r="DT146" s="184">
        <f t="shared" si="20"/>
        <v>6.25E-2</v>
      </c>
      <c r="DU146" s="187">
        <f t="shared" si="21"/>
        <v>12.184749481198914</v>
      </c>
      <c r="ED146" s="156">
        <v>6.25E-2</v>
      </c>
      <c r="EE146" s="184">
        <v>3188143575761.3999</v>
      </c>
      <c r="EF146" s="184">
        <v>-8493610790.5279598</v>
      </c>
      <c r="FM146" s="158">
        <v>29129</v>
      </c>
      <c r="FN146" s="156">
        <v>0.70150453077021502</v>
      </c>
      <c r="FO146" s="156">
        <v>7.2999999999999995E-2</v>
      </c>
      <c r="FT146" s="156">
        <f t="shared" si="22"/>
        <v>6.4000000000000001E-2</v>
      </c>
      <c r="FU146" s="156">
        <f t="shared" si="23"/>
        <v>15.743530149455756</v>
      </c>
      <c r="FX146" s="156">
        <v>0</v>
      </c>
      <c r="FY146" s="156">
        <v>6.4000000000000001E-2</v>
      </c>
    </row>
    <row r="147" spans="28:181" x14ac:dyDescent="0.35">
      <c r="AB147" s="158">
        <v>41275</v>
      </c>
      <c r="AC147" s="159">
        <v>1.6E-2</v>
      </c>
      <c r="AD147" s="159">
        <v>7.4</v>
      </c>
      <c r="AE147" s="159">
        <v>7.4999999999999997E-3</v>
      </c>
      <c r="AF147" s="159">
        <v>41892</v>
      </c>
      <c r="AG147" s="159">
        <v>-229779</v>
      </c>
      <c r="AK147" s="156">
        <v>2.1999999999999999E-2</v>
      </c>
      <c r="AL147" s="156">
        <f t="shared" si="16"/>
        <v>30.854343078902318</v>
      </c>
      <c r="BC147" s="156">
        <f t="shared" si="17"/>
        <v>5.3</v>
      </c>
      <c r="BD147" s="173">
        <f t="shared" si="18"/>
        <v>0.22033095271695002</v>
      </c>
      <c r="BL147" s="156">
        <v>5.3</v>
      </c>
      <c r="BM147" s="159">
        <v>0.02</v>
      </c>
      <c r="BN147" s="159">
        <v>44241.7</v>
      </c>
      <c r="BO147" s="159">
        <v>-202727</v>
      </c>
      <c r="BQ147" s="47"/>
      <c r="CS147" s="158">
        <v>36434</v>
      </c>
      <c r="CT147" s="156">
        <v>0.362345424172139</v>
      </c>
      <c r="CU147" s="156">
        <v>0.08</v>
      </c>
      <c r="CV147" s="184">
        <v>3217708916343.5898</v>
      </c>
      <c r="CW147" s="184">
        <v>-970164382.15757298</v>
      </c>
      <c r="DB147" s="156">
        <v>0.357370429789863</v>
      </c>
      <c r="DC147" s="156">
        <f t="shared" si="19"/>
        <v>1.0624586184730638</v>
      </c>
      <c r="DR147" s="34"/>
      <c r="DS147" s="34"/>
      <c r="DT147" s="184">
        <f t="shared" si="20"/>
        <v>6.25E-2</v>
      </c>
      <c r="DU147" s="187">
        <f t="shared" si="21"/>
        <v>12.184749481198914</v>
      </c>
      <c r="ED147" s="156">
        <v>6.25E-2</v>
      </c>
      <c r="EE147" s="184">
        <v>3217708916343.5898</v>
      </c>
      <c r="EF147" s="184">
        <v>-8390497115.2017803</v>
      </c>
      <c r="FM147" s="158">
        <v>29160</v>
      </c>
      <c r="FN147" s="156">
        <v>1.1517103670319999</v>
      </c>
      <c r="FO147" s="156">
        <v>7.1999999999999995E-2</v>
      </c>
      <c r="FT147" s="156">
        <f t="shared" si="22"/>
        <v>6.4000000000000001E-2</v>
      </c>
      <c r="FU147" s="156">
        <f t="shared" si="23"/>
        <v>15.743530149455756</v>
      </c>
      <c r="FX147" s="156">
        <v>1.8971667798747399E-3</v>
      </c>
      <c r="FY147" s="156">
        <v>6.4000000000000001E-2</v>
      </c>
    </row>
    <row r="148" spans="28:181" x14ac:dyDescent="0.35">
      <c r="AB148" s="158">
        <v>41306</v>
      </c>
      <c r="AC148" s="159">
        <v>0.02</v>
      </c>
      <c r="AD148" s="159">
        <v>7</v>
      </c>
      <c r="AE148" s="159">
        <v>7.4999999999999997E-3</v>
      </c>
      <c r="AF148" s="159">
        <v>41855.5</v>
      </c>
      <c r="AG148" s="159">
        <v>-232985</v>
      </c>
      <c r="AK148" s="156">
        <v>2.1999999999999999E-2</v>
      </c>
      <c r="AL148" s="156">
        <f t="shared" si="16"/>
        <v>30.854343078902318</v>
      </c>
      <c r="BC148" s="156">
        <f t="shared" si="17"/>
        <v>5.3</v>
      </c>
      <c r="BD148" s="173">
        <f t="shared" si="18"/>
        <v>0.22033095271695002</v>
      </c>
      <c r="BL148" s="156">
        <v>5.4</v>
      </c>
      <c r="BM148" s="159">
        <v>0.02</v>
      </c>
      <c r="BN148" s="159">
        <v>44567.6</v>
      </c>
      <c r="BO148" s="159">
        <v>-202180</v>
      </c>
      <c r="BQ148" s="47"/>
      <c r="CS148" s="158">
        <v>36465</v>
      </c>
      <c r="CT148" s="156">
        <v>0.36317458990271001</v>
      </c>
      <c r="CU148" s="156">
        <v>0.08</v>
      </c>
      <c r="CV148" s="184">
        <v>3255913127553.1001</v>
      </c>
      <c r="CW148" s="184">
        <v>-1000728808.72954</v>
      </c>
      <c r="DB148" s="156">
        <v>0.359028761250622</v>
      </c>
      <c r="DC148" s="156">
        <f t="shared" si="19"/>
        <v>1.0658680984886553</v>
      </c>
      <c r="DR148" s="34"/>
      <c r="DS148" s="34"/>
      <c r="DT148" s="184">
        <f t="shared" si="20"/>
        <v>6.25E-2</v>
      </c>
      <c r="DU148" s="187">
        <f t="shared" si="21"/>
        <v>12.184749481198914</v>
      </c>
      <c r="ED148" s="156">
        <v>6.25E-2</v>
      </c>
      <c r="EE148" s="184">
        <v>3255913127553.1001</v>
      </c>
      <c r="EF148" s="184">
        <v>-8381452085.2772102</v>
      </c>
      <c r="FM148" s="158">
        <v>29190</v>
      </c>
      <c r="FN148" s="156">
        <v>0.25135586253185499</v>
      </c>
      <c r="FO148" s="156">
        <v>7.1999999999999995E-2</v>
      </c>
      <c r="FT148" s="156">
        <f t="shared" si="22"/>
        <v>6.4000000000000001E-2</v>
      </c>
      <c r="FU148" s="156">
        <f t="shared" si="23"/>
        <v>15.743530149455756</v>
      </c>
      <c r="FX148" s="156">
        <v>3.9519097948235897E-3</v>
      </c>
      <c r="FY148" s="156">
        <v>6.4000000000000001E-2</v>
      </c>
    </row>
    <row r="149" spans="28:181" x14ac:dyDescent="0.35">
      <c r="AB149" s="158">
        <v>41334</v>
      </c>
      <c r="AC149" s="159">
        <v>1.4999999999999999E-2</v>
      </c>
      <c r="AD149" s="159">
        <v>6.9</v>
      </c>
      <c r="AE149" s="159">
        <v>7.4999999999999997E-3</v>
      </c>
      <c r="AF149" s="159">
        <v>42094.8</v>
      </c>
      <c r="AG149" s="159">
        <v>-224104</v>
      </c>
      <c r="AK149" s="156">
        <v>2.3E-2</v>
      </c>
      <c r="AL149" s="156">
        <f t="shared" si="16"/>
        <v>30.577090961811116</v>
      </c>
      <c r="BC149" s="156">
        <f t="shared" si="17"/>
        <v>5.4</v>
      </c>
      <c r="BD149" s="173">
        <f t="shared" si="18"/>
        <v>0.2216899598989705</v>
      </c>
      <c r="BL149" s="156">
        <v>5.4</v>
      </c>
      <c r="BM149" s="159">
        <v>0.02</v>
      </c>
      <c r="BN149" s="159">
        <v>44976.6</v>
      </c>
      <c r="BO149" s="159">
        <v>-201274</v>
      </c>
      <c r="BQ149" s="47"/>
      <c r="CS149" s="158">
        <v>36495</v>
      </c>
      <c r="CT149" s="156">
        <v>0.357370429789863</v>
      </c>
      <c r="CU149" s="156">
        <v>0.08</v>
      </c>
      <c r="CV149" s="184">
        <v>3347282826838.9102</v>
      </c>
      <c r="CW149" s="184">
        <v>-1423822245.5166299</v>
      </c>
      <c r="DB149" s="156">
        <v>0.35985792698119201</v>
      </c>
      <c r="DC149" s="156">
        <f t="shared" si="19"/>
        <v>1.0675656615130678</v>
      </c>
      <c r="DR149" s="34"/>
      <c r="DS149" s="34"/>
      <c r="DT149" s="184">
        <f t="shared" si="20"/>
        <v>6.25E-2</v>
      </c>
      <c r="DU149" s="187">
        <f t="shared" si="21"/>
        <v>12.184749481198914</v>
      </c>
      <c r="ED149" s="156">
        <v>6.25E-2</v>
      </c>
      <c r="EE149" s="184">
        <v>3339120229274.6899</v>
      </c>
      <c r="EF149" s="184">
        <v>-8362669624.2439699</v>
      </c>
      <c r="FM149" s="158">
        <v>29221</v>
      </c>
      <c r="FN149" s="156">
        <v>0.42256877292947198</v>
      </c>
      <c r="FO149" s="156">
        <v>7.4999999999999997E-2</v>
      </c>
      <c r="FT149" s="156">
        <f t="shared" si="22"/>
        <v>6.4000000000000001E-2</v>
      </c>
      <c r="FU149" s="156">
        <f t="shared" si="23"/>
        <v>15.743530149455756</v>
      </c>
      <c r="FX149" s="156">
        <v>6.1216800935750999E-3</v>
      </c>
      <c r="FY149" s="156">
        <v>6.4000000000000001E-2</v>
      </c>
    </row>
    <row r="150" spans="28:181" x14ac:dyDescent="0.35">
      <c r="AB150" s="158">
        <v>41365</v>
      </c>
      <c r="AC150" s="159">
        <v>1.0999999999999999E-2</v>
      </c>
      <c r="AD150" s="159">
        <v>6.9</v>
      </c>
      <c r="AE150" s="159">
        <v>7.4999999999999997E-3</v>
      </c>
      <c r="AF150" s="159">
        <v>52893.2</v>
      </c>
      <c r="AG150" s="159">
        <v>-228452</v>
      </c>
      <c r="AK150" s="156">
        <v>2.3E-2</v>
      </c>
      <c r="AL150" s="156">
        <f t="shared" si="16"/>
        <v>30.577090961811116</v>
      </c>
      <c r="BC150" s="156">
        <f t="shared" si="17"/>
        <v>5.4</v>
      </c>
      <c r="BD150" s="173">
        <f t="shared" si="18"/>
        <v>0.2216899598989705</v>
      </c>
      <c r="BL150" s="156">
        <v>5.4</v>
      </c>
      <c r="BM150" s="159">
        <v>0.02</v>
      </c>
      <c r="BN150" s="159">
        <v>45137.2</v>
      </c>
      <c r="BO150" s="159">
        <v>-200937</v>
      </c>
      <c r="BQ150" s="47"/>
      <c r="CS150" s="158">
        <v>36526</v>
      </c>
      <c r="CT150" s="156">
        <v>0.357370429789863</v>
      </c>
      <c r="CU150" s="156">
        <v>0.08</v>
      </c>
      <c r="CV150" s="184">
        <v>3358472389838.7998</v>
      </c>
      <c r="CW150" s="184">
        <v>-1216350666.42399</v>
      </c>
      <c r="DB150" s="156">
        <v>0.362345424172139</v>
      </c>
      <c r="DC150" s="156">
        <f t="shared" si="19"/>
        <v>1.0726292640088655</v>
      </c>
      <c r="DR150" s="34"/>
      <c r="DS150" s="34"/>
      <c r="DT150" s="184">
        <f t="shared" si="20"/>
        <v>6.25E-2</v>
      </c>
      <c r="DU150" s="187">
        <f t="shared" si="21"/>
        <v>12.184749481198914</v>
      </c>
      <c r="ED150" s="156">
        <v>6.25E-2</v>
      </c>
      <c r="EE150" s="184">
        <v>3347282826838.9102</v>
      </c>
      <c r="EF150" s="184">
        <v>-8359584144.4696398</v>
      </c>
      <c r="FM150" s="158">
        <v>29252</v>
      </c>
      <c r="FN150" s="156">
        <v>1.1875468837404799</v>
      </c>
      <c r="FO150" s="156">
        <v>7.5999999999999998E-2</v>
      </c>
      <c r="FT150" s="156">
        <f t="shared" si="22"/>
        <v>6.4000000000000001E-2</v>
      </c>
      <c r="FU150" s="156">
        <f t="shared" si="23"/>
        <v>15.743530149455756</v>
      </c>
      <c r="FX150" s="156">
        <v>6.5022585612322398E-3</v>
      </c>
      <c r="FY150" s="156">
        <v>6.4000000000000001E-2</v>
      </c>
    </row>
    <row r="151" spans="28:181" x14ac:dyDescent="0.35">
      <c r="AB151" s="158">
        <v>41395</v>
      </c>
      <c r="AC151" s="159">
        <v>1.4E-2</v>
      </c>
      <c r="AD151" s="159">
        <v>6.8</v>
      </c>
      <c r="AE151" s="159">
        <v>7.4999999999999997E-3</v>
      </c>
      <c r="AF151" s="159">
        <v>42426.7</v>
      </c>
      <c r="AG151" s="159">
        <v>-231330</v>
      </c>
      <c r="AK151" s="156">
        <v>2.3E-2</v>
      </c>
      <c r="AL151" s="156">
        <f t="shared" si="16"/>
        <v>30.577090961811116</v>
      </c>
      <c r="BC151" s="156">
        <f t="shared" si="17"/>
        <v>5.4</v>
      </c>
      <c r="BD151" s="173">
        <f t="shared" si="18"/>
        <v>0.2216899598989705</v>
      </c>
      <c r="BL151" s="156">
        <v>5.4</v>
      </c>
      <c r="BM151" s="159">
        <v>0.02</v>
      </c>
      <c r="BN151" s="159">
        <v>45214.3</v>
      </c>
      <c r="BO151" s="159">
        <v>-200937</v>
      </c>
      <c r="BQ151" s="47"/>
      <c r="CS151" s="158">
        <v>36557</v>
      </c>
      <c r="CT151" s="156">
        <v>0.35654126405967501</v>
      </c>
      <c r="CU151" s="156">
        <v>0.08</v>
      </c>
      <c r="CV151" s="184">
        <v>3407891123791.8999</v>
      </c>
      <c r="CW151" s="184">
        <v>-1232861600.8486199</v>
      </c>
      <c r="DB151" s="156">
        <v>0.36317458990271001</v>
      </c>
      <c r="DC151" s="156">
        <f t="shared" si="19"/>
        <v>1.0743073311108173</v>
      </c>
      <c r="DR151" s="34"/>
      <c r="DS151" s="34"/>
      <c r="DT151" s="184">
        <f t="shared" si="20"/>
        <v>6.25E-2</v>
      </c>
      <c r="DU151" s="187">
        <f t="shared" si="21"/>
        <v>12.184749481198914</v>
      </c>
      <c r="ED151" s="156">
        <v>6.25E-2</v>
      </c>
      <c r="EE151" s="184">
        <v>3358472389838.7998</v>
      </c>
      <c r="EF151" s="184">
        <v>-8356234479.7422304</v>
      </c>
      <c r="FM151" s="158">
        <v>29281</v>
      </c>
      <c r="FN151" s="156">
        <v>0.497417621533916</v>
      </c>
      <c r="FO151" s="156">
        <v>7.5999999999999998E-2</v>
      </c>
      <c r="FT151" s="156">
        <f t="shared" si="22"/>
        <v>6.4000000000000001E-2</v>
      </c>
      <c r="FU151" s="156">
        <f t="shared" si="23"/>
        <v>15.743530149455756</v>
      </c>
      <c r="FX151" s="156">
        <v>6.60142532658418E-3</v>
      </c>
      <c r="FY151" s="156">
        <v>6.4000000000000001E-2</v>
      </c>
    </row>
    <row r="152" spans="28:181" x14ac:dyDescent="0.35">
      <c r="AB152" s="158">
        <v>41426</v>
      </c>
      <c r="AC152" s="159">
        <v>1.7999999999999999E-2</v>
      </c>
      <c r="AD152" s="159">
        <v>6.9</v>
      </c>
      <c r="AE152" s="159">
        <v>7.4999999999999997E-3</v>
      </c>
      <c r="AF152" s="159">
        <v>42613.599999999999</v>
      </c>
      <c r="AG152" s="159">
        <v>-227236</v>
      </c>
      <c r="AK152" s="156">
        <v>2.3E-2</v>
      </c>
      <c r="AL152" s="156">
        <f t="shared" si="16"/>
        <v>30.577090961811116</v>
      </c>
      <c r="BC152" s="156">
        <f t="shared" si="17"/>
        <v>5.4</v>
      </c>
      <c r="BD152" s="173">
        <f t="shared" si="18"/>
        <v>0.2216899598989705</v>
      </c>
      <c r="BL152" s="156">
        <v>5.5</v>
      </c>
      <c r="BM152" s="159">
        <v>2.2499999999999999E-2</v>
      </c>
      <c r="BN152" s="159">
        <v>45698.7</v>
      </c>
      <c r="BO152" s="159">
        <v>-199070</v>
      </c>
      <c r="BQ152" s="47"/>
      <c r="CS152" s="158">
        <v>36586</v>
      </c>
      <c r="CT152" s="156">
        <v>0.35985792698119201</v>
      </c>
      <c r="CU152" s="156">
        <v>0.08</v>
      </c>
      <c r="CV152" s="184">
        <v>3339120229274.6899</v>
      </c>
      <c r="CW152" s="184">
        <v>-1337198605.2083199</v>
      </c>
      <c r="DB152" s="156">
        <v>0.36317458990271001</v>
      </c>
      <c r="DC152" s="156">
        <f t="shared" si="19"/>
        <v>1.0743073311108173</v>
      </c>
      <c r="DR152" s="34"/>
      <c r="DS152" s="34"/>
      <c r="DT152" s="184">
        <f t="shared" si="20"/>
        <v>6.25E-2</v>
      </c>
      <c r="DU152" s="187">
        <f t="shared" si="21"/>
        <v>12.184749481198914</v>
      </c>
      <c r="ED152" s="156">
        <v>6.25E-2</v>
      </c>
      <c r="EE152" s="184">
        <v>3402363406696.6602</v>
      </c>
      <c r="EF152" s="184">
        <v>-8271777956.9320202</v>
      </c>
      <c r="FM152" s="158">
        <v>29312</v>
      </c>
      <c r="FN152" s="156">
        <v>0.81639172051787401</v>
      </c>
      <c r="FO152" s="156">
        <v>7.5999999999999998E-2</v>
      </c>
      <c r="FT152" s="156">
        <f t="shared" si="22"/>
        <v>6.4000000000000001E-2</v>
      </c>
      <c r="FU152" s="156">
        <f t="shared" si="23"/>
        <v>15.743530149455756</v>
      </c>
      <c r="FX152" s="156">
        <v>8.1491837462306007E-3</v>
      </c>
      <c r="FY152" s="156">
        <v>6.4000000000000001E-2</v>
      </c>
    </row>
    <row r="153" spans="28:181" x14ac:dyDescent="0.35">
      <c r="AB153" s="158">
        <v>41456</v>
      </c>
      <c r="AC153" s="159">
        <v>0.02</v>
      </c>
      <c r="AD153" s="159">
        <v>6.7</v>
      </c>
      <c r="AE153" s="159">
        <v>7.4999999999999997E-3</v>
      </c>
      <c r="AF153" s="159">
        <v>53586.8</v>
      </c>
      <c r="AG153" s="159">
        <v>-228337</v>
      </c>
      <c r="AK153" s="156">
        <v>2.3E-2</v>
      </c>
      <c r="AL153" s="156">
        <f t="shared" si="16"/>
        <v>30.577090961811116</v>
      </c>
      <c r="BC153" s="156">
        <f t="shared" si="17"/>
        <v>5.5</v>
      </c>
      <c r="BD153" s="173">
        <f t="shared" si="18"/>
        <v>0.22236494097654291</v>
      </c>
      <c r="BL153" s="156">
        <v>5.5</v>
      </c>
      <c r="BM153" s="159">
        <v>2.2499999999999999E-2</v>
      </c>
      <c r="BN153" s="159">
        <v>45811</v>
      </c>
      <c r="BO153" s="159">
        <v>-198626</v>
      </c>
      <c r="BQ153" s="47"/>
      <c r="CS153" s="158">
        <v>36617</v>
      </c>
      <c r="CT153" s="156">
        <v>0.36317458990271001</v>
      </c>
      <c r="CU153" s="156">
        <v>7.0000000000000007E-2</v>
      </c>
      <c r="CV153" s="184">
        <v>3402363406696.6602</v>
      </c>
      <c r="CW153" s="184">
        <v>-1143693767.1524999</v>
      </c>
      <c r="DB153" s="156">
        <v>0.36317458990271001</v>
      </c>
      <c r="DC153" s="156">
        <f t="shared" si="19"/>
        <v>1.0743073311108173</v>
      </c>
      <c r="DR153" s="34"/>
      <c r="DS153" s="34"/>
      <c r="DT153" s="184">
        <f t="shared" si="20"/>
        <v>6.25E-2</v>
      </c>
      <c r="DU153" s="187">
        <f t="shared" si="21"/>
        <v>12.184749481198914</v>
      </c>
      <c r="ED153" s="156">
        <v>6.25E-2</v>
      </c>
      <c r="EE153" s="184">
        <v>3407891123791.8999</v>
      </c>
      <c r="EF153" s="184">
        <v>-8144928529.91082</v>
      </c>
      <c r="FM153" s="158">
        <v>29342</v>
      </c>
      <c r="FN153" s="156">
        <v>1.2296111437580199</v>
      </c>
      <c r="FO153" s="156">
        <v>7.8E-2</v>
      </c>
      <c r="FT153" s="156">
        <f t="shared" si="22"/>
        <v>6.5000000000000002E-2</v>
      </c>
      <c r="FU153" s="156">
        <f t="shared" si="23"/>
        <v>16.508433995945463</v>
      </c>
      <c r="FX153" s="156">
        <v>8.3332020536375905E-3</v>
      </c>
      <c r="FY153" s="156">
        <v>6.5000000000000002E-2</v>
      </c>
    </row>
    <row r="154" spans="28:181" x14ac:dyDescent="0.35">
      <c r="AB154" s="158">
        <v>41487</v>
      </c>
      <c r="AC154" s="159">
        <v>1.4999999999999999E-2</v>
      </c>
      <c r="AD154" s="159">
        <v>6.7</v>
      </c>
      <c r="AE154" s="159">
        <v>7.4999999999999997E-3</v>
      </c>
      <c r="AF154" s="159">
        <v>43091.8</v>
      </c>
      <c r="AG154" s="159">
        <v>-228843</v>
      </c>
      <c r="AK154" s="156">
        <v>2.4E-2</v>
      </c>
      <c r="AL154" s="156">
        <f t="shared" si="16"/>
        <v>30.120529353166422</v>
      </c>
      <c r="BC154" s="156">
        <f t="shared" si="17"/>
        <v>5.5</v>
      </c>
      <c r="BD154" s="173">
        <f t="shared" si="18"/>
        <v>0.22236494097654291</v>
      </c>
      <c r="BL154" s="156">
        <v>5.5</v>
      </c>
      <c r="BM154" s="159">
        <v>2.2499999999999999E-2</v>
      </c>
      <c r="BN154" s="159">
        <v>46207.3</v>
      </c>
      <c r="BO154" s="159">
        <v>-197490</v>
      </c>
      <c r="BQ154" s="47"/>
      <c r="CS154" s="158">
        <v>36647</v>
      </c>
      <c r="CT154" s="156">
        <v>0.36483292136346801</v>
      </c>
      <c r="CU154" s="156">
        <v>7.0000000000000007E-2</v>
      </c>
      <c r="CV154" s="184">
        <v>3421383525733.9102</v>
      </c>
      <c r="CW154" s="184">
        <v>-538940516.83191299</v>
      </c>
      <c r="DB154" s="156">
        <v>0.36483292136346801</v>
      </c>
      <c r="DC154" s="156">
        <f t="shared" si="19"/>
        <v>1.0776485765181936</v>
      </c>
      <c r="DR154" s="34"/>
      <c r="DS154" s="34"/>
      <c r="DT154" s="184">
        <f t="shared" si="20"/>
        <v>6.25E-2</v>
      </c>
      <c r="DU154" s="187">
        <f t="shared" si="21"/>
        <v>12.184749481198914</v>
      </c>
      <c r="ED154" s="156">
        <v>6.25E-2</v>
      </c>
      <c r="EE154" s="184">
        <v>3421383525733.9102</v>
      </c>
      <c r="EF154" s="184">
        <v>-7893768513.1696501</v>
      </c>
      <c r="FM154" s="158">
        <v>29373</v>
      </c>
      <c r="FN154" s="156">
        <v>0.90991086065476801</v>
      </c>
      <c r="FO154" s="156">
        <v>7.8E-2</v>
      </c>
      <c r="FT154" s="156">
        <f t="shared" si="22"/>
        <v>6.6000000000000003E-2</v>
      </c>
      <c r="FU154" s="156">
        <f t="shared" si="23"/>
        <v>17.254163232931695</v>
      </c>
      <c r="FX154" s="156">
        <v>1.0572224529881699E-2</v>
      </c>
      <c r="FY154" s="156">
        <v>6.6000000000000003E-2</v>
      </c>
    </row>
    <row r="155" spans="28:181" x14ac:dyDescent="0.35">
      <c r="AB155" s="158">
        <v>41518</v>
      </c>
      <c r="AC155" s="159">
        <v>1.2E-2</v>
      </c>
      <c r="AD155" s="159">
        <v>6.7</v>
      </c>
      <c r="AE155" s="159">
        <v>7.4999999999999997E-3</v>
      </c>
      <c r="AF155" s="159">
        <v>54149.3</v>
      </c>
      <c r="AG155" s="159">
        <v>-232107</v>
      </c>
      <c r="AK155" s="156">
        <v>2.4E-2</v>
      </c>
      <c r="AL155" s="156">
        <f t="shared" si="16"/>
        <v>30.120529353166422</v>
      </c>
      <c r="BC155" s="156">
        <f t="shared" si="17"/>
        <v>5.5</v>
      </c>
      <c r="BD155" s="173">
        <f t="shared" si="18"/>
        <v>0.22236494097654291</v>
      </c>
      <c r="BL155" s="156">
        <v>5.5</v>
      </c>
      <c r="BM155" s="159">
        <v>2.2499999999999999E-2</v>
      </c>
      <c r="BN155" s="159">
        <v>46314</v>
      </c>
      <c r="BO155" s="159">
        <v>-197478</v>
      </c>
      <c r="BQ155" s="47"/>
      <c r="CS155" s="158">
        <v>36678</v>
      </c>
      <c r="CT155" s="156">
        <v>0.36649125282422701</v>
      </c>
      <c r="CU155" s="156">
        <v>7.0000000000000007E-2</v>
      </c>
      <c r="CV155" s="184">
        <v>3450071136058.9399</v>
      </c>
      <c r="CW155" s="184">
        <v>-515673071.82945001</v>
      </c>
      <c r="DB155" s="156">
        <v>0.36649125282422701</v>
      </c>
      <c r="DC155" s="156">
        <f t="shared" si="19"/>
        <v>1.08096976183307</v>
      </c>
      <c r="DR155" s="34"/>
      <c r="DS155" s="34"/>
      <c r="DT155" s="184">
        <f t="shared" si="20"/>
        <v>6.25E-2</v>
      </c>
      <c r="DU155" s="187">
        <f t="shared" si="21"/>
        <v>12.184749481198914</v>
      </c>
      <c r="ED155" s="156">
        <v>6.25E-2</v>
      </c>
      <c r="EE155" s="184">
        <v>3450071136058.9399</v>
      </c>
      <c r="EF155" s="184">
        <v>-7887770351.69944</v>
      </c>
      <c r="FM155" s="158">
        <v>29403</v>
      </c>
      <c r="FN155" s="156">
        <v>0.63024781372113603</v>
      </c>
      <c r="FO155" s="156">
        <v>7.5999999999999998E-2</v>
      </c>
      <c r="FT155" s="156">
        <f t="shared" si="22"/>
        <v>6.6000000000000003E-2</v>
      </c>
      <c r="FU155" s="156">
        <f t="shared" si="23"/>
        <v>17.254163232931695</v>
      </c>
      <c r="FX155" s="156">
        <v>1.2632904573533299E-2</v>
      </c>
      <c r="FY155" s="156">
        <v>6.6000000000000003E-2</v>
      </c>
    </row>
    <row r="156" spans="28:181" x14ac:dyDescent="0.35">
      <c r="AB156" s="158">
        <v>41548</v>
      </c>
      <c r="AC156" s="159">
        <v>0.01</v>
      </c>
      <c r="AD156" s="159">
        <v>6.6</v>
      </c>
      <c r="AE156" s="159">
        <v>7.4999999999999997E-3</v>
      </c>
      <c r="AF156" s="159">
        <v>43780.1</v>
      </c>
      <c r="AG156" s="159">
        <v>-232193</v>
      </c>
      <c r="AK156" s="156">
        <v>2.4E-2</v>
      </c>
      <c r="AL156" s="156">
        <f t="shared" ref="AL156:AL219" si="24">_xlfn.NORM.DIST(AK156,$AI$28,$AJ$28,FALSE)</f>
        <v>30.120529353166422</v>
      </c>
      <c r="BC156" s="156">
        <f t="shared" ref="BC156:BC219" si="25">IF($BA$26=$BL$26,BL155,IF($BA$26=$BM$26,BM155,IF($BA$26=$BN$26,BN155,BO155)))</f>
        <v>5.5</v>
      </c>
      <c r="BD156" s="173">
        <f t="shared" ref="BD156:BD219" si="26">IF($BA$26=$BL$26,_xlfn.NORM.DIST(BL155,$BA$28,$BB$28,FALSE),IF($BA$26=$BM$26,_xlfn.NORM.DIST(BM155,$BA$28,$BB$28,FALSE),IF($BA$26=$BN$26,_xlfn.NORM.DIST(BN155,$BA$28,$BB$28,FALSE),_xlfn.NORM.DIST(BO155,$BA$28,$BB$28,FALSE))))</f>
        <v>0.22236494097654291</v>
      </c>
      <c r="BL156" s="156">
        <v>5.5</v>
      </c>
      <c r="BM156" s="159">
        <v>2.2499999999999999E-2</v>
      </c>
      <c r="BN156" s="159">
        <v>46857.9</v>
      </c>
      <c r="BO156" s="159">
        <v>-196114</v>
      </c>
      <c r="BQ156" s="47"/>
      <c r="CS156" s="158">
        <v>36708</v>
      </c>
      <c r="CT156" s="156">
        <v>0.368978750015174</v>
      </c>
      <c r="CU156" s="156">
        <v>0.08</v>
      </c>
      <c r="CV156" s="184">
        <v>3466770510474.25</v>
      </c>
      <c r="CW156" s="184">
        <v>-836504713.75336695</v>
      </c>
      <c r="DB156" s="156">
        <v>0.367320418554415</v>
      </c>
      <c r="DC156" s="156">
        <f t="shared" si="19"/>
        <v>1.0826227540350564</v>
      </c>
      <c r="DR156" s="34"/>
      <c r="DS156" s="34"/>
      <c r="DT156" s="184">
        <f t="shared" si="20"/>
        <v>6.25E-2</v>
      </c>
      <c r="DU156" s="187">
        <f t="shared" si="21"/>
        <v>12.184749481198914</v>
      </c>
      <c r="ED156" s="156">
        <v>6.25E-2</v>
      </c>
      <c r="EE156" s="184">
        <v>3466770510474.25</v>
      </c>
      <c r="EF156" s="184">
        <v>-7770088814.38451</v>
      </c>
      <c r="FM156" s="158">
        <v>29434</v>
      </c>
      <c r="FN156" s="156">
        <v>1.0237684914743099</v>
      </c>
      <c r="FO156" s="156">
        <v>7.5999999999999998E-2</v>
      </c>
      <c r="FT156" s="156">
        <f t="shared" si="22"/>
        <v>6.6000000000000003E-2</v>
      </c>
      <c r="FU156" s="156">
        <f t="shared" si="23"/>
        <v>17.254163232931695</v>
      </c>
      <c r="FX156" s="156">
        <v>1.5196024034755101E-2</v>
      </c>
      <c r="FY156" s="156">
        <v>6.6000000000000003E-2</v>
      </c>
    </row>
    <row r="157" spans="28:181" x14ac:dyDescent="0.35">
      <c r="AB157" s="158">
        <v>41579</v>
      </c>
      <c r="AC157" s="159">
        <v>1.2E-2</v>
      </c>
      <c r="AD157" s="159">
        <v>6.4</v>
      </c>
      <c r="AE157" s="159">
        <v>7.4999999999999997E-3</v>
      </c>
      <c r="AF157" s="159">
        <v>43788.800000000003</v>
      </c>
      <c r="AG157" s="159">
        <v>-230671</v>
      </c>
      <c r="AK157" s="156">
        <v>2.4E-2</v>
      </c>
      <c r="AL157" s="156">
        <f t="shared" si="24"/>
        <v>30.120529353166422</v>
      </c>
      <c r="BC157" s="156">
        <f t="shared" si="25"/>
        <v>5.5</v>
      </c>
      <c r="BD157" s="173">
        <f t="shared" si="26"/>
        <v>0.22236494097654291</v>
      </c>
      <c r="BL157" s="156">
        <v>5.5</v>
      </c>
      <c r="BM157" s="159">
        <v>2.2499999999999999E-2</v>
      </c>
      <c r="BN157" s="159">
        <v>47364.4</v>
      </c>
      <c r="BO157" s="159">
        <v>-195847</v>
      </c>
      <c r="BQ157" s="47"/>
      <c r="CS157" s="158">
        <v>36739</v>
      </c>
      <c r="CT157" s="156">
        <v>0.367320418554415</v>
      </c>
      <c r="CU157" s="156">
        <v>0.08</v>
      </c>
      <c r="CV157" s="184">
        <v>3506254303454.9702</v>
      </c>
      <c r="CW157" s="184">
        <v>-356404132.835051</v>
      </c>
      <c r="DB157" s="156">
        <v>0.367320418554415</v>
      </c>
      <c r="DC157" s="156">
        <f t="shared" si="19"/>
        <v>1.0826227540350564</v>
      </c>
      <c r="DR157" s="34"/>
      <c r="DS157" s="34"/>
      <c r="DT157" s="184">
        <f t="shared" si="20"/>
        <v>6.25E-2</v>
      </c>
      <c r="DU157" s="187">
        <f t="shared" si="21"/>
        <v>12.184749481198914</v>
      </c>
      <c r="ED157" s="156">
        <v>6.25E-2</v>
      </c>
      <c r="EE157" s="184">
        <v>3506254303454.9702</v>
      </c>
      <c r="EF157" s="184">
        <v>-7548067397.0237904</v>
      </c>
      <c r="FM157" s="158">
        <v>29465</v>
      </c>
      <c r="FN157" s="156">
        <v>0.53868983959162797</v>
      </c>
      <c r="FO157" s="156">
        <v>7.3999999999999996E-2</v>
      </c>
      <c r="FT157" s="156">
        <f t="shared" si="22"/>
        <v>6.6000000000000003E-2</v>
      </c>
      <c r="FU157" s="156">
        <f t="shared" si="23"/>
        <v>17.254163232931695</v>
      </c>
      <c r="FX157" s="156">
        <v>1.5976179868057199E-2</v>
      </c>
      <c r="FY157" s="156">
        <v>6.6000000000000003E-2</v>
      </c>
    </row>
    <row r="158" spans="28:181" x14ac:dyDescent="0.35">
      <c r="AB158" s="158">
        <v>41609</v>
      </c>
      <c r="AC158" s="159">
        <v>1.4999999999999999E-2</v>
      </c>
      <c r="AD158" s="159">
        <v>6.2</v>
      </c>
      <c r="AE158" s="159">
        <v>7.4999999999999997E-3</v>
      </c>
      <c r="AF158" s="159">
        <v>55055.5</v>
      </c>
      <c r="AG158" s="159">
        <v>-229294</v>
      </c>
      <c r="AK158" s="156">
        <v>2.5000000000000001E-2</v>
      </c>
      <c r="AL158" s="156">
        <f t="shared" si="24"/>
        <v>29.492773054534808</v>
      </c>
      <c r="BC158" s="156">
        <f t="shared" si="25"/>
        <v>5.5</v>
      </c>
      <c r="BD158" s="173">
        <f t="shared" si="26"/>
        <v>0.22236494097654291</v>
      </c>
      <c r="BL158" s="156">
        <v>5.5</v>
      </c>
      <c r="BM158" s="159">
        <v>2.2499999999999999E-2</v>
      </c>
      <c r="BN158" s="159">
        <v>47518.3</v>
      </c>
      <c r="BO158" s="159">
        <v>-194930</v>
      </c>
      <c r="BQ158" s="47"/>
      <c r="CS158" s="158">
        <v>36770</v>
      </c>
      <c r="CT158" s="156">
        <v>0.36814958428498601</v>
      </c>
      <c r="CU158" s="156">
        <v>0.08</v>
      </c>
      <c r="CV158" s="184">
        <v>3544331085420.1401</v>
      </c>
      <c r="CW158" s="184">
        <v>-382702255.40249503</v>
      </c>
      <c r="DB158" s="156">
        <v>0.36814958428498601</v>
      </c>
      <c r="DC158" s="156">
        <f t="shared" ref="DC158:DC221" si="27">_xlfn.NORM.DIST(DB158,$CZ$30,$DA$30,FALSE)</f>
        <v>1.0842706378283613</v>
      </c>
      <c r="DR158" s="34"/>
      <c r="DS158" s="34"/>
      <c r="DT158" s="184">
        <f t="shared" ref="DT158:DT221" si="28">IF($DR$28=$ED$29,ED158,IF($DR$28=$EE$29,EE158,EF158))</f>
        <v>6.5000000000000002E-2</v>
      </c>
      <c r="DU158" s="187">
        <f t="shared" ref="DU158:DU221" si="29">_xlfn.NORM.DIST(DT158,$DR$30,$DS$30,FALSE)</f>
        <v>13.304466192138271</v>
      </c>
      <c r="ED158" s="156">
        <v>6.5000000000000002E-2</v>
      </c>
      <c r="EE158" s="184">
        <v>3544331085420.1401</v>
      </c>
      <c r="EF158" s="184">
        <v>-7519550166.46982</v>
      </c>
      <c r="FM158" s="158">
        <v>29495</v>
      </c>
      <c r="FN158" s="156">
        <v>0.50510860541986602</v>
      </c>
      <c r="FO158" s="156">
        <v>7.2999999999999995E-2</v>
      </c>
      <c r="FT158" s="156">
        <f t="shared" ref="FT158:FT221" si="30">IF($FR$28=$FX$29,FX158,FY158)</f>
        <v>6.6000000000000003E-2</v>
      </c>
      <c r="FU158" s="156">
        <f t="shared" ref="FU158:FU221" si="31">_xlfn.NORM.DIST(FT158,$FR$30,$FS$30,FALSE)</f>
        <v>17.254163232931695</v>
      </c>
      <c r="FX158" s="156">
        <v>1.6531755712589E-2</v>
      </c>
      <c r="FY158" s="156">
        <v>6.6000000000000003E-2</v>
      </c>
    </row>
    <row r="159" spans="28:181" x14ac:dyDescent="0.35">
      <c r="AB159" s="158">
        <v>41640</v>
      </c>
      <c r="AC159" s="159">
        <v>1.6E-2</v>
      </c>
      <c r="AD159" s="159">
        <v>6.1</v>
      </c>
      <c r="AE159" s="159">
        <v>7.4999999999999997E-3</v>
      </c>
      <c r="AF159" s="159">
        <v>44241.7</v>
      </c>
      <c r="AG159" s="159">
        <v>-232505</v>
      </c>
      <c r="AK159" s="156">
        <v>2.5000000000000001E-2</v>
      </c>
      <c r="AL159" s="156">
        <f t="shared" si="24"/>
        <v>29.492773054534808</v>
      </c>
      <c r="BC159" s="156">
        <f t="shared" si="25"/>
        <v>5.5</v>
      </c>
      <c r="BD159" s="173">
        <f t="shared" si="26"/>
        <v>0.22236494097654291</v>
      </c>
      <c r="BL159" s="156">
        <v>5.6</v>
      </c>
      <c r="BM159" s="159">
        <v>2.2499999999999999E-2</v>
      </c>
      <c r="BN159" s="159">
        <v>47664.6</v>
      </c>
      <c r="BO159" s="159">
        <v>-194470</v>
      </c>
      <c r="BQ159" s="47"/>
      <c r="CS159" s="158">
        <v>36800</v>
      </c>
      <c r="CT159" s="156">
        <v>0.37229541293669099</v>
      </c>
      <c r="CU159" s="156">
        <v>0.08</v>
      </c>
      <c r="CV159" s="184">
        <v>3604236687170.0498</v>
      </c>
      <c r="CW159" s="184">
        <v>-481413530.75394499</v>
      </c>
      <c r="DB159" s="156">
        <v>0.368978750015174</v>
      </c>
      <c r="DC159" s="156">
        <f t="shared" si="27"/>
        <v>1.0859133822074456</v>
      </c>
      <c r="DR159" s="34"/>
      <c r="DS159" s="34"/>
      <c r="DT159" s="184">
        <f t="shared" si="28"/>
        <v>6.5000000000000002E-2</v>
      </c>
      <c r="DU159" s="187">
        <f t="shared" si="29"/>
        <v>13.304466192138271</v>
      </c>
      <c r="ED159" s="156">
        <v>6.5000000000000002E-2</v>
      </c>
      <c r="EE159" s="184">
        <v>3604236687170.0498</v>
      </c>
      <c r="EF159" s="184">
        <v>-7512770301.4576597</v>
      </c>
      <c r="FM159" s="158">
        <v>29526</v>
      </c>
      <c r="FN159" s="156">
        <v>1.2502979393026601</v>
      </c>
      <c r="FO159" s="156">
        <v>7.1999999999999995E-2</v>
      </c>
      <c r="FT159" s="156">
        <f t="shared" si="30"/>
        <v>6.6000000000000003E-2</v>
      </c>
      <c r="FU159" s="156">
        <f t="shared" si="31"/>
        <v>17.254163232931695</v>
      </c>
      <c r="FX159" s="156">
        <v>2.3745350747811599E-2</v>
      </c>
      <c r="FY159" s="156">
        <v>6.6000000000000003E-2</v>
      </c>
    </row>
    <row r="160" spans="28:181" x14ac:dyDescent="0.35">
      <c r="AB160" s="158">
        <v>41671</v>
      </c>
      <c r="AC160" s="159">
        <v>1.0999999999999999E-2</v>
      </c>
      <c r="AD160" s="159">
        <v>6.1</v>
      </c>
      <c r="AE160" s="159">
        <v>7.4999999999999997E-3</v>
      </c>
      <c r="AF160" s="159">
        <v>44567.6</v>
      </c>
      <c r="AG160" s="159">
        <v>-234270</v>
      </c>
      <c r="AK160" s="156">
        <v>2.5000000000000001E-2</v>
      </c>
      <c r="AL160" s="156">
        <f t="shared" si="24"/>
        <v>29.492773054534808</v>
      </c>
      <c r="BC160" s="156">
        <f t="shared" si="25"/>
        <v>5.6</v>
      </c>
      <c r="BD160" s="173">
        <f t="shared" si="26"/>
        <v>0.22234961639538944</v>
      </c>
      <c r="BL160" s="156">
        <v>5.6</v>
      </c>
      <c r="BM160" s="159">
        <v>2.2499999999999999E-2</v>
      </c>
      <c r="BN160" s="159">
        <v>47750.3</v>
      </c>
      <c r="BO160" s="159">
        <v>-193834</v>
      </c>
      <c r="BQ160" s="47"/>
      <c r="CS160" s="158">
        <v>36831</v>
      </c>
      <c r="CT160" s="156">
        <v>0.37312457866726201</v>
      </c>
      <c r="CU160" s="156">
        <v>0.08</v>
      </c>
      <c r="CV160" s="184">
        <v>3623801242837.25</v>
      </c>
      <c r="CW160" s="184">
        <v>-876079852.03951502</v>
      </c>
      <c r="DB160" s="156">
        <v>0.368978750015174</v>
      </c>
      <c r="DC160" s="156">
        <f t="shared" si="27"/>
        <v>1.0859133822074456</v>
      </c>
      <c r="DR160" s="34"/>
      <c r="DS160" s="34"/>
      <c r="DT160" s="184">
        <f t="shared" si="28"/>
        <v>6.5000000000000002E-2</v>
      </c>
      <c r="DU160" s="187">
        <f t="shared" si="29"/>
        <v>13.304466192138271</v>
      </c>
      <c r="ED160" s="156">
        <v>6.5000000000000002E-2</v>
      </c>
      <c r="EE160" s="184">
        <v>3623801242837.25</v>
      </c>
      <c r="EF160" s="184">
        <v>-7458037271.5433397</v>
      </c>
      <c r="FM160" s="158">
        <v>29556</v>
      </c>
      <c r="FN160" s="156">
        <v>0.295413497222768</v>
      </c>
      <c r="FO160" s="156">
        <v>7.1999999999999995E-2</v>
      </c>
      <c r="FT160" s="156">
        <f t="shared" si="30"/>
        <v>6.6000000000000003E-2</v>
      </c>
      <c r="FU160" s="156">
        <f t="shared" si="31"/>
        <v>17.254163232931695</v>
      </c>
      <c r="FX160" s="156">
        <v>2.4869762095623901E-2</v>
      </c>
      <c r="FY160" s="156">
        <v>6.6000000000000003E-2</v>
      </c>
    </row>
    <row r="161" spans="28:181" x14ac:dyDescent="0.35">
      <c r="AB161" s="158">
        <v>41699</v>
      </c>
      <c r="AC161" s="159">
        <v>1.4999999999999999E-2</v>
      </c>
      <c r="AD161" s="159">
        <v>6.1</v>
      </c>
      <c r="AE161" s="159">
        <v>7.4999999999999997E-3</v>
      </c>
      <c r="AF161" s="159">
        <v>55929.2</v>
      </c>
      <c r="AG161" s="159">
        <v>-240346</v>
      </c>
      <c r="AK161" s="156">
        <v>2.5000000000000001E-2</v>
      </c>
      <c r="AL161" s="156">
        <f t="shared" si="24"/>
        <v>29.492773054534808</v>
      </c>
      <c r="BC161" s="156">
        <f t="shared" si="25"/>
        <v>5.6</v>
      </c>
      <c r="BD161" s="173">
        <f t="shared" si="26"/>
        <v>0.22234961639538944</v>
      </c>
      <c r="BL161" s="156">
        <v>5.7</v>
      </c>
      <c r="BM161" s="159">
        <v>2.2499999999999999E-2</v>
      </c>
      <c r="BN161" s="159">
        <v>47853.3</v>
      </c>
      <c r="BO161" s="159">
        <v>-192972</v>
      </c>
      <c r="BQ161" s="47"/>
      <c r="CS161" s="158">
        <v>36861</v>
      </c>
      <c r="CT161" s="156">
        <v>0.36980791574574401</v>
      </c>
      <c r="CU161" s="156">
        <v>0.08</v>
      </c>
      <c r="CV161" s="184">
        <v>3703446328109.3501</v>
      </c>
      <c r="CW161" s="184">
        <v>-254879950.513156</v>
      </c>
      <c r="DB161" s="156">
        <v>0.368978750015174</v>
      </c>
      <c r="DC161" s="156">
        <f t="shared" si="27"/>
        <v>1.0859133822074456</v>
      </c>
      <c r="DR161" s="34"/>
      <c r="DS161" s="34"/>
      <c r="DT161" s="184">
        <f t="shared" si="28"/>
        <v>6.5000000000000002E-2</v>
      </c>
      <c r="DU161" s="187">
        <f t="shared" si="29"/>
        <v>13.304466192138271</v>
      </c>
      <c r="ED161" s="156">
        <v>6.5000000000000002E-2</v>
      </c>
      <c r="EE161" s="184">
        <v>3664978955925.1499</v>
      </c>
      <c r="EF161" s="184">
        <v>-7335687153.6595898</v>
      </c>
      <c r="FM161" s="158">
        <v>29587</v>
      </c>
      <c r="FN161" s="156">
        <v>1.2768360157521199</v>
      </c>
      <c r="FO161" s="156">
        <v>7.3999999999999996E-2</v>
      </c>
      <c r="FT161" s="156">
        <f t="shared" si="30"/>
        <v>6.6000000000000003E-2</v>
      </c>
      <c r="FU161" s="156">
        <f t="shared" si="31"/>
        <v>17.254163232931695</v>
      </c>
      <c r="FX161" s="156">
        <v>3.1902818801262202E-2</v>
      </c>
      <c r="FY161" s="156">
        <v>6.6000000000000003E-2</v>
      </c>
    </row>
    <row r="162" spans="28:181" x14ac:dyDescent="0.35">
      <c r="AB162" s="158">
        <v>41730</v>
      </c>
      <c r="AC162" s="159">
        <v>0.02</v>
      </c>
      <c r="AD162" s="159">
        <v>5.8</v>
      </c>
      <c r="AE162" s="159">
        <v>7.4999999999999997E-3</v>
      </c>
      <c r="AF162" s="159">
        <v>44976.6</v>
      </c>
      <c r="AG162" s="159">
        <v>-242238</v>
      </c>
      <c r="AK162" s="156">
        <v>2.5000000000000001E-2</v>
      </c>
      <c r="AL162" s="156">
        <f t="shared" si="24"/>
        <v>29.492773054534808</v>
      </c>
      <c r="BC162" s="156">
        <f t="shared" si="25"/>
        <v>5.7</v>
      </c>
      <c r="BD162" s="173">
        <f t="shared" si="26"/>
        <v>0.22164412886586915</v>
      </c>
      <c r="BL162" s="156">
        <v>5.8</v>
      </c>
      <c r="BM162" s="159">
        <v>2.2499999999999999E-2</v>
      </c>
      <c r="BN162" s="159">
        <v>48181.1</v>
      </c>
      <c r="BO162" s="159">
        <v>-190149</v>
      </c>
      <c r="BQ162" s="47"/>
      <c r="CS162" s="158">
        <v>36892</v>
      </c>
      <c r="CT162" s="156">
        <v>0.368978750015174</v>
      </c>
      <c r="CU162" s="156">
        <v>0.08</v>
      </c>
      <c r="CV162" s="184">
        <v>3664978955925.1499</v>
      </c>
      <c r="CW162" s="184">
        <v>-398257443.51723099</v>
      </c>
      <c r="DB162" s="156">
        <v>0.36980791574574401</v>
      </c>
      <c r="DC162" s="156">
        <f t="shared" si="27"/>
        <v>1.0875509562313921</v>
      </c>
      <c r="DR162" s="34"/>
      <c r="DS162" s="34"/>
      <c r="DT162" s="184">
        <f t="shared" si="28"/>
        <v>6.5000000000000002E-2</v>
      </c>
      <c r="DU162" s="187">
        <f t="shared" si="29"/>
        <v>13.304466192138271</v>
      </c>
      <c r="ED162" s="156">
        <v>6.5000000000000002E-2</v>
      </c>
      <c r="EE162" s="184">
        <v>3701383098449.9502</v>
      </c>
      <c r="EF162" s="184">
        <v>-7302259095.9835901</v>
      </c>
      <c r="FM162" s="158">
        <v>29618</v>
      </c>
      <c r="FN162" s="156">
        <v>0.98557447700641398</v>
      </c>
      <c r="FO162" s="156">
        <v>7.2999999999999995E-2</v>
      </c>
      <c r="FT162" s="156">
        <f t="shared" si="30"/>
        <v>6.6000000000000003E-2</v>
      </c>
      <c r="FU162" s="156">
        <f t="shared" si="31"/>
        <v>17.254163232931695</v>
      </c>
      <c r="FX162" s="156">
        <v>3.3409174938948197E-2</v>
      </c>
      <c r="FY162" s="156">
        <v>6.6000000000000003E-2</v>
      </c>
    </row>
    <row r="163" spans="28:181" x14ac:dyDescent="0.35">
      <c r="AB163" s="158">
        <v>41760</v>
      </c>
      <c r="AC163" s="159">
        <v>2.1000000000000001E-2</v>
      </c>
      <c r="AD163" s="159">
        <v>5.8</v>
      </c>
      <c r="AE163" s="159">
        <v>7.4999999999999997E-3</v>
      </c>
      <c r="AF163" s="159">
        <v>45214.3</v>
      </c>
      <c r="AG163" s="159">
        <v>-240358</v>
      </c>
      <c r="AK163" s="156">
        <v>2.5000000000000001E-2</v>
      </c>
      <c r="AL163" s="156">
        <f t="shared" si="24"/>
        <v>29.492773054534808</v>
      </c>
      <c r="BC163" s="156">
        <f t="shared" si="25"/>
        <v>5.8</v>
      </c>
      <c r="BD163" s="173">
        <f t="shared" si="26"/>
        <v>0.22025504115028288</v>
      </c>
      <c r="BL163" s="156">
        <v>5.8</v>
      </c>
      <c r="BM163" s="159">
        <v>2.2499999999999999E-2</v>
      </c>
      <c r="BN163" s="159">
        <v>48615.5</v>
      </c>
      <c r="BO163" s="159">
        <v>-190144</v>
      </c>
      <c r="BQ163" s="47"/>
      <c r="CS163" s="158">
        <v>36923</v>
      </c>
      <c r="CT163" s="156">
        <v>0.367320418554415</v>
      </c>
      <c r="CU163" s="156">
        <v>7.4999999999999997E-2</v>
      </c>
      <c r="CV163" s="184">
        <v>3701383098449.9502</v>
      </c>
      <c r="CW163" s="184">
        <v>-11760931.945581401</v>
      </c>
      <c r="DB163" s="156">
        <v>0.37146624720650301</v>
      </c>
      <c r="DC163" s="156">
        <f t="shared" si="27"/>
        <v>1.0908104697548338</v>
      </c>
      <c r="DR163" s="34"/>
      <c r="DS163" s="34"/>
      <c r="DT163" s="184">
        <f t="shared" si="28"/>
        <v>6.5000000000000002E-2</v>
      </c>
      <c r="DU163" s="187">
        <f t="shared" si="29"/>
        <v>13.304466192138271</v>
      </c>
      <c r="ED163" s="156">
        <v>6.5000000000000002E-2</v>
      </c>
      <c r="EE163" s="184">
        <v>3703446328109.3501</v>
      </c>
      <c r="EF163" s="184">
        <v>-7066801535.9139299</v>
      </c>
      <c r="FM163" s="158">
        <v>29646</v>
      </c>
      <c r="FN163" s="156">
        <v>1.05410880874428</v>
      </c>
      <c r="FO163" s="156">
        <v>7.4999999999999997E-2</v>
      </c>
      <c r="FT163" s="156">
        <f t="shared" si="30"/>
        <v>6.6000000000000003E-2</v>
      </c>
      <c r="FU163" s="156">
        <f t="shared" si="31"/>
        <v>17.254163232931695</v>
      </c>
      <c r="FX163" s="156">
        <v>3.7635889423917199E-2</v>
      </c>
      <c r="FY163" s="156">
        <v>6.6000000000000003E-2</v>
      </c>
    </row>
    <row r="164" spans="28:181" x14ac:dyDescent="0.35">
      <c r="AB164" s="158">
        <v>41791</v>
      </c>
      <c r="AC164" s="159">
        <v>2.1000000000000001E-2</v>
      </c>
      <c r="AD164" s="159">
        <v>5.5</v>
      </c>
      <c r="AE164" s="159">
        <v>7.4999999999999997E-3</v>
      </c>
      <c r="AF164" s="159">
        <v>56832.4</v>
      </c>
      <c r="AG164" s="159">
        <v>-238766</v>
      </c>
      <c r="AK164" s="156">
        <v>2.5999999999999999E-2</v>
      </c>
      <c r="AL164" s="156">
        <f t="shared" si="24"/>
        <v>28.70484405232143</v>
      </c>
      <c r="BC164" s="156">
        <f t="shared" si="25"/>
        <v>5.8</v>
      </c>
      <c r="BD164" s="173">
        <f t="shared" si="26"/>
        <v>0.22025504115028288</v>
      </c>
      <c r="BL164" s="156">
        <v>5.9</v>
      </c>
      <c r="BM164" s="159">
        <v>2.2499999999999999E-2</v>
      </c>
      <c r="BN164" s="159">
        <v>48640.2</v>
      </c>
      <c r="BO164" s="159">
        <v>-189028</v>
      </c>
      <c r="BQ164" s="47"/>
      <c r="CS164" s="158">
        <v>36951</v>
      </c>
      <c r="CT164" s="156">
        <v>0.368978750015174</v>
      </c>
      <c r="CU164" s="156">
        <v>7.0000000000000007E-2</v>
      </c>
      <c r="CV164" s="184">
        <v>3710830800124.2998</v>
      </c>
      <c r="CW164" s="184">
        <v>-743451755.08257306</v>
      </c>
      <c r="DB164" s="156">
        <v>0.37229541293669099</v>
      </c>
      <c r="DC164" s="156">
        <f t="shared" si="27"/>
        <v>1.0924323476860742</v>
      </c>
      <c r="DR164" s="34"/>
      <c r="DS164" s="34"/>
      <c r="DT164" s="184">
        <f t="shared" si="28"/>
        <v>6.5000000000000002E-2</v>
      </c>
      <c r="DU164" s="187">
        <f t="shared" si="29"/>
        <v>13.304466192138271</v>
      </c>
      <c r="ED164" s="156">
        <v>6.5000000000000002E-2</v>
      </c>
      <c r="EE164" s="184">
        <v>3710830800124.2998</v>
      </c>
      <c r="EF164" s="184">
        <v>-6977903818.8919296</v>
      </c>
      <c r="FM164" s="158">
        <v>29677</v>
      </c>
      <c r="FN164" s="156">
        <v>0.63736512921172706</v>
      </c>
      <c r="FO164" s="156">
        <v>7.0999999999999994E-2</v>
      </c>
      <c r="FT164" s="156">
        <f t="shared" si="30"/>
        <v>6.6000000000000003E-2</v>
      </c>
      <c r="FU164" s="156">
        <f t="shared" si="31"/>
        <v>17.254163232931695</v>
      </c>
      <c r="FX164" s="156">
        <v>3.8177923309770899E-2</v>
      </c>
      <c r="FY164" s="156">
        <v>6.6000000000000003E-2</v>
      </c>
    </row>
    <row r="165" spans="28:181" x14ac:dyDescent="0.35">
      <c r="AB165" s="158">
        <v>41821</v>
      </c>
      <c r="AC165" s="159">
        <v>0.02</v>
      </c>
      <c r="AD165" s="159">
        <v>5.6</v>
      </c>
      <c r="AE165" s="159">
        <v>7.4999999999999997E-3</v>
      </c>
      <c r="AF165" s="159">
        <v>45698.7</v>
      </c>
      <c r="AG165" s="159">
        <v>-239569</v>
      </c>
      <c r="AK165" s="156">
        <v>2.5999999999999999E-2</v>
      </c>
      <c r="AL165" s="156">
        <f t="shared" si="24"/>
        <v>28.70484405232143</v>
      </c>
      <c r="BC165" s="156">
        <f t="shared" si="25"/>
        <v>5.9</v>
      </c>
      <c r="BD165" s="173">
        <f t="shared" si="26"/>
        <v>0.21819523441847882</v>
      </c>
      <c r="BL165" s="156">
        <v>6.1</v>
      </c>
      <c r="BM165" s="159">
        <v>2.2499999999999999E-2</v>
      </c>
      <c r="BN165" s="159">
        <v>48690</v>
      </c>
      <c r="BO165" s="159">
        <v>-188664</v>
      </c>
      <c r="BQ165" s="47"/>
      <c r="CS165" s="158">
        <v>36982</v>
      </c>
      <c r="CT165" s="156">
        <v>0.37146624720650301</v>
      </c>
      <c r="CU165" s="156">
        <v>7.0000000000000007E-2</v>
      </c>
      <c r="CV165" s="184">
        <v>3788322478290.7998</v>
      </c>
      <c r="CW165" s="184">
        <v>-990076454.19781196</v>
      </c>
      <c r="DB165" s="156">
        <v>0.37312457866726201</v>
      </c>
      <c r="DC165" s="156">
        <f t="shared" si="27"/>
        <v>1.0940489321275806</v>
      </c>
      <c r="DR165" s="34"/>
      <c r="DS165" s="34"/>
      <c r="DT165" s="184">
        <f t="shared" si="28"/>
        <v>6.5000000000000002E-2</v>
      </c>
      <c r="DU165" s="187">
        <f t="shared" si="29"/>
        <v>13.304466192138271</v>
      </c>
      <c r="ED165" s="156">
        <v>6.5000000000000002E-2</v>
      </c>
      <c r="EE165" s="184">
        <v>3788322478290.7998</v>
      </c>
      <c r="EF165" s="184">
        <v>-6771642336.6982298</v>
      </c>
      <c r="FM165" s="158">
        <v>29707</v>
      </c>
      <c r="FN165" s="156">
        <v>0.97584740925178604</v>
      </c>
      <c r="FO165" s="156">
        <v>7.1999999999999995E-2</v>
      </c>
      <c r="FT165" s="156">
        <f t="shared" si="30"/>
        <v>6.7000000000000004E-2</v>
      </c>
      <c r="FU165" s="156">
        <f t="shared" si="31"/>
        <v>17.974888051036697</v>
      </c>
      <c r="FX165" s="156">
        <v>3.8216608417683699E-2</v>
      </c>
      <c r="FY165" s="156">
        <v>6.7000000000000004E-2</v>
      </c>
    </row>
    <row r="166" spans="28:181" x14ac:dyDescent="0.35">
      <c r="AB166" s="158">
        <v>41852</v>
      </c>
      <c r="AC166" s="159">
        <v>1.7000000000000001E-2</v>
      </c>
      <c r="AD166" s="159">
        <v>5.7</v>
      </c>
      <c r="AE166" s="159">
        <v>7.4999999999999997E-3</v>
      </c>
      <c r="AF166" s="159">
        <v>45811</v>
      </c>
      <c r="AG166" s="159">
        <v>-238593</v>
      </c>
      <c r="AK166" s="156">
        <v>2.5999999999999999E-2</v>
      </c>
      <c r="AL166" s="156">
        <f t="shared" si="24"/>
        <v>28.70484405232143</v>
      </c>
      <c r="BC166" s="156">
        <f t="shared" si="25"/>
        <v>6.1</v>
      </c>
      <c r="BD166" s="173">
        <f t="shared" si="26"/>
        <v>0.21214529444119562</v>
      </c>
      <c r="BL166" s="156">
        <v>6.1</v>
      </c>
      <c r="BM166" s="159">
        <v>2.2499999999999999E-2</v>
      </c>
      <c r="BN166" s="159">
        <v>49340.1</v>
      </c>
      <c r="BO166" s="159">
        <v>-188497</v>
      </c>
      <c r="BQ166" s="47"/>
      <c r="CS166" s="158">
        <v>37012</v>
      </c>
      <c r="CT166" s="156">
        <v>0.37395374439744999</v>
      </c>
      <c r="CU166" s="156">
        <v>7.0000000000000007E-2</v>
      </c>
      <c r="CV166" s="184">
        <v>3841096516842.7402</v>
      </c>
      <c r="CW166" s="184">
        <v>-761148928.81896603</v>
      </c>
      <c r="DB166" s="156">
        <v>0.37395374439744999</v>
      </c>
      <c r="DC166" s="156">
        <f t="shared" si="27"/>
        <v>1.0956601924578171</v>
      </c>
      <c r="DR166" s="34"/>
      <c r="DS166" s="34"/>
      <c r="DT166" s="184">
        <f t="shared" si="28"/>
        <v>6.5000000000000002E-2</v>
      </c>
      <c r="DU166" s="187">
        <f t="shared" si="29"/>
        <v>13.304466192138271</v>
      </c>
      <c r="ED166" s="156">
        <v>6.5000000000000002E-2</v>
      </c>
      <c r="EE166" s="184">
        <v>3841096516842.7402</v>
      </c>
      <c r="EF166" s="184">
        <v>-6771575502.0891199</v>
      </c>
      <c r="FM166" s="158">
        <v>29738</v>
      </c>
      <c r="FN166" s="156">
        <v>1.25414825767256</v>
      </c>
      <c r="FO166" s="156">
        <v>7.2999999999999995E-2</v>
      </c>
      <c r="FT166" s="156">
        <f t="shared" si="30"/>
        <v>6.7000000000000004E-2</v>
      </c>
      <c r="FU166" s="156">
        <f t="shared" si="31"/>
        <v>17.974888051036697</v>
      </c>
      <c r="FX166" s="156">
        <v>3.84569927363436E-2</v>
      </c>
      <c r="FY166" s="156">
        <v>6.7000000000000004E-2</v>
      </c>
    </row>
    <row r="167" spans="28:181" x14ac:dyDescent="0.35">
      <c r="AB167" s="158">
        <v>41883</v>
      </c>
      <c r="AC167" s="159">
        <v>1.7000000000000001E-2</v>
      </c>
      <c r="AD167" s="159">
        <v>5.4</v>
      </c>
      <c r="AE167" s="159">
        <v>7.4999999999999997E-3</v>
      </c>
      <c r="AF167" s="159">
        <v>57444.5</v>
      </c>
      <c r="AG167" s="159">
        <v>-240369</v>
      </c>
      <c r="AK167" s="156">
        <v>2.7E-2</v>
      </c>
      <c r="AL167" s="156">
        <f t="shared" si="24"/>
        <v>27.770349692468066</v>
      </c>
      <c r="BC167" s="156">
        <f t="shared" si="25"/>
        <v>6.1</v>
      </c>
      <c r="BD167" s="173">
        <f t="shared" si="26"/>
        <v>0.21214529444119562</v>
      </c>
      <c r="BL167" s="156">
        <v>6.1</v>
      </c>
      <c r="BM167" s="159">
        <v>2.2499999999999999E-2</v>
      </c>
      <c r="BN167" s="159">
        <v>49346.1</v>
      </c>
      <c r="BO167" s="159">
        <v>-187734</v>
      </c>
      <c r="BQ167" s="47"/>
      <c r="CS167" s="158">
        <v>37043</v>
      </c>
      <c r="CT167" s="156">
        <v>0.37892873877972599</v>
      </c>
      <c r="CU167" s="156">
        <v>7.0000000000000007E-2</v>
      </c>
      <c r="CV167" s="184">
        <v>3885376675866.5</v>
      </c>
      <c r="CW167" s="184">
        <v>-357081992.33837402</v>
      </c>
      <c r="DB167" s="156">
        <v>0.37892873877972599</v>
      </c>
      <c r="DC167" s="156">
        <f t="shared" si="27"/>
        <v>1.1052142420070943</v>
      </c>
      <c r="DR167" s="34"/>
      <c r="DS167" s="34"/>
      <c r="DT167" s="184">
        <f t="shared" si="28"/>
        <v>6.5000000000000002E-2</v>
      </c>
      <c r="DU167" s="187">
        <f t="shared" si="29"/>
        <v>13.304466192138271</v>
      </c>
      <c r="ED167" s="156">
        <v>6.5000000000000002E-2</v>
      </c>
      <c r="EE167" s="184">
        <v>3885376675866.5</v>
      </c>
      <c r="EF167" s="184">
        <v>-6735960978.4410105</v>
      </c>
      <c r="FM167" s="158">
        <v>29768</v>
      </c>
      <c r="FN167" s="156">
        <v>0.68054891632990999</v>
      </c>
      <c r="FO167" s="156">
        <v>7.1999999999999995E-2</v>
      </c>
      <c r="FT167" s="156">
        <f t="shared" si="30"/>
        <v>6.7000000000000004E-2</v>
      </c>
      <c r="FU167" s="156">
        <f t="shared" si="31"/>
        <v>17.974888051036697</v>
      </c>
      <c r="FX167" s="156">
        <v>4.0638706691632102E-2</v>
      </c>
      <c r="FY167" s="156">
        <v>6.7000000000000004E-2</v>
      </c>
    </row>
    <row r="168" spans="28:181" x14ac:dyDescent="0.35">
      <c r="AB168" s="158">
        <v>41913</v>
      </c>
      <c r="AC168" s="159">
        <v>1.7000000000000001E-2</v>
      </c>
      <c r="AD168" s="159">
        <v>5.2</v>
      </c>
      <c r="AE168" s="159">
        <v>7.4999999999999997E-3</v>
      </c>
      <c r="AF168" s="159">
        <v>46207.3</v>
      </c>
      <c r="AG168" s="159">
        <v>-240909</v>
      </c>
      <c r="AK168" s="156">
        <v>2.7E-2</v>
      </c>
      <c r="AL168" s="156">
        <f t="shared" si="24"/>
        <v>27.770349692468066</v>
      </c>
      <c r="BC168" s="156">
        <f t="shared" si="25"/>
        <v>6.1</v>
      </c>
      <c r="BD168" s="173">
        <f t="shared" si="26"/>
        <v>0.21214529444119562</v>
      </c>
      <c r="BL168" s="156">
        <v>6.2</v>
      </c>
      <c r="BM168" s="159">
        <v>2.2499999999999999E-2</v>
      </c>
      <c r="BN168" s="159">
        <v>49746.5</v>
      </c>
      <c r="BO168" s="159">
        <v>-187123</v>
      </c>
      <c r="BQ168" s="47"/>
      <c r="CS168" s="158">
        <v>37073</v>
      </c>
      <c r="CT168" s="156">
        <v>0.38390373316200199</v>
      </c>
      <c r="CU168" s="156">
        <v>7.0000000000000007E-2</v>
      </c>
      <c r="CV168" s="184">
        <v>3914345488504.1299</v>
      </c>
      <c r="CW168" s="184">
        <v>-1333296163.24752</v>
      </c>
      <c r="DB168" s="156">
        <v>0.38390373316200199</v>
      </c>
      <c r="DC168" s="156">
        <f t="shared" si="27"/>
        <v>1.1145689849422351</v>
      </c>
      <c r="DR168" s="34"/>
      <c r="DS168" s="34"/>
      <c r="DT168" s="184">
        <f t="shared" si="28"/>
        <v>6.5000000000000002E-2</v>
      </c>
      <c r="DU168" s="187">
        <f t="shared" si="29"/>
        <v>13.304466192138271</v>
      </c>
      <c r="ED168" s="156">
        <v>6.5000000000000002E-2</v>
      </c>
      <c r="EE168" s="184">
        <v>3914345488504.1299</v>
      </c>
      <c r="EF168" s="184">
        <v>-6631574285.4874897</v>
      </c>
      <c r="FM168" s="158">
        <v>29799</v>
      </c>
      <c r="FN168" s="156">
        <v>0.98745535910523796</v>
      </c>
      <c r="FO168" s="156">
        <v>7.0000000000000007E-2</v>
      </c>
      <c r="FT168" s="156">
        <f t="shared" si="30"/>
        <v>6.7000000000000004E-2</v>
      </c>
      <c r="FU168" s="156">
        <f t="shared" si="31"/>
        <v>17.974888051036697</v>
      </c>
      <c r="FX168" s="156">
        <v>4.1401364966634401E-2</v>
      </c>
      <c r="FY168" s="156">
        <v>6.7000000000000004E-2</v>
      </c>
    </row>
    <row r="169" spans="28:181" x14ac:dyDescent="0.35">
      <c r="AB169" s="158">
        <v>41944</v>
      </c>
      <c r="AC169" s="159">
        <v>1.2999999999999999E-2</v>
      </c>
      <c r="AD169" s="159">
        <v>5.4</v>
      </c>
      <c r="AE169" s="159">
        <v>7.4999999999999997E-3</v>
      </c>
      <c r="AF169" s="159">
        <v>46314</v>
      </c>
      <c r="AG169" s="159">
        <v>-237689</v>
      </c>
      <c r="AK169" s="156">
        <v>2.7E-2</v>
      </c>
      <c r="AL169" s="156">
        <f t="shared" si="24"/>
        <v>27.770349692468066</v>
      </c>
      <c r="BC169" s="156">
        <f t="shared" si="25"/>
        <v>6.2</v>
      </c>
      <c r="BD169" s="173">
        <f t="shared" si="26"/>
        <v>0.20821026729211711</v>
      </c>
      <c r="BL169" s="156">
        <v>6.2</v>
      </c>
      <c r="BM169" s="159">
        <v>2.2499999999999999E-2</v>
      </c>
      <c r="BN169" s="159">
        <v>50202.2</v>
      </c>
      <c r="BO169" s="159">
        <v>-186877</v>
      </c>
      <c r="BQ169" s="47"/>
      <c r="CS169" s="158">
        <v>37104</v>
      </c>
      <c r="CT169" s="156">
        <v>0.38639123035294898</v>
      </c>
      <c r="CU169" s="156">
        <v>7.0000000000000007E-2</v>
      </c>
      <c r="CV169" s="184">
        <v>3978312858159.3901</v>
      </c>
      <c r="CW169" s="184">
        <v>-736579889.92068505</v>
      </c>
      <c r="DB169" s="156">
        <v>0.38556206462276099</v>
      </c>
      <c r="DC169" s="156">
        <f t="shared" si="27"/>
        <v>1.117641824518649</v>
      </c>
      <c r="DR169" s="34"/>
      <c r="DS169" s="34"/>
      <c r="DT169" s="184">
        <f t="shared" si="28"/>
        <v>6.5000000000000002E-2</v>
      </c>
      <c r="DU169" s="187">
        <f t="shared" si="29"/>
        <v>13.304466192138271</v>
      </c>
      <c r="ED169" s="156">
        <v>6.5000000000000002E-2</v>
      </c>
      <c r="EE169" s="184">
        <v>3930109958991.8501</v>
      </c>
      <c r="EF169" s="184">
        <v>-6606945462.9163599</v>
      </c>
      <c r="FM169" s="158">
        <v>29830</v>
      </c>
      <c r="FN169" s="156">
        <v>0.77513171757974597</v>
      </c>
      <c r="FO169" s="156">
        <v>8.2000000000000003E-2</v>
      </c>
      <c r="FT169" s="156">
        <f t="shared" si="30"/>
        <v>6.7000000000000004E-2</v>
      </c>
      <c r="FU169" s="156">
        <f t="shared" si="31"/>
        <v>17.974888051036697</v>
      </c>
      <c r="FX169" s="156">
        <v>4.21316435673596E-2</v>
      </c>
      <c r="FY169" s="156">
        <v>6.7000000000000004E-2</v>
      </c>
    </row>
    <row r="170" spans="28:181" x14ac:dyDescent="0.35">
      <c r="AB170" s="158">
        <v>41974</v>
      </c>
      <c r="AC170" s="159">
        <v>8.0000000000000002E-3</v>
      </c>
      <c r="AD170" s="159">
        <v>5.0999999999999996</v>
      </c>
      <c r="AE170" s="159">
        <v>7.4999999999999997E-3</v>
      </c>
      <c r="AF170" s="159">
        <v>58311.9</v>
      </c>
      <c r="AG170" s="159">
        <v>-240628</v>
      </c>
      <c r="AK170" s="156">
        <v>2.7E-2</v>
      </c>
      <c r="AL170" s="156">
        <f t="shared" si="24"/>
        <v>27.770349692468066</v>
      </c>
      <c r="BC170" s="156">
        <f t="shared" si="25"/>
        <v>6.2</v>
      </c>
      <c r="BD170" s="173">
        <f t="shared" si="26"/>
        <v>0.20821026729211711</v>
      </c>
      <c r="BL170" s="156">
        <v>6.4</v>
      </c>
      <c r="BM170" s="159">
        <v>2.5000000000000001E-2</v>
      </c>
      <c r="BN170" s="159">
        <v>50360.9</v>
      </c>
      <c r="BO170" s="159">
        <v>-186328</v>
      </c>
      <c r="BQ170" s="47"/>
      <c r="CS170" s="158">
        <v>37135</v>
      </c>
      <c r="CT170" s="156">
        <v>0.38556206462276099</v>
      </c>
      <c r="CU170" s="156">
        <v>7.0000000000000007E-2</v>
      </c>
      <c r="CV170" s="184">
        <v>3930109958991.8501</v>
      </c>
      <c r="CW170" s="184">
        <v>-200616714.58369601</v>
      </c>
      <c r="DB170" s="156">
        <v>0.38639123035294898</v>
      </c>
      <c r="DC170" s="156">
        <f t="shared" si="27"/>
        <v>1.1191695968740645</v>
      </c>
      <c r="DR170" s="34"/>
      <c r="DS170" s="34"/>
      <c r="DT170" s="184">
        <f t="shared" si="28"/>
        <v>6.5000000000000002E-2</v>
      </c>
      <c r="DU170" s="187">
        <f t="shared" si="29"/>
        <v>13.304466192138271</v>
      </c>
      <c r="ED170" s="156">
        <v>6.5000000000000002E-2</v>
      </c>
      <c r="EE170" s="184">
        <v>3954825992099.8501</v>
      </c>
      <c r="EF170" s="184">
        <v>-6526104081.6270905</v>
      </c>
      <c r="FM170" s="158">
        <v>29860</v>
      </c>
      <c r="FN170" s="156">
        <v>1.1930596470375101</v>
      </c>
      <c r="FO170" s="156">
        <v>8.3000000000000004E-2</v>
      </c>
      <c r="FT170" s="156">
        <f t="shared" si="30"/>
        <v>6.7000000000000004E-2</v>
      </c>
      <c r="FU170" s="156">
        <f t="shared" si="31"/>
        <v>17.974888051036697</v>
      </c>
      <c r="FX170" s="156">
        <v>4.4071171915837502E-2</v>
      </c>
      <c r="FY170" s="156">
        <v>6.7000000000000004E-2</v>
      </c>
    </row>
    <row r="171" spans="28:181" x14ac:dyDescent="0.35">
      <c r="AB171" s="158">
        <v>42005</v>
      </c>
      <c r="AC171" s="159">
        <v>-1E-3</v>
      </c>
      <c r="AD171" s="159">
        <v>5.2</v>
      </c>
      <c r="AE171" s="159">
        <v>7.4999999999999997E-3</v>
      </c>
      <c r="AF171" s="159">
        <v>46857.9</v>
      </c>
      <c r="AG171" s="159">
        <v>-232798</v>
      </c>
      <c r="AK171" s="156">
        <v>2.7E-2</v>
      </c>
      <c r="AL171" s="156">
        <f t="shared" si="24"/>
        <v>27.770349692468066</v>
      </c>
      <c r="BC171" s="156">
        <f t="shared" si="25"/>
        <v>6.4</v>
      </c>
      <c r="BD171" s="173">
        <f t="shared" si="26"/>
        <v>0.19869592182306589</v>
      </c>
      <c r="BL171" s="156">
        <v>6.6</v>
      </c>
      <c r="BM171" s="159">
        <v>2.5000000000000001E-2</v>
      </c>
      <c r="BN171" s="159">
        <v>50684.3</v>
      </c>
      <c r="BO171" s="159">
        <v>-186093</v>
      </c>
      <c r="BQ171" s="47"/>
      <c r="CS171" s="158">
        <v>37165</v>
      </c>
      <c r="CT171" s="156">
        <v>0.38804956181370698</v>
      </c>
      <c r="CU171" s="156">
        <v>6.5000000000000002E-2</v>
      </c>
      <c r="CV171" s="184">
        <v>3954825992099.8501</v>
      </c>
      <c r="CW171" s="184">
        <v>-298510821.73108202</v>
      </c>
      <c r="DB171" s="156">
        <v>0.38639123035294898</v>
      </c>
      <c r="DC171" s="156">
        <f t="shared" si="27"/>
        <v>1.1191695968740645</v>
      </c>
      <c r="DR171" s="34"/>
      <c r="DS171" s="34"/>
      <c r="DT171" s="184">
        <f t="shared" si="28"/>
        <v>6.5000000000000002E-2</v>
      </c>
      <c r="DU171" s="187">
        <f t="shared" si="29"/>
        <v>13.304466192138271</v>
      </c>
      <c r="ED171" s="156">
        <v>6.5000000000000002E-2</v>
      </c>
      <c r="EE171" s="184">
        <v>3978312858159.3901</v>
      </c>
      <c r="EF171" s="184">
        <v>-6461501679.9011803</v>
      </c>
      <c r="FM171" s="158">
        <v>29891</v>
      </c>
      <c r="FN171" s="156">
        <v>1.0897284660234801</v>
      </c>
      <c r="FO171" s="156">
        <v>8.3000000000000004E-2</v>
      </c>
      <c r="FT171" s="156">
        <f t="shared" si="30"/>
        <v>6.7000000000000004E-2</v>
      </c>
      <c r="FU171" s="156">
        <f t="shared" si="31"/>
        <v>17.974888051036697</v>
      </c>
      <c r="FX171" s="156">
        <v>4.6460950777508399E-2</v>
      </c>
      <c r="FY171" s="156">
        <v>6.7000000000000004E-2</v>
      </c>
    </row>
    <row r="172" spans="28:181" x14ac:dyDescent="0.35">
      <c r="AB172" s="158">
        <v>42036</v>
      </c>
      <c r="AC172" s="159">
        <v>0</v>
      </c>
      <c r="AD172" s="159">
        <v>5.0999999999999996</v>
      </c>
      <c r="AE172" s="159">
        <v>7.4999999999999997E-3</v>
      </c>
      <c r="AF172" s="159">
        <v>47364.4</v>
      </c>
      <c r="AG172" s="159">
        <v>-225467</v>
      </c>
      <c r="AK172" s="156">
        <v>2.7E-2</v>
      </c>
      <c r="AL172" s="156">
        <f t="shared" si="24"/>
        <v>27.770349692468066</v>
      </c>
      <c r="BC172" s="156">
        <f t="shared" si="25"/>
        <v>6.6</v>
      </c>
      <c r="BD172" s="173">
        <f t="shared" si="26"/>
        <v>0.18727287516671678</v>
      </c>
      <c r="BL172" s="156">
        <v>6.7</v>
      </c>
      <c r="BM172" s="159">
        <v>2.5000000000000001E-2</v>
      </c>
      <c r="BN172" s="159">
        <v>51263.8</v>
      </c>
      <c r="BO172" s="159">
        <v>-186020</v>
      </c>
      <c r="BQ172" s="47"/>
      <c r="CS172" s="158">
        <v>37196</v>
      </c>
      <c r="CT172" s="156">
        <v>0.39136622473522498</v>
      </c>
      <c r="CU172" s="156">
        <v>6.5000000000000002E-2</v>
      </c>
      <c r="CV172" s="184">
        <v>4043389558111.3101</v>
      </c>
      <c r="CW172" s="184">
        <v>-369622783.82367498</v>
      </c>
      <c r="DB172" s="156">
        <v>0.38722039608351899</v>
      </c>
      <c r="DC172" s="156">
        <f t="shared" si="27"/>
        <v>1.1206915650112597</v>
      </c>
      <c r="DR172" s="34"/>
      <c r="DS172" s="34"/>
      <c r="DT172" s="184">
        <f t="shared" si="28"/>
        <v>6.5000000000000002E-2</v>
      </c>
      <c r="DU172" s="187">
        <f t="shared" si="29"/>
        <v>13.304466192138271</v>
      </c>
      <c r="ED172" s="156">
        <v>6.5000000000000002E-2</v>
      </c>
      <c r="EE172" s="184">
        <v>4043389558111.3101</v>
      </c>
      <c r="EF172" s="184">
        <v>-6339121541.5731401</v>
      </c>
      <c r="FM172" s="158">
        <v>29921</v>
      </c>
      <c r="FN172" s="156">
        <v>0.42765819968634</v>
      </c>
      <c r="FO172" s="156">
        <v>8.6999999999999994E-2</v>
      </c>
      <c r="FT172" s="156">
        <f t="shared" si="30"/>
        <v>6.7000000000000004E-2</v>
      </c>
      <c r="FU172" s="156">
        <f t="shared" si="31"/>
        <v>17.974888051036697</v>
      </c>
      <c r="FX172" s="156">
        <v>4.7561201603197503E-2</v>
      </c>
      <c r="FY172" s="156">
        <v>6.7000000000000004E-2</v>
      </c>
    </row>
    <row r="173" spans="28:181" x14ac:dyDescent="0.35">
      <c r="AB173" s="158">
        <v>42064</v>
      </c>
      <c r="AC173" s="159">
        <v>-1E-3</v>
      </c>
      <c r="AD173" s="159">
        <v>5</v>
      </c>
      <c r="AE173" s="159">
        <v>7.4999999999999997E-3</v>
      </c>
      <c r="AF173" s="159">
        <v>59348.5</v>
      </c>
      <c r="AG173" s="159">
        <v>-240561</v>
      </c>
      <c r="AK173" s="156">
        <v>2.7E-2</v>
      </c>
      <c r="AL173" s="156">
        <f t="shared" si="24"/>
        <v>27.770349692468066</v>
      </c>
      <c r="BC173" s="156">
        <f t="shared" si="25"/>
        <v>6.7</v>
      </c>
      <c r="BD173" s="173">
        <f t="shared" si="26"/>
        <v>0.18096413362033414</v>
      </c>
      <c r="BL173" s="156">
        <v>6.7</v>
      </c>
      <c r="BM173" s="159">
        <v>2.5000000000000001E-2</v>
      </c>
      <c r="BN173" s="159">
        <v>51273.1</v>
      </c>
      <c r="BO173" s="159">
        <v>-185534</v>
      </c>
      <c r="BQ173" s="47"/>
      <c r="CS173" s="158">
        <v>37226</v>
      </c>
      <c r="CT173" s="156">
        <v>0.38887872754427799</v>
      </c>
      <c r="CU173" s="156">
        <v>6.5000000000000002E-2</v>
      </c>
      <c r="CV173" s="184">
        <v>4072484374161.2998</v>
      </c>
      <c r="CW173" s="184">
        <v>-786251002.33707404</v>
      </c>
      <c r="DB173" s="156">
        <v>0.38804956181370698</v>
      </c>
      <c r="DC173" s="156">
        <f t="shared" si="27"/>
        <v>1.1222076995838632</v>
      </c>
      <c r="DR173" s="34"/>
      <c r="DS173" s="34"/>
      <c r="DT173" s="184">
        <f t="shared" si="28"/>
        <v>6.5000000000000002E-2</v>
      </c>
      <c r="DU173" s="187">
        <f t="shared" si="29"/>
        <v>13.304466192138271</v>
      </c>
      <c r="ED173" s="156">
        <v>6.5000000000000002E-2</v>
      </c>
      <c r="EE173" s="184">
        <v>4072484374161.2998</v>
      </c>
      <c r="EF173" s="184">
        <v>-6325555636.5248404</v>
      </c>
      <c r="FM173" s="158">
        <v>29952</v>
      </c>
      <c r="FN173" s="156">
        <v>0.68661117846431297</v>
      </c>
      <c r="FO173" s="156">
        <v>8.5999999999999993E-2</v>
      </c>
      <c r="FT173" s="156">
        <f t="shared" si="30"/>
        <v>6.7000000000000004E-2</v>
      </c>
      <c r="FU173" s="156">
        <f t="shared" si="31"/>
        <v>17.974888051036697</v>
      </c>
      <c r="FX173" s="156">
        <v>5.0489064925251098E-2</v>
      </c>
      <c r="FY173" s="156">
        <v>6.7000000000000004E-2</v>
      </c>
    </row>
    <row r="174" spans="28:181" x14ac:dyDescent="0.35">
      <c r="AB174" s="158">
        <v>42095</v>
      </c>
      <c r="AC174" s="159">
        <v>-2E-3</v>
      </c>
      <c r="AD174" s="159">
        <v>5</v>
      </c>
      <c r="AE174" s="159">
        <v>7.4999999999999997E-3</v>
      </c>
      <c r="AF174" s="159">
        <v>47664.6</v>
      </c>
      <c r="AG174" s="159">
        <v>-233307</v>
      </c>
      <c r="AK174" s="156">
        <v>2.7E-2</v>
      </c>
      <c r="AL174" s="156">
        <f t="shared" si="24"/>
        <v>27.770349692468066</v>
      </c>
      <c r="BC174" s="156">
        <f t="shared" si="25"/>
        <v>6.7</v>
      </c>
      <c r="BD174" s="173">
        <f t="shared" si="26"/>
        <v>0.18096413362033414</v>
      </c>
      <c r="BL174" s="156">
        <v>6.7</v>
      </c>
      <c r="BM174" s="159">
        <v>2.5000000000000001E-2</v>
      </c>
      <c r="BN174" s="159">
        <v>51463.9</v>
      </c>
      <c r="BO174" s="159">
        <v>-185444</v>
      </c>
      <c r="BQ174" s="47"/>
      <c r="CS174" s="158">
        <v>37257</v>
      </c>
      <c r="CT174" s="156">
        <v>0.38722039608351899</v>
      </c>
      <c r="CU174" s="156">
        <v>6.5000000000000002E-2</v>
      </c>
      <c r="CV174" s="184">
        <v>4074139800717.8999</v>
      </c>
      <c r="CW174" s="184">
        <v>-59498482.890558198</v>
      </c>
      <c r="DB174" s="156">
        <v>0.38804956181370698</v>
      </c>
      <c r="DC174" s="156">
        <f t="shared" si="27"/>
        <v>1.1222076995838632</v>
      </c>
      <c r="DR174" s="34"/>
      <c r="DS174" s="34"/>
      <c r="DT174" s="184">
        <f t="shared" si="28"/>
        <v>6.5000000000000002E-2</v>
      </c>
      <c r="DU174" s="187">
        <f t="shared" si="29"/>
        <v>13.304466192138271</v>
      </c>
      <c r="ED174" s="156">
        <v>6.5000000000000002E-2</v>
      </c>
      <c r="EE174" s="184">
        <v>4074139800717.8999</v>
      </c>
      <c r="EF174" s="184">
        <v>-6199709609.4479504</v>
      </c>
      <c r="FM174" s="158">
        <v>29983</v>
      </c>
      <c r="FN174" s="156">
        <v>1.0900475731386301</v>
      </c>
      <c r="FO174" s="156">
        <v>8.8999999999999996E-2</v>
      </c>
      <c r="FT174" s="156">
        <f t="shared" si="30"/>
        <v>6.7000000000000004E-2</v>
      </c>
      <c r="FU174" s="156">
        <f t="shared" si="31"/>
        <v>17.974888051036697</v>
      </c>
      <c r="FX174" s="156">
        <v>5.10513851106532E-2</v>
      </c>
      <c r="FY174" s="156">
        <v>6.7000000000000004E-2</v>
      </c>
    </row>
    <row r="175" spans="28:181" x14ac:dyDescent="0.35">
      <c r="AB175" s="158">
        <v>42125</v>
      </c>
      <c r="AC175" s="159">
        <v>0</v>
      </c>
      <c r="AD175" s="159">
        <v>5.0999999999999996</v>
      </c>
      <c r="AE175" s="159">
        <v>7.4999999999999997E-3</v>
      </c>
      <c r="AF175" s="159">
        <v>47750.3</v>
      </c>
      <c r="AG175" s="159">
        <v>-230224</v>
      </c>
      <c r="AK175" s="156">
        <v>2.8000000000000001E-2</v>
      </c>
      <c r="AL175" s="156">
        <f t="shared" si="24"/>
        <v>26.705092050120765</v>
      </c>
      <c r="BC175" s="156">
        <f t="shared" si="25"/>
        <v>6.7</v>
      </c>
      <c r="BD175" s="173">
        <f t="shared" si="26"/>
        <v>0.18096413362033414</v>
      </c>
      <c r="BL175" s="156">
        <v>6.7</v>
      </c>
      <c r="BM175" s="159">
        <v>2.5000000000000001E-2</v>
      </c>
      <c r="BN175" s="159">
        <v>52106.8</v>
      </c>
      <c r="BO175" s="159">
        <v>-184636</v>
      </c>
      <c r="BQ175" s="47"/>
      <c r="CS175" s="158">
        <v>37288</v>
      </c>
      <c r="CT175" s="156">
        <v>0.38639123035294898</v>
      </c>
      <c r="CU175" s="156">
        <v>6.5000000000000002E-2</v>
      </c>
      <c r="CV175" s="184">
        <v>4109005236482.98</v>
      </c>
      <c r="CW175" s="184">
        <v>-513833774.53659397</v>
      </c>
      <c r="DB175" s="156">
        <v>0.38887872754427799</v>
      </c>
      <c r="DC175" s="156">
        <f t="shared" si="27"/>
        <v>1.1237179713318364</v>
      </c>
      <c r="DR175" s="34"/>
      <c r="DS175" s="34"/>
      <c r="DT175" s="184">
        <f t="shared" si="28"/>
        <v>6.5000000000000002E-2</v>
      </c>
      <c r="DU175" s="187">
        <f t="shared" si="29"/>
        <v>13.304466192138271</v>
      </c>
      <c r="ED175" s="156">
        <v>6.5000000000000002E-2</v>
      </c>
      <c r="EE175" s="184">
        <v>4109005236482.98</v>
      </c>
      <c r="EF175" s="184">
        <v>-6117796165.7269096</v>
      </c>
      <c r="FM175" s="158">
        <v>30011</v>
      </c>
      <c r="FN175" s="156">
        <v>1.0040085840973401</v>
      </c>
      <c r="FO175" s="156">
        <v>9.2999999999999999E-2</v>
      </c>
      <c r="FT175" s="156">
        <f t="shared" si="30"/>
        <v>6.7000000000000004E-2</v>
      </c>
      <c r="FU175" s="156">
        <f t="shared" si="31"/>
        <v>17.974888051036697</v>
      </c>
      <c r="FX175" s="156">
        <v>5.3157960217411003E-2</v>
      </c>
      <c r="FY175" s="156">
        <v>6.7000000000000004E-2</v>
      </c>
    </row>
    <row r="176" spans="28:181" x14ac:dyDescent="0.35">
      <c r="AB176" s="158">
        <v>42156</v>
      </c>
      <c r="AC176" s="159">
        <v>1E-3</v>
      </c>
      <c r="AD176" s="159">
        <v>4.8</v>
      </c>
      <c r="AE176" s="159">
        <v>7.4999999999999997E-3</v>
      </c>
      <c r="AF176" s="159">
        <v>59946.9</v>
      </c>
      <c r="AG176" s="159">
        <v>-233402</v>
      </c>
      <c r="AK176" s="156">
        <v>2.8000000000000001E-2</v>
      </c>
      <c r="AL176" s="156">
        <f t="shared" si="24"/>
        <v>26.705092050120765</v>
      </c>
      <c r="BC176" s="156">
        <f t="shared" si="25"/>
        <v>6.7</v>
      </c>
      <c r="BD176" s="173">
        <f t="shared" si="26"/>
        <v>0.18096413362033414</v>
      </c>
      <c r="BL176" s="156">
        <v>6.8</v>
      </c>
      <c r="BM176" s="159">
        <v>2.75E-2</v>
      </c>
      <c r="BN176" s="159">
        <v>52181.2</v>
      </c>
      <c r="BO176" s="159">
        <v>-182700</v>
      </c>
      <c r="BQ176" s="47"/>
      <c r="CS176" s="158">
        <v>37316</v>
      </c>
      <c r="CT176" s="156">
        <v>0.38804956181370698</v>
      </c>
      <c r="CU176" s="156">
        <v>6.5000000000000002E-2</v>
      </c>
      <c r="CV176" s="184">
        <v>4135706288943.9102</v>
      </c>
      <c r="CW176" s="184">
        <v>-726130733.44192302</v>
      </c>
      <c r="DB176" s="156">
        <v>0.38887872754427799</v>
      </c>
      <c r="DC176" s="156">
        <f t="shared" si="27"/>
        <v>1.1237179713318364</v>
      </c>
      <c r="DR176" s="34"/>
      <c r="DS176" s="34"/>
      <c r="DT176" s="184">
        <f t="shared" si="28"/>
        <v>6.5000000000000002E-2</v>
      </c>
      <c r="DU176" s="187">
        <f t="shared" si="29"/>
        <v>13.304466192138271</v>
      </c>
      <c r="ED176" s="156">
        <v>6.5000000000000002E-2</v>
      </c>
      <c r="EE176" s="184">
        <v>4135706288943.9102</v>
      </c>
      <c r="EF176" s="184">
        <v>-5834773344.0470304</v>
      </c>
      <c r="FM176" s="158">
        <v>30042</v>
      </c>
      <c r="FN176" s="156">
        <v>0.53416834841833405</v>
      </c>
      <c r="FO176" s="156">
        <v>9.8000000000000004E-2</v>
      </c>
      <c r="FT176" s="156">
        <f t="shared" si="30"/>
        <v>6.8000000000000005E-2</v>
      </c>
      <c r="FU176" s="156">
        <f t="shared" si="31"/>
        <v>18.664774757457955</v>
      </c>
      <c r="FX176" s="156">
        <v>5.6394631006275099E-2</v>
      </c>
      <c r="FY176" s="156">
        <v>6.8000000000000005E-2</v>
      </c>
    </row>
    <row r="177" spans="28:181" x14ac:dyDescent="0.35">
      <c r="AB177" s="158">
        <v>42186</v>
      </c>
      <c r="AC177" s="159">
        <v>2E-3</v>
      </c>
      <c r="AD177" s="159">
        <v>4.8</v>
      </c>
      <c r="AE177" s="159">
        <v>7.4999999999999997E-3</v>
      </c>
      <c r="AF177" s="159">
        <v>48181.1</v>
      </c>
      <c r="AG177" s="159">
        <v>-230927</v>
      </c>
      <c r="AK177" s="156">
        <v>2.8000000000000001E-2</v>
      </c>
      <c r="AL177" s="156">
        <f t="shared" si="24"/>
        <v>26.705092050120765</v>
      </c>
      <c r="BC177" s="156">
        <f t="shared" si="25"/>
        <v>6.8</v>
      </c>
      <c r="BD177" s="173">
        <f t="shared" si="26"/>
        <v>0.17432509716669517</v>
      </c>
      <c r="BL177" s="156">
        <v>6.9</v>
      </c>
      <c r="BM177" s="159">
        <v>2.75E-2</v>
      </c>
      <c r="BN177" s="159">
        <v>52708.9</v>
      </c>
      <c r="BO177" s="159">
        <v>-181741</v>
      </c>
      <c r="BQ177" s="47"/>
      <c r="CS177" s="158">
        <v>37347</v>
      </c>
      <c r="CT177" s="156">
        <v>0.38887872754427799</v>
      </c>
      <c r="CU177" s="156">
        <v>6.5000000000000002E-2</v>
      </c>
      <c r="CV177" s="184">
        <v>4194883803831.1602</v>
      </c>
      <c r="CW177" s="184">
        <v>-130378755.938042</v>
      </c>
      <c r="DB177" s="156">
        <v>0.39136622473522498</v>
      </c>
      <c r="DC177" s="156">
        <f t="shared" si="27"/>
        <v>1.1282133182806484</v>
      </c>
      <c r="DR177" s="34"/>
      <c r="DS177" s="34"/>
      <c r="DT177" s="184">
        <f t="shared" si="28"/>
        <v>6.5000000000000002E-2</v>
      </c>
      <c r="DU177" s="187">
        <f t="shared" si="29"/>
        <v>13.304466192138271</v>
      </c>
      <c r="ED177" s="156">
        <v>6.5000000000000002E-2</v>
      </c>
      <c r="EE177" s="184">
        <v>4194883803831.1602</v>
      </c>
      <c r="EF177" s="184">
        <v>-5798431413.0673103</v>
      </c>
      <c r="FM177" s="158">
        <v>30072</v>
      </c>
      <c r="FN177" s="156">
        <v>1.09905606371854</v>
      </c>
      <c r="FO177" s="156">
        <v>0.104</v>
      </c>
      <c r="FT177" s="156">
        <f t="shared" si="30"/>
        <v>6.8000000000000005E-2</v>
      </c>
      <c r="FU177" s="156">
        <f t="shared" si="31"/>
        <v>18.664774757457955</v>
      </c>
      <c r="FX177" s="156">
        <v>5.6564024378007699E-2</v>
      </c>
      <c r="FY177" s="156">
        <v>6.8000000000000005E-2</v>
      </c>
    </row>
    <row r="178" spans="28:181" x14ac:dyDescent="0.35">
      <c r="AB178" s="158">
        <v>42217</v>
      </c>
      <c r="AC178" s="159">
        <v>2E-3</v>
      </c>
      <c r="AD178" s="159">
        <v>4.5999999999999996</v>
      </c>
      <c r="AE178" s="159">
        <v>7.4999999999999997E-3</v>
      </c>
      <c r="AF178" s="159">
        <v>60457</v>
      </c>
      <c r="AG178" s="159">
        <v>-231718</v>
      </c>
      <c r="AK178" s="156">
        <v>2.8000000000000001E-2</v>
      </c>
      <c r="AL178" s="156">
        <f t="shared" si="24"/>
        <v>26.705092050120765</v>
      </c>
      <c r="BC178" s="156">
        <f t="shared" si="25"/>
        <v>6.9</v>
      </c>
      <c r="BD178" s="173">
        <f t="shared" si="26"/>
        <v>0.16740834470136659</v>
      </c>
      <c r="BL178" s="156">
        <v>6.9</v>
      </c>
      <c r="BM178" s="159">
        <v>2.75E-2</v>
      </c>
      <c r="BN178" s="159">
        <v>52825.5</v>
      </c>
      <c r="BO178" s="159">
        <v>-181516</v>
      </c>
      <c r="BQ178" s="47"/>
      <c r="CS178" s="158">
        <v>37377</v>
      </c>
      <c r="CT178" s="156">
        <v>0.39136622473522498</v>
      </c>
      <c r="CU178" s="156">
        <v>6.5000000000000002E-2</v>
      </c>
      <c r="CV178" s="184">
        <v>4288898421135.4302</v>
      </c>
      <c r="CW178" s="184">
        <v>-778163073.03625703</v>
      </c>
      <c r="DB178" s="156">
        <v>0.39136622473522498</v>
      </c>
      <c r="DC178" s="156">
        <f t="shared" si="27"/>
        <v>1.1282133182806484</v>
      </c>
      <c r="DR178" s="34"/>
      <c r="DS178" s="34"/>
      <c r="DT178" s="184">
        <f t="shared" si="28"/>
        <v>6.5000000000000002E-2</v>
      </c>
      <c r="DU178" s="187">
        <f t="shared" si="29"/>
        <v>13.304466192138271</v>
      </c>
      <c r="ED178" s="156">
        <v>6.5000000000000002E-2</v>
      </c>
      <c r="EE178" s="184">
        <v>4288898421135.4302</v>
      </c>
      <c r="EF178" s="184">
        <v>-5783297193.3189201</v>
      </c>
      <c r="FM178" s="158">
        <v>30103</v>
      </c>
      <c r="FN178" s="156">
        <v>0.99318117646335202</v>
      </c>
      <c r="FO178" s="156">
        <v>0.111</v>
      </c>
      <c r="FT178" s="156">
        <f t="shared" si="30"/>
        <v>6.8000000000000005E-2</v>
      </c>
      <c r="FU178" s="156">
        <f t="shared" si="31"/>
        <v>18.664774757457955</v>
      </c>
      <c r="FX178" s="156">
        <v>5.72415902769145E-2</v>
      </c>
      <c r="FY178" s="156">
        <v>6.8000000000000005E-2</v>
      </c>
    </row>
    <row r="179" spans="28:181" x14ac:dyDescent="0.35">
      <c r="AB179" s="158">
        <v>42248</v>
      </c>
      <c r="AC179" s="159">
        <v>0</v>
      </c>
      <c r="AD179" s="159">
        <v>4.5999999999999996</v>
      </c>
      <c r="AE179" s="159">
        <v>7.4999999999999997E-3</v>
      </c>
      <c r="AF179" s="159">
        <v>48615.5</v>
      </c>
      <c r="AG179" s="159">
        <v>-230204</v>
      </c>
      <c r="AK179" s="156">
        <v>2.9000000000000001E-2</v>
      </c>
      <c r="AL179" s="156">
        <f t="shared" si="24"/>
        <v>25.52662415208658</v>
      </c>
      <c r="BC179" s="156">
        <f t="shared" si="25"/>
        <v>6.9</v>
      </c>
      <c r="BD179" s="173">
        <f t="shared" si="26"/>
        <v>0.16740834470136659</v>
      </c>
      <c r="BL179" s="156">
        <v>6.9</v>
      </c>
      <c r="BM179" s="159">
        <v>2.75E-2</v>
      </c>
      <c r="BN179" s="159">
        <v>52893.2</v>
      </c>
      <c r="BO179" s="159">
        <v>-181167</v>
      </c>
      <c r="BQ179" s="47"/>
      <c r="CS179" s="158">
        <v>37408</v>
      </c>
      <c r="CT179" s="156">
        <v>0.39468288765674198</v>
      </c>
      <c r="CU179" s="156">
        <v>6.5000000000000002E-2</v>
      </c>
      <c r="CV179" s="184">
        <v>4322999319543.4302</v>
      </c>
      <c r="CW179" s="184">
        <v>-242383786.13979501</v>
      </c>
      <c r="DB179" s="156">
        <v>0.39468288765674198</v>
      </c>
      <c r="DC179" s="156">
        <f t="shared" si="27"/>
        <v>1.1341232744687748</v>
      </c>
      <c r="DR179" s="34"/>
      <c r="DS179" s="34"/>
      <c r="DT179" s="184">
        <f t="shared" si="28"/>
        <v>6.7500000000000004E-2</v>
      </c>
      <c r="DU179" s="187">
        <f t="shared" si="29"/>
        <v>14.352406682425851</v>
      </c>
      <c r="ED179" s="156">
        <v>6.7500000000000004E-2</v>
      </c>
      <c r="EE179" s="184">
        <v>4322999319543.4302</v>
      </c>
      <c r="EF179" s="184">
        <v>-5771116903.5135002</v>
      </c>
      <c r="FM179" s="158">
        <v>30133</v>
      </c>
      <c r="FN179" s="156">
        <v>0.61424979855858197</v>
      </c>
      <c r="FO179" s="156">
        <v>0.12</v>
      </c>
      <c r="FT179" s="156">
        <f t="shared" si="30"/>
        <v>6.8000000000000005E-2</v>
      </c>
      <c r="FU179" s="156">
        <f t="shared" si="31"/>
        <v>18.664774757457955</v>
      </c>
      <c r="FX179" s="156">
        <v>5.7873123324806597E-2</v>
      </c>
      <c r="FY179" s="156">
        <v>6.8000000000000005E-2</v>
      </c>
    </row>
    <row r="180" spans="28:181" x14ac:dyDescent="0.35">
      <c r="AB180" s="158">
        <v>42278</v>
      </c>
      <c r="AC180" s="159">
        <v>2E-3</v>
      </c>
      <c r="AD180" s="159">
        <v>4.5999999999999996</v>
      </c>
      <c r="AE180" s="159">
        <v>7.4999999999999997E-3</v>
      </c>
      <c r="AF180" s="159">
        <v>48690</v>
      </c>
      <c r="AG180" s="159">
        <v>-227475</v>
      </c>
      <c r="AK180" s="156">
        <v>2.9000000000000001E-2</v>
      </c>
      <c r="AL180" s="156">
        <f t="shared" si="24"/>
        <v>25.52662415208658</v>
      </c>
      <c r="BC180" s="156">
        <f t="shared" si="25"/>
        <v>6.9</v>
      </c>
      <c r="BD180" s="173">
        <f t="shared" si="26"/>
        <v>0.16740834470136659</v>
      </c>
      <c r="BL180" s="156">
        <v>7</v>
      </c>
      <c r="BM180" s="159">
        <v>2.75E-2</v>
      </c>
      <c r="BN180" s="159">
        <v>53353.7</v>
      </c>
      <c r="BO180" s="159">
        <v>-180846</v>
      </c>
      <c r="BQ180" s="47"/>
      <c r="CS180" s="158">
        <v>37438</v>
      </c>
      <c r="CT180" s="156">
        <v>0.39882871630844802</v>
      </c>
      <c r="CU180" s="156">
        <v>6.5000000000000002E-2</v>
      </c>
      <c r="CV180" s="184">
        <v>4359940989867.9502</v>
      </c>
      <c r="CW180" s="184">
        <v>-112307418.68810999</v>
      </c>
      <c r="DB180" s="156">
        <v>0.39882871630844802</v>
      </c>
      <c r="DC180" s="156">
        <f t="shared" si="27"/>
        <v>1.1413733988653365</v>
      </c>
      <c r="DR180" s="34"/>
      <c r="DS180" s="34"/>
      <c r="DT180" s="184">
        <f t="shared" si="28"/>
        <v>6.7500000000000004E-2</v>
      </c>
      <c r="DU180" s="187">
        <f t="shared" si="29"/>
        <v>14.352406682425851</v>
      </c>
      <c r="ED180" s="156">
        <v>6.7500000000000004E-2</v>
      </c>
      <c r="EE180" s="184">
        <v>4359940989867.9502</v>
      </c>
      <c r="EF180" s="184">
        <v>-5664852024.3021402</v>
      </c>
      <c r="FM180" s="158">
        <v>30164</v>
      </c>
      <c r="FN180" s="156">
        <v>0.62392911980429</v>
      </c>
      <c r="FO180" s="156">
        <v>0.121</v>
      </c>
      <c r="FT180" s="156">
        <f t="shared" si="30"/>
        <v>6.8000000000000005E-2</v>
      </c>
      <c r="FU180" s="156">
        <f t="shared" si="31"/>
        <v>18.664774757457955</v>
      </c>
      <c r="FX180" s="156">
        <v>5.79690493384186E-2</v>
      </c>
      <c r="FY180" s="156">
        <v>6.8000000000000005E-2</v>
      </c>
    </row>
    <row r="181" spans="28:181" x14ac:dyDescent="0.35">
      <c r="AB181" s="158">
        <v>42309</v>
      </c>
      <c r="AC181" s="159">
        <v>5.0000000000000001E-3</v>
      </c>
      <c r="AD181" s="159">
        <v>4.7</v>
      </c>
      <c r="AE181" s="159">
        <v>7.4999999999999997E-3</v>
      </c>
      <c r="AF181" s="159">
        <v>61376.7</v>
      </c>
      <c r="AG181" s="159">
        <v>-224858</v>
      </c>
      <c r="AK181" s="156">
        <v>2.9000000000000001E-2</v>
      </c>
      <c r="AL181" s="156">
        <f t="shared" si="24"/>
        <v>25.52662415208658</v>
      </c>
      <c r="BC181" s="156">
        <f t="shared" si="25"/>
        <v>7</v>
      </c>
      <c r="BD181" s="173">
        <f t="shared" si="26"/>
        <v>0.1602669849336005</v>
      </c>
      <c r="BL181" s="156">
        <v>7.1</v>
      </c>
      <c r="BM181" s="159">
        <v>2.75E-2</v>
      </c>
      <c r="BN181" s="159">
        <v>53586.8</v>
      </c>
      <c r="BO181" s="159">
        <v>-178573</v>
      </c>
      <c r="BQ181" s="47"/>
      <c r="CS181" s="158">
        <v>37469</v>
      </c>
      <c r="CT181" s="156">
        <v>0.40131621349977697</v>
      </c>
      <c r="CU181" s="156">
        <v>6.5000000000000002E-2</v>
      </c>
      <c r="CV181" s="184">
        <v>4399225426217.5898</v>
      </c>
      <c r="CW181" s="184">
        <v>-343091522.433258</v>
      </c>
      <c r="DB181" s="156">
        <v>0.40048704776920602</v>
      </c>
      <c r="DC181" s="156">
        <f t="shared" si="27"/>
        <v>1.1442299995386283</v>
      </c>
      <c r="DR181" s="34"/>
      <c r="DS181" s="34"/>
      <c r="DT181" s="184">
        <f t="shared" si="28"/>
        <v>6.7500000000000004E-2</v>
      </c>
      <c r="DU181" s="187">
        <f t="shared" si="29"/>
        <v>14.352406682425851</v>
      </c>
      <c r="ED181" s="156">
        <v>6.7500000000000004E-2</v>
      </c>
      <c r="EE181" s="184">
        <v>4399225426217.5898</v>
      </c>
      <c r="EF181" s="184">
        <v>-5276082054.6056404</v>
      </c>
      <c r="FM181" s="158">
        <v>30195</v>
      </c>
      <c r="FN181" s="156">
        <v>0.42641885127353002</v>
      </c>
      <c r="FO181" s="156">
        <v>0.124</v>
      </c>
      <c r="FT181" s="156">
        <f t="shared" si="30"/>
        <v>6.8000000000000005E-2</v>
      </c>
      <c r="FU181" s="156">
        <f t="shared" si="31"/>
        <v>18.664774757457955</v>
      </c>
      <c r="FX181" s="156">
        <v>5.83644329720788E-2</v>
      </c>
      <c r="FY181" s="156">
        <v>6.8000000000000005E-2</v>
      </c>
    </row>
    <row r="182" spans="28:181" x14ac:dyDescent="0.35">
      <c r="AB182" s="158">
        <v>42339</v>
      </c>
      <c r="AC182" s="159">
        <v>7.0000000000000001E-3</v>
      </c>
      <c r="AD182" s="159">
        <v>4.5999999999999996</v>
      </c>
      <c r="AE182" s="159">
        <v>0.01</v>
      </c>
      <c r="AF182" s="159">
        <v>49340.1</v>
      </c>
      <c r="AG182" s="159">
        <v>-224275</v>
      </c>
      <c r="AK182" s="156">
        <v>2.9000000000000001E-2</v>
      </c>
      <c r="AL182" s="156">
        <f t="shared" si="24"/>
        <v>25.52662415208658</v>
      </c>
      <c r="BC182" s="156">
        <f t="shared" si="25"/>
        <v>7.1</v>
      </c>
      <c r="BD182" s="173">
        <f t="shared" si="26"/>
        <v>0.15295398961027878</v>
      </c>
      <c r="BL182" s="156">
        <v>7.2</v>
      </c>
      <c r="BM182" s="159">
        <v>0.03</v>
      </c>
      <c r="BN182" s="159">
        <v>53607.1</v>
      </c>
      <c r="BO182" s="159">
        <v>-178503</v>
      </c>
      <c r="BQ182" s="47"/>
      <c r="CS182" s="158">
        <v>37500</v>
      </c>
      <c r="CT182" s="156">
        <v>0.40214537922996502</v>
      </c>
      <c r="CU182" s="156">
        <v>6.5000000000000002E-2</v>
      </c>
      <c r="CV182" s="184">
        <v>4424646279405.9199</v>
      </c>
      <c r="CW182" s="184">
        <v>-598140493.96949303</v>
      </c>
      <c r="DB182" s="156">
        <v>0.40131621349977697</v>
      </c>
      <c r="DC182" s="156">
        <f t="shared" si="27"/>
        <v>1.1456488771893911</v>
      </c>
      <c r="DR182" s="34"/>
      <c r="DS182" s="34"/>
      <c r="DT182" s="184">
        <f t="shared" si="28"/>
        <v>6.7500000000000004E-2</v>
      </c>
      <c r="DU182" s="187">
        <f t="shared" si="29"/>
        <v>14.352406682425851</v>
      </c>
      <c r="ED182" s="156">
        <v>6.7500000000000004E-2</v>
      </c>
      <c r="EE182" s="184">
        <v>4424646279405.9199</v>
      </c>
      <c r="EF182" s="184">
        <v>-5243056040.9815302</v>
      </c>
      <c r="FM182" s="158">
        <v>30225</v>
      </c>
      <c r="FN182" s="156">
        <v>1.15647566143116</v>
      </c>
      <c r="FO182" s="156">
        <v>0.129</v>
      </c>
      <c r="FT182" s="156">
        <f t="shared" si="30"/>
        <v>6.8000000000000005E-2</v>
      </c>
      <c r="FU182" s="156">
        <f t="shared" si="31"/>
        <v>18.664774757457955</v>
      </c>
      <c r="FX182" s="156">
        <v>5.96349200017844E-2</v>
      </c>
      <c r="FY182" s="156">
        <v>6.8000000000000005E-2</v>
      </c>
    </row>
    <row r="183" spans="28:181" x14ac:dyDescent="0.35">
      <c r="AB183" s="158">
        <v>42370</v>
      </c>
      <c r="AC183" s="159">
        <v>1.4E-2</v>
      </c>
      <c r="AD183" s="159">
        <v>4.5</v>
      </c>
      <c r="AE183" s="159">
        <v>0.01</v>
      </c>
      <c r="AF183" s="159">
        <v>49746.5</v>
      </c>
      <c r="AG183" s="159">
        <v>-220986</v>
      </c>
      <c r="AK183" s="156">
        <v>0.03</v>
      </c>
      <c r="AL183" s="156">
        <f t="shared" si="24"/>
        <v>24.25377043642337</v>
      </c>
      <c r="BC183" s="156">
        <f t="shared" si="25"/>
        <v>7.2</v>
      </c>
      <c r="BD183" s="173">
        <f t="shared" si="26"/>
        <v>0.14552155623462396</v>
      </c>
      <c r="BL183" s="156">
        <v>7.2</v>
      </c>
      <c r="BM183" s="159">
        <v>0.03</v>
      </c>
      <c r="BN183" s="159">
        <v>53819.1</v>
      </c>
      <c r="BO183" s="159">
        <v>-177643</v>
      </c>
      <c r="BQ183" s="47"/>
      <c r="CS183" s="158">
        <v>37530</v>
      </c>
      <c r="CT183" s="156">
        <v>0.40380371069072402</v>
      </c>
      <c r="CU183" s="156">
        <v>6.5000000000000002E-2</v>
      </c>
      <c r="CV183" s="184">
        <v>4482105096931.9697</v>
      </c>
      <c r="CW183" s="184">
        <v>-719061869.43893099</v>
      </c>
      <c r="DB183" s="156">
        <v>0.40131621349977697</v>
      </c>
      <c r="DC183" s="156">
        <f t="shared" si="27"/>
        <v>1.1456488771893911</v>
      </c>
      <c r="DR183" s="34"/>
      <c r="DS183" s="34"/>
      <c r="DT183" s="184">
        <f t="shared" si="28"/>
        <v>6.7500000000000004E-2</v>
      </c>
      <c r="DU183" s="187">
        <f t="shared" si="29"/>
        <v>14.352406682425851</v>
      </c>
      <c r="ED183" s="156">
        <v>6.7500000000000004E-2</v>
      </c>
      <c r="EE183" s="184">
        <v>4482105096931.9697</v>
      </c>
      <c r="EF183" s="184">
        <v>-5136993740.0032997</v>
      </c>
      <c r="FM183" s="158">
        <v>30256</v>
      </c>
      <c r="FN183" s="156">
        <v>0.52479760833396405</v>
      </c>
      <c r="FO183" s="156">
        <v>0.129</v>
      </c>
      <c r="FT183" s="156">
        <f t="shared" si="30"/>
        <v>6.8000000000000005E-2</v>
      </c>
      <c r="FU183" s="156">
        <f t="shared" si="31"/>
        <v>18.664774757457955</v>
      </c>
      <c r="FX183" s="156">
        <v>6.0322003511766802E-2</v>
      </c>
      <c r="FY183" s="156">
        <v>6.8000000000000005E-2</v>
      </c>
    </row>
    <row r="184" spans="28:181" x14ac:dyDescent="0.35">
      <c r="AB184" s="158">
        <v>42401</v>
      </c>
      <c r="AC184" s="159">
        <v>0.01</v>
      </c>
      <c r="AD184" s="159">
        <v>4.5</v>
      </c>
      <c r="AE184" s="159">
        <v>0.01</v>
      </c>
      <c r="AF184" s="159">
        <v>62657.7</v>
      </c>
      <c r="AG184" s="159">
        <v>-225712</v>
      </c>
      <c r="AK184" s="156">
        <v>0.03</v>
      </c>
      <c r="AL184" s="156">
        <f t="shared" si="24"/>
        <v>24.25377043642337</v>
      </c>
      <c r="BC184" s="156">
        <f t="shared" si="25"/>
        <v>7.2</v>
      </c>
      <c r="BD184" s="173">
        <f t="shared" si="26"/>
        <v>0.14552155623462396</v>
      </c>
      <c r="BL184" s="156">
        <v>7.2</v>
      </c>
      <c r="BM184" s="159">
        <v>0.03</v>
      </c>
      <c r="BN184" s="159">
        <v>54149.3</v>
      </c>
      <c r="BO184" s="159">
        <v>-176528</v>
      </c>
      <c r="BQ184" s="47"/>
      <c r="CS184" s="158">
        <v>37561</v>
      </c>
      <c r="CT184" s="156">
        <v>0.40546204215148202</v>
      </c>
      <c r="CU184" s="156">
        <v>6.25E-2</v>
      </c>
      <c r="CV184" s="184">
        <v>4522011605765.8398</v>
      </c>
      <c r="CW184" s="184">
        <v>-800151002.55477297</v>
      </c>
      <c r="DB184" s="156">
        <v>0.40131621349977697</v>
      </c>
      <c r="DC184" s="156">
        <f t="shared" si="27"/>
        <v>1.1456488771893911</v>
      </c>
      <c r="DR184" s="34"/>
      <c r="DS184" s="34"/>
      <c r="DT184" s="184">
        <f t="shared" si="28"/>
        <v>6.7500000000000004E-2</v>
      </c>
      <c r="DU184" s="187">
        <f t="shared" si="29"/>
        <v>14.352406682425851</v>
      </c>
      <c r="ED184" s="156">
        <v>6.7500000000000004E-2</v>
      </c>
      <c r="EE184" s="184">
        <v>4522011605765.8398</v>
      </c>
      <c r="EF184" s="184">
        <v>-5069117160.9961996</v>
      </c>
      <c r="FM184" s="158">
        <v>30286</v>
      </c>
      <c r="FN184" s="156">
        <v>0.13689825589729801</v>
      </c>
      <c r="FO184" s="156">
        <v>0.13</v>
      </c>
      <c r="FT184" s="156">
        <f t="shared" si="30"/>
        <v>6.8000000000000005E-2</v>
      </c>
      <c r="FU184" s="156">
        <f t="shared" si="31"/>
        <v>18.664774757457955</v>
      </c>
      <c r="FX184" s="156">
        <v>6.1365259903814397E-2</v>
      </c>
      <c r="FY184" s="156">
        <v>6.8000000000000005E-2</v>
      </c>
    </row>
    <row r="185" spans="28:181" x14ac:dyDescent="0.35">
      <c r="AB185" s="158">
        <v>42430</v>
      </c>
      <c r="AC185" s="159">
        <v>8.9999999999999993E-3</v>
      </c>
      <c r="AD185" s="159">
        <v>4.5999999999999996</v>
      </c>
      <c r="AE185" s="159">
        <v>0.01</v>
      </c>
      <c r="AF185" s="159">
        <v>50360.9</v>
      </c>
      <c r="AG185" s="159">
        <v>-218338</v>
      </c>
      <c r="AK185" s="156">
        <v>0.03</v>
      </c>
      <c r="AL185" s="156">
        <f t="shared" si="24"/>
        <v>24.25377043642337</v>
      </c>
      <c r="BC185" s="156">
        <f t="shared" si="25"/>
        <v>7.2</v>
      </c>
      <c r="BD185" s="173">
        <f t="shared" si="26"/>
        <v>0.14552155623462396</v>
      </c>
      <c r="BL185" s="156">
        <v>7.3</v>
      </c>
      <c r="BM185" s="159">
        <v>0.03</v>
      </c>
      <c r="BN185" s="159">
        <v>54194.7</v>
      </c>
      <c r="BO185" s="159">
        <v>-174835</v>
      </c>
      <c r="BQ185" s="47"/>
      <c r="CS185" s="158">
        <v>37591</v>
      </c>
      <c r="CT185" s="156">
        <v>0.40131621349977697</v>
      </c>
      <c r="CU185" s="156">
        <v>6.25E-2</v>
      </c>
      <c r="CV185" s="184">
        <v>4567903954685.6299</v>
      </c>
      <c r="CW185" s="184">
        <v>-934270780.659657</v>
      </c>
      <c r="DB185" s="156">
        <v>0.40214537922996502</v>
      </c>
      <c r="DC185" s="156">
        <f t="shared" si="27"/>
        <v>1.1470614359510434</v>
      </c>
      <c r="DR185" s="34"/>
      <c r="DS185" s="34"/>
      <c r="DT185" s="184">
        <f t="shared" si="28"/>
        <v>6.7500000000000004E-2</v>
      </c>
      <c r="DU185" s="187">
        <f t="shared" si="29"/>
        <v>14.352406682425851</v>
      </c>
      <c r="ED185" s="156">
        <v>6.7500000000000004E-2</v>
      </c>
      <c r="EE185" s="184">
        <v>4567903954685.6299</v>
      </c>
      <c r="EF185" s="184">
        <v>-4735378180.0243397</v>
      </c>
      <c r="FM185" s="158">
        <v>30317</v>
      </c>
      <c r="FN185" s="156">
        <v>-6.3205865369019204E-2</v>
      </c>
      <c r="FO185" s="156">
        <v>0.126</v>
      </c>
      <c r="FT185" s="156">
        <f t="shared" si="30"/>
        <v>6.8000000000000005E-2</v>
      </c>
      <c r="FU185" s="156">
        <f t="shared" si="31"/>
        <v>18.664774757457955</v>
      </c>
      <c r="FX185" s="156">
        <v>6.4350030571621294E-2</v>
      </c>
      <c r="FY185" s="156">
        <v>6.8000000000000005E-2</v>
      </c>
    </row>
    <row r="186" spans="28:181" x14ac:dyDescent="0.35">
      <c r="AB186" s="158">
        <v>42461</v>
      </c>
      <c r="AC186" s="159">
        <v>1.0999999999999999E-2</v>
      </c>
      <c r="AD186" s="159">
        <v>4.5999999999999996</v>
      </c>
      <c r="AE186" s="159">
        <v>0.01</v>
      </c>
      <c r="AF186" s="159">
        <v>50684.3</v>
      </c>
      <c r="AG186" s="159">
        <v>-221086</v>
      </c>
      <c r="AK186" s="156">
        <v>0.03</v>
      </c>
      <c r="AL186" s="156">
        <f t="shared" si="24"/>
        <v>24.25377043642337</v>
      </c>
      <c r="BC186" s="156">
        <f t="shared" si="25"/>
        <v>7.3</v>
      </c>
      <c r="BD186" s="173">
        <f t="shared" si="26"/>
        <v>0.13802051061715029</v>
      </c>
      <c r="BL186" s="156">
        <v>7.4</v>
      </c>
      <c r="BM186" s="159">
        <v>0.03</v>
      </c>
      <c r="BN186" s="159">
        <v>54675.6</v>
      </c>
      <c r="BO186" s="159">
        <v>-174746</v>
      </c>
      <c r="BQ186" s="47"/>
      <c r="CS186" s="158">
        <v>37622</v>
      </c>
      <c r="CT186" s="156">
        <v>0.40048704776920602</v>
      </c>
      <c r="CU186" s="156">
        <v>6.25E-2</v>
      </c>
      <c r="CV186" s="184">
        <v>4610548052026.5303</v>
      </c>
      <c r="CW186" s="184">
        <v>-797857920.95659697</v>
      </c>
      <c r="DB186" s="156">
        <v>0.40380371069072402</v>
      </c>
      <c r="DC186" s="156">
        <f t="shared" si="27"/>
        <v>1.1498674861119642</v>
      </c>
      <c r="DR186" s="34"/>
      <c r="DS186" s="34"/>
      <c r="DT186" s="184">
        <f t="shared" si="28"/>
        <v>6.7500000000000004E-2</v>
      </c>
      <c r="DU186" s="187">
        <f t="shared" si="29"/>
        <v>14.352406682425851</v>
      </c>
      <c r="ED186" s="156">
        <v>6.7500000000000004E-2</v>
      </c>
      <c r="EE186" s="184">
        <v>4610548052026.5303</v>
      </c>
      <c r="EF186" s="184">
        <v>-4481061504.84375</v>
      </c>
      <c r="FM186" s="158">
        <v>30348</v>
      </c>
      <c r="FN186" s="156">
        <v>0.73696456755554396</v>
      </c>
      <c r="FO186" s="156">
        <v>0.127</v>
      </c>
      <c r="FT186" s="156">
        <f t="shared" si="30"/>
        <v>6.8000000000000005E-2</v>
      </c>
      <c r="FU186" s="156">
        <f t="shared" si="31"/>
        <v>18.664774757457955</v>
      </c>
      <c r="FX186" s="156">
        <v>6.4718696059937006E-2</v>
      </c>
      <c r="FY186" s="156">
        <v>6.8000000000000005E-2</v>
      </c>
    </row>
    <row r="187" spans="28:181" x14ac:dyDescent="0.35">
      <c r="AB187" s="158">
        <v>42491</v>
      </c>
      <c r="AC187" s="159">
        <v>0.01</v>
      </c>
      <c r="AD187" s="159">
        <v>4.4000000000000004</v>
      </c>
      <c r="AE187" s="159">
        <v>0.01</v>
      </c>
      <c r="AF187" s="159">
        <v>63743.8</v>
      </c>
      <c r="AG187" s="159">
        <v>-223764</v>
      </c>
      <c r="AK187" s="156">
        <v>0.03</v>
      </c>
      <c r="AL187" s="156">
        <f t="shared" si="24"/>
        <v>24.25377043642337</v>
      </c>
      <c r="BC187" s="156">
        <f t="shared" si="25"/>
        <v>7.4</v>
      </c>
      <c r="BD187" s="173">
        <f t="shared" si="26"/>
        <v>0.1304997582964435</v>
      </c>
      <c r="BL187" s="156">
        <v>7.4</v>
      </c>
      <c r="BM187" s="159">
        <v>0.03</v>
      </c>
      <c r="BN187" s="159">
        <v>54827.5</v>
      </c>
      <c r="BO187" s="159">
        <v>-174228</v>
      </c>
      <c r="BQ187" s="47"/>
      <c r="CS187" s="158">
        <v>37653</v>
      </c>
      <c r="CT187" s="156">
        <v>0.40131621349977697</v>
      </c>
      <c r="CU187" s="156">
        <v>6.25E-2</v>
      </c>
      <c r="CV187" s="184">
        <v>4668345244811.0596</v>
      </c>
      <c r="CW187" s="184">
        <v>-716506028.97658205</v>
      </c>
      <c r="DB187" s="156">
        <v>0.40380371069072402</v>
      </c>
      <c r="DC187" s="156">
        <f t="shared" si="27"/>
        <v>1.1498674861119642</v>
      </c>
      <c r="DR187" s="34"/>
      <c r="DS187" s="34"/>
      <c r="DT187" s="184">
        <f t="shared" si="28"/>
        <v>6.7500000000000004E-2</v>
      </c>
      <c r="DU187" s="187">
        <f t="shared" si="29"/>
        <v>14.352406682425851</v>
      </c>
      <c r="ED187" s="156">
        <v>6.7500000000000004E-2</v>
      </c>
      <c r="EE187" s="184">
        <v>4618751191962.46</v>
      </c>
      <c r="EF187" s="184">
        <v>-4450026002.3430099</v>
      </c>
      <c r="FM187" s="158">
        <v>30376</v>
      </c>
      <c r="FN187" s="156">
        <v>0.55610033980120999</v>
      </c>
      <c r="FO187" s="156">
        <v>0.125</v>
      </c>
      <c r="FT187" s="156">
        <f t="shared" si="30"/>
        <v>6.8000000000000005E-2</v>
      </c>
      <c r="FU187" s="156">
        <f t="shared" si="31"/>
        <v>18.664774757457955</v>
      </c>
      <c r="FX187" s="156">
        <v>6.5425987898718604E-2</v>
      </c>
      <c r="FY187" s="156">
        <v>6.8000000000000005E-2</v>
      </c>
    </row>
    <row r="188" spans="28:181" x14ac:dyDescent="0.35">
      <c r="AB188" s="158">
        <v>42522</v>
      </c>
      <c r="AC188" s="159">
        <v>0.01</v>
      </c>
      <c r="AD188" s="159">
        <v>4.5</v>
      </c>
      <c r="AE188" s="159">
        <v>0.01</v>
      </c>
      <c r="AF188" s="159">
        <v>51263.8</v>
      </c>
      <c r="AG188" s="159">
        <v>-228325</v>
      </c>
      <c r="AK188" s="156">
        <v>0.03</v>
      </c>
      <c r="AL188" s="156">
        <f t="shared" si="24"/>
        <v>24.25377043642337</v>
      </c>
      <c r="BC188" s="156">
        <f t="shared" si="25"/>
        <v>7.4</v>
      </c>
      <c r="BD188" s="173">
        <f t="shared" si="26"/>
        <v>0.1304997582964435</v>
      </c>
      <c r="BL188" s="156">
        <v>7.5</v>
      </c>
      <c r="BM188" s="159">
        <v>0.03</v>
      </c>
      <c r="BN188" s="159">
        <v>55055.5</v>
      </c>
      <c r="BO188" s="159">
        <v>-171808</v>
      </c>
      <c r="BQ188" s="47"/>
      <c r="CS188" s="158">
        <v>37681</v>
      </c>
      <c r="CT188" s="156">
        <v>0.40380371069072402</v>
      </c>
      <c r="CU188" s="156">
        <v>6.25E-2</v>
      </c>
      <c r="CV188" s="184">
        <v>4618751191962.46</v>
      </c>
      <c r="CW188" s="184">
        <v>-1287567603.8650701</v>
      </c>
      <c r="DB188" s="156">
        <v>0.40546204215148202</v>
      </c>
      <c r="DC188" s="156">
        <f t="shared" si="27"/>
        <v>1.1526479296326164</v>
      </c>
      <c r="DR188" s="34"/>
      <c r="DS188" s="34"/>
      <c r="DT188" s="184">
        <f t="shared" si="28"/>
        <v>6.7500000000000004E-2</v>
      </c>
      <c r="DU188" s="187">
        <f t="shared" si="29"/>
        <v>14.352406682425851</v>
      </c>
      <c r="ED188" s="156">
        <v>6.7500000000000004E-2</v>
      </c>
      <c r="EE188" s="184">
        <v>4668345244811.0596</v>
      </c>
      <c r="EF188" s="184">
        <v>-4332345157.0967798</v>
      </c>
      <c r="FM188" s="158">
        <v>30407</v>
      </c>
      <c r="FN188" s="156">
        <v>0.30849979790223298</v>
      </c>
      <c r="FO188" s="156">
        <v>0.125</v>
      </c>
      <c r="FT188" s="156">
        <f t="shared" si="30"/>
        <v>6.8000000000000005E-2</v>
      </c>
      <c r="FU188" s="156">
        <f t="shared" si="31"/>
        <v>18.664774757457955</v>
      </c>
      <c r="FX188" s="156">
        <v>6.5516504508230905E-2</v>
      </c>
      <c r="FY188" s="156">
        <v>6.8000000000000005E-2</v>
      </c>
    </row>
    <row r="189" spans="28:181" x14ac:dyDescent="0.35">
      <c r="AB189" s="158">
        <v>42552</v>
      </c>
      <c r="AC189" s="159">
        <v>8.0000000000000002E-3</v>
      </c>
      <c r="AD189" s="159">
        <v>4.4000000000000004</v>
      </c>
      <c r="AE189" s="159">
        <v>0.01</v>
      </c>
      <c r="AF189" s="159">
        <v>51463.9</v>
      </c>
      <c r="AG189" s="159">
        <v>-227337</v>
      </c>
      <c r="AK189" s="156">
        <v>3.1E-2</v>
      </c>
      <c r="AL189" s="156">
        <f t="shared" si="24"/>
        <v>22.906129687759755</v>
      </c>
      <c r="BC189" s="156">
        <f t="shared" si="25"/>
        <v>7.5</v>
      </c>
      <c r="BD189" s="173">
        <f t="shared" si="26"/>
        <v>0.12300579240800993</v>
      </c>
      <c r="BL189" s="156">
        <v>7.5</v>
      </c>
      <c r="BM189" s="159">
        <v>0.03</v>
      </c>
      <c r="BN189" s="159">
        <v>55230.7</v>
      </c>
      <c r="BO189" s="159">
        <v>-170632</v>
      </c>
      <c r="BQ189" s="47"/>
      <c r="CS189" s="158">
        <v>37712</v>
      </c>
      <c r="CT189" s="156">
        <v>0.40877870507300001</v>
      </c>
      <c r="CU189" s="156">
        <v>6.25E-2</v>
      </c>
      <c r="CV189" s="184">
        <v>4759440803226.5801</v>
      </c>
      <c r="CW189" s="184">
        <v>-1413108430.36956</v>
      </c>
      <c r="DB189" s="156">
        <v>0.40877870507300001</v>
      </c>
      <c r="DC189" s="156">
        <f t="shared" si="27"/>
        <v>1.1581311233797908</v>
      </c>
      <c r="DR189" s="34"/>
      <c r="DS189" s="34"/>
      <c r="DT189" s="184">
        <f t="shared" si="28"/>
        <v>6.7500000000000004E-2</v>
      </c>
      <c r="DU189" s="187">
        <f t="shared" si="29"/>
        <v>14.352406682425851</v>
      </c>
      <c r="ED189" s="156">
        <v>6.7500000000000004E-2</v>
      </c>
      <c r="EE189" s="184">
        <v>4759440803226.5801</v>
      </c>
      <c r="EF189" s="184">
        <v>-4309914272.5220604</v>
      </c>
      <c r="FM189" s="158">
        <v>30437</v>
      </c>
      <c r="FN189" s="156">
        <v>0.19902776130833399</v>
      </c>
      <c r="FO189" s="156">
        <v>0.125</v>
      </c>
      <c r="FT189" s="156">
        <f t="shared" si="30"/>
        <v>6.8000000000000005E-2</v>
      </c>
      <c r="FU189" s="156">
        <f t="shared" si="31"/>
        <v>18.664774757457955</v>
      </c>
      <c r="FX189" s="156">
        <v>6.6523002951803897E-2</v>
      </c>
      <c r="FY189" s="156">
        <v>6.8000000000000005E-2</v>
      </c>
    </row>
    <row r="190" spans="28:181" x14ac:dyDescent="0.35">
      <c r="AB190" s="158">
        <v>42583</v>
      </c>
      <c r="AC190" s="159">
        <v>1.0999999999999999E-2</v>
      </c>
      <c r="AD190" s="159">
        <v>4.5</v>
      </c>
      <c r="AE190" s="159">
        <v>0.01</v>
      </c>
      <c r="AF190" s="159">
        <v>64798.8</v>
      </c>
      <c r="AG190" s="159">
        <v>-229714</v>
      </c>
      <c r="AK190" s="156">
        <v>3.1E-2</v>
      </c>
      <c r="AL190" s="156">
        <f t="shared" si="24"/>
        <v>22.906129687759755</v>
      </c>
      <c r="BC190" s="156">
        <f t="shared" si="25"/>
        <v>7.5</v>
      </c>
      <c r="BD190" s="173">
        <f t="shared" si="26"/>
        <v>0.12300579240800993</v>
      </c>
      <c r="BL190" s="156">
        <v>7.6</v>
      </c>
      <c r="BM190" s="159">
        <v>0.03</v>
      </c>
      <c r="BN190" s="159">
        <v>55395.5</v>
      </c>
      <c r="BO190" s="159">
        <v>-166385</v>
      </c>
      <c r="BQ190" s="47"/>
      <c r="CS190" s="158">
        <v>37742</v>
      </c>
      <c r="CT190" s="156">
        <v>0.40960787080356997</v>
      </c>
      <c r="CU190" s="156">
        <v>0.06</v>
      </c>
      <c r="CV190" s="184">
        <v>4833995193287.0801</v>
      </c>
      <c r="CW190" s="184">
        <v>-1112603250.49071</v>
      </c>
      <c r="DB190" s="156">
        <v>0.40960787080356997</v>
      </c>
      <c r="DC190" s="156">
        <f t="shared" si="27"/>
        <v>1.1594855778733781</v>
      </c>
      <c r="DR190" s="34"/>
      <c r="DS190" s="34"/>
      <c r="DT190" s="184">
        <f t="shared" si="28"/>
        <v>6.7500000000000004E-2</v>
      </c>
      <c r="DU190" s="187">
        <f t="shared" si="29"/>
        <v>14.352406682425851</v>
      </c>
      <c r="ED190" s="156">
        <v>6.7500000000000004E-2</v>
      </c>
      <c r="EE190" s="184">
        <v>4833995193287.0801</v>
      </c>
      <c r="EF190" s="184">
        <v>-4291046899.8133898</v>
      </c>
      <c r="FM190" s="158">
        <v>30468</v>
      </c>
      <c r="FN190" s="156">
        <v>0.39889000013161702</v>
      </c>
      <c r="FO190" s="156">
        <v>0.124</v>
      </c>
      <c r="FT190" s="156">
        <f t="shared" si="30"/>
        <v>6.9000000000000006E-2</v>
      </c>
      <c r="FU190" s="156">
        <f t="shared" si="31"/>
        <v>19.318063068340891</v>
      </c>
      <c r="FX190" s="156">
        <v>6.9659939371535307E-2</v>
      </c>
      <c r="FY190" s="156">
        <v>6.9000000000000006E-2</v>
      </c>
    </row>
    <row r="191" spans="28:181" x14ac:dyDescent="0.35">
      <c r="AB191" s="158">
        <v>42614</v>
      </c>
      <c r="AC191" s="159">
        <v>1.4999999999999999E-2</v>
      </c>
      <c r="AD191" s="159">
        <v>4.5</v>
      </c>
      <c r="AE191" s="159">
        <v>0.01</v>
      </c>
      <c r="AF191" s="159">
        <v>52106.8</v>
      </c>
      <c r="AG191" s="159">
        <v>-227757</v>
      </c>
      <c r="AK191" s="156">
        <v>3.2000000000000001E-2</v>
      </c>
      <c r="AL191" s="156">
        <f t="shared" si="24"/>
        <v>21.503578654705631</v>
      </c>
      <c r="BC191" s="156">
        <f t="shared" si="25"/>
        <v>7.6</v>
      </c>
      <c r="BD191" s="173">
        <f t="shared" si="26"/>
        <v>0.11558226400777856</v>
      </c>
      <c r="BL191" s="156">
        <v>7.6</v>
      </c>
      <c r="BM191" s="159">
        <v>3.2500000000000001E-2</v>
      </c>
      <c r="BN191" s="159">
        <v>55550.5</v>
      </c>
      <c r="BO191" s="159">
        <v>-164742</v>
      </c>
      <c r="BQ191" s="47"/>
      <c r="CS191" s="158">
        <v>37773</v>
      </c>
      <c r="CT191" s="156">
        <v>0.41209536799451701</v>
      </c>
      <c r="CU191" s="156">
        <v>0.06</v>
      </c>
      <c r="CV191" s="184">
        <v>4923172186493.2002</v>
      </c>
      <c r="CW191" s="184">
        <v>-1287972170.2137401</v>
      </c>
      <c r="DB191" s="156">
        <v>0.41209536799451701</v>
      </c>
      <c r="DC191" s="156">
        <f t="shared" si="27"/>
        <v>1.1635092872089512</v>
      </c>
      <c r="DR191" s="34"/>
      <c r="DS191" s="34"/>
      <c r="DT191" s="184">
        <f t="shared" si="28"/>
        <v>7.0000000000000007E-2</v>
      </c>
      <c r="DU191" s="187">
        <f t="shared" si="29"/>
        <v>15.296724225059206</v>
      </c>
      <c r="ED191" s="156">
        <v>7.0000000000000007E-2</v>
      </c>
      <c r="EE191" s="184">
        <v>4923172186493.2002</v>
      </c>
      <c r="EF191" s="184">
        <v>-4032487588.4172702</v>
      </c>
      <c r="FM191" s="158">
        <v>30498</v>
      </c>
      <c r="FN191" s="156">
        <v>0.47513404541088</v>
      </c>
      <c r="FO191" s="156">
        <v>0.121</v>
      </c>
      <c r="FT191" s="156">
        <f t="shared" si="30"/>
        <v>6.9000000000000006E-2</v>
      </c>
      <c r="FU191" s="156">
        <f t="shared" si="31"/>
        <v>19.318063068340891</v>
      </c>
      <c r="FX191" s="156">
        <v>7.1876150326913094E-2</v>
      </c>
      <c r="FY191" s="156">
        <v>6.9000000000000006E-2</v>
      </c>
    </row>
    <row r="192" spans="28:181" x14ac:dyDescent="0.35">
      <c r="AB192" s="158">
        <v>42644</v>
      </c>
      <c r="AC192" s="159">
        <v>1.6E-2</v>
      </c>
      <c r="AD192" s="159">
        <v>4.5</v>
      </c>
      <c r="AE192" s="159">
        <v>0.01</v>
      </c>
      <c r="AF192" s="159">
        <v>65494.5</v>
      </c>
      <c r="AG192" s="159">
        <v>-229117</v>
      </c>
      <c r="AK192" s="156">
        <v>3.2000000000000001E-2</v>
      </c>
      <c r="AL192" s="156">
        <f t="shared" si="24"/>
        <v>21.503578654705631</v>
      </c>
      <c r="BC192" s="156">
        <f t="shared" si="25"/>
        <v>7.6</v>
      </c>
      <c r="BD192" s="173">
        <f t="shared" si="26"/>
        <v>0.11558226400777856</v>
      </c>
      <c r="BL192" s="156">
        <v>7.6</v>
      </c>
      <c r="BM192" s="159">
        <v>3.2500000000000001E-2</v>
      </c>
      <c r="BN192" s="159">
        <v>55740.800000000003</v>
      </c>
      <c r="BO192" s="159">
        <v>-164574</v>
      </c>
      <c r="BQ192" s="47"/>
      <c r="CS192" s="158">
        <v>37803</v>
      </c>
      <c r="CT192" s="156">
        <v>0.41541203091603401</v>
      </c>
      <c r="CU192" s="156">
        <v>0.06</v>
      </c>
      <c r="CV192" s="184">
        <v>4956446280626.3301</v>
      </c>
      <c r="CW192" s="184">
        <v>-936078751.34759605</v>
      </c>
      <c r="DB192" s="156">
        <v>0.41375369945527601</v>
      </c>
      <c r="DC192" s="156">
        <f t="shared" si="27"/>
        <v>1.1661584497668855</v>
      </c>
      <c r="DR192" s="34"/>
      <c r="DS192" s="34"/>
      <c r="DT192" s="184">
        <f t="shared" si="28"/>
        <v>7.0000000000000007E-2</v>
      </c>
      <c r="DU192" s="187">
        <f t="shared" si="29"/>
        <v>15.296724225059206</v>
      </c>
      <c r="ED192" s="156">
        <v>7.0000000000000007E-2</v>
      </c>
      <c r="EE192" s="184">
        <v>4956446280626.3301</v>
      </c>
      <c r="EF192" s="184">
        <v>-4011891780.5630002</v>
      </c>
      <c r="FM192" s="158">
        <v>30529</v>
      </c>
      <c r="FN192" s="156">
        <v>0.58785856652672297</v>
      </c>
      <c r="FO192" s="156">
        <v>0.11799999999999999</v>
      </c>
      <c r="FT192" s="156">
        <f t="shared" si="30"/>
        <v>6.9000000000000006E-2</v>
      </c>
      <c r="FU192" s="156">
        <f t="shared" si="31"/>
        <v>19.318063068340891</v>
      </c>
      <c r="FX192" s="156">
        <v>7.4302196388978003E-2</v>
      </c>
      <c r="FY192" s="156">
        <v>6.9000000000000006E-2</v>
      </c>
    </row>
    <row r="193" spans="28:181" x14ac:dyDescent="0.35">
      <c r="AB193" s="158">
        <v>42675</v>
      </c>
      <c r="AC193" s="159">
        <v>1.7000000000000001E-2</v>
      </c>
      <c r="AD193" s="159">
        <v>4.3</v>
      </c>
      <c r="AE193" s="159">
        <v>0.01</v>
      </c>
      <c r="AF193" s="159">
        <v>52708.9</v>
      </c>
      <c r="AG193" s="159">
        <v>-232121</v>
      </c>
      <c r="AK193" s="156">
        <v>3.2000000000000001E-2</v>
      </c>
      <c r="AL193" s="156">
        <f t="shared" si="24"/>
        <v>21.503578654705631</v>
      </c>
      <c r="BC193" s="156">
        <f t="shared" si="25"/>
        <v>7.6</v>
      </c>
      <c r="BD193" s="173">
        <f t="shared" si="26"/>
        <v>0.11558226400777856</v>
      </c>
      <c r="BL193" s="156">
        <v>7.7</v>
      </c>
      <c r="BM193" s="159">
        <v>3.5000000000000003E-2</v>
      </c>
      <c r="BN193" s="159">
        <v>55929.2</v>
      </c>
      <c r="BO193" s="159">
        <v>-163980</v>
      </c>
      <c r="BQ193" s="47"/>
      <c r="CS193" s="158">
        <v>37834</v>
      </c>
      <c r="CT193" s="156">
        <v>0.41375369945527601</v>
      </c>
      <c r="CU193" s="156">
        <v>0.06</v>
      </c>
      <c r="CV193" s="184">
        <v>4990625577273.4697</v>
      </c>
      <c r="CW193" s="184">
        <v>-1285044232.2404101</v>
      </c>
      <c r="DB193" s="156">
        <v>0.41375369945527601</v>
      </c>
      <c r="DC193" s="156">
        <f t="shared" si="27"/>
        <v>1.1661584497668855</v>
      </c>
      <c r="DR193" s="34"/>
      <c r="DS193" s="34"/>
      <c r="DT193" s="184">
        <f t="shared" si="28"/>
        <v>7.0000000000000007E-2</v>
      </c>
      <c r="DU193" s="187">
        <f t="shared" si="29"/>
        <v>15.296724225059206</v>
      </c>
      <c r="ED193" s="156">
        <v>7.0000000000000007E-2</v>
      </c>
      <c r="EE193" s="184">
        <v>4990625577273.4697</v>
      </c>
      <c r="EF193" s="184">
        <v>-3999830783.06178</v>
      </c>
      <c r="FM193" s="158">
        <v>30560</v>
      </c>
      <c r="FN193" s="156">
        <v>0.29968454273030298</v>
      </c>
      <c r="FO193" s="156">
        <v>0.114</v>
      </c>
      <c r="FT193" s="156">
        <f t="shared" si="30"/>
        <v>6.9000000000000006E-2</v>
      </c>
      <c r="FU193" s="156">
        <f t="shared" si="31"/>
        <v>19.318063068340891</v>
      </c>
      <c r="FX193" s="156">
        <v>7.5974957231103396E-2</v>
      </c>
      <c r="FY193" s="156">
        <v>6.9000000000000006E-2</v>
      </c>
    </row>
    <row r="194" spans="28:181" x14ac:dyDescent="0.35">
      <c r="AB194" s="158">
        <v>42705</v>
      </c>
      <c r="AC194" s="159">
        <v>2.1000000000000001E-2</v>
      </c>
      <c r="AD194" s="159">
        <v>4.3</v>
      </c>
      <c r="AE194" s="159">
        <v>1.2500000000000001E-2</v>
      </c>
      <c r="AF194" s="159">
        <v>52825.5</v>
      </c>
      <c r="AG194" s="159">
        <v>-234564</v>
      </c>
      <c r="AK194" s="156">
        <v>3.3000000000000002E-2</v>
      </c>
      <c r="AL194" s="156">
        <f t="shared" si="24"/>
        <v>20.065793675085892</v>
      </c>
      <c r="BC194" s="156">
        <f t="shared" si="25"/>
        <v>7.7</v>
      </c>
      <c r="BD194" s="173">
        <f t="shared" si="26"/>
        <v>0.10826961922116042</v>
      </c>
      <c r="BL194" s="156">
        <v>7.7</v>
      </c>
      <c r="BM194" s="159">
        <v>3.5000000000000003E-2</v>
      </c>
      <c r="BN194" s="159">
        <v>56136</v>
      </c>
      <c r="BO194" s="159">
        <v>-163637</v>
      </c>
      <c r="BQ194" s="47"/>
      <c r="CS194" s="158">
        <v>37865</v>
      </c>
      <c r="CT194" s="156">
        <v>0.41375369945527601</v>
      </c>
      <c r="CU194" s="156">
        <v>0.06</v>
      </c>
      <c r="CV194" s="184">
        <v>4999535743360.7002</v>
      </c>
      <c r="CW194" s="184">
        <v>-801647281.52174401</v>
      </c>
      <c r="DB194" s="156">
        <v>0.41541203091603401</v>
      </c>
      <c r="DC194" s="156">
        <f t="shared" si="27"/>
        <v>1.1687807185909593</v>
      </c>
      <c r="DR194" s="34"/>
      <c r="DS194" s="34"/>
      <c r="DT194" s="184">
        <f t="shared" si="28"/>
        <v>7.0000000000000007E-2</v>
      </c>
      <c r="DU194" s="187">
        <f t="shared" si="29"/>
        <v>15.296724225059206</v>
      </c>
      <c r="ED194" s="156">
        <v>7.0000000000000007E-2</v>
      </c>
      <c r="EE194" s="184">
        <v>4999535743360.7002</v>
      </c>
      <c r="EF194" s="184">
        <v>-3951830571.65593</v>
      </c>
      <c r="FM194" s="158">
        <v>30590</v>
      </c>
      <c r="FN194" s="156">
        <v>0.76255266261867505</v>
      </c>
      <c r="FO194" s="156">
        <v>0.112</v>
      </c>
      <c r="FT194" s="156">
        <f t="shared" si="30"/>
        <v>6.9000000000000006E-2</v>
      </c>
      <c r="FU194" s="156">
        <f t="shared" si="31"/>
        <v>19.318063068340891</v>
      </c>
      <c r="FX194" s="156">
        <v>7.7285173049635295E-2</v>
      </c>
      <c r="FY194" s="156">
        <v>6.9000000000000006E-2</v>
      </c>
    </row>
    <row r="195" spans="28:181" x14ac:dyDescent="0.35">
      <c r="AB195" s="158">
        <v>42736</v>
      </c>
      <c r="AC195" s="159">
        <v>2.5000000000000001E-2</v>
      </c>
      <c r="AD195" s="159">
        <v>4.3</v>
      </c>
      <c r="AE195" s="159">
        <v>1.2500000000000001E-2</v>
      </c>
      <c r="AF195" s="159">
        <v>66366.3</v>
      </c>
      <c r="AG195" s="159">
        <v>-238607</v>
      </c>
      <c r="AK195" s="156">
        <v>3.3000000000000002E-2</v>
      </c>
      <c r="AL195" s="156">
        <f t="shared" si="24"/>
        <v>20.065793675085892</v>
      </c>
      <c r="BC195" s="156">
        <f t="shared" si="25"/>
        <v>7.7</v>
      </c>
      <c r="BD195" s="173">
        <f t="shared" si="26"/>
        <v>0.10826961922116042</v>
      </c>
      <c r="BL195" s="156">
        <v>7.7</v>
      </c>
      <c r="BM195" s="159">
        <v>3.5000000000000003E-2</v>
      </c>
      <c r="BN195" s="159">
        <v>56398.5</v>
      </c>
      <c r="BO195" s="159">
        <v>-163136</v>
      </c>
      <c r="BQ195" s="47"/>
      <c r="CS195" s="158">
        <v>37895</v>
      </c>
      <c r="CT195" s="156">
        <v>0.41707036237679301</v>
      </c>
      <c r="CU195" s="156">
        <v>0.06</v>
      </c>
      <c r="CV195" s="184">
        <v>5252284518222.8604</v>
      </c>
      <c r="CW195" s="184">
        <v>-1233207181.4504399</v>
      </c>
      <c r="DB195" s="156">
        <v>0.416241196646222</v>
      </c>
      <c r="DC195" s="156">
        <f t="shared" si="27"/>
        <v>1.1700817026629151</v>
      </c>
      <c r="DR195" s="34"/>
      <c r="DS195" s="34"/>
      <c r="DT195" s="184">
        <f t="shared" si="28"/>
        <v>7.0000000000000007E-2</v>
      </c>
      <c r="DU195" s="187">
        <f t="shared" si="29"/>
        <v>15.296724225059206</v>
      </c>
      <c r="ED195" s="156">
        <v>7.0000000000000007E-2</v>
      </c>
      <c r="EE195" s="184">
        <v>5222652473095.0596</v>
      </c>
      <c r="EF195" s="184">
        <v>-3912485142.1703401</v>
      </c>
      <c r="FM195" s="158">
        <v>30621</v>
      </c>
      <c r="FN195" s="156">
        <v>0.2172272308763</v>
      </c>
      <c r="FO195" s="156">
        <v>0.111</v>
      </c>
      <c r="FT195" s="156">
        <f t="shared" si="30"/>
        <v>6.9000000000000006E-2</v>
      </c>
      <c r="FU195" s="156">
        <f t="shared" si="31"/>
        <v>19.318063068340891</v>
      </c>
      <c r="FX195" s="156">
        <v>7.9362628411901295E-2</v>
      </c>
      <c r="FY195" s="156">
        <v>6.9000000000000006E-2</v>
      </c>
    </row>
    <row r="196" spans="28:181" x14ac:dyDescent="0.35">
      <c r="AB196" s="158">
        <v>42767</v>
      </c>
      <c r="AC196" s="159">
        <v>2.7E-2</v>
      </c>
      <c r="AD196" s="159">
        <v>4.3</v>
      </c>
      <c r="AE196" s="159">
        <v>1.2500000000000001E-2</v>
      </c>
      <c r="AF196" s="159">
        <v>53353.7</v>
      </c>
      <c r="AG196" s="159">
        <v>-235704</v>
      </c>
      <c r="AK196" s="156">
        <v>3.4000000000000002E-2</v>
      </c>
      <c r="AL196" s="156">
        <f t="shared" si="24"/>
        <v>18.611805991539384</v>
      </c>
      <c r="BC196" s="156">
        <f t="shared" si="25"/>
        <v>7.7</v>
      </c>
      <c r="BD196" s="173">
        <f t="shared" si="26"/>
        <v>0.10826961922116042</v>
      </c>
      <c r="BL196" s="156">
        <v>7.9</v>
      </c>
      <c r="BM196" s="159">
        <v>3.7499999999999999E-2</v>
      </c>
      <c r="BN196" s="159">
        <v>56739.8</v>
      </c>
      <c r="BO196" s="159">
        <v>-162705</v>
      </c>
      <c r="BQ196" s="47"/>
      <c r="CS196" s="158">
        <v>37926</v>
      </c>
      <c r="CT196" s="156">
        <v>0.417899528106981</v>
      </c>
      <c r="CU196" s="156">
        <v>0.06</v>
      </c>
      <c r="CV196" s="184">
        <v>5222652473095.0596</v>
      </c>
      <c r="CW196" s="184">
        <v>-1331588530.0932701</v>
      </c>
      <c r="DB196" s="156">
        <v>0.41707036237679301</v>
      </c>
      <c r="DC196" s="156">
        <f t="shared" si="27"/>
        <v>1.1713758853018912</v>
      </c>
      <c r="DR196" s="34"/>
      <c r="DS196" s="34"/>
      <c r="DT196" s="184">
        <f t="shared" si="28"/>
        <v>7.0000000000000007E-2</v>
      </c>
      <c r="DU196" s="187">
        <f t="shared" si="29"/>
        <v>15.296724225059206</v>
      </c>
      <c r="ED196" s="156">
        <v>7.0000000000000007E-2</v>
      </c>
      <c r="EE196" s="184">
        <v>5252284518222.8604</v>
      </c>
      <c r="EF196" s="184">
        <v>-3849555760.07901</v>
      </c>
      <c r="FM196" s="158">
        <v>30651</v>
      </c>
      <c r="FN196" s="156">
        <v>8.1491837462306007E-3</v>
      </c>
      <c r="FO196" s="156">
        <v>0.113</v>
      </c>
      <c r="FT196" s="156">
        <f t="shared" si="30"/>
        <v>6.9000000000000006E-2</v>
      </c>
      <c r="FU196" s="156">
        <f t="shared" si="31"/>
        <v>19.318063068340891</v>
      </c>
      <c r="FX196" s="156">
        <v>7.9431255769566805E-2</v>
      </c>
      <c r="FY196" s="156">
        <v>6.9000000000000006E-2</v>
      </c>
    </row>
    <row r="197" spans="28:181" x14ac:dyDescent="0.35">
      <c r="AB197" s="158">
        <v>42795</v>
      </c>
      <c r="AC197" s="159">
        <v>2.4E-2</v>
      </c>
      <c r="AD197" s="159">
        <v>4.0999999999999996</v>
      </c>
      <c r="AE197" s="159">
        <v>1.4999999999999999E-2</v>
      </c>
      <c r="AF197" s="159">
        <v>53607.1</v>
      </c>
      <c r="AG197" s="159">
        <v>-236844</v>
      </c>
      <c r="AK197" s="156">
        <v>3.4000000000000002E-2</v>
      </c>
      <c r="AL197" s="156">
        <f t="shared" si="24"/>
        <v>18.611805991539384</v>
      </c>
      <c r="BC197" s="156">
        <f t="shared" si="25"/>
        <v>7.9</v>
      </c>
      <c r="BD197" s="173">
        <f t="shared" si="26"/>
        <v>9.4121051139587769E-2</v>
      </c>
      <c r="BL197" s="156">
        <v>8</v>
      </c>
      <c r="BM197" s="159">
        <v>3.7499999999999999E-2</v>
      </c>
      <c r="BN197" s="159">
        <v>56832.4</v>
      </c>
      <c r="BO197" s="159">
        <v>-162495</v>
      </c>
      <c r="BQ197" s="47"/>
      <c r="CS197" s="158">
        <v>37956</v>
      </c>
      <c r="CT197" s="156">
        <v>0.416241196646222</v>
      </c>
      <c r="CU197" s="156">
        <v>0.06</v>
      </c>
      <c r="CV197" s="184">
        <v>5312841862263.5195</v>
      </c>
      <c r="CW197" s="184">
        <v>-1260162539.8278999</v>
      </c>
      <c r="DB197" s="156">
        <v>0.417899528106981</v>
      </c>
      <c r="DC197" s="156">
        <f t="shared" si="27"/>
        <v>1.1726632407450175</v>
      </c>
      <c r="DR197" s="34"/>
      <c r="DS197" s="34"/>
      <c r="DT197" s="184">
        <f t="shared" si="28"/>
        <v>7.0000000000000007E-2</v>
      </c>
      <c r="DU197" s="187">
        <f t="shared" si="29"/>
        <v>15.296724225059206</v>
      </c>
      <c r="ED197" s="156">
        <v>7.0000000000000007E-2</v>
      </c>
      <c r="EE197" s="184">
        <v>5312841862263.5195</v>
      </c>
      <c r="EF197" s="184">
        <v>-3790983920.1141801</v>
      </c>
      <c r="FM197" s="158">
        <v>30682</v>
      </c>
      <c r="FN197" s="156">
        <v>0.21081709066396601</v>
      </c>
      <c r="FO197" s="156">
        <v>0.112</v>
      </c>
      <c r="FT197" s="156">
        <f t="shared" si="30"/>
        <v>6.9000000000000006E-2</v>
      </c>
      <c r="FU197" s="156">
        <f t="shared" si="31"/>
        <v>19.318063068340891</v>
      </c>
      <c r="FX197" s="156">
        <v>8.0131117341342498E-2</v>
      </c>
      <c r="FY197" s="156">
        <v>6.9000000000000006E-2</v>
      </c>
    </row>
    <row r="198" spans="28:181" x14ac:dyDescent="0.35">
      <c r="AB198" s="158">
        <v>42826</v>
      </c>
      <c r="AC198" s="159">
        <v>2.1999999999999999E-2</v>
      </c>
      <c r="AD198" s="159">
        <v>4</v>
      </c>
      <c r="AE198" s="159">
        <v>1.4999999999999999E-2</v>
      </c>
      <c r="AF198" s="159">
        <v>53819.1</v>
      </c>
      <c r="AG198" s="159">
        <v>-238946</v>
      </c>
      <c r="AK198" s="156">
        <v>3.4000000000000002E-2</v>
      </c>
      <c r="AL198" s="156">
        <f t="shared" si="24"/>
        <v>18.611805991539384</v>
      </c>
      <c r="BC198" s="156">
        <f t="shared" si="25"/>
        <v>8</v>
      </c>
      <c r="BD198" s="173">
        <f t="shared" si="26"/>
        <v>8.7347708432731597E-2</v>
      </c>
      <c r="BL198" s="156">
        <v>8.1</v>
      </c>
      <c r="BM198" s="159">
        <v>0.04</v>
      </c>
      <c r="BN198" s="159">
        <v>56877.7</v>
      </c>
      <c r="BO198" s="159">
        <v>-161321</v>
      </c>
      <c r="BQ198" s="47"/>
      <c r="CS198" s="158">
        <v>37987</v>
      </c>
      <c r="CT198" s="156">
        <v>0.417899528106981</v>
      </c>
      <c r="CU198" s="156">
        <v>0.06</v>
      </c>
      <c r="CV198" s="184">
        <v>5372915545268.2598</v>
      </c>
      <c r="CW198" s="184">
        <v>-1802089620.17207</v>
      </c>
      <c r="DB198" s="156">
        <v>0.417899528106981</v>
      </c>
      <c r="DC198" s="156">
        <f t="shared" si="27"/>
        <v>1.1726632407450175</v>
      </c>
      <c r="DR198" s="34"/>
      <c r="DS198" s="34"/>
      <c r="DT198" s="184">
        <f t="shared" si="28"/>
        <v>7.0000000000000007E-2</v>
      </c>
      <c r="DU198" s="187">
        <f t="shared" si="29"/>
        <v>15.296724225059206</v>
      </c>
      <c r="ED198" s="156">
        <v>7.0000000000000007E-2</v>
      </c>
      <c r="EE198" s="184">
        <v>5372915545268.2598</v>
      </c>
      <c r="EF198" s="184">
        <v>-3733845102.74122</v>
      </c>
      <c r="FM198" s="158">
        <v>30713</v>
      </c>
      <c r="FN198" s="156">
        <v>0.33201186194643001</v>
      </c>
      <c r="FO198" s="156">
        <v>0.113</v>
      </c>
      <c r="FT198" s="156">
        <f t="shared" si="30"/>
        <v>6.9000000000000006E-2</v>
      </c>
      <c r="FU198" s="156">
        <f t="shared" si="31"/>
        <v>19.318063068340891</v>
      </c>
      <c r="FX198" s="156">
        <v>8.0162923856381005E-2</v>
      </c>
      <c r="FY198" s="156">
        <v>6.9000000000000006E-2</v>
      </c>
    </row>
    <row r="199" spans="28:181" x14ac:dyDescent="0.35">
      <c r="AB199" s="158">
        <v>42856</v>
      </c>
      <c r="AC199" s="159">
        <v>1.9E-2</v>
      </c>
      <c r="AD199" s="159">
        <v>4</v>
      </c>
      <c r="AE199" s="159">
        <v>1.4999999999999999E-2</v>
      </c>
      <c r="AF199" s="159">
        <v>67590.8</v>
      </c>
      <c r="AG199" s="159">
        <v>-238908</v>
      </c>
      <c r="AK199" s="156">
        <v>3.5000000000000003E-2</v>
      </c>
      <c r="AL199" s="156">
        <f t="shared" si="24"/>
        <v>17.159604160113691</v>
      </c>
      <c r="BC199" s="156">
        <f t="shared" si="25"/>
        <v>8.1</v>
      </c>
      <c r="BD199" s="173">
        <f t="shared" si="26"/>
        <v>8.0810173843226529E-2</v>
      </c>
      <c r="BL199" s="156">
        <v>8.1999999999999993</v>
      </c>
      <c r="BM199" s="159">
        <v>4.2500000000000003E-2</v>
      </c>
      <c r="BN199" s="159">
        <v>57019.4</v>
      </c>
      <c r="BO199" s="159">
        <v>-158620</v>
      </c>
      <c r="BQ199" s="47"/>
      <c r="CS199" s="158">
        <v>38018</v>
      </c>
      <c r="CT199" s="156">
        <v>0.417899528106981</v>
      </c>
      <c r="CU199" s="156">
        <v>0.06</v>
      </c>
      <c r="CV199" s="184">
        <v>5496850612955.6797</v>
      </c>
      <c r="CW199" s="184">
        <v>-1205002368.30457</v>
      </c>
      <c r="DB199" s="156">
        <v>0.417899528106981</v>
      </c>
      <c r="DC199" s="156">
        <f t="shared" si="27"/>
        <v>1.1726632407450175</v>
      </c>
      <c r="DR199" s="34"/>
      <c r="DS199" s="34"/>
      <c r="DT199" s="184">
        <f t="shared" si="28"/>
        <v>7.0000000000000007E-2</v>
      </c>
      <c r="DU199" s="187">
        <f t="shared" si="29"/>
        <v>15.296724225059206</v>
      </c>
      <c r="ED199" s="156">
        <v>7.0000000000000007E-2</v>
      </c>
      <c r="EE199" s="184">
        <v>5496850612955.6797</v>
      </c>
      <c r="EF199" s="184">
        <v>-3720407138.1562099</v>
      </c>
      <c r="FM199" s="158">
        <v>30742</v>
      </c>
      <c r="FN199" s="156">
        <v>0.27159084267124101</v>
      </c>
      <c r="FO199" s="156">
        <v>0.113</v>
      </c>
      <c r="FT199" s="156">
        <f t="shared" si="30"/>
        <v>6.9000000000000006E-2</v>
      </c>
      <c r="FU199" s="156">
        <f t="shared" si="31"/>
        <v>19.318063068340891</v>
      </c>
      <c r="FX199" s="156">
        <v>8.4381668000192603E-2</v>
      </c>
      <c r="FY199" s="156">
        <v>6.9000000000000006E-2</v>
      </c>
    </row>
    <row r="200" spans="28:181" x14ac:dyDescent="0.35">
      <c r="AB200" s="158">
        <v>42887</v>
      </c>
      <c r="AC200" s="159">
        <v>1.6E-2</v>
      </c>
      <c r="AD200" s="159">
        <v>4</v>
      </c>
      <c r="AE200" s="159">
        <v>1.7500000000000002E-2</v>
      </c>
      <c r="AF200" s="159">
        <v>54194.7</v>
      </c>
      <c r="AG200" s="159">
        <v>-239868</v>
      </c>
      <c r="AK200" s="156">
        <v>3.5000000000000003E-2</v>
      </c>
      <c r="AL200" s="156">
        <f t="shared" si="24"/>
        <v>17.159604160113691</v>
      </c>
      <c r="BC200" s="156">
        <f t="shared" si="25"/>
        <v>8.1999999999999993</v>
      </c>
      <c r="BD200" s="173">
        <f t="shared" si="26"/>
        <v>7.452986671960235E-2</v>
      </c>
      <c r="BL200" s="156">
        <v>8.4</v>
      </c>
      <c r="BM200" s="159">
        <v>4.2500000000000003E-2</v>
      </c>
      <c r="BN200" s="159">
        <v>57444.5</v>
      </c>
      <c r="BO200" s="159">
        <v>-158352</v>
      </c>
      <c r="BQ200" s="47"/>
      <c r="CS200" s="158">
        <v>38047</v>
      </c>
      <c r="CT200" s="156">
        <v>0.417899528106981</v>
      </c>
      <c r="CU200" s="156">
        <v>0.06</v>
      </c>
      <c r="CV200" s="184">
        <v>5616503200206.4502</v>
      </c>
      <c r="CW200" s="184">
        <v>-997369313.22769701</v>
      </c>
      <c r="DB200" s="156">
        <v>0.417899528106981</v>
      </c>
      <c r="DC200" s="156">
        <f t="shared" si="27"/>
        <v>1.1726632407450175</v>
      </c>
      <c r="DR200" s="34"/>
      <c r="DS200" s="34"/>
      <c r="DT200" s="184">
        <f t="shared" si="28"/>
        <v>7.0000000000000007E-2</v>
      </c>
      <c r="DU200" s="187">
        <f t="shared" si="29"/>
        <v>15.296724225059206</v>
      </c>
      <c r="ED200" s="156">
        <v>7.0000000000000007E-2</v>
      </c>
      <c r="EE200" s="184">
        <v>5616503200206.4502</v>
      </c>
      <c r="EF200" s="184">
        <v>-3628715096.37678</v>
      </c>
      <c r="FM200" s="158">
        <v>30773</v>
      </c>
      <c r="FN200" s="156">
        <v>0.36697016760131301</v>
      </c>
      <c r="FO200" s="156">
        <v>0.115</v>
      </c>
      <c r="FT200" s="156">
        <f t="shared" si="30"/>
        <v>6.9000000000000006E-2</v>
      </c>
      <c r="FU200" s="156">
        <f t="shared" si="31"/>
        <v>19.318063068340891</v>
      </c>
      <c r="FX200" s="156">
        <v>8.5395553857007298E-2</v>
      </c>
      <c r="FY200" s="156">
        <v>6.9000000000000006E-2</v>
      </c>
    </row>
    <row r="201" spans="28:181" x14ac:dyDescent="0.35">
      <c r="AB201" s="158">
        <v>42917</v>
      </c>
      <c r="AC201" s="159">
        <v>1.7000000000000001E-2</v>
      </c>
      <c r="AD201" s="159">
        <v>3.9</v>
      </c>
      <c r="AE201" s="159">
        <v>1.7500000000000002E-2</v>
      </c>
      <c r="AF201" s="159">
        <v>68047.7</v>
      </c>
      <c r="AG201" s="159">
        <v>-238908</v>
      </c>
      <c r="AK201" s="156">
        <v>3.5000000000000003E-2</v>
      </c>
      <c r="AL201" s="156">
        <f t="shared" si="24"/>
        <v>17.159604160113691</v>
      </c>
      <c r="BC201" s="156">
        <f t="shared" si="25"/>
        <v>8.4</v>
      </c>
      <c r="BD201" s="173">
        <f t="shared" si="26"/>
        <v>6.2807034242588058E-2</v>
      </c>
      <c r="BL201" s="156">
        <v>8.4</v>
      </c>
      <c r="BM201" s="159">
        <v>4.4999999999999998E-2</v>
      </c>
      <c r="BN201" s="159">
        <v>57767.4</v>
      </c>
      <c r="BO201" s="159">
        <v>-157424</v>
      </c>
      <c r="BQ201" s="47"/>
      <c r="CS201" s="158">
        <v>38078</v>
      </c>
      <c r="CT201" s="156">
        <v>0.417899528106981</v>
      </c>
      <c r="CU201" s="156">
        <v>0.06</v>
      </c>
      <c r="CV201" s="184">
        <v>5670102838235.04</v>
      </c>
      <c r="CW201" s="184">
        <v>-1274486314.2560501</v>
      </c>
      <c r="DB201" s="156">
        <v>0.417899528106981</v>
      </c>
      <c r="DC201" s="156">
        <f t="shared" si="27"/>
        <v>1.1726632407450175</v>
      </c>
      <c r="DR201" s="34"/>
      <c r="DS201" s="34"/>
      <c r="DT201" s="184">
        <f t="shared" si="28"/>
        <v>7.0000000000000007E-2</v>
      </c>
      <c r="DU201" s="187">
        <f t="shared" si="29"/>
        <v>15.296724225059206</v>
      </c>
      <c r="ED201" s="156">
        <v>7.0000000000000007E-2</v>
      </c>
      <c r="EE201" s="184">
        <v>5670102838235.04</v>
      </c>
      <c r="EF201" s="184">
        <v>-3592759106.1966</v>
      </c>
      <c r="FM201" s="158">
        <v>30803</v>
      </c>
      <c r="FN201" s="156">
        <v>0.119679500059546</v>
      </c>
      <c r="FO201" s="156">
        <v>0.11799999999999999</v>
      </c>
      <c r="FT201" s="156">
        <f t="shared" si="30"/>
        <v>6.9000000000000006E-2</v>
      </c>
      <c r="FU201" s="156">
        <f t="shared" si="31"/>
        <v>19.318063068340891</v>
      </c>
      <c r="FX201" s="156">
        <v>8.7204571027624397E-2</v>
      </c>
      <c r="FY201" s="156">
        <v>6.9000000000000006E-2</v>
      </c>
    </row>
    <row r="202" spans="28:181" x14ac:dyDescent="0.35">
      <c r="AB202" s="158">
        <v>42948</v>
      </c>
      <c r="AC202" s="159">
        <v>1.9E-2</v>
      </c>
      <c r="AD202" s="159">
        <v>4.0999999999999996</v>
      </c>
      <c r="AE202" s="159">
        <v>1.7500000000000002E-2</v>
      </c>
      <c r="AF202" s="159">
        <v>54675.6</v>
      </c>
      <c r="AG202" s="159">
        <v>-239254</v>
      </c>
      <c r="AK202" s="156">
        <v>3.5000000000000003E-2</v>
      </c>
      <c r="AL202" s="156">
        <f t="shared" si="24"/>
        <v>17.159604160113691</v>
      </c>
      <c r="BC202" s="156">
        <f t="shared" si="25"/>
        <v>8.4</v>
      </c>
      <c r="BD202" s="173">
        <f t="shared" si="26"/>
        <v>6.2807034242588058E-2</v>
      </c>
      <c r="BL202" s="156">
        <v>8.4</v>
      </c>
      <c r="BM202" s="159">
        <v>4.7500000000000001E-2</v>
      </c>
      <c r="BN202" s="159">
        <v>57838.2</v>
      </c>
      <c r="BO202" s="159">
        <v>-156760</v>
      </c>
      <c r="BQ202" s="47"/>
      <c r="CS202" s="158">
        <v>38108</v>
      </c>
      <c r="CT202" s="156">
        <v>0.421216191028499</v>
      </c>
      <c r="CU202" s="156">
        <v>0.06</v>
      </c>
      <c r="CV202" s="184">
        <v>5686311286519.2305</v>
      </c>
      <c r="CW202" s="184">
        <v>-1665631002.71874</v>
      </c>
      <c r="DB202" s="156">
        <v>0.421216191028499</v>
      </c>
      <c r="DC202" s="156">
        <f t="shared" si="27"/>
        <v>1.1777438794077006</v>
      </c>
      <c r="DR202" s="34"/>
      <c r="DS202" s="34"/>
      <c r="DT202" s="184">
        <f t="shared" si="28"/>
        <v>7.0000000000000007E-2</v>
      </c>
      <c r="DU202" s="187">
        <f t="shared" si="29"/>
        <v>15.296724225059206</v>
      </c>
      <c r="ED202" s="156">
        <v>7.0000000000000007E-2</v>
      </c>
      <c r="EE202" s="184">
        <v>5686311286519.2305</v>
      </c>
      <c r="EF202" s="184">
        <v>-3503078941.1621399</v>
      </c>
      <c r="FM202" s="158">
        <v>30834</v>
      </c>
      <c r="FN202" s="156">
        <v>0.48995699543318499</v>
      </c>
      <c r="FO202" s="156">
        <v>0.112</v>
      </c>
      <c r="FT202" s="156">
        <f t="shared" si="30"/>
        <v>6.9000000000000006E-2</v>
      </c>
      <c r="FU202" s="156">
        <f t="shared" si="31"/>
        <v>19.318063068340891</v>
      </c>
      <c r="FX202" s="156">
        <v>9.0060960521142999E-2</v>
      </c>
      <c r="FY202" s="156">
        <v>6.9000000000000006E-2</v>
      </c>
    </row>
    <row r="203" spans="28:181" x14ac:dyDescent="0.35">
      <c r="AB203" s="158">
        <v>42979</v>
      </c>
      <c r="AC203" s="159">
        <v>2.1999999999999999E-2</v>
      </c>
      <c r="AD203" s="159">
        <v>3.9</v>
      </c>
      <c r="AE203" s="159">
        <v>1.7500000000000002E-2</v>
      </c>
      <c r="AF203" s="159">
        <v>54827.5</v>
      </c>
      <c r="AG203" s="159">
        <v>-241737</v>
      </c>
      <c r="AK203" s="156">
        <v>3.5000000000000003E-2</v>
      </c>
      <c r="AL203" s="156">
        <f t="shared" si="24"/>
        <v>17.159604160113691</v>
      </c>
      <c r="BC203" s="156">
        <f t="shared" si="25"/>
        <v>8.4</v>
      </c>
      <c r="BD203" s="173">
        <f t="shared" si="26"/>
        <v>6.2807034242588058E-2</v>
      </c>
      <c r="BL203" s="156">
        <v>8.4</v>
      </c>
      <c r="BM203" s="159">
        <v>4.7500000000000001E-2</v>
      </c>
      <c r="BN203" s="159">
        <v>57941.1</v>
      </c>
      <c r="BO203" s="159">
        <v>-155258</v>
      </c>
      <c r="BQ203" s="47"/>
      <c r="CS203" s="158">
        <v>38139</v>
      </c>
      <c r="CT203" s="156">
        <v>0.424532853950016</v>
      </c>
      <c r="CU203" s="156">
        <v>0.06</v>
      </c>
      <c r="CV203" s="184">
        <v>5702450613177.0098</v>
      </c>
      <c r="CW203" s="184">
        <v>-2553279948.1469498</v>
      </c>
      <c r="DB203" s="156">
        <v>0.424532853950016</v>
      </c>
      <c r="DC203" s="156">
        <f t="shared" si="27"/>
        <v>1.1827132525071116</v>
      </c>
      <c r="DR203" s="34"/>
      <c r="DS203" s="34"/>
      <c r="DT203" s="184">
        <f t="shared" si="28"/>
        <v>7.0000000000000007E-2</v>
      </c>
      <c r="DU203" s="187">
        <f t="shared" si="29"/>
        <v>15.296724225059206</v>
      </c>
      <c r="ED203" s="156">
        <v>7.0000000000000007E-2</v>
      </c>
      <c r="EE203" s="184">
        <v>5702450613177.0098</v>
      </c>
      <c r="EF203" s="184">
        <v>-3215869823.5773101</v>
      </c>
      <c r="FM203" s="158">
        <v>30864</v>
      </c>
      <c r="FN203" s="156">
        <v>5.72415902769145E-2</v>
      </c>
      <c r="FO203" s="156">
        <v>0.11</v>
      </c>
      <c r="FT203" s="156">
        <f t="shared" si="30"/>
        <v>6.9000000000000006E-2</v>
      </c>
      <c r="FU203" s="156">
        <f t="shared" si="31"/>
        <v>19.318063068340891</v>
      </c>
      <c r="FX203" s="156">
        <v>9.1691126155919594E-2</v>
      </c>
      <c r="FY203" s="156">
        <v>6.9000000000000006E-2</v>
      </c>
    </row>
    <row r="204" spans="28:181" x14ac:dyDescent="0.35">
      <c r="AB204" s="158">
        <v>43009</v>
      </c>
      <c r="AC204" s="159">
        <v>0.02</v>
      </c>
      <c r="AD204" s="159">
        <v>3.7</v>
      </c>
      <c r="AE204" s="159">
        <v>1.7500000000000002E-2</v>
      </c>
      <c r="AF204" s="159">
        <v>68876.899999999994</v>
      </c>
      <c r="AG204" s="159">
        <v>-244792</v>
      </c>
      <c r="AK204" s="156">
        <v>3.5000000000000003E-2</v>
      </c>
      <c r="AL204" s="156">
        <f t="shared" si="24"/>
        <v>17.159604160113691</v>
      </c>
      <c r="BC204" s="156">
        <f t="shared" si="25"/>
        <v>8.4</v>
      </c>
      <c r="BD204" s="173">
        <f t="shared" si="26"/>
        <v>6.2807034242588058E-2</v>
      </c>
      <c r="BL204" s="156">
        <v>8.4</v>
      </c>
      <c r="BM204" s="159">
        <v>4.7500000000000001E-2</v>
      </c>
      <c r="BN204" s="159">
        <v>58311.9</v>
      </c>
      <c r="BO204" s="159">
        <v>-155161</v>
      </c>
      <c r="BQ204" s="47"/>
      <c r="CS204" s="158">
        <v>38169</v>
      </c>
      <c r="CT204" s="156">
        <v>0.42867868260210401</v>
      </c>
      <c r="CU204" s="156">
        <v>0.06</v>
      </c>
      <c r="CV204" s="184">
        <v>5773381055350.71</v>
      </c>
      <c r="CW204" s="184">
        <v>-1798253129.2848101</v>
      </c>
      <c r="DB204" s="156">
        <v>0.42867868260210401</v>
      </c>
      <c r="DC204" s="156">
        <f t="shared" si="27"/>
        <v>1.1887660798413631</v>
      </c>
      <c r="DR204" s="34"/>
      <c r="DS204" s="34"/>
      <c r="DT204" s="184">
        <f t="shared" si="28"/>
        <v>7.0000000000000007E-2</v>
      </c>
      <c r="DU204" s="187">
        <f t="shared" si="29"/>
        <v>15.296724225059206</v>
      </c>
      <c r="ED204" s="156">
        <v>7.0000000000000007E-2</v>
      </c>
      <c r="EE204" s="184">
        <v>5773381055350.71</v>
      </c>
      <c r="EF204" s="184">
        <v>-3214751548.6637802</v>
      </c>
      <c r="FM204" s="158">
        <v>30895</v>
      </c>
      <c r="FN204" s="156">
        <v>0.314774202041392</v>
      </c>
      <c r="FO204" s="156">
        <v>0.113</v>
      </c>
      <c r="FT204" s="156">
        <f t="shared" si="30"/>
        <v>6.9000000000000006E-2</v>
      </c>
      <c r="FU204" s="156">
        <f t="shared" si="31"/>
        <v>19.318063068340891</v>
      </c>
      <c r="FX204" s="156">
        <v>9.2501449574621003E-2</v>
      </c>
      <c r="FY204" s="156">
        <v>6.9000000000000006E-2</v>
      </c>
    </row>
    <row r="205" spans="28:181" x14ac:dyDescent="0.35">
      <c r="AB205" s="158">
        <v>43040</v>
      </c>
      <c r="AC205" s="159">
        <v>2.1999999999999999E-2</v>
      </c>
      <c r="AD205" s="159">
        <v>3.7</v>
      </c>
      <c r="AE205" s="159">
        <v>1.7500000000000002E-2</v>
      </c>
      <c r="AF205" s="159">
        <v>55230.7</v>
      </c>
      <c r="AG205" s="159">
        <v>-252024</v>
      </c>
      <c r="AK205" s="156">
        <v>3.5999999999999997E-2</v>
      </c>
      <c r="AL205" s="156">
        <f t="shared" si="24"/>
        <v>15.725794193594973</v>
      </c>
      <c r="BC205" s="156">
        <f t="shared" si="25"/>
        <v>8.4</v>
      </c>
      <c r="BD205" s="173">
        <f t="shared" si="26"/>
        <v>6.2807034242588058E-2</v>
      </c>
      <c r="BL205" s="156">
        <v>8.4</v>
      </c>
      <c r="BM205" s="159">
        <v>0.05</v>
      </c>
      <c r="BN205" s="159">
        <v>58477.4</v>
      </c>
      <c r="BO205" s="159">
        <v>-155109</v>
      </c>
      <c r="BQ205" s="47"/>
      <c r="CS205" s="158">
        <v>38200</v>
      </c>
      <c r="CT205" s="156">
        <v>0.432824511253809</v>
      </c>
      <c r="CU205" s="156">
        <v>0.06</v>
      </c>
      <c r="CV205" s="184">
        <v>5984290775551.0996</v>
      </c>
      <c r="CW205" s="184">
        <v>-2106700818.22948</v>
      </c>
      <c r="DB205" s="156">
        <v>0.43199534552362101</v>
      </c>
      <c r="DC205" s="156">
        <f t="shared" si="27"/>
        <v>1.1934793340332408</v>
      </c>
      <c r="DR205" s="34"/>
      <c r="DS205" s="34"/>
      <c r="DT205" s="184">
        <f t="shared" si="28"/>
        <v>7.0000000000000007E-2</v>
      </c>
      <c r="DU205" s="187">
        <f t="shared" si="29"/>
        <v>15.296724225059206</v>
      </c>
      <c r="ED205" s="156">
        <v>7.0000000000000007E-2</v>
      </c>
      <c r="EE205" s="184">
        <v>5856810098305.6396</v>
      </c>
      <c r="EF205" s="184">
        <v>-3208042596.7511902</v>
      </c>
      <c r="FM205" s="158">
        <v>30926</v>
      </c>
      <c r="FN205" s="156">
        <v>0.36485325967648502</v>
      </c>
      <c r="FO205" s="156">
        <v>0.11799999999999999</v>
      </c>
      <c r="FT205" s="156">
        <f t="shared" si="30"/>
        <v>6.9000000000000006E-2</v>
      </c>
      <c r="FU205" s="156">
        <f t="shared" si="31"/>
        <v>19.318063068340891</v>
      </c>
      <c r="FX205" s="156">
        <v>9.3694073313085699E-2</v>
      </c>
      <c r="FY205" s="156">
        <v>6.9000000000000006E-2</v>
      </c>
    </row>
    <row r="206" spans="28:181" x14ac:dyDescent="0.35">
      <c r="AB206" s="158">
        <v>43070</v>
      </c>
      <c r="AC206" s="159">
        <v>2.1000000000000001E-2</v>
      </c>
      <c r="AD206" s="159">
        <v>3.7</v>
      </c>
      <c r="AE206" s="159">
        <v>0.02</v>
      </c>
      <c r="AF206" s="159">
        <v>55395.5</v>
      </c>
      <c r="AG206" s="159">
        <v>-257076</v>
      </c>
      <c r="AK206" s="156">
        <v>3.5999999999999997E-2</v>
      </c>
      <c r="AL206" s="156">
        <f t="shared" si="24"/>
        <v>15.725794193594973</v>
      </c>
      <c r="BC206" s="156">
        <f t="shared" si="25"/>
        <v>8.4</v>
      </c>
      <c r="BD206" s="173">
        <f t="shared" si="26"/>
        <v>6.2807034242588058E-2</v>
      </c>
      <c r="BL206" s="156">
        <v>8.5</v>
      </c>
      <c r="BM206" s="159">
        <v>0.05</v>
      </c>
      <c r="BN206" s="159">
        <v>58998.6</v>
      </c>
      <c r="BO206" s="159">
        <v>-154734</v>
      </c>
      <c r="BQ206" s="47"/>
      <c r="CS206" s="158">
        <v>38231</v>
      </c>
      <c r="CT206" s="156">
        <v>0.43365367698438001</v>
      </c>
      <c r="CU206" s="156">
        <v>0.06</v>
      </c>
      <c r="CV206" s="184">
        <v>5856810098305.6396</v>
      </c>
      <c r="CW206" s="184">
        <v>-2432551098.1336598</v>
      </c>
      <c r="DB206" s="156">
        <v>0.432824511253809</v>
      </c>
      <c r="DC206" s="156">
        <f t="shared" si="27"/>
        <v>1.1946395309323983</v>
      </c>
      <c r="DR206" s="34"/>
      <c r="DS206" s="34"/>
      <c r="DT206" s="184">
        <f t="shared" si="28"/>
        <v>7.0000000000000007E-2</v>
      </c>
      <c r="DU206" s="187">
        <f t="shared" si="29"/>
        <v>15.296724225059206</v>
      </c>
      <c r="ED206" s="156">
        <v>7.0000000000000007E-2</v>
      </c>
      <c r="EE206" s="184">
        <v>5984290775551.0996</v>
      </c>
      <c r="EF206" s="184">
        <v>-3080555836.8636999</v>
      </c>
      <c r="FM206" s="158">
        <v>30956</v>
      </c>
      <c r="FN206" s="156">
        <v>0.419787869591215</v>
      </c>
      <c r="FO206" s="156">
        <v>0.114</v>
      </c>
      <c r="FT206" s="156">
        <f t="shared" si="30"/>
        <v>6.9000000000000006E-2</v>
      </c>
      <c r="FU206" s="156">
        <f t="shared" si="31"/>
        <v>19.318063068340891</v>
      </c>
      <c r="FX206" s="156">
        <v>9.4627719514824807E-2</v>
      </c>
      <c r="FY206" s="156">
        <v>6.9000000000000006E-2</v>
      </c>
    </row>
    <row r="207" spans="28:181" x14ac:dyDescent="0.35">
      <c r="AB207" s="158">
        <v>43101</v>
      </c>
      <c r="AC207" s="159">
        <v>2.1000000000000001E-2</v>
      </c>
      <c r="AD207" s="159">
        <v>3.7</v>
      </c>
      <c r="AE207" s="159">
        <v>0.02</v>
      </c>
      <c r="AF207" s="159">
        <v>69321.100000000006</v>
      </c>
      <c r="AG207" s="159">
        <v>-254689</v>
      </c>
      <c r="AK207" s="156">
        <v>3.5999999999999997E-2</v>
      </c>
      <c r="AL207" s="156">
        <f t="shared" si="24"/>
        <v>15.725794193594973</v>
      </c>
      <c r="BC207" s="156">
        <f t="shared" si="25"/>
        <v>8.5</v>
      </c>
      <c r="BD207" s="173">
        <f t="shared" si="26"/>
        <v>5.7388110351852671E-2</v>
      </c>
      <c r="BL207" s="156">
        <v>8.5</v>
      </c>
      <c r="BM207" s="159">
        <v>0.05</v>
      </c>
      <c r="BN207" s="159">
        <v>59348.5</v>
      </c>
      <c r="BO207" s="159">
        <v>-154095</v>
      </c>
      <c r="BQ207" s="47"/>
      <c r="CS207" s="158">
        <v>38261</v>
      </c>
      <c r="CT207" s="156">
        <v>0.436141174175327</v>
      </c>
      <c r="CU207" s="156">
        <v>0.06</v>
      </c>
      <c r="CV207" s="184">
        <v>6205986264270.0898</v>
      </c>
      <c r="CW207" s="184">
        <v>-2303160852.7968001</v>
      </c>
      <c r="DB207" s="156">
        <v>0.43365367698438001</v>
      </c>
      <c r="DC207" s="156">
        <f t="shared" si="27"/>
        <v>1.1957924341429989</v>
      </c>
      <c r="DR207" s="34"/>
      <c r="DS207" s="34"/>
      <c r="DT207" s="184">
        <f t="shared" si="28"/>
        <v>7.4999999999999997E-2</v>
      </c>
      <c r="DU207" s="187">
        <f t="shared" si="29"/>
        <v>16.756570230486911</v>
      </c>
      <c r="ED207" s="156">
        <v>7.4999999999999997E-2</v>
      </c>
      <c r="EE207" s="184">
        <v>6155228330168.2695</v>
      </c>
      <c r="EF207" s="184">
        <v>-3033222319.4200101</v>
      </c>
      <c r="FM207" s="158">
        <v>30987</v>
      </c>
      <c r="FN207" s="156">
        <v>0.326391219592643</v>
      </c>
      <c r="FO207" s="156">
        <v>0.115</v>
      </c>
      <c r="FT207" s="156">
        <f t="shared" si="30"/>
        <v>6.9000000000000006E-2</v>
      </c>
      <c r="FU207" s="156">
        <f t="shared" si="31"/>
        <v>19.318063068340891</v>
      </c>
      <c r="FX207" s="156">
        <v>9.7206338747792498E-2</v>
      </c>
      <c r="FY207" s="156">
        <v>6.9000000000000006E-2</v>
      </c>
    </row>
    <row r="208" spans="28:181" x14ac:dyDescent="0.35">
      <c r="AB208" s="158">
        <v>43132</v>
      </c>
      <c r="AC208" s="159">
        <v>2.1999999999999999E-2</v>
      </c>
      <c r="AD208" s="159">
        <v>3.7</v>
      </c>
      <c r="AE208" s="159">
        <v>0.02</v>
      </c>
      <c r="AF208" s="159">
        <v>55550.5</v>
      </c>
      <c r="AG208" s="159">
        <v>-259425</v>
      </c>
      <c r="AK208" s="156">
        <v>3.5999999999999997E-2</v>
      </c>
      <c r="AL208" s="156">
        <f t="shared" si="24"/>
        <v>15.725794193594973</v>
      </c>
      <c r="BC208" s="156">
        <f t="shared" si="25"/>
        <v>8.5</v>
      </c>
      <c r="BD208" s="173">
        <f t="shared" si="26"/>
        <v>5.7388110351852671E-2</v>
      </c>
      <c r="BL208" s="156">
        <v>8.5</v>
      </c>
      <c r="BM208" s="159">
        <v>5.2499999999999998E-2</v>
      </c>
      <c r="BN208" s="159">
        <v>59691.9</v>
      </c>
      <c r="BO208" s="159">
        <v>-151593</v>
      </c>
      <c r="BQ208" s="47"/>
      <c r="CS208" s="158">
        <v>38292</v>
      </c>
      <c r="CT208" s="156">
        <v>0.43531200844513901</v>
      </c>
      <c r="CU208" s="156">
        <v>0.06</v>
      </c>
      <c r="CV208" s="184">
        <v>6155228330168.2695</v>
      </c>
      <c r="CW208" s="184">
        <v>-1851023858.3085101</v>
      </c>
      <c r="DB208" s="156">
        <v>0.43531200844513901</v>
      </c>
      <c r="DC208" s="156">
        <f t="shared" si="27"/>
        <v>1.1980762664864555</v>
      </c>
      <c r="DR208" s="34"/>
      <c r="DS208" s="34"/>
      <c r="DT208" s="184">
        <f t="shared" si="28"/>
        <v>7.7499999999999999E-2</v>
      </c>
      <c r="DU208" s="187">
        <f t="shared" si="29"/>
        <v>17.222576390511296</v>
      </c>
      <c r="ED208" s="156">
        <v>7.7499999999999999E-2</v>
      </c>
      <c r="EE208" s="184">
        <v>6161118669898.9102</v>
      </c>
      <c r="EF208" s="184">
        <v>-3001323987.7610998</v>
      </c>
      <c r="FM208" s="158">
        <v>31017</v>
      </c>
      <c r="FN208" s="156">
        <v>-9.1237326016567297E-2</v>
      </c>
      <c r="FO208" s="156">
        <v>0.11</v>
      </c>
      <c r="FT208" s="156">
        <f t="shared" si="30"/>
        <v>6.9000000000000006E-2</v>
      </c>
      <c r="FU208" s="156">
        <f t="shared" si="31"/>
        <v>19.318063068340891</v>
      </c>
      <c r="FX208" s="156">
        <v>9.8429795949375995E-2</v>
      </c>
      <c r="FY208" s="156">
        <v>6.9000000000000006E-2</v>
      </c>
    </row>
    <row r="209" spans="28:181" x14ac:dyDescent="0.35">
      <c r="AB209" s="158">
        <v>43160</v>
      </c>
      <c r="AC209" s="159">
        <v>2.4E-2</v>
      </c>
      <c r="AD209" s="159">
        <v>3.7</v>
      </c>
      <c r="AE209" s="159">
        <v>2.2499999999999999E-2</v>
      </c>
      <c r="AF209" s="159">
        <v>55740.800000000003</v>
      </c>
      <c r="AG209" s="159">
        <v>-257114</v>
      </c>
      <c r="AK209" s="156">
        <v>3.5999999999999997E-2</v>
      </c>
      <c r="AL209" s="156">
        <f t="shared" si="24"/>
        <v>15.725794193594973</v>
      </c>
      <c r="BC209" s="156">
        <f t="shared" si="25"/>
        <v>8.5</v>
      </c>
      <c r="BD209" s="173">
        <f t="shared" si="26"/>
        <v>5.7388110351852671E-2</v>
      </c>
      <c r="BL209" s="156">
        <v>8.5</v>
      </c>
      <c r="BM209" s="159">
        <v>5.2499999999999998E-2</v>
      </c>
      <c r="BN209" s="159">
        <v>59946.9</v>
      </c>
      <c r="BO209" s="159">
        <v>-150225</v>
      </c>
      <c r="BQ209" s="47"/>
      <c r="CS209" s="158">
        <v>38322</v>
      </c>
      <c r="CT209" s="156">
        <v>0.43199534552362101</v>
      </c>
      <c r="CU209" s="156">
        <v>0.06</v>
      </c>
      <c r="CV209" s="184">
        <v>6161118669898.9102</v>
      </c>
      <c r="CW209" s="184">
        <v>-3033222319.4200101</v>
      </c>
      <c r="DB209" s="156">
        <v>0.43531200844513901</v>
      </c>
      <c r="DC209" s="156">
        <f t="shared" si="27"/>
        <v>1.1980762664864555</v>
      </c>
      <c r="DR209" s="34"/>
      <c r="DS209" s="34"/>
      <c r="DT209" s="184">
        <f t="shared" si="28"/>
        <v>7.7499999999999999E-2</v>
      </c>
      <c r="DU209" s="187">
        <f t="shared" si="29"/>
        <v>17.222576390511296</v>
      </c>
      <c r="ED209" s="156">
        <v>7.7499999999999999E-2</v>
      </c>
      <c r="EE209" s="184">
        <v>6205986264270.0898</v>
      </c>
      <c r="EF209" s="184">
        <v>-2553279948.1469498</v>
      </c>
      <c r="FM209" s="158">
        <v>31048</v>
      </c>
      <c r="FN209" s="156">
        <v>0.214322520426519</v>
      </c>
      <c r="FO209" s="156">
        <v>0.108</v>
      </c>
      <c r="FT209" s="156">
        <f t="shared" si="30"/>
        <v>6.9000000000000006E-2</v>
      </c>
      <c r="FU209" s="156">
        <f t="shared" si="31"/>
        <v>19.318063068340891</v>
      </c>
      <c r="FX209" s="156">
        <v>0.10067690769965799</v>
      </c>
      <c r="FY209" s="156">
        <v>6.9000000000000006E-2</v>
      </c>
    </row>
    <row r="210" spans="28:181" x14ac:dyDescent="0.35">
      <c r="AB210" s="158">
        <v>43191</v>
      </c>
      <c r="AC210" s="159">
        <v>2.5000000000000001E-2</v>
      </c>
      <c r="AD210" s="159">
        <v>3.6</v>
      </c>
      <c r="AE210" s="159">
        <v>2.2499999999999999E-2</v>
      </c>
      <c r="AF210" s="159">
        <v>69877.8</v>
      </c>
      <c r="AG210" s="159">
        <v>-257102</v>
      </c>
      <c r="AK210" s="156">
        <v>3.6999999999999998E-2</v>
      </c>
      <c r="AL210" s="156">
        <f t="shared" si="24"/>
        <v>14.325325013451149</v>
      </c>
      <c r="BC210" s="156">
        <f t="shared" si="25"/>
        <v>8.5</v>
      </c>
      <c r="BD210" s="173">
        <f t="shared" si="26"/>
        <v>5.7388110351852671E-2</v>
      </c>
      <c r="BL210" s="156">
        <v>8.6999999999999993</v>
      </c>
      <c r="BM210" s="159">
        <v>5.5E-2</v>
      </c>
      <c r="BN210" s="159">
        <v>60457</v>
      </c>
      <c r="BO210" s="159">
        <v>-149765</v>
      </c>
      <c r="BQ210" s="47"/>
      <c r="CS210" s="158">
        <v>38353</v>
      </c>
      <c r="CT210" s="156">
        <v>0.436141174175327</v>
      </c>
      <c r="CU210" s="156">
        <v>0.06</v>
      </c>
      <c r="CV210" s="184">
        <v>6262413580779.9199</v>
      </c>
      <c r="CW210" s="184">
        <v>-3080555836.8636999</v>
      </c>
      <c r="DB210" s="156">
        <v>0.43531200844513901</v>
      </c>
      <c r="DC210" s="156">
        <f t="shared" si="27"/>
        <v>1.1980762664864555</v>
      </c>
      <c r="DR210" s="34"/>
      <c r="DS210" s="34"/>
      <c r="DT210" s="184">
        <f t="shared" si="28"/>
        <v>7.7499999999999999E-2</v>
      </c>
      <c r="DU210" s="187">
        <f t="shared" si="29"/>
        <v>17.222576390511296</v>
      </c>
      <c r="ED210" s="156">
        <v>7.7499999999999999E-2</v>
      </c>
      <c r="EE210" s="184">
        <v>6262413580779.9199</v>
      </c>
      <c r="EF210" s="184">
        <v>-2432551098.1336598</v>
      </c>
      <c r="FM210" s="158">
        <v>31079</v>
      </c>
      <c r="FN210" s="156">
        <v>0.63811500123659004</v>
      </c>
      <c r="FO210" s="156">
        <v>0.109</v>
      </c>
      <c r="FT210" s="156">
        <f t="shared" si="30"/>
        <v>6.9000000000000006E-2</v>
      </c>
      <c r="FU210" s="156">
        <f t="shared" si="31"/>
        <v>19.318063068340891</v>
      </c>
      <c r="FX210" s="156">
        <v>0.10744479898955001</v>
      </c>
      <c r="FY210" s="156">
        <v>6.9000000000000006E-2</v>
      </c>
    </row>
    <row r="211" spans="28:181" x14ac:dyDescent="0.35">
      <c r="AB211" s="158">
        <v>43221</v>
      </c>
      <c r="AC211" s="159">
        <v>2.8000000000000001E-2</v>
      </c>
      <c r="AD211" s="159">
        <v>3.5</v>
      </c>
      <c r="AE211" s="159">
        <v>2.2499999999999999E-2</v>
      </c>
      <c r="AF211" s="159">
        <v>56136</v>
      </c>
      <c r="AG211" s="159">
        <v>-257692</v>
      </c>
      <c r="AK211" s="156">
        <v>3.7999999999999999E-2</v>
      </c>
      <c r="AL211" s="156">
        <f t="shared" si="24"/>
        <v>12.971283589533067</v>
      </c>
      <c r="BC211" s="156">
        <f t="shared" si="25"/>
        <v>8.6999999999999993</v>
      </c>
      <c r="BD211" s="173">
        <f t="shared" si="26"/>
        <v>4.7467737946696655E-2</v>
      </c>
      <c r="BL211" s="156">
        <v>8.6999999999999993</v>
      </c>
      <c r="BM211" s="159">
        <v>5.5E-2</v>
      </c>
      <c r="BN211" s="159">
        <v>60735.199999999997</v>
      </c>
      <c r="BO211" s="159">
        <v>-149555</v>
      </c>
      <c r="BQ211" s="47"/>
      <c r="CS211" s="158">
        <v>38384</v>
      </c>
      <c r="CT211" s="156">
        <v>0.43531200844513901</v>
      </c>
      <c r="CU211" s="156">
        <v>0.06</v>
      </c>
      <c r="CV211" s="184">
        <v>6289105079926.4102</v>
      </c>
      <c r="CW211" s="184">
        <v>-3215869823.5773101</v>
      </c>
      <c r="DB211" s="156">
        <v>0.436141174175327</v>
      </c>
      <c r="DC211" s="156">
        <f t="shared" si="27"/>
        <v>1.1992071494458192</v>
      </c>
      <c r="DR211" s="34"/>
      <c r="DS211" s="34"/>
      <c r="DT211" s="184">
        <f t="shared" si="28"/>
        <v>7.7499999999999999E-2</v>
      </c>
      <c r="DU211" s="187">
        <f t="shared" si="29"/>
        <v>17.222576390511296</v>
      </c>
      <c r="ED211" s="156">
        <v>7.7499999999999999E-2</v>
      </c>
      <c r="EE211" s="184">
        <v>6264855398534.8799</v>
      </c>
      <c r="EF211" s="184">
        <v>-2303160852.7968001</v>
      </c>
      <c r="FM211" s="158">
        <v>31107</v>
      </c>
      <c r="FN211" s="156">
        <v>0.25698873546764101</v>
      </c>
      <c r="FO211" s="156">
        <v>0.111</v>
      </c>
      <c r="FT211" s="156">
        <f t="shared" si="30"/>
        <v>6.9000000000000006E-2</v>
      </c>
      <c r="FU211" s="156">
        <f t="shared" si="31"/>
        <v>19.318063068340891</v>
      </c>
      <c r="FX211" s="156">
        <v>0.11467295486238401</v>
      </c>
      <c r="FY211" s="156">
        <v>6.9000000000000006E-2</v>
      </c>
    </row>
    <row r="212" spans="28:181" x14ac:dyDescent="0.35">
      <c r="AB212" s="158">
        <v>43252</v>
      </c>
      <c r="AC212" s="159">
        <v>2.9000000000000001E-2</v>
      </c>
      <c r="AD212" s="159">
        <v>3.7</v>
      </c>
      <c r="AE212" s="159">
        <v>2.5000000000000001E-2</v>
      </c>
      <c r="AF212" s="159">
        <v>56398.5</v>
      </c>
      <c r="AG212" s="159">
        <v>-258398</v>
      </c>
      <c r="AK212" s="156">
        <v>3.7999999999999999E-2</v>
      </c>
      <c r="AL212" s="156">
        <f t="shared" si="24"/>
        <v>12.971283589533067</v>
      </c>
      <c r="BC212" s="156">
        <f t="shared" si="25"/>
        <v>8.6999999999999993</v>
      </c>
      <c r="BD212" s="173">
        <f t="shared" si="26"/>
        <v>4.7467737946696655E-2</v>
      </c>
      <c r="BL212" s="156">
        <v>8.6999999999999993</v>
      </c>
      <c r="BM212" s="159">
        <v>5.7500000000000002E-2</v>
      </c>
      <c r="BN212" s="159">
        <v>61249.1</v>
      </c>
      <c r="BO212" s="159">
        <v>-147767</v>
      </c>
      <c r="BQ212" s="47"/>
      <c r="CS212" s="158">
        <v>38412</v>
      </c>
      <c r="CT212" s="156">
        <v>0.43531200844513901</v>
      </c>
      <c r="CU212" s="156">
        <v>0.06</v>
      </c>
      <c r="CV212" s="184">
        <v>6264855398534.8799</v>
      </c>
      <c r="CW212" s="184">
        <v>-3214751548.6637802</v>
      </c>
      <c r="DB212" s="156">
        <v>0.436141174175327</v>
      </c>
      <c r="DC212" s="156">
        <f t="shared" si="27"/>
        <v>1.1992071494458192</v>
      </c>
      <c r="DR212" s="34"/>
      <c r="DS212" s="34"/>
      <c r="DT212" s="184">
        <f t="shared" si="28"/>
        <v>7.7499999999999999E-2</v>
      </c>
      <c r="DU212" s="187">
        <f t="shared" si="29"/>
        <v>17.222576390511296</v>
      </c>
      <c r="ED212" s="156">
        <v>7.7499999999999999E-2</v>
      </c>
      <c r="EE212" s="184">
        <v>6289105079926.4102</v>
      </c>
      <c r="EF212" s="184">
        <v>-2106700818.22948</v>
      </c>
      <c r="FM212" s="158">
        <v>31138</v>
      </c>
      <c r="FN212" s="156">
        <v>0.36820153625705598</v>
      </c>
      <c r="FO212" s="156">
        <v>0.109</v>
      </c>
      <c r="FT212" s="156">
        <f t="shared" si="30"/>
        <v>7.0000000000000007E-2</v>
      </c>
      <c r="FU212" s="156">
        <f t="shared" si="31"/>
        <v>19.92914527765674</v>
      </c>
      <c r="FX212" s="156">
        <v>0.115507699040563</v>
      </c>
      <c r="FY212" s="156">
        <v>7.0000000000000007E-2</v>
      </c>
    </row>
    <row r="213" spans="28:181" x14ac:dyDescent="0.35">
      <c r="AB213" s="158">
        <v>43282</v>
      </c>
      <c r="AC213" s="159">
        <v>2.9000000000000001E-2</v>
      </c>
      <c r="AD213" s="159">
        <v>3.5</v>
      </c>
      <c r="AE213" s="159">
        <v>2.5000000000000001E-2</v>
      </c>
      <c r="AF213" s="159">
        <v>70734</v>
      </c>
      <c r="AG213" s="159">
        <v>-261175</v>
      </c>
      <c r="AK213" s="156">
        <v>3.9E-2</v>
      </c>
      <c r="AL213" s="156">
        <f t="shared" si="24"/>
        <v>11.674760999459298</v>
      </c>
      <c r="BC213" s="156">
        <f t="shared" si="25"/>
        <v>8.6999999999999993</v>
      </c>
      <c r="BD213" s="173">
        <f t="shared" si="26"/>
        <v>4.7467737946696655E-2</v>
      </c>
      <c r="BL213" s="156">
        <v>8.8000000000000007</v>
      </c>
      <c r="BM213" s="159">
        <v>5.7500000000000002E-2</v>
      </c>
      <c r="BN213" s="159">
        <v>61376.7</v>
      </c>
      <c r="BO213" s="159">
        <v>-145428</v>
      </c>
      <c r="BQ213" s="47"/>
      <c r="CS213" s="158">
        <v>38443</v>
      </c>
      <c r="CT213" s="156">
        <v>0.43862867136627298</v>
      </c>
      <c r="CU213" s="156">
        <v>0.06</v>
      </c>
      <c r="CV213" s="184">
        <v>6544824278246.7002</v>
      </c>
      <c r="CW213" s="184">
        <v>-3628715096.37678</v>
      </c>
      <c r="DB213" s="156">
        <v>0.43697033990551498</v>
      </c>
      <c r="DC213" s="156">
        <f t="shared" si="27"/>
        <v>1.2003306463706507</v>
      </c>
      <c r="DR213" s="34"/>
      <c r="DS213" s="34"/>
      <c r="DT213" s="184">
        <f t="shared" si="28"/>
        <v>7.7499999999999999E-2</v>
      </c>
      <c r="DU213" s="187">
        <f t="shared" si="29"/>
        <v>17.222576390511296</v>
      </c>
      <c r="ED213" s="156">
        <v>7.7499999999999999E-2</v>
      </c>
      <c r="EE213" s="184">
        <v>6544824278246.7002</v>
      </c>
      <c r="EF213" s="184">
        <v>-1851023858.3085101</v>
      </c>
      <c r="FM213" s="158">
        <v>31168</v>
      </c>
      <c r="FN213" s="156">
        <v>0.58565144971168603</v>
      </c>
      <c r="FO213" s="156">
        <v>0.107</v>
      </c>
      <c r="FT213" s="156">
        <f t="shared" si="30"/>
        <v>7.0000000000000007E-2</v>
      </c>
      <c r="FU213" s="156">
        <f t="shared" si="31"/>
        <v>19.92914527765674</v>
      </c>
      <c r="FX213" s="156">
        <v>0.116350015669513</v>
      </c>
      <c r="FY213" s="156">
        <v>7.0000000000000007E-2</v>
      </c>
    </row>
    <row r="214" spans="28:181" x14ac:dyDescent="0.35">
      <c r="AB214" s="158">
        <v>43313</v>
      </c>
      <c r="AC214" s="159">
        <v>2.7E-2</v>
      </c>
      <c r="AD214" s="159">
        <v>3.5</v>
      </c>
      <c r="AE214" s="159">
        <v>2.5000000000000001E-2</v>
      </c>
      <c r="AF214" s="159">
        <v>56739.8</v>
      </c>
      <c r="AG214" s="159">
        <v>-262647</v>
      </c>
      <c r="AK214" s="156">
        <v>3.9E-2</v>
      </c>
      <c r="AL214" s="156">
        <f t="shared" si="24"/>
        <v>11.674760999459298</v>
      </c>
      <c r="BC214" s="156">
        <f t="shared" si="25"/>
        <v>8.8000000000000007</v>
      </c>
      <c r="BD214" s="173">
        <f t="shared" si="26"/>
        <v>4.2969619617307116E-2</v>
      </c>
      <c r="BL214" s="156">
        <v>8.8000000000000007</v>
      </c>
      <c r="BM214" s="159">
        <v>5.7500000000000002E-2</v>
      </c>
      <c r="BN214" s="159">
        <v>62657.7</v>
      </c>
      <c r="BO214" s="159">
        <v>-143232</v>
      </c>
      <c r="BQ214" s="47"/>
      <c r="CS214" s="158">
        <v>38473</v>
      </c>
      <c r="CT214" s="156">
        <v>0.43697033990551498</v>
      </c>
      <c r="CU214" s="156">
        <v>0.06</v>
      </c>
      <c r="CV214" s="184">
        <v>6592948451897.6201</v>
      </c>
      <c r="CW214" s="184">
        <v>-4481061504.84375</v>
      </c>
      <c r="DB214" s="156">
        <v>0.43862867136627298</v>
      </c>
      <c r="DC214" s="156">
        <f t="shared" si="27"/>
        <v>1.2025553912454328</v>
      </c>
      <c r="DR214" s="34"/>
      <c r="DS214" s="34"/>
      <c r="DT214" s="184">
        <f t="shared" si="28"/>
        <v>0.08</v>
      </c>
      <c r="DU214" s="187">
        <f t="shared" si="29"/>
        <v>17.488700329909079</v>
      </c>
      <c r="ED214" s="156">
        <v>0.08</v>
      </c>
      <c r="EE214" s="184">
        <v>6592948451897.6201</v>
      </c>
      <c r="EF214" s="184">
        <v>-1802089620.17207</v>
      </c>
      <c r="FM214" s="158">
        <v>31199</v>
      </c>
      <c r="FN214" s="156">
        <v>0.54623648335695396</v>
      </c>
      <c r="FO214" s="156">
        <v>0.107</v>
      </c>
      <c r="FT214" s="156">
        <f t="shared" si="30"/>
        <v>7.0000000000000007E-2</v>
      </c>
      <c r="FU214" s="156">
        <f t="shared" si="31"/>
        <v>19.92914527765674</v>
      </c>
      <c r="FX214" s="156">
        <v>0.116652317065974</v>
      </c>
      <c r="FY214" s="156">
        <v>7.0000000000000007E-2</v>
      </c>
    </row>
    <row r="215" spans="28:181" x14ac:dyDescent="0.35">
      <c r="AB215" s="158">
        <v>43344</v>
      </c>
      <c r="AC215" s="159">
        <v>2.3E-2</v>
      </c>
      <c r="AD215" s="159">
        <v>3.4</v>
      </c>
      <c r="AE215" s="159">
        <v>2.75E-2</v>
      </c>
      <c r="AF215" s="159">
        <v>56877.7</v>
      </c>
      <c r="AG215" s="159">
        <v>-265840</v>
      </c>
      <c r="AK215" s="156">
        <v>0.04</v>
      </c>
      <c r="AL215" s="156">
        <f t="shared" si="24"/>
        <v>10.444787698035864</v>
      </c>
      <c r="BC215" s="156">
        <f t="shared" si="25"/>
        <v>8.8000000000000007</v>
      </c>
      <c r="BD215" s="173">
        <f t="shared" si="26"/>
        <v>4.2969619617307116E-2</v>
      </c>
      <c r="BL215" s="156">
        <v>8.8000000000000007</v>
      </c>
      <c r="BM215" s="159">
        <v>0.06</v>
      </c>
      <c r="BN215" s="159">
        <v>63743.8</v>
      </c>
      <c r="BO215" s="159">
        <v>-143003</v>
      </c>
      <c r="BQ215" s="47"/>
      <c r="CS215" s="158">
        <v>38504</v>
      </c>
      <c r="CT215" s="156">
        <v>0.43862867136627298</v>
      </c>
      <c r="CU215" s="156">
        <v>0.06</v>
      </c>
      <c r="CV215" s="184">
        <v>6733252399918.3496</v>
      </c>
      <c r="CW215" s="184">
        <v>-3790983920.1141801</v>
      </c>
      <c r="DB215" s="156">
        <v>0.43862867136627298</v>
      </c>
      <c r="DC215" s="156">
        <f t="shared" si="27"/>
        <v>1.2025553912454328</v>
      </c>
      <c r="DR215" s="34"/>
      <c r="DS215" s="34"/>
      <c r="DT215" s="184">
        <f t="shared" si="28"/>
        <v>0.08</v>
      </c>
      <c r="DU215" s="187">
        <f t="shared" si="29"/>
        <v>17.488700329909079</v>
      </c>
      <c r="ED215" s="156">
        <v>0.08</v>
      </c>
      <c r="EE215" s="184">
        <v>6733252399918.3496</v>
      </c>
      <c r="EF215" s="184">
        <v>-1798253129.2848101</v>
      </c>
      <c r="FM215" s="158">
        <v>31229</v>
      </c>
      <c r="FN215" s="156">
        <v>0.61600721390106405</v>
      </c>
      <c r="FO215" s="156">
        <v>0.105</v>
      </c>
      <c r="FT215" s="156">
        <f t="shared" si="30"/>
        <v>7.0000000000000007E-2</v>
      </c>
      <c r="FU215" s="156">
        <f t="shared" si="31"/>
        <v>19.92914527765674</v>
      </c>
      <c r="FX215" s="156">
        <v>0.11853789496889</v>
      </c>
      <c r="FY215" s="156">
        <v>7.0000000000000007E-2</v>
      </c>
    </row>
    <row r="216" spans="28:181" x14ac:dyDescent="0.35">
      <c r="AB216" s="158">
        <v>43374</v>
      </c>
      <c r="AC216" s="159">
        <v>2.5000000000000001E-2</v>
      </c>
      <c r="AD216" s="159">
        <v>3.4</v>
      </c>
      <c r="AE216" s="159">
        <v>2.75E-2</v>
      </c>
      <c r="AF216" s="159">
        <v>71238.3</v>
      </c>
      <c r="AG216" s="159">
        <v>-266816</v>
      </c>
      <c r="AK216" s="156">
        <v>0.04</v>
      </c>
      <c r="AL216" s="156">
        <f t="shared" si="24"/>
        <v>10.444787698035864</v>
      </c>
      <c r="BC216" s="156">
        <f t="shared" si="25"/>
        <v>8.8000000000000007</v>
      </c>
      <c r="BD216" s="173">
        <f t="shared" si="26"/>
        <v>4.2969619617307116E-2</v>
      </c>
      <c r="BL216" s="156">
        <v>8.8000000000000007</v>
      </c>
      <c r="BM216" s="159">
        <v>6.25E-2</v>
      </c>
      <c r="BN216" s="159">
        <v>64798.8</v>
      </c>
      <c r="BO216" s="159">
        <v>-138204</v>
      </c>
      <c r="BQ216" s="47"/>
      <c r="CS216" s="158">
        <v>38534</v>
      </c>
      <c r="CT216" s="156">
        <v>0.44609116293987899</v>
      </c>
      <c r="CU216" s="156">
        <v>0.06</v>
      </c>
      <c r="CV216" s="184">
        <v>6840641568629.0195</v>
      </c>
      <c r="CW216" s="184">
        <v>-3720407138.1562099</v>
      </c>
      <c r="DB216" s="156">
        <v>0.44609116293987899</v>
      </c>
      <c r="DC216" s="156">
        <f t="shared" si="27"/>
        <v>1.2121952250194323</v>
      </c>
      <c r="DR216" s="34"/>
      <c r="DS216" s="34"/>
      <c r="DT216" s="184">
        <f t="shared" si="28"/>
        <v>0.08</v>
      </c>
      <c r="DU216" s="187">
        <f t="shared" si="29"/>
        <v>17.488700329909079</v>
      </c>
      <c r="ED216" s="156">
        <v>0.08</v>
      </c>
      <c r="EE216" s="184">
        <v>6840641568629.0195</v>
      </c>
      <c r="EF216" s="184">
        <v>-1665631002.71874</v>
      </c>
      <c r="FM216" s="158">
        <v>31260</v>
      </c>
      <c r="FN216" s="156">
        <v>0.139410309573687</v>
      </c>
      <c r="FO216" s="156">
        <v>0.105</v>
      </c>
      <c r="FT216" s="156">
        <f t="shared" si="30"/>
        <v>7.0000000000000007E-2</v>
      </c>
      <c r="FU216" s="156">
        <f t="shared" si="31"/>
        <v>19.92914527765674</v>
      </c>
      <c r="FX216" s="156">
        <v>0.11900663374605901</v>
      </c>
      <c r="FY216" s="156">
        <v>7.0000000000000007E-2</v>
      </c>
    </row>
    <row r="217" spans="28:181" x14ac:dyDescent="0.35">
      <c r="AB217" s="158">
        <v>43405</v>
      </c>
      <c r="AC217" s="159">
        <v>2.1999999999999999E-2</v>
      </c>
      <c r="AD217" s="159">
        <v>3.4</v>
      </c>
      <c r="AE217" s="159">
        <v>2.75E-2</v>
      </c>
      <c r="AF217" s="159">
        <v>57019.4</v>
      </c>
      <c r="AG217" s="159">
        <v>-261623</v>
      </c>
      <c r="AK217" s="156">
        <v>0.04</v>
      </c>
      <c r="AL217" s="156">
        <f t="shared" si="24"/>
        <v>10.444787698035864</v>
      </c>
      <c r="BC217" s="156">
        <f t="shared" si="25"/>
        <v>8.8000000000000007</v>
      </c>
      <c r="BD217" s="173">
        <f t="shared" si="26"/>
        <v>4.2969619617307116E-2</v>
      </c>
      <c r="BL217" s="156">
        <v>8.8000000000000007</v>
      </c>
      <c r="BM217" s="159">
        <v>6.25E-2</v>
      </c>
      <c r="BN217" s="159">
        <v>65494.5</v>
      </c>
      <c r="BO217" s="159">
        <v>-134408</v>
      </c>
      <c r="BQ217" s="47"/>
      <c r="CS217" s="158">
        <v>38565</v>
      </c>
      <c r="CT217" s="156">
        <v>0.44774949440063799</v>
      </c>
      <c r="CU217" s="156">
        <v>0.06</v>
      </c>
      <c r="CV217" s="184">
        <v>6959374806853.3398</v>
      </c>
      <c r="CW217" s="184">
        <v>-4011891780.5630002</v>
      </c>
      <c r="DB217" s="156">
        <v>0.44774949440063799</v>
      </c>
      <c r="DC217" s="156">
        <f t="shared" si="27"/>
        <v>1.2142538122395352</v>
      </c>
      <c r="DR217" s="34"/>
      <c r="DS217" s="34"/>
      <c r="DT217" s="184">
        <f t="shared" si="28"/>
        <v>0.08</v>
      </c>
      <c r="DU217" s="187">
        <f t="shared" si="29"/>
        <v>17.488700329909079</v>
      </c>
      <c r="ED217" s="156">
        <v>0.08</v>
      </c>
      <c r="EE217" s="184">
        <v>6959374806853.3398</v>
      </c>
      <c r="EF217" s="184">
        <v>-1423822245.5166299</v>
      </c>
      <c r="FM217" s="158">
        <v>31291</v>
      </c>
      <c r="FN217" s="156">
        <v>0.22934543977574501</v>
      </c>
      <c r="FO217" s="156">
        <v>0.104</v>
      </c>
      <c r="FT217" s="156">
        <f t="shared" si="30"/>
        <v>7.0000000000000007E-2</v>
      </c>
      <c r="FU217" s="156">
        <f t="shared" si="31"/>
        <v>19.92914527765674</v>
      </c>
      <c r="FX217" s="156">
        <v>0.119679500059546</v>
      </c>
      <c r="FY217" s="156">
        <v>7.0000000000000007E-2</v>
      </c>
    </row>
    <row r="218" spans="28:181" x14ac:dyDescent="0.35">
      <c r="AB218" s="158">
        <v>43435</v>
      </c>
      <c r="AC218" s="159">
        <v>1.9E-2</v>
      </c>
      <c r="AD218" s="159">
        <v>3.5</v>
      </c>
      <c r="AE218" s="159">
        <v>0.03</v>
      </c>
      <c r="AF218" s="159">
        <v>71813.5</v>
      </c>
      <c r="AG218" s="159">
        <v>-266468</v>
      </c>
      <c r="AK218" s="156">
        <v>4.1000000000000002E-2</v>
      </c>
      <c r="AL218" s="156">
        <f t="shared" si="24"/>
        <v>9.2883336843816373</v>
      </c>
      <c r="BC218" s="156">
        <f t="shared" si="25"/>
        <v>8.8000000000000007</v>
      </c>
      <c r="BD218" s="173">
        <f t="shared" si="26"/>
        <v>4.2969619617307116E-2</v>
      </c>
      <c r="BL218" s="156">
        <v>8.9</v>
      </c>
      <c r="BM218" s="159">
        <v>6.25E-2</v>
      </c>
      <c r="BN218" s="159">
        <v>66366.3</v>
      </c>
      <c r="BO218" s="159">
        <v>-134228</v>
      </c>
      <c r="BQ218" s="47"/>
      <c r="CS218" s="158">
        <v>38596</v>
      </c>
      <c r="CT218" s="156">
        <v>0.44940782586139599</v>
      </c>
      <c r="CU218" s="156">
        <v>0.06</v>
      </c>
      <c r="CV218" s="184">
        <v>7150912346096.1602</v>
      </c>
      <c r="CW218" s="184">
        <v>-4309914272.5220604</v>
      </c>
      <c r="DB218" s="156">
        <v>0.44940782586139599</v>
      </c>
      <c r="DC218" s="156">
        <f t="shared" si="27"/>
        <v>1.2162816317351204</v>
      </c>
      <c r="DR218" s="34"/>
      <c r="DS218" s="34"/>
      <c r="DT218" s="184">
        <f t="shared" si="28"/>
        <v>0.08</v>
      </c>
      <c r="DU218" s="187">
        <f t="shared" si="29"/>
        <v>17.488700329909079</v>
      </c>
      <c r="ED218" s="156">
        <v>0.08</v>
      </c>
      <c r="EE218" s="184">
        <v>7150912346096.1602</v>
      </c>
      <c r="EF218" s="184">
        <v>-1413108430.36956</v>
      </c>
      <c r="FM218" s="158">
        <v>31321</v>
      </c>
      <c r="FN218" s="156">
        <v>0.41136397990783602</v>
      </c>
      <c r="FO218" s="156">
        <v>0.105</v>
      </c>
      <c r="FT218" s="156">
        <f t="shared" si="30"/>
        <v>7.0000000000000007E-2</v>
      </c>
      <c r="FU218" s="156">
        <f t="shared" si="31"/>
        <v>19.92914527765674</v>
      </c>
      <c r="FX218" s="156">
        <v>0.12277946186050701</v>
      </c>
      <c r="FY218" s="156">
        <v>7.0000000000000007E-2</v>
      </c>
    </row>
    <row r="219" spans="28:181" x14ac:dyDescent="0.35">
      <c r="AB219" s="158">
        <v>43466</v>
      </c>
      <c r="AC219" s="159">
        <v>1.6E-2</v>
      </c>
      <c r="AD219" s="159">
        <v>3.7</v>
      </c>
      <c r="AE219" s="159">
        <v>0.03</v>
      </c>
      <c r="AF219" s="159">
        <v>57767.4</v>
      </c>
      <c r="AG219" s="159">
        <v>-260105</v>
      </c>
      <c r="AK219" s="156">
        <v>4.1000000000000002E-2</v>
      </c>
      <c r="AL219" s="156">
        <f t="shared" si="24"/>
        <v>9.2883336843816373</v>
      </c>
      <c r="BC219" s="156">
        <f t="shared" si="25"/>
        <v>8.9</v>
      </c>
      <c r="BD219" s="173">
        <f t="shared" si="26"/>
        <v>3.8777004806106595E-2</v>
      </c>
      <c r="BL219" s="156">
        <v>8.9</v>
      </c>
      <c r="BM219" s="159">
        <v>6.25E-2</v>
      </c>
      <c r="BN219" s="159">
        <v>67590.8</v>
      </c>
      <c r="BO219" s="159">
        <v>-130355</v>
      </c>
      <c r="BQ219" s="47"/>
      <c r="CS219" s="158">
        <v>38626</v>
      </c>
      <c r="CT219" s="156">
        <v>0.45438282024367199</v>
      </c>
      <c r="CU219" s="156">
        <v>0.06</v>
      </c>
      <c r="CV219" s="184">
        <v>7168090928201.54</v>
      </c>
      <c r="CW219" s="184">
        <v>-3001323987.7610998</v>
      </c>
      <c r="DB219" s="156">
        <v>0.45438282024367199</v>
      </c>
      <c r="DC219" s="156">
        <f t="shared" si="27"/>
        <v>1.2221788383521708</v>
      </c>
      <c r="DR219" s="34"/>
      <c r="DS219" s="34"/>
      <c r="DT219" s="184">
        <f t="shared" si="28"/>
        <v>0.08</v>
      </c>
      <c r="DU219" s="187">
        <f t="shared" si="29"/>
        <v>17.488700329909079</v>
      </c>
      <c r="ED219" s="156">
        <v>0.08</v>
      </c>
      <c r="EE219" s="184">
        <v>7168090928201.54</v>
      </c>
      <c r="EF219" s="184">
        <v>-1398211607.4646699</v>
      </c>
      <c r="FM219" s="158">
        <v>31352</v>
      </c>
      <c r="FN219" s="156">
        <v>0.239327432224715</v>
      </c>
      <c r="FO219" s="156">
        <v>0.104</v>
      </c>
      <c r="FT219" s="156">
        <f t="shared" si="30"/>
        <v>7.0000000000000007E-2</v>
      </c>
      <c r="FU219" s="156">
        <f t="shared" si="31"/>
        <v>19.92914527765674</v>
      </c>
      <c r="FX219" s="156">
        <v>0.12397757743592699</v>
      </c>
      <c r="FY219" s="156">
        <v>7.0000000000000007E-2</v>
      </c>
    </row>
    <row r="220" spans="28:181" x14ac:dyDescent="0.35">
      <c r="AB220" s="158">
        <v>43497</v>
      </c>
      <c r="AC220" s="159">
        <v>1.4999999999999999E-2</v>
      </c>
      <c r="AD220" s="159">
        <v>3.4</v>
      </c>
      <c r="AE220" s="159">
        <v>0.03</v>
      </c>
      <c r="AF220" s="159">
        <v>57838.2</v>
      </c>
      <c r="AG220" s="159">
        <v>-259724</v>
      </c>
      <c r="AK220" s="156">
        <v>4.2000000000000003E-2</v>
      </c>
      <c r="AL220" s="156">
        <f t="shared" ref="AL220:AL230" si="32">_xlfn.NORM.DIST(AK220,$AI$28,$AJ$28,FALSE)</f>
        <v>8.2103670928116568</v>
      </c>
      <c r="BC220" s="156">
        <f t="shared" ref="BC220:BC230" si="33">IF($BA$26=$BL$26,BL219,IF($BA$26=$BM$26,BM219,IF($BA$26=$BN$26,BN219,BO219)))</f>
        <v>8.9</v>
      </c>
      <c r="BD220" s="173">
        <f t="shared" ref="BD220:BD230" si="34">IF($BA$26=$BL$26,_xlfn.NORM.DIST(BL219,$BA$28,$BB$28,FALSE),IF($BA$26=$BM$26,_xlfn.NORM.DIST(BM219,$BA$28,$BB$28,FALSE),IF($BA$26=$BN$26,_xlfn.NORM.DIST(BN219,$BA$28,$BB$28,FALSE),_xlfn.NORM.DIST(BO219,$BA$28,$BB$28,FALSE))))</f>
        <v>3.8777004806106595E-2</v>
      </c>
      <c r="BL220" s="156">
        <v>9</v>
      </c>
      <c r="BM220" s="159">
        <v>6.25E-2</v>
      </c>
      <c r="BN220" s="159">
        <v>68047.7</v>
      </c>
      <c r="BO220" s="159">
        <v>-129466</v>
      </c>
      <c r="BQ220" s="47"/>
      <c r="CS220" s="158">
        <v>38657</v>
      </c>
      <c r="CT220" s="156">
        <v>0.45852864889537798</v>
      </c>
      <c r="CU220" s="156">
        <v>0.06</v>
      </c>
      <c r="CV220" s="184">
        <v>7278501693371.9199</v>
      </c>
      <c r="CW220" s="184">
        <v>-3592759106.1966</v>
      </c>
      <c r="DB220" s="156">
        <v>0.45521198597385998</v>
      </c>
      <c r="DC220" s="156">
        <f t="shared" si="27"/>
        <v>1.2231343326701267</v>
      </c>
      <c r="DR220" s="34"/>
      <c r="DS220" s="34"/>
      <c r="DT220" s="184">
        <f t="shared" si="28"/>
        <v>0.08</v>
      </c>
      <c r="DU220" s="187">
        <f t="shared" si="29"/>
        <v>17.488700329909079</v>
      </c>
      <c r="ED220" s="156">
        <v>0.08</v>
      </c>
      <c r="EE220" s="184">
        <v>7278501693371.9199</v>
      </c>
      <c r="EF220" s="184">
        <v>-1337198605.2083199</v>
      </c>
      <c r="FM220" s="158">
        <v>31382</v>
      </c>
      <c r="FN220" s="156">
        <v>0.26038654993669502</v>
      </c>
      <c r="FO220" s="156">
        <v>0.10199999999999999</v>
      </c>
      <c r="FT220" s="156">
        <f t="shared" si="30"/>
        <v>7.0000000000000007E-2</v>
      </c>
      <c r="FU220" s="156">
        <f t="shared" si="31"/>
        <v>19.92914527765674</v>
      </c>
      <c r="FX220" s="156">
        <v>0.129108176620891</v>
      </c>
      <c r="FY220" s="156">
        <v>7.0000000000000007E-2</v>
      </c>
    </row>
    <row r="221" spans="28:181" x14ac:dyDescent="0.35">
      <c r="AB221" s="158">
        <v>43525</v>
      </c>
      <c r="AC221" s="159">
        <v>1.9E-2</v>
      </c>
      <c r="AD221" s="159">
        <v>3.5</v>
      </c>
      <c r="AE221" s="159">
        <v>0.03</v>
      </c>
      <c r="AF221" s="159">
        <v>57941.1</v>
      </c>
      <c r="AG221" s="159">
        <v>-263428</v>
      </c>
      <c r="AK221" s="156">
        <v>4.2000000000000003E-2</v>
      </c>
      <c r="AL221" s="156">
        <f t="shared" si="32"/>
        <v>8.2103670928116568</v>
      </c>
      <c r="BC221" s="156">
        <f t="shared" si="33"/>
        <v>9</v>
      </c>
      <c r="BD221" s="173">
        <f t="shared" si="34"/>
        <v>3.4884844388126203E-2</v>
      </c>
      <c r="BL221" s="156">
        <v>9.1</v>
      </c>
      <c r="BM221" s="159">
        <v>6.25E-2</v>
      </c>
      <c r="BN221" s="159">
        <v>68876.899999999994</v>
      </c>
      <c r="BO221" s="159">
        <v>-127930</v>
      </c>
      <c r="BQ221" s="47"/>
      <c r="CS221" s="158">
        <v>38687</v>
      </c>
      <c r="CT221" s="156">
        <v>0.45604115170404802</v>
      </c>
      <c r="CU221" s="156">
        <v>0.06</v>
      </c>
      <c r="CV221" s="184">
        <v>7463759424789.0195</v>
      </c>
      <c r="CW221" s="184">
        <v>-3208042596.7511902</v>
      </c>
      <c r="DB221" s="156">
        <v>0.45521198597385998</v>
      </c>
      <c r="DC221" s="156">
        <f t="shared" si="27"/>
        <v>1.2231343326701267</v>
      </c>
      <c r="DR221" s="34"/>
      <c r="DS221" s="34"/>
      <c r="DT221" s="184">
        <f t="shared" si="28"/>
        <v>0.08</v>
      </c>
      <c r="DU221" s="187">
        <f t="shared" si="29"/>
        <v>17.488700329909079</v>
      </c>
      <c r="ED221" s="156">
        <v>0.08</v>
      </c>
      <c r="EE221" s="184">
        <v>7463759424789.0195</v>
      </c>
      <c r="EF221" s="184">
        <v>-1333296163.24752</v>
      </c>
      <c r="FM221" s="158">
        <v>31413</v>
      </c>
      <c r="FN221" s="156">
        <v>0.18770073477408</v>
      </c>
      <c r="FO221" s="156">
        <v>0.1</v>
      </c>
      <c r="FT221" s="156">
        <f t="shared" si="30"/>
        <v>7.0000000000000007E-2</v>
      </c>
      <c r="FU221" s="156">
        <f t="shared" si="31"/>
        <v>19.92914527765674</v>
      </c>
      <c r="FX221" s="156">
        <v>0.131159986456894</v>
      </c>
      <c r="FY221" s="156">
        <v>7.0000000000000007E-2</v>
      </c>
    </row>
    <row r="222" spans="28:181" x14ac:dyDescent="0.35">
      <c r="AB222" s="158">
        <v>43556</v>
      </c>
      <c r="AC222" s="159">
        <v>0.02</v>
      </c>
      <c r="AD222" s="159">
        <v>3.3</v>
      </c>
      <c r="AE222" s="159">
        <v>0.03</v>
      </c>
      <c r="AF222" s="159">
        <v>72691.8</v>
      </c>
      <c r="AG222" s="159">
        <v>-257840</v>
      </c>
      <c r="AK222" s="156">
        <v>4.2999999999999997E-2</v>
      </c>
      <c r="AL222" s="156">
        <f t="shared" si="32"/>
        <v>7.2139630805221788</v>
      </c>
      <c r="BC222" s="156">
        <f t="shared" si="33"/>
        <v>9.1</v>
      </c>
      <c r="BD222" s="173">
        <f t="shared" si="34"/>
        <v>3.1285932060469535E-2</v>
      </c>
      <c r="BL222" s="156">
        <v>9.1</v>
      </c>
      <c r="BM222" s="159">
        <v>6.25E-2</v>
      </c>
      <c r="BN222" s="159">
        <v>69321.100000000006</v>
      </c>
      <c r="BO222" s="159">
        <v>-126735</v>
      </c>
      <c r="BQ222" s="47"/>
      <c r="CS222" s="158">
        <v>38718</v>
      </c>
      <c r="CT222" s="156">
        <v>0.45521198597385998</v>
      </c>
      <c r="CU222" s="156">
        <v>0.06</v>
      </c>
      <c r="CV222" s="184">
        <v>7561547961767.5996</v>
      </c>
      <c r="CW222" s="184">
        <v>-3999830783.06178</v>
      </c>
      <c r="DB222" s="156">
        <v>0.45521198597385998</v>
      </c>
      <c r="DC222" s="156">
        <f t="shared" ref="DC222:DC285" si="35">_xlfn.NORM.DIST(DB222,$CZ$30,$DA$30,FALSE)</f>
        <v>1.2231343326701267</v>
      </c>
      <c r="DR222" s="34"/>
      <c r="DS222" s="34"/>
      <c r="DT222" s="184">
        <f t="shared" ref="DT222:DT285" si="36">IF($DR$28=$ED$29,ED222,IF($DR$28=$EE$29,EE222,EF222))</f>
        <v>0.08</v>
      </c>
      <c r="DU222" s="187">
        <f t="shared" ref="DU222:DU285" si="37">_xlfn.NORM.DIST(DT222,$DR$30,$DS$30,FALSE)</f>
        <v>17.488700329909079</v>
      </c>
      <c r="ED222" s="156">
        <v>0.08</v>
      </c>
      <c r="EE222" s="184">
        <v>7561547961767.5996</v>
      </c>
      <c r="EF222" s="184">
        <v>-1331588530.0932701</v>
      </c>
      <c r="FM222" s="158">
        <v>31444</v>
      </c>
      <c r="FN222" s="156">
        <v>0.71780839403019903</v>
      </c>
      <c r="FO222" s="156">
        <v>0.1</v>
      </c>
      <c r="FT222" s="156">
        <f t="shared" ref="FT222:FT285" si="38">IF($FR$28=$FX$29,FX222,FY222)</f>
        <v>7.0000000000000007E-2</v>
      </c>
      <c r="FU222" s="156">
        <f t="shared" ref="FU222:FU285" si="39">_xlfn.NORM.DIST(FT222,$FR$30,$FS$30,FALSE)</f>
        <v>19.92914527765674</v>
      </c>
      <c r="FX222" s="156">
        <v>0.13265798172829599</v>
      </c>
      <c r="FY222" s="156">
        <v>7.0000000000000007E-2</v>
      </c>
    </row>
    <row r="223" spans="28:181" x14ac:dyDescent="0.35">
      <c r="AB223" s="158">
        <v>43586</v>
      </c>
      <c r="AC223" s="159">
        <v>1.7999999999999999E-2</v>
      </c>
      <c r="AD223" s="159">
        <v>3.3</v>
      </c>
      <c r="AE223" s="159">
        <v>0.03</v>
      </c>
      <c r="AF223" s="159">
        <v>58477.4</v>
      </c>
      <c r="AG223" s="159">
        <v>-266286</v>
      </c>
      <c r="AK223" s="156">
        <v>4.2999999999999997E-2</v>
      </c>
      <c r="AL223" s="156">
        <f t="shared" si="32"/>
        <v>7.2139630805221788</v>
      </c>
      <c r="BC223" s="156">
        <f t="shared" si="33"/>
        <v>9.1</v>
      </c>
      <c r="BD223" s="173">
        <f t="shared" si="34"/>
        <v>3.1285932060469535E-2</v>
      </c>
      <c r="BL223" s="156">
        <v>9.1999999999999993</v>
      </c>
      <c r="BM223" s="159">
        <v>6.25E-2</v>
      </c>
      <c r="BN223" s="159">
        <v>69877.8</v>
      </c>
      <c r="BO223" s="159">
        <v>-125935</v>
      </c>
      <c r="BQ223" s="47"/>
      <c r="CS223" s="158">
        <v>38749</v>
      </c>
      <c r="CT223" s="156">
        <v>0.45521198597385998</v>
      </c>
      <c r="CU223" s="156">
        <v>0.06</v>
      </c>
      <c r="CV223" s="184">
        <v>7708394775919.6396</v>
      </c>
      <c r="CW223" s="184">
        <v>-3503078941.1621399</v>
      </c>
      <c r="DB223" s="156">
        <v>0.45604115170404802</v>
      </c>
      <c r="DC223" s="156">
        <f t="shared" si="35"/>
        <v>1.2240819532250533</v>
      </c>
      <c r="DR223" s="34"/>
      <c r="DS223" s="34"/>
      <c r="DT223" s="184">
        <f t="shared" si="36"/>
        <v>0.08</v>
      </c>
      <c r="DU223" s="187">
        <f t="shared" si="37"/>
        <v>17.488700329909079</v>
      </c>
      <c r="ED223" s="156">
        <v>0.08</v>
      </c>
      <c r="EE223" s="184">
        <v>7708394775919.6396</v>
      </c>
      <c r="EF223" s="184">
        <v>-1287972170.2137401</v>
      </c>
      <c r="FM223" s="158">
        <v>31472</v>
      </c>
      <c r="FN223" s="156">
        <v>0.75827188541666102</v>
      </c>
      <c r="FO223" s="156">
        <v>9.9000000000000005E-2</v>
      </c>
      <c r="FT223" s="156">
        <f t="shared" si="38"/>
        <v>7.0000000000000007E-2</v>
      </c>
      <c r="FU223" s="156">
        <f t="shared" si="39"/>
        <v>19.92914527765674</v>
      </c>
      <c r="FX223" s="156">
        <v>0.133242807917966</v>
      </c>
      <c r="FY223" s="156">
        <v>7.0000000000000007E-2</v>
      </c>
    </row>
    <row r="224" spans="28:181" x14ac:dyDescent="0.35">
      <c r="AB224" s="158">
        <v>43617</v>
      </c>
      <c r="AC224" s="159">
        <v>1.6E-2</v>
      </c>
      <c r="AD224" s="159">
        <v>3.3</v>
      </c>
      <c r="AE224" s="159">
        <v>0.03</v>
      </c>
      <c r="AF224" s="159">
        <v>58998.6</v>
      </c>
      <c r="AG224" s="159">
        <v>-261750</v>
      </c>
      <c r="AK224" s="156">
        <v>4.2999999999999997E-2</v>
      </c>
      <c r="AL224" s="156">
        <f t="shared" si="32"/>
        <v>7.2139630805221788</v>
      </c>
      <c r="BC224" s="156">
        <f t="shared" si="33"/>
        <v>9.1999999999999993</v>
      </c>
      <c r="BD224" s="173">
        <f t="shared" si="34"/>
        <v>2.7971205499278323E-2</v>
      </c>
      <c r="BL224" s="156">
        <v>9.1999999999999993</v>
      </c>
      <c r="BM224" s="159">
        <v>6.25E-2</v>
      </c>
      <c r="BN224" s="159">
        <v>70734</v>
      </c>
      <c r="BO224" s="159">
        <v>-124253</v>
      </c>
      <c r="BQ224" s="47"/>
      <c r="CS224" s="158">
        <v>38777</v>
      </c>
      <c r="CT224" s="156">
        <v>0.45521198597385998</v>
      </c>
      <c r="CU224" s="156">
        <v>0.06</v>
      </c>
      <c r="CV224" s="184">
        <v>7931397321811.7197</v>
      </c>
      <c r="CW224" s="184">
        <v>-3912485142.1703401</v>
      </c>
      <c r="DB224" s="156">
        <v>0.45852864889537798</v>
      </c>
      <c r="DC224" s="156">
        <f t="shared" si="35"/>
        <v>1.2268773785447937</v>
      </c>
      <c r="DR224" s="34"/>
      <c r="DS224" s="34"/>
      <c r="DT224" s="184">
        <f t="shared" si="36"/>
        <v>0.08</v>
      </c>
      <c r="DU224" s="187">
        <f t="shared" si="37"/>
        <v>17.488700329909079</v>
      </c>
      <c r="ED224" s="156">
        <v>0.08</v>
      </c>
      <c r="EE224" s="184">
        <v>7931397321811.7197</v>
      </c>
      <c r="EF224" s="184">
        <v>-1287567603.8650701</v>
      </c>
      <c r="FM224" s="158">
        <v>31503</v>
      </c>
      <c r="FN224" s="156">
        <v>0.51460027438192402</v>
      </c>
      <c r="FO224" s="156">
        <v>9.8000000000000004E-2</v>
      </c>
      <c r="FT224" s="156">
        <f t="shared" si="38"/>
        <v>7.0000000000000007E-2</v>
      </c>
      <c r="FU224" s="156">
        <f t="shared" si="39"/>
        <v>19.92914527765674</v>
      </c>
      <c r="FX224" s="156">
        <v>0.133880853265019</v>
      </c>
      <c r="FY224" s="156">
        <v>7.0000000000000007E-2</v>
      </c>
    </row>
    <row r="225" spans="28:181" x14ac:dyDescent="0.35">
      <c r="AB225" s="158">
        <v>43647</v>
      </c>
      <c r="AC225" s="159">
        <v>1.7999999999999999E-2</v>
      </c>
      <c r="AD225" s="159">
        <v>3.3</v>
      </c>
      <c r="AE225" s="159">
        <v>0.03</v>
      </c>
      <c r="AF225" s="159">
        <v>74253.7</v>
      </c>
      <c r="AG225" s="159">
        <v>-261558</v>
      </c>
      <c r="AK225" s="156">
        <v>4.2999999999999997E-2</v>
      </c>
      <c r="AL225" s="156">
        <f t="shared" si="32"/>
        <v>7.2139630805221788</v>
      </c>
      <c r="BC225" s="156">
        <f t="shared" si="33"/>
        <v>9.1999999999999993</v>
      </c>
      <c r="BD225" s="173">
        <f t="shared" si="34"/>
        <v>2.7971205499278323E-2</v>
      </c>
      <c r="BL225" s="156">
        <v>9.1999999999999993</v>
      </c>
      <c r="BM225" s="159">
        <v>6.25E-2</v>
      </c>
      <c r="BN225" s="159">
        <v>71238.3</v>
      </c>
      <c r="BO225" s="159">
        <v>-124049</v>
      </c>
      <c r="BQ225" s="47"/>
      <c r="CS225" s="158">
        <v>38808</v>
      </c>
      <c r="CT225" s="156">
        <v>0.45903729678036298</v>
      </c>
      <c r="CU225" s="156">
        <v>0.06</v>
      </c>
      <c r="CV225" s="184">
        <v>8255816603965.8096</v>
      </c>
      <c r="CW225" s="184">
        <v>-4332345157.0967798</v>
      </c>
      <c r="DB225" s="156">
        <v>0.45903729678036298</v>
      </c>
      <c r="DC225" s="156">
        <f t="shared" si="35"/>
        <v>1.2274401969772726</v>
      </c>
      <c r="DR225" s="34"/>
      <c r="DS225" s="34"/>
      <c r="DT225" s="184">
        <f t="shared" si="36"/>
        <v>0.08</v>
      </c>
      <c r="DU225" s="187">
        <f t="shared" si="37"/>
        <v>17.488700329909079</v>
      </c>
      <c r="ED225" s="156">
        <v>0.08</v>
      </c>
      <c r="EE225" s="184">
        <v>8043797426847.7197</v>
      </c>
      <c r="EF225" s="184">
        <v>-1285044232.2404101</v>
      </c>
      <c r="FM225" s="158">
        <v>31533</v>
      </c>
      <c r="FN225" s="156">
        <v>0.84018662980405701</v>
      </c>
      <c r="FO225" s="156">
        <v>9.7000000000000003E-2</v>
      </c>
      <c r="FT225" s="156">
        <f t="shared" si="38"/>
        <v>7.0000000000000007E-2</v>
      </c>
      <c r="FU225" s="156">
        <f t="shared" si="39"/>
        <v>19.92914527765674</v>
      </c>
      <c r="FX225" s="156">
        <v>0.13436732384278899</v>
      </c>
      <c r="FY225" s="156">
        <v>7.0000000000000007E-2</v>
      </c>
    </row>
    <row r="226" spans="28:181" x14ac:dyDescent="0.35">
      <c r="AB226" s="158">
        <v>43678</v>
      </c>
      <c r="AC226" s="159">
        <v>1.7000000000000001E-2</v>
      </c>
      <c r="AD226" s="159">
        <v>3.3</v>
      </c>
      <c r="AE226" s="159">
        <v>2.75E-2</v>
      </c>
      <c r="AF226" s="159">
        <v>59691.9</v>
      </c>
      <c r="AG226" s="159">
        <v>-262821</v>
      </c>
      <c r="AK226" s="156">
        <v>4.7E-2</v>
      </c>
      <c r="AL226" s="156">
        <f t="shared" si="32"/>
        <v>4.0484149078157712</v>
      </c>
      <c r="BC226" s="156">
        <f t="shared" si="33"/>
        <v>9.1999999999999993</v>
      </c>
      <c r="BD226" s="173">
        <f t="shared" si="34"/>
        <v>2.7971205499278323E-2</v>
      </c>
      <c r="BL226" s="156">
        <v>9.1999999999999993</v>
      </c>
      <c r="BM226" s="159">
        <v>6.25E-2</v>
      </c>
      <c r="BN226" s="159">
        <v>71813.5</v>
      </c>
      <c r="BO226" s="159">
        <v>-123417</v>
      </c>
      <c r="BQ226" s="47"/>
      <c r="CS226" s="158">
        <v>38838</v>
      </c>
      <c r="CT226" s="156">
        <v>0.46286260758686598</v>
      </c>
      <c r="CU226" s="156">
        <v>0.06</v>
      </c>
      <c r="CV226" s="184">
        <v>8069459004361.96</v>
      </c>
      <c r="CW226" s="184">
        <v>-4032487588.4172702</v>
      </c>
      <c r="DB226" s="156">
        <v>0.46286260758686598</v>
      </c>
      <c r="DC226" s="156">
        <f t="shared" si="35"/>
        <v>1.2315765995499397</v>
      </c>
      <c r="DR226" s="34"/>
      <c r="DS226" s="34"/>
      <c r="DT226" s="184">
        <f t="shared" si="36"/>
        <v>0.08</v>
      </c>
      <c r="DU226" s="187">
        <f t="shared" si="37"/>
        <v>17.488700329909079</v>
      </c>
      <c r="ED226" s="156">
        <v>0.08</v>
      </c>
      <c r="EE226" s="184">
        <v>8069459004361.96</v>
      </c>
      <c r="EF226" s="184">
        <v>-1274486314.2560501</v>
      </c>
      <c r="FM226" s="158">
        <v>31564</v>
      </c>
      <c r="FN226" s="156">
        <v>0.20087475401502899</v>
      </c>
      <c r="FO226" s="156">
        <v>9.7000000000000003E-2</v>
      </c>
      <c r="FT226" s="156">
        <f t="shared" si="38"/>
        <v>7.0000000000000007E-2</v>
      </c>
      <c r="FU226" s="156">
        <f t="shared" si="39"/>
        <v>19.92914527765674</v>
      </c>
      <c r="FX226" s="156">
        <v>0.13447622801058201</v>
      </c>
      <c r="FY226" s="156">
        <v>7.0000000000000007E-2</v>
      </c>
    </row>
    <row r="227" spans="28:181" x14ac:dyDescent="0.35">
      <c r="AB227" s="158">
        <v>43709</v>
      </c>
      <c r="AC227" s="159">
        <v>1.7000000000000001E-2</v>
      </c>
      <c r="AD227" s="159">
        <v>3.2</v>
      </c>
      <c r="AE227" s="159">
        <v>2.5000000000000001E-2</v>
      </c>
      <c r="AF227" s="159">
        <v>75101.899999999994</v>
      </c>
      <c r="AG227" s="159">
        <v>-258590</v>
      </c>
      <c r="AK227" s="156">
        <v>4.9000000000000002E-2</v>
      </c>
      <c r="AL227" s="156">
        <f t="shared" si="32"/>
        <v>2.9252299359199561</v>
      </c>
      <c r="BC227" s="156">
        <f t="shared" si="33"/>
        <v>9.1999999999999993</v>
      </c>
      <c r="BD227" s="173">
        <f t="shared" si="34"/>
        <v>2.7971205499278323E-2</v>
      </c>
      <c r="BL227" s="156">
        <v>9.1999999999999993</v>
      </c>
      <c r="BM227" s="159">
        <v>6.25E-2</v>
      </c>
      <c r="BN227" s="159">
        <v>72691.8</v>
      </c>
      <c r="BO227" s="159">
        <v>-122951</v>
      </c>
      <c r="BQ227" s="47"/>
      <c r="CS227" s="158">
        <v>38869</v>
      </c>
      <c r="CT227" s="156">
        <v>0.47051322919987199</v>
      </c>
      <c r="CU227" s="156">
        <v>0.06</v>
      </c>
      <c r="CV227" s="184">
        <v>8043797426847.7197</v>
      </c>
      <c r="CW227" s="184">
        <v>-3849555760.07901</v>
      </c>
      <c r="DB227" s="156">
        <v>0.47051322919987199</v>
      </c>
      <c r="DC227" s="156">
        <f t="shared" si="35"/>
        <v>1.2393338381886487</v>
      </c>
      <c r="DR227" s="34"/>
      <c r="DS227" s="34"/>
      <c r="DT227" s="184">
        <f t="shared" si="36"/>
        <v>0.08</v>
      </c>
      <c r="DU227" s="187">
        <f t="shared" si="37"/>
        <v>17.488700329909079</v>
      </c>
      <c r="ED227" s="156">
        <v>0.08</v>
      </c>
      <c r="EE227" s="184">
        <v>8208490599858.0801</v>
      </c>
      <c r="EF227" s="184">
        <v>-1260162539.8278999</v>
      </c>
      <c r="FM227" s="158">
        <v>31594</v>
      </c>
      <c r="FN227" s="156">
        <v>0.78513194199337799</v>
      </c>
      <c r="FO227" s="156">
        <v>9.6000000000000002E-2</v>
      </c>
      <c r="FT227" s="156">
        <f t="shared" si="38"/>
        <v>7.0000000000000007E-2</v>
      </c>
      <c r="FU227" s="156">
        <f t="shared" si="39"/>
        <v>19.92914527765674</v>
      </c>
      <c r="FX227" s="156">
        <v>0.135512542787181</v>
      </c>
      <c r="FY227" s="156">
        <v>7.0000000000000007E-2</v>
      </c>
    </row>
    <row r="228" spans="28:181" x14ac:dyDescent="0.35">
      <c r="AB228" s="158">
        <v>43739</v>
      </c>
      <c r="AC228" s="159">
        <v>1.7999999999999999E-2</v>
      </c>
      <c r="AD228" s="159">
        <v>3.2</v>
      </c>
      <c r="AE228" s="159">
        <v>2.2499999999999999E-2</v>
      </c>
      <c r="AF228" s="159">
        <v>60735.199999999997</v>
      </c>
      <c r="AG228" s="159">
        <v>-254143</v>
      </c>
      <c r="AK228" s="156">
        <v>0.05</v>
      </c>
      <c r="AL228" s="156">
        <f t="shared" si="32"/>
        <v>2.4642080220001392</v>
      </c>
      <c r="BC228" s="156">
        <f t="shared" si="33"/>
        <v>9.1999999999999993</v>
      </c>
      <c r="BD228" s="173">
        <f t="shared" si="34"/>
        <v>2.7971205499278323E-2</v>
      </c>
      <c r="BL228" s="156">
        <v>9.3000000000000007</v>
      </c>
      <c r="BM228" s="159">
        <v>6.25E-2</v>
      </c>
      <c r="BN228" s="159">
        <v>74253.7</v>
      </c>
      <c r="BO228" s="159">
        <v>-122850</v>
      </c>
      <c r="BQ228" s="47"/>
      <c r="CS228" s="158">
        <v>38899</v>
      </c>
      <c r="CT228" s="156">
        <v>0.47433854000637499</v>
      </c>
      <c r="CU228" s="156">
        <v>0.06</v>
      </c>
      <c r="CV228" s="184">
        <v>8208490599858.0801</v>
      </c>
      <c r="CW228" s="184">
        <v>-3951830571.65593</v>
      </c>
      <c r="DB228" s="156">
        <v>0.47433854000637499</v>
      </c>
      <c r="DC228" s="156">
        <f t="shared" si="35"/>
        <v>1.2429512627926804</v>
      </c>
      <c r="DR228" s="34"/>
      <c r="DS228" s="34"/>
      <c r="DT228" s="184">
        <f t="shared" si="36"/>
        <v>0.08</v>
      </c>
      <c r="DU228" s="187">
        <f t="shared" si="37"/>
        <v>17.488700329909079</v>
      </c>
      <c r="ED228" s="156">
        <v>0.08</v>
      </c>
      <c r="EE228" s="184">
        <v>8255816603965.8096</v>
      </c>
      <c r="EF228" s="184">
        <v>-1233207181.4504399</v>
      </c>
      <c r="FM228" s="158">
        <v>31625</v>
      </c>
      <c r="FN228" s="156">
        <v>0.129108176620891</v>
      </c>
      <c r="FO228" s="156">
        <v>9.6000000000000002E-2</v>
      </c>
      <c r="FT228" s="156">
        <f t="shared" si="38"/>
        <v>7.0000000000000007E-2</v>
      </c>
      <c r="FU228" s="156">
        <f t="shared" si="39"/>
        <v>19.92914527765674</v>
      </c>
      <c r="FX228" s="156">
        <v>0.13689825589729801</v>
      </c>
      <c r="FY228" s="156">
        <v>7.0000000000000007E-2</v>
      </c>
    </row>
    <row r="229" spans="28:181" x14ac:dyDescent="0.35">
      <c r="AB229" s="229">
        <v>43770</v>
      </c>
      <c r="AC229" s="215">
        <v>2.1000000000000001E-2</v>
      </c>
      <c r="AD229" s="215">
        <v>3.2</v>
      </c>
      <c r="AE229" s="215">
        <v>2.2499999999999999E-2</v>
      </c>
      <c r="AF229" s="215">
        <v>61249.1</v>
      </c>
      <c r="AG229" s="215">
        <v>-251754</v>
      </c>
      <c r="AK229" s="156">
        <v>5.3999999999999999E-2</v>
      </c>
      <c r="AL229" s="156">
        <f t="shared" si="32"/>
        <v>1.1684564706920817</v>
      </c>
      <c r="BC229" s="156">
        <f t="shared" si="33"/>
        <v>9.3000000000000007</v>
      </c>
      <c r="BD229" s="173">
        <f t="shared" si="34"/>
        <v>2.4930044186994814E-2</v>
      </c>
      <c r="BL229" s="9">
        <v>9.3000000000000007</v>
      </c>
      <c r="BM229" s="215">
        <v>6.25E-2</v>
      </c>
      <c r="BN229" s="215">
        <v>75101.899999999994</v>
      </c>
      <c r="BO229" s="215">
        <v>-122142</v>
      </c>
      <c r="BQ229" s="47"/>
      <c r="CS229" s="158">
        <v>38930</v>
      </c>
      <c r="CT229" s="156">
        <v>0.47433854000637499</v>
      </c>
      <c r="CU229" s="156">
        <v>0.06</v>
      </c>
      <c r="CV229" s="184">
        <v>8403833216393.0195</v>
      </c>
      <c r="CW229" s="184">
        <v>-4291046899.8133898</v>
      </c>
      <c r="DB229" s="156">
        <v>0.47433854000637499</v>
      </c>
      <c r="DC229" s="156">
        <f t="shared" si="35"/>
        <v>1.2429512627926804</v>
      </c>
      <c r="DR229" s="34"/>
      <c r="DS229" s="34"/>
      <c r="DT229" s="184">
        <f t="shared" si="36"/>
        <v>0.08</v>
      </c>
      <c r="DU229" s="187">
        <f t="shared" si="37"/>
        <v>17.488700329909079</v>
      </c>
      <c r="ED229" s="156">
        <v>0.08</v>
      </c>
      <c r="EE229" s="184">
        <v>8403833216393.0195</v>
      </c>
      <c r="EF229" s="184">
        <v>-1232861600.8486199</v>
      </c>
      <c r="FM229" s="158">
        <v>31656</v>
      </c>
      <c r="FN229" s="156">
        <v>6.1216800935750999E-3</v>
      </c>
      <c r="FO229" s="156">
        <v>9.6000000000000002E-2</v>
      </c>
      <c r="FT229" s="156">
        <f t="shared" si="38"/>
        <v>7.0000000000000007E-2</v>
      </c>
      <c r="FU229" s="156">
        <f t="shared" si="39"/>
        <v>19.92914527765674</v>
      </c>
      <c r="FX229" s="156">
        <v>0.13813564867271</v>
      </c>
      <c r="FY229" s="156">
        <v>7.0000000000000007E-2</v>
      </c>
    </row>
    <row r="230" spans="28:181" x14ac:dyDescent="0.35">
      <c r="AK230" s="9">
        <v>5.6000000000000001E-2</v>
      </c>
      <c r="AL230" s="9">
        <f t="shared" si="32"/>
        <v>0.77606762625354586</v>
      </c>
      <c r="BC230" s="9">
        <f t="shared" si="33"/>
        <v>9.3000000000000007</v>
      </c>
      <c r="BD230" s="227">
        <f t="shared" si="34"/>
        <v>2.4930044186994814E-2</v>
      </c>
      <c r="BQ230" s="47"/>
      <c r="CS230" s="158">
        <v>38961</v>
      </c>
      <c r="CT230" s="156">
        <v>0.47816385081287899</v>
      </c>
      <c r="CU230" s="156">
        <v>0.06</v>
      </c>
      <c r="CV230" s="184">
        <v>8501993272550.6699</v>
      </c>
      <c r="CW230" s="184">
        <v>-6526104081.6270905</v>
      </c>
      <c r="DB230" s="156">
        <v>0.47816385081287899</v>
      </c>
      <c r="DC230" s="156">
        <f t="shared" si="35"/>
        <v>1.2463924052380648</v>
      </c>
      <c r="DR230" s="34"/>
      <c r="DS230" s="34"/>
      <c r="DT230" s="184">
        <f t="shared" si="36"/>
        <v>0.08</v>
      </c>
      <c r="DU230" s="187">
        <f t="shared" si="37"/>
        <v>17.488700329909079</v>
      </c>
      <c r="ED230" s="156">
        <v>0.08</v>
      </c>
      <c r="EE230" s="184">
        <v>8501993272550.6699</v>
      </c>
      <c r="EF230" s="184">
        <v>-1216350666.42399</v>
      </c>
      <c r="FM230" s="158">
        <v>31686</v>
      </c>
      <c r="FN230" s="156">
        <v>0.79517584227073601</v>
      </c>
      <c r="FO230" s="156">
        <v>9.5000000000000001E-2</v>
      </c>
      <c r="FT230" s="156">
        <f t="shared" si="38"/>
        <v>7.0000000000000007E-2</v>
      </c>
      <c r="FU230" s="156">
        <f t="shared" si="39"/>
        <v>19.92914527765674</v>
      </c>
      <c r="FX230" s="156">
        <v>0.139410309573687</v>
      </c>
      <c r="FY230" s="156">
        <v>7.0000000000000007E-2</v>
      </c>
    </row>
    <row r="231" spans="28:181" x14ac:dyDescent="0.35">
      <c r="BQ231" s="47"/>
      <c r="CS231" s="158">
        <v>38991</v>
      </c>
      <c r="CT231" s="156">
        <v>0.48581447242588499</v>
      </c>
      <c r="CU231" s="156">
        <v>0.06</v>
      </c>
      <c r="CV231" s="184">
        <v>8645814487995.46</v>
      </c>
      <c r="CW231" s="184">
        <v>-7066801535.9139299</v>
      </c>
      <c r="DB231" s="156">
        <v>0.48581447242588499</v>
      </c>
      <c r="DC231" s="156">
        <f t="shared" si="35"/>
        <v>1.2527398355873791</v>
      </c>
      <c r="DR231" s="34"/>
      <c r="DS231" s="34"/>
      <c r="DT231" s="184">
        <f t="shared" si="36"/>
        <v>0.08</v>
      </c>
      <c r="DU231" s="187">
        <f t="shared" si="37"/>
        <v>17.488700329909079</v>
      </c>
      <c r="ED231" s="156">
        <v>0.08</v>
      </c>
      <c r="EE231" s="184">
        <v>8645814487995.46</v>
      </c>
      <c r="EF231" s="184">
        <v>-1205002368.30457</v>
      </c>
      <c r="FM231" s="158">
        <v>31717</v>
      </c>
      <c r="FN231" s="156">
        <v>0.36311409142771001</v>
      </c>
      <c r="FO231" s="156">
        <v>9.4E-2</v>
      </c>
      <c r="FT231" s="156">
        <f t="shared" si="38"/>
        <v>7.0000000000000007E-2</v>
      </c>
      <c r="FU231" s="156">
        <f t="shared" si="39"/>
        <v>19.92914527765674</v>
      </c>
      <c r="FX231" s="156">
        <v>0.140150680508807</v>
      </c>
      <c r="FY231" s="156">
        <v>7.0000000000000007E-2</v>
      </c>
    </row>
    <row r="232" spans="28:181" x14ac:dyDescent="0.35">
      <c r="CS232" s="158">
        <v>39022</v>
      </c>
      <c r="CT232" s="156">
        <v>0.48581447242588499</v>
      </c>
      <c r="CU232" s="156">
        <v>0.06</v>
      </c>
      <c r="CV232" s="184">
        <v>8695179992423.3604</v>
      </c>
      <c r="CW232" s="184">
        <v>-5783297193.3189201</v>
      </c>
      <c r="DB232" s="156">
        <v>0.48581447242588499</v>
      </c>
      <c r="DC232" s="156">
        <f t="shared" si="35"/>
        <v>1.2527398355873791</v>
      </c>
      <c r="DR232" s="34"/>
      <c r="DS232" s="34"/>
      <c r="DT232" s="184">
        <f t="shared" si="36"/>
        <v>0.08</v>
      </c>
      <c r="DU232" s="187">
        <f t="shared" si="37"/>
        <v>17.488700329909079</v>
      </c>
      <c r="ED232" s="156">
        <v>0.08</v>
      </c>
      <c r="EE232" s="184">
        <v>8695179992423.3604</v>
      </c>
      <c r="EF232" s="184">
        <v>-1143693767.1524999</v>
      </c>
      <c r="FM232" s="158">
        <v>31747</v>
      </c>
      <c r="FN232" s="156">
        <v>0.20482070794358501</v>
      </c>
      <c r="FO232" s="156">
        <v>9.5000000000000001E-2</v>
      </c>
      <c r="FT232" s="156">
        <f t="shared" si="38"/>
        <v>7.0000000000000007E-2</v>
      </c>
      <c r="FU232" s="156">
        <f t="shared" si="39"/>
        <v>19.92914527765674</v>
      </c>
      <c r="FX232" s="156">
        <v>0.14217801573799299</v>
      </c>
      <c r="FY232" s="156">
        <v>7.0000000000000007E-2</v>
      </c>
    </row>
    <row r="233" spans="28:181" x14ac:dyDescent="0.35">
      <c r="CS233" s="158">
        <v>39052</v>
      </c>
      <c r="CT233" s="156">
        <v>0.48581447242588499</v>
      </c>
      <c r="CU233" s="156">
        <v>0.06</v>
      </c>
      <c r="CV233" s="184">
        <v>8792147242836.4297</v>
      </c>
      <c r="CW233" s="184">
        <v>-5069117160.9961996</v>
      </c>
      <c r="DB233" s="156">
        <v>0.48581447242588499</v>
      </c>
      <c r="DC233" s="156">
        <f t="shared" si="35"/>
        <v>1.2527398355873791</v>
      </c>
      <c r="DR233" s="34"/>
      <c r="DS233" s="34"/>
      <c r="DT233" s="184">
        <f t="shared" si="36"/>
        <v>0.08</v>
      </c>
      <c r="DU233" s="187">
        <f t="shared" si="37"/>
        <v>17.488700329909079</v>
      </c>
      <c r="ED233" s="156">
        <v>0.08</v>
      </c>
      <c r="EE233" s="184">
        <v>8792147242836.4297</v>
      </c>
      <c r="EF233" s="184">
        <v>-1112603250.49071</v>
      </c>
      <c r="FM233" s="158">
        <v>31778</v>
      </c>
      <c r="FN233" s="156">
        <v>5.0489064925251098E-2</v>
      </c>
      <c r="FO233" s="156">
        <v>9.5000000000000001E-2</v>
      </c>
      <c r="FT233" s="156">
        <f t="shared" si="38"/>
        <v>7.0000000000000007E-2</v>
      </c>
      <c r="FU233" s="156">
        <f t="shared" si="39"/>
        <v>19.92914527765674</v>
      </c>
      <c r="FX233" s="156">
        <v>0.14272596585396</v>
      </c>
      <c r="FY233" s="156">
        <v>7.0000000000000007E-2</v>
      </c>
    </row>
    <row r="234" spans="28:181" x14ac:dyDescent="0.35">
      <c r="CS234" s="158">
        <v>39083</v>
      </c>
      <c r="CT234" s="156">
        <v>0.48581447242588499</v>
      </c>
      <c r="CU234" s="156">
        <v>0.06</v>
      </c>
      <c r="CV234" s="184">
        <v>8860397702104.0391</v>
      </c>
      <c r="CW234" s="184">
        <v>-3733845102.74122</v>
      </c>
      <c r="DB234" s="156">
        <v>0.48581447242588499</v>
      </c>
      <c r="DC234" s="156">
        <f t="shared" si="35"/>
        <v>1.2527398355873791</v>
      </c>
      <c r="DR234" s="34"/>
      <c r="DS234" s="34"/>
      <c r="DT234" s="184">
        <f t="shared" si="36"/>
        <v>8.2500000000000004E-2</v>
      </c>
      <c r="DU234" s="187">
        <f t="shared" si="37"/>
        <v>17.545404307769658</v>
      </c>
      <c r="ED234" s="156">
        <v>8.2500000000000004E-2</v>
      </c>
      <c r="EE234" s="184">
        <v>8860397702104.0391</v>
      </c>
      <c r="EF234" s="184">
        <v>-1071157295.99468</v>
      </c>
      <c r="FM234" s="158">
        <v>31809</v>
      </c>
      <c r="FN234" s="156">
        <v>0.36991664869938401</v>
      </c>
      <c r="FO234" s="156">
        <v>9.5000000000000001E-2</v>
      </c>
      <c r="FT234" s="156">
        <f t="shared" si="38"/>
        <v>7.0000000000000007E-2</v>
      </c>
      <c r="FU234" s="156">
        <f t="shared" si="39"/>
        <v>19.92914527765674</v>
      </c>
      <c r="FX234" s="156">
        <v>0.142856424239135</v>
      </c>
      <c r="FY234" s="156">
        <v>7.0000000000000007E-2</v>
      </c>
    </row>
    <row r="235" spans="28:181" x14ac:dyDescent="0.35">
      <c r="CS235" s="158">
        <v>39114</v>
      </c>
      <c r="CT235" s="156">
        <v>0.48963978323238799</v>
      </c>
      <c r="CU235" s="156">
        <v>0.06</v>
      </c>
      <c r="CV235" s="184">
        <v>9250628018114.0605</v>
      </c>
      <c r="CW235" s="184">
        <v>-5243056040.9815302</v>
      </c>
      <c r="DB235" s="156">
        <v>0.48581447242588499</v>
      </c>
      <c r="DC235" s="156">
        <f t="shared" si="35"/>
        <v>1.2527398355873791</v>
      </c>
      <c r="DR235" s="34"/>
      <c r="DS235" s="34"/>
      <c r="DT235" s="184">
        <f t="shared" si="36"/>
        <v>8.2500000000000004E-2</v>
      </c>
      <c r="DU235" s="187">
        <f t="shared" si="37"/>
        <v>17.545404307769658</v>
      </c>
      <c r="ED235" s="156">
        <v>8.2500000000000004E-2</v>
      </c>
      <c r="EE235" s="184">
        <v>9083473741626.5391</v>
      </c>
      <c r="EF235" s="184">
        <v>-1070803101.48077</v>
      </c>
      <c r="FM235" s="158">
        <v>31837</v>
      </c>
      <c r="FN235" s="156">
        <v>0.24129443858282201</v>
      </c>
      <c r="FO235" s="156">
        <v>9.5000000000000001E-2</v>
      </c>
      <c r="FT235" s="156">
        <f t="shared" si="38"/>
        <v>7.0000000000000007E-2</v>
      </c>
      <c r="FU235" s="156">
        <f t="shared" si="39"/>
        <v>19.92914527765674</v>
      </c>
      <c r="FX235" s="156">
        <v>0.14451967956128201</v>
      </c>
      <c r="FY235" s="156">
        <v>7.0000000000000007E-2</v>
      </c>
    </row>
    <row r="236" spans="28:181" x14ac:dyDescent="0.35">
      <c r="CS236" s="158">
        <v>39142</v>
      </c>
      <c r="CT236" s="156">
        <v>0.48581447242588499</v>
      </c>
      <c r="CU236" s="156">
        <v>0.06</v>
      </c>
      <c r="CV236" s="184">
        <v>9256098736281.9609</v>
      </c>
      <c r="CW236" s="184">
        <v>-5664852024.3021402</v>
      </c>
      <c r="DB236" s="156">
        <v>0.48963978323238799</v>
      </c>
      <c r="DC236" s="156">
        <f t="shared" si="35"/>
        <v>1.2556433104225528</v>
      </c>
      <c r="DR236" s="34"/>
      <c r="DS236" s="34"/>
      <c r="DT236" s="184">
        <f t="shared" si="36"/>
        <v>8.2500000000000004E-2</v>
      </c>
      <c r="DU236" s="187">
        <f t="shared" si="37"/>
        <v>17.545404307769658</v>
      </c>
      <c r="ED236" s="156">
        <v>8.2500000000000004E-2</v>
      </c>
      <c r="EE236" s="184">
        <v>9139550609286.2695</v>
      </c>
      <c r="EF236" s="184">
        <v>-1017362383.6090699</v>
      </c>
      <c r="FM236" s="158">
        <v>31868</v>
      </c>
      <c r="FN236" s="156">
        <v>0.68998097417426596</v>
      </c>
      <c r="FO236" s="156">
        <v>9.1999999999999998E-2</v>
      </c>
      <c r="FT236" s="156">
        <f t="shared" si="38"/>
        <v>7.0000000000000007E-2</v>
      </c>
      <c r="FU236" s="156">
        <f t="shared" si="39"/>
        <v>19.92914527765674</v>
      </c>
      <c r="FX236" s="156">
        <v>0.14563509505567501</v>
      </c>
      <c r="FY236" s="156">
        <v>7.0000000000000007E-2</v>
      </c>
    </row>
    <row r="237" spans="28:181" x14ac:dyDescent="0.35">
      <c r="CS237" s="158">
        <v>39173</v>
      </c>
      <c r="CT237" s="156">
        <v>0.48963978323238799</v>
      </c>
      <c r="CU237" s="156">
        <v>0.06</v>
      </c>
      <c r="CV237" s="184">
        <v>9083473741626.5391</v>
      </c>
      <c r="CW237" s="184">
        <v>-6977903818.8919296</v>
      </c>
      <c r="DB237" s="156">
        <v>0.48963978323238799</v>
      </c>
      <c r="DC237" s="156">
        <f t="shared" si="35"/>
        <v>1.2556433104225528</v>
      </c>
      <c r="DR237" s="34"/>
      <c r="DS237" s="34"/>
      <c r="DT237" s="184">
        <f t="shared" si="36"/>
        <v>8.2500000000000004E-2</v>
      </c>
      <c r="DU237" s="187">
        <f t="shared" si="37"/>
        <v>17.545404307769658</v>
      </c>
      <c r="ED237" s="156">
        <v>8.2500000000000004E-2</v>
      </c>
      <c r="EE237" s="184">
        <v>9250628018114.0605</v>
      </c>
      <c r="EF237" s="184">
        <v>-1009195994.36762</v>
      </c>
      <c r="FM237" s="158">
        <v>31898</v>
      </c>
      <c r="FN237" s="156">
        <v>0.54896826003095001</v>
      </c>
      <c r="FO237" s="156">
        <v>8.8999999999999996E-2</v>
      </c>
      <c r="FT237" s="156">
        <f t="shared" si="38"/>
        <v>7.0000000000000007E-2</v>
      </c>
      <c r="FU237" s="156">
        <f t="shared" si="39"/>
        <v>19.92914527765674</v>
      </c>
      <c r="FX237" s="156">
        <v>0.147484724721335</v>
      </c>
      <c r="FY237" s="156">
        <v>7.0000000000000007E-2</v>
      </c>
    </row>
    <row r="238" spans="28:181" x14ac:dyDescent="0.35">
      <c r="CS238" s="158">
        <v>39203</v>
      </c>
      <c r="CT238" s="156">
        <v>0.49346509403889099</v>
      </c>
      <c r="CU238" s="156">
        <v>0.06</v>
      </c>
      <c r="CV238" s="184">
        <v>9139550609286.2695</v>
      </c>
      <c r="CW238" s="184">
        <v>-7335687153.6595898</v>
      </c>
      <c r="DB238" s="156">
        <v>0.49346509403889099</v>
      </c>
      <c r="DC238" s="156">
        <f t="shared" si="35"/>
        <v>1.2583648790391231</v>
      </c>
      <c r="DR238" s="34"/>
      <c r="DS238" s="34"/>
      <c r="DT238" s="184">
        <f t="shared" si="36"/>
        <v>8.2500000000000004E-2</v>
      </c>
      <c r="DU238" s="187">
        <f t="shared" si="37"/>
        <v>17.545404307769658</v>
      </c>
      <c r="ED238" s="156">
        <v>8.2500000000000004E-2</v>
      </c>
      <c r="EE238" s="184">
        <v>9256098736281.9609</v>
      </c>
      <c r="EF238" s="184">
        <v>-1000728808.72954</v>
      </c>
      <c r="FM238" s="158">
        <v>31929</v>
      </c>
      <c r="FN238" s="156">
        <v>-2.5628378365250799E-2</v>
      </c>
      <c r="FO238" s="156">
        <v>8.8999999999999996E-2</v>
      </c>
      <c r="FT238" s="156">
        <f t="shared" si="38"/>
        <v>7.0000000000000007E-2</v>
      </c>
      <c r="FU238" s="156">
        <f t="shared" si="39"/>
        <v>19.92914527765674</v>
      </c>
      <c r="FX238" s="156">
        <v>0.14861509884615901</v>
      </c>
      <c r="FY238" s="156">
        <v>7.0000000000000007E-2</v>
      </c>
    </row>
    <row r="239" spans="28:181" x14ac:dyDescent="0.35">
      <c r="CS239" s="158">
        <v>39234</v>
      </c>
      <c r="CT239" s="156">
        <v>0.497290404845394</v>
      </c>
      <c r="CU239" s="156">
        <v>0.06</v>
      </c>
      <c r="CV239" s="184">
        <v>9416580192423.1699</v>
      </c>
      <c r="CW239" s="184">
        <v>-7893768513.1696501</v>
      </c>
      <c r="DB239" s="156">
        <v>0.497290404845394</v>
      </c>
      <c r="DC239" s="156">
        <f t="shared" si="35"/>
        <v>1.2609033304437753</v>
      </c>
      <c r="DR239" s="34"/>
      <c r="DS239" s="34"/>
      <c r="DT239" s="184">
        <f t="shared" si="36"/>
        <v>8.2500000000000004E-2</v>
      </c>
      <c r="DU239" s="187">
        <f t="shared" si="37"/>
        <v>17.545404307769658</v>
      </c>
      <c r="ED239" s="156">
        <v>8.2500000000000004E-2</v>
      </c>
      <c r="EE239" s="184">
        <v>9416580192423.1699</v>
      </c>
      <c r="EF239" s="184">
        <v>-997369313.22769701</v>
      </c>
      <c r="FM239" s="158">
        <v>31959</v>
      </c>
      <c r="FN239" s="156">
        <v>0.67399053040987</v>
      </c>
      <c r="FO239" s="156">
        <v>8.6999999999999994E-2</v>
      </c>
      <c r="FT239" s="156">
        <f t="shared" si="38"/>
        <v>7.0000000000000007E-2</v>
      </c>
      <c r="FU239" s="156">
        <f t="shared" si="39"/>
        <v>19.92914527765674</v>
      </c>
      <c r="FX239" s="156">
        <v>0.15084915307112401</v>
      </c>
      <c r="FY239" s="156">
        <v>7.0000000000000007E-2</v>
      </c>
    </row>
    <row r="240" spans="28:181" x14ac:dyDescent="0.35">
      <c r="CS240" s="158">
        <v>39264</v>
      </c>
      <c r="CT240" s="156">
        <v>0.5049410264584</v>
      </c>
      <c r="CU240" s="156">
        <v>0.06</v>
      </c>
      <c r="CV240" s="184">
        <v>9586963561839.7891</v>
      </c>
      <c r="CW240" s="184">
        <v>-7887770351.69944</v>
      </c>
      <c r="DB240" s="156">
        <v>0.5049410264584</v>
      </c>
      <c r="DC240" s="156">
        <f t="shared" si="35"/>
        <v>1.2654264379326616</v>
      </c>
      <c r="DR240" s="34"/>
      <c r="DS240" s="34"/>
      <c r="DT240" s="184">
        <f t="shared" si="36"/>
        <v>8.5000000000000006E-2</v>
      </c>
      <c r="DU240" s="187">
        <f t="shared" si="37"/>
        <v>17.390643498003534</v>
      </c>
      <c r="ED240" s="156">
        <v>8.5000000000000006E-2</v>
      </c>
      <c r="EE240" s="184">
        <v>9488283025651.4102</v>
      </c>
      <c r="EF240" s="184">
        <v>-990076454.19781196</v>
      </c>
      <c r="FM240" s="158">
        <v>31990</v>
      </c>
      <c r="FN240" s="156">
        <v>0.40803895967046599</v>
      </c>
      <c r="FO240" s="156">
        <v>8.5999999999999993E-2</v>
      </c>
      <c r="FT240" s="156">
        <f t="shared" si="38"/>
        <v>7.0000000000000007E-2</v>
      </c>
      <c r="FU240" s="156">
        <f t="shared" si="39"/>
        <v>19.92914527765674</v>
      </c>
      <c r="FX240" s="156">
        <v>0.15123625695044299</v>
      </c>
      <c r="FY240" s="156">
        <v>7.0000000000000007E-2</v>
      </c>
    </row>
    <row r="241" spans="97:181" x14ac:dyDescent="0.35">
      <c r="CS241" s="158">
        <v>39295</v>
      </c>
      <c r="CT241" s="156">
        <v>0.50876633726490295</v>
      </c>
      <c r="CU241" s="156">
        <v>0.06</v>
      </c>
      <c r="CV241" s="184">
        <v>9488283025651.4102</v>
      </c>
      <c r="CW241" s="184">
        <v>-7302259095.9835901</v>
      </c>
      <c r="DB241" s="156">
        <v>0.50876633726490295</v>
      </c>
      <c r="DC241" s="156">
        <f t="shared" si="35"/>
        <v>1.2674090747797604</v>
      </c>
      <c r="DR241" s="34"/>
      <c r="DS241" s="34"/>
      <c r="DT241" s="184">
        <f t="shared" si="36"/>
        <v>8.5000000000000006E-2</v>
      </c>
      <c r="DU241" s="187">
        <f t="shared" si="37"/>
        <v>17.390643498003534</v>
      </c>
      <c r="ED241" s="156">
        <v>8.5000000000000006E-2</v>
      </c>
      <c r="EE241" s="184">
        <v>9586963561839.7891</v>
      </c>
      <c r="EF241" s="184">
        <v>-982992695.623317</v>
      </c>
      <c r="FM241" s="158">
        <v>32021</v>
      </c>
      <c r="FN241" s="156">
        <v>6.0322003511766802E-2</v>
      </c>
      <c r="FO241" s="156">
        <v>8.5000000000000006E-2</v>
      </c>
      <c r="FT241" s="156">
        <f t="shared" si="38"/>
        <v>7.0000000000000007E-2</v>
      </c>
      <c r="FU241" s="156">
        <f t="shared" si="39"/>
        <v>19.92914527765674</v>
      </c>
      <c r="FX241" s="156">
        <v>0.151269906108876</v>
      </c>
      <c r="FY241" s="156">
        <v>7.0000000000000007E-2</v>
      </c>
    </row>
    <row r="242" spans="97:181" x14ac:dyDescent="0.35">
      <c r="CS242" s="158">
        <v>39326</v>
      </c>
      <c r="CT242" s="156">
        <v>0.50876633726490295</v>
      </c>
      <c r="CU242" s="156">
        <v>0.06</v>
      </c>
      <c r="CV242" s="184">
        <v>9836133174245.0508</v>
      </c>
      <c r="CW242" s="184">
        <v>-5771116903.5135002</v>
      </c>
      <c r="DB242" s="156">
        <v>0.50876633726490295</v>
      </c>
      <c r="DC242" s="156">
        <f t="shared" si="35"/>
        <v>1.2674090747797604</v>
      </c>
      <c r="DR242" s="34"/>
      <c r="DS242" s="34"/>
      <c r="DT242" s="184">
        <f t="shared" si="36"/>
        <v>8.5000000000000006E-2</v>
      </c>
      <c r="DU242" s="187">
        <f t="shared" si="37"/>
        <v>17.390643498003534</v>
      </c>
      <c r="ED242" s="156">
        <v>8.5000000000000006E-2</v>
      </c>
      <c r="EE242" s="184">
        <v>9768117534277.5898</v>
      </c>
      <c r="EF242" s="184">
        <v>-970164382.15757298</v>
      </c>
      <c r="FM242" s="158">
        <v>32051</v>
      </c>
      <c r="FN242" s="156">
        <v>0.37327610727960397</v>
      </c>
      <c r="FO242" s="156">
        <v>8.3000000000000004E-2</v>
      </c>
      <c r="FT242" s="156">
        <f t="shared" si="38"/>
        <v>7.0999999999999994E-2</v>
      </c>
      <c r="FU242" s="156">
        <f t="shared" si="39"/>
        <v>20.492645802094803</v>
      </c>
      <c r="FX242" s="156">
        <v>0.15454503777492801</v>
      </c>
      <c r="FY242" s="156">
        <v>7.0999999999999994E-2</v>
      </c>
    </row>
    <row r="243" spans="97:181" x14ac:dyDescent="0.35">
      <c r="CS243" s="158">
        <v>39356</v>
      </c>
      <c r="CT243" s="156">
        <v>0.512591648071406</v>
      </c>
      <c r="CU243" s="156">
        <v>0.06</v>
      </c>
      <c r="CV243" s="184">
        <v>9768117534277.5898</v>
      </c>
      <c r="CW243" s="184">
        <v>-6325555636.5248404</v>
      </c>
      <c r="DB243" s="156">
        <v>0.512591648071406</v>
      </c>
      <c r="DC243" s="156">
        <f t="shared" si="35"/>
        <v>1.2692045574429673</v>
      </c>
      <c r="DR243" s="34"/>
      <c r="DS243" s="34"/>
      <c r="DT243" s="184">
        <f t="shared" si="36"/>
        <v>8.5000000000000006E-2</v>
      </c>
      <c r="DU243" s="187">
        <f t="shared" si="37"/>
        <v>17.390643498003534</v>
      </c>
      <c r="ED243" s="156">
        <v>8.5000000000000006E-2</v>
      </c>
      <c r="EE243" s="184">
        <v>9836133174245.0508</v>
      </c>
      <c r="EF243" s="184">
        <v>-968135820.00271797</v>
      </c>
      <c r="FM243" s="158">
        <v>32082</v>
      </c>
      <c r="FN243" s="156">
        <v>0.45169307310401102</v>
      </c>
      <c r="FO243" s="156">
        <v>8.1000000000000003E-2</v>
      </c>
      <c r="FT243" s="156">
        <f t="shared" si="38"/>
        <v>7.0999999999999994E-2</v>
      </c>
      <c r="FU243" s="156">
        <f t="shared" si="39"/>
        <v>20.492645802094803</v>
      </c>
      <c r="FX243" s="156">
        <v>0.15474465090102599</v>
      </c>
      <c r="FY243" s="156">
        <v>7.0999999999999994E-2</v>
      </c>
    </row>
    <row r="244" spans="97:181" x14ac:dyDescent="0.35">
      <c r="CS244" s="158">
        <v>39387</v>
      </c>
      <c r="CT244" s="156">
        <v>0.512591648071406</v>
      </c>
      <c r="CU244" s="156">
        <v>0.06</v>
      </c>
      <c r="CV244" s="184">
        <v>10287955199214.9</v>
      </c>
      <c r="CW244" s="184">
        <v>-8390497115.2017803</v>
      </c>
      <c r="DB244" s="156">
        <v>0.512591648071406</v>
      </c>
      <c r="DC244" s="156">
        <f t="shared" si="35"/>
        <v>1.2692045574429673</v>
      </c>
      <c r="DR244" s="34"/>
      <c r="DS244" s="34"/>
      <c r="DT244" s="184">
        <f t="shared" si="36"/>
        <v>8.5000000000000006E-2</v>
      </c>
      <c r="DU244" s="187">
        <f t="shared" si="37"/>
        <v>17.390643498003534</v>
      </c>
      <c r="ED244" s="156">
        <v>8.5000000000000006E-2</v>
      </c>
      <c r="EE244" s="184">
        <v>10287955199214.9</v>
      </c>
      <c r="EF244" s="184">
        <v>-966000211.32567096</v>
      </c>
      <c r="FM244" s="158">
        <v>32112</v>
      </c>
      <c r="FN244" s="156">
        <v>0.24780502481921499</v>
      </c>
      <c r="FO244" s="156">
        <v>0.08</v>
      </c>
      <c r="FT244" s="156">
        <f t="shared" si="38"/>
        <v>7.0999999999999994E-2</v>
      </c>
      <c r="FU244" s="156">
        <f t="shared" si="39"/>
        <v>20.492645802094803</v>
      </c>
      <c r="FX244" s="156">
        <v>0.15552781747210501</v>
      </c>
      <c r="FY244" s="156">
        <v>7.0999999999999994E-2</v>
      </c>
    </row>
    <row r="245" spans="97:181" x14ac:dyDescent="0.35">
      <c r="CS245" s="158">
        <v>39417</v>
      </c>
      <c r="CT245" s="156">
        <v>0.512591648071406</v>
      </c>
      <c r="CU245" s="156">
        <v>0.06</v>
      </c>
      <c r="CV245" s="184">
        <v>10391884102073.699</v>
      </c>
      <c r="CW245" s="184">
        <v>-5834773344.0470304</v>
      </c>
      <c r="DB245" s="156">
        <v>0.512591648071406</v>
      </c>
      <c r="DC245" s="156">
        <f t="shared" si="35"/>
        <v>1.2692045574429673</v>
      </c>
      <c r="DR245" s="34"/>
      <c r="DS245" s="34"/>
      <c r="DT245" s="184">
        <f t="shared" si="36"/>
        <v>8.7499999999999994E-2</v>
      </c>
      <c r="DU245" s="187">
        <f t="shared" si="37"/>
        <v>17.02998839579913</v>
      </c>
      <c r="ED245" s="156">
        <v>8.7499999999999994E-2</v>
      </c>
      <c r="EE245" s="184">
        <v>10391884102073.699</v>
      </c>
      <c r="EF245" s="184">
        <v>-941519324.66148806</v>
      </c>
      <c r="FM245" s="158">
        <v>32143</v>
      </c>
      <c r="FN245" s="156">
        <v>-3.8883712121300699E-2</v>
      </c>
      <c r="FO245" s="156">
        <v>0.08</v>
      </c>
      <c r="FT245" s="156">
        <f t="shared" si="38"/>
        <v>7.0999999999999994E-2</v>
      </c>
      <c r="FU245" s="156">
        <f t="shared" si="39"/>
        <v>20.492645802094803</v>
      </c>
      <c r="FX245" s="156">
        <v>0.15683560346721701</v>
      </c>
      <c r="FY245" s="156">
        <v>7.0999999999999994E-2</v>
      </c>
    </row>
    <row r="246" spans="97:181" x14ac:dyDescent="0.35">
      <c r="CS246" s="158">
        <v>39448</v>
      </c>
      <c r="CT246" s="156">
        <v>0.512591648071406</v>
      </c>
      <c r="CU246" s="156">
        <v>0.06</v>
      </c>
      <c r="CV246" s="184">
        <v>10625571371893.699</v>
      </c>
      <c r="CW246" s="184">
        <v>-8362669624.2439699</v>
      </c>
      <c r="DB246" s="156">
        <v>0.512591648071406</v>
      </c>
      <c r="DC246" s="156">
        <f t="shared" si="35"/>
        <v>1.2692045574429673</v>
      </c>
      <c r="DR246" s="34"/>
      <c r="DS246" s="34"/>
      <c r="DT246" s="184">
        <f t="shared" si="36"/>
        <v>8.7499999999999994E-2</v>
      </c>
      <c r="DU246" s="187">
        <f t="shared" si="37"/>
        <v>17.02998839579913</v>
      </c>
      <c r="ED246" s="156">
        <v>8.7499999999999994E-2</v>
      </c>
      <c r="EE246" s="184">
        <v>10625571371893.699</v>
      </c>
      <c r="EF246" s="184">
        <v>-936078751.34759605</v>
      </c>
      <c r="FM246" s="158">
        <v>32174</v>
      </c>
      <c r="FN246" s="156">
        <v>0.74013490332920595</v>
      </c>
      <c r="FO246" s="156">
        <v>7.8E-2</v>
      </c>
      <c r="FT246" s="156">
        <f t="shared" si="38"/>
        <v>7.0999999999999994E-2</v>
      </c>
      <c r="FU246" s="156">
        <f t="shared" si="39"/>
        <v>20.492645802094803</v>
      </c>
      <c r="FX246" s="156">
        <v>0.15716149793613601</v>
      </c>
      <c r="FY246" s="156">
        <v>7.0999999999999994E-2</v>
      </c>
    </row>
    <row r="247" spans="97:181" x14ac:dyDescent="0.35">
      <c r="CS247" s="158">
        <v>39479</v>
      </c>
      <c r="CT247" s="156">
        <v>0.51641695887790895</v>
      </c>
      <c r="CU247" s="156">
        <v>0.06</v>
      </c>
      <c r="CV247" s="184">
        <v>10690822711531.9</v>
      </c>
      <c r="CW247" s="184">
        <v>-7548067397.0237904</v>
      </c>
      <c r="DB247" s="156">
        <v>0.51641695887790895</v>
      </c>
      <c r="DC247" s="156">
        <f t="shared" si="35"/>
        <v>1.2708120821837896</v>
      </c>
      <c r="DR247" s="34"/>
      <c r="DS247" s="34"/>
      <c r="DT247" s="184">
        <f t="shared" si="36"/>
        <v>8.7499999999999994E-2</v>
      </c>
      <c r="DU247" s="187">
        <f t="shared" si="37"/>
        <v>17.02998839579913</v>
      </c>
      <c r="ED247" s="156">
        <v>8.7499999999999994E-2</v>
      </c>
      <c r="EE247" s="184">
        <v>10690822711531.9</v>
      </c>
      <c r="EF247" s="184">
        <v>-934270780.659657</v>
      </c>
      <c r="FM247" s="158">
        <v>32203</v>
      </c>
      <c r="FN247" s="156">
        <v>0.87895344588685698</v>
      </c>
      <c r="FO247" s="156">
        <v>7.8E-2</v>
      </c>
      <c r="FT247" s="156">
        <f t="shared" si="38"/>
        <v>7.0999999999999994E-2</v>
      </c>
      <c r="FU247" s="156">
        <f t="shared" si="39"/>
        <v>20.492645802094803</v>
      </c>
      <c r="FX247" s="156">
        <v>0.15801774748431799</v>
      </c>
      <c r="FY247" s="156">
        <v>7.0999999999999994E-2</v>
      </c>
    </row>
    <row r="248" spans="97:181" x14ac:dyDescent="0.35">
      <c r="CS248" s="158">
        <v>39508</v>
      </c>
      <c r="CT248" s="156">
        <v>0.52406758049091495</v>
      </c>
      <c r="CU248" s="156">
        <v>0.06</v>
      </c>
      <c r="CV248" s="184">
        <v>11045996363752.199</v>
      </c>
      <c r="CW248" s="184">
        <v>-8381452085.2772102</v>
      </c>
      <c r="DB248" s="156">
        <v>0.52406758049091495</v>
      </c>
      <c r="DC248" s="156">
        <f t="shared" si="35"/>
        <v>1.2734604609439983</v>
      </c>
      <c r="DR248" s="34"/>
      <c r="DS248" s="34"/>
      <c r="DT248" s="184">
        <f t="shared" si="36"/>
        <v>8.7499999999999994E-2</v>
      </c>
      <c r="DU248" s="187">
        <f t="shared" si="37"/>
        <v>17.02998839579913</v>
      </c>
      <c r="ED248" s="156">
        <v>8.7499999999999994E-2</v>
      </c>
      <c r="EE248" s="184">
        <v>10850272015587.301</v>
      </c>
      <c r="EF248" s="184">
        <v>-906810159.44308805</v>
      </c>
      <c r="FM248" s="158">
        <v>32234</v>
      </c>
      <c r="FN248" s="156">
        <v>0.14861509884615901</v>
      </c>
      <c r="FO248" s="156">
        <v>7.6999999999999999E-2</v>
      </c>
      <c r="FT248" s="156">
        <f t="shared" si="38"/>
        <v>7.0999999999999994E-2</v>
      </c>
      <c r="FU248" s="156">
        <f t="shared" si="39"/>
        <v>20.492645802094803</v>
      </c>
      <c r="FX248" s="156">
        <v>0.16328438897749101</v>
      </c>
      <c r="FY248" s="156">
        <v>7.0999999999999994E-2</v>
      </c>
    </row>
    <row r="249" spans="97:181" x14ac:dyDescent="0.35">
      <c r="CS249" s="158">
        <v>39539</v>
      </c>
      <c r="CT249" s="156">
        <v>0.52789289129741801</v>
      </c>
      <c r="CU249" s="156">
        <v>0.06</v>
      </c>
      <c r="CV249" s="184">
        <v>10850272015587.301</v>
      </c>
      <c r="CW249" s="184">
        <v>-11510421069.3398</v>
      </c>
      <c r="DB249" s="156">
        <v>0.52789289129741801</v>
      </c>
      <c r="DC249" s="156">
        <f t="shared" si="35"/>
        <v>1.2745001270371519</v>
      </c>
      <c r="DR249" s="34"/>
      <c r="DS249" s="34"/>
      <c r="DT249" s="184">
        <f t="shared" si="36"/>
        <v>8.7499999999999994E-2</v>
      </c>
      <c r="DU249" s="187">
        <f t="shared" si="37"/>
        <v>17.02998839579913</v>
      </c>
      <c r="ED249" s="156">
        <v>8.7499999999999994E-2</v>
      </c>
      <c r="EE249" s="184">
        <v>11037571640516.699</v>
      </c>
      <c r="EF249" s="184">
        <v>-889245104.05210102</v>
      </c>
      <c r="FM249" s="158">
        <v>32264</v>
      </c>
      <c r="FN249" s="156">
        <v>0.51878872580539603</v>
      </c>
      <c r="FO249" s="156">
        <v>7.8E-2</v>
      </c>
      <c r="FT249" s="156">
        <f t="shared" si="38"/>
        <v>7.0999999999999994E-2</v>
      </c>
      <c r="FU249" s="156">
        <f t="shared" si="39"/>
        <v>20.492645802094803</v>
      </c>
      <c r="FX249" s="156">
        <v>0.16527771242778599</v>
      </c>
      <c r="FY249" s="156">
        <v>7.0999999999999994E-2</v>
      </c>
    </row>
    <row r="250" spans="97:181" x14ac:dyDescent="0.35">
      <c r="CS250" s="158">
        <v>39569</v>
      </c>
      <c r="CT250" s="156">
        <v>0.53171820210392096</v>
      </c>
      <c r="CU250" s="156">
        <v>0.06</v>
      </c>
      <c r="CV250" s="184">
        <v>11037571640516.699</v>
      </c>
      <c r="CW250" s="184">
        <v>-9087217033.8120098</v>
      </c>
      <c r="DB250" s="156">
        <v>0.53171820210392096</v>
      </c>
      <c r="DC250" s="156">
        <f t="shared" si="35"/>
        <v>1.2753494602434805</v>
      </c>
      <c r="DR250" s="34"/>
      <c r="DS250" s="34"/>
      <c r="DT250" s="184">
        <f t="shared" si="36"/>
        <v>8.7499999999999994E-2</v>
      </c>
      <c r="DU250" s="187">
        <f t="shared" si="37"/>
        <v>17.02998839579913</v>
      </c>
      <c r="ED250" s="156">
        <v>8.7499999999999994E-2</v>
      </c>
      <c r="EE250" s="184">
        <v>11045996363752.199</v>
      </c>
      <c r="EF250" s="184">
        <v>-876079852.03951502</v>
      </c>
      <c r="FM250" s="158">
        <v>32295</v>
      </c>
      <c r="FN250" s="156">
        <v>0.210492199790352</v>
      </c>
      <c r="FO250" s="156">
        <v>7.5999999999999998E-2</v>
      </c>
      <c r="FT250" s="156">
        <f t="shared" si="38"/>
        <v>7.0999999999999994E-2</v>
      </c>
      <c r="FU250" s="156">
        <f t="shared" si="39"/>
        <v>20.492645802094803</v>
      </c>
      <c r="FX250" s="156">
        <v>0.16568912372925501</v>
      </c>
      <c r="FY250" s="156">
        <v>7.0999999999999994E-2</v>
      </c>
    </row>
    <row r="251" spans="97:181" x14ac:dyDescent="0.35">
      <c r="CS251" s="158">
        <v>39600</v>
      </c>
      <c r="CT251" s="156">
        <v>0.53554351291042401</v>
      </c>
      <c r="CU251" s="156">
        <v>0.06</v>
      </c>
      <c r="CV251" s="184">
        <v>11102318941751.4</v>
      </c>
      <c r="CW251" s="184">
        <v>-9749112475.7276306</v>
      </c>
      <c r="DB251" s="156">
        <v>0.53554351291042401</v>
      </c>
      <c r="DC251" s="156">
        <f t="shared" si="35"/>
        <v>1.2760080790383888</v>
      </c>
      <c r="DR251" s="34"/>
      <c r="DS251" s="34"/>
      <c r="DT251" s="184">
        <f t="shared" si="36"/>
        <v>0.09</v>
      </c>
      <c r="DU251" s="187">
        <f t="shared" si="37"/>
        <v>16.476291978643527</v>
      </c>
      <c r="ED251" s="156">
        <v>0.09</v>
      </c>
      <c r="EE251" s="184">
        <v>11102318941751.4</v>
      </c>
      <c r="EF251" s="184">
        <v>-862500579.67395401</v>
      </c>
      <c r="FM251" s="158">
        <v>32325</v>
      </c>
      <c r="FN251" s="156">
        <v>0.54272015973935805</v>
      </c>
      <c r="FO251" s="156">
        <v>7.8E-2</v>
      </c>
      <c r="FT251" s="156">
        <f t="shared" si="38"/>
        <v>7.0999999999999994E-2</v>
      </c>
      <c r="FU251" s="156">
        <f t="shared" si="39"/>
        <v>20.492645802094803</v>
      </c>
      <c r="FX251" s="156">
        <v>0.16650007646769999</v>
      </c>
      <c r="FY251" s="156">
        <v>7.0999999999999994E-2</v>
      </c>
    </row>
    <row r="252" spans="97:181" x14ac:dyDescent="0.35">
      <c r="CS252" s="158">
        <v>39630</v>
      </c>
      <c r="CT252" s="156">
        <v>0.54701944532993296</v>
      </c>
      <c r="CU252" s="156">
        <v>0.06</v>
      </c>
      <c r="CV252" s="184">
        <v>11180648169393.5</v>
      </c>
      <c r="CW252" s="184">
        <v>-11241778892.122101</v>
      </c>
      <c r="DB252" s="156">
        <v>0.54701944532993296</v>
      </c>
      <c r="DC252" s="156">
        <f t="shared" si="35"/>
        <v>1.2768371182712015</v>
      </c>
      <c r="DR252" s="34"/>
      <c r="DS252" s="34"/>
      <c r="DT252" s="184">
        <f t="shared" si="36"/>
        <v>0.09</v>
      </c>
      <c r="DU252" s="187">
        <f t="shared" si="37"/>
        <v>16.476291978643527</v>
      </c>
      <c r="ED252" s="156">
        <v>0.09</v>
      </c>
      <c r="EE252" s="184">
        <v>11180648169393.5</v>
      </c>
      <c r="EF252" s="184">
        <v>-836504713.75336695</v>
      </c>
      <c r="FM252" s="158">
        <v>32356</v>
      </c>
      <c r="FN252" s="156">
        <v>0.28768957814256002</v>
      </c>
      <c r="FO252" s="156">
        <v>7.9000000000000001E-2</v>
      </c>
      <c r="FT252" s="156">
        <f t="shared" si="38"/>
        <v>7.0999999999999994E-2</v>
      </c>
      <c r="FU252" s="156">
        <f t="shared" si="39"/>
        <v>20.492645802094803</v>
      </c>
      <c r="FX252" s="156">
        <v>0.16705122077158799</v>
      </c>
      <c r="FY252" s="156">
        <v>7.0999999999999994E-2</v>
      </c>
    </row>
    <row r="253" spans="97:181" x14ac:dyDescent="0.35">
      <c r="CS253" s="158">
        <v>39661</v>
      </c>
      <c r="CT253" s="156">
        <v>0.55467006694293897</v>
      </c>
      <c r="CU253" s="156">
        <v>0.06</v>
      </c>
      <c r="CV253" s="184">
        <v>11324154507841</v>
      </c>
      <c r="CW253" s="184">
        <v>-15560106563.052601</v>
      </c>
      <c r="DB253" s="156">
        <v>0.55467006694293897</v>
      </c>
      <c r="DC253" s="156">
        <f t="shared" si="35"/>
        <v>1.2764331028135469</v>
      </c>
      <c r="DR253" s="34"/>
      <c r="DS253" s="34"/>
      <c r="DT253" s="184">
        <f t="shared" si="36"/>
        <v>0.09</v>
      </c>
      <c r="DU253" s="187">
        <f t="shared" si="37"/>
        <v>16.476291978643527</v>
      </c>
      <c r="ED253" s="156">
        <v>0.09</v>
      </c>
      <c r="EE253" s="184">
        <v>11324154507841</v>
      </c>
      <c r="EF253" s="184">
        <v>-813913590.93754601</v>
      </c>
      <c r="FM253" s="158">
        <v>32387</v>
      </c>
      <c r="FN253" s="156">
        <v>0.22520859076917801</v>
      </c>
      <c r="FO253" s="156">
        <v>7.9000000000000001E-2</v>
      </c>
      <c r="FT253" s="156">
        <f t="shared" si="38"/>
        <v>7.0999999999999994E-2</v>
      </c>
      <c r="FU253" s="156">
        <f t="shared" si="39"/>
        <v>20.492645802094803</v>
      </c>
      <c r="FX253" s="156">
        <v>0.16863195525948199</v>
      </c>
      <c r="FY253" s="156">
        <v>7.0999999999999994E-2</v>
      </c>
    </row>
    <row r="254" spans="97:181" x14ac:dyDescent="0.35">
      <c r="CS254" s="158">
        <v>39692</v>
      </c>
      <c r="CT254" s="156">
        <v>0.55849537774944202</v>
      </c>
      <c r="CU254" s="156">
        <v>0.06</v>
      </c>
      <c r="CV254" s="184">
        <v>11438167205766.801</v>
      </c>
      <c r="CW254" s="184">
        <v>-14957459836.4783</v>
      </c>
      <c r="DB254" s="156">
        <v>0.55849537774944202</v>
      </c>
      <c r="DC254" s="156">
        <f t="shared" si="35"/>
        <v>1.2759442260155667</v>
      </c>
      <c r="DR254" s="34"/>
      <c r="DS254" s="34"/>
      <c r="DT254" s="184">
        <f t="shared" si="36"/>
        <v>0.09</v>
      </c>
      <c r="DU254" s="187">
        <f t="shared" si="37"/>
        <v>16.476291978643527</v>
      </c>
      <c r="ED254" s="156">
        <v>0.09</v>
      </c>
      <c r="EE254" s="184">
        <v>11353391617621.699</v>
      </c>
      <c r="EF254" s="184">
        <v>-801647281.52174401</v>
      </c>
      <c r="FM254" s="158">
        <v>32417</v>
      </c>
      <c r="FN254" s="156">
        <v>0.77691822053297499</v>
      </c>
      <c r="FO254" s="156">
        <v>7.6999999999999999E-2</v>
      </c>
      <c r="FT254" s="156">
        <f t="shared" si="38"/>
        <v>7.0999999999999994E-2</v>
      </c>
      <c r="FU254" s="156">
        <f t="shared" si="39"/>
        <v>20.492645802094803</v>
      </c>
      <c r="FX254" s="156">
        <v>0.16865389019020399</v>
      </c>
      <c r="FY254" s="156">
        <v>7.0999999999999994E-2</v>
      </c>
    </row>
    <row r="255" spans="97:181" x14ac:dyDescent="0.35">
      <c r="CS255" s="158">
        <v>39722</v>
      </c>
      <c r="CT255" s="156">
        <v>0.56614599936244803</v>
      </c>
      <c r="CU255" s="156">
        <v>0.06</v>
      </c>
      <c r="CV255" s="184">
        <v>11411768088708.1</v>
      </c>
      <c r="CW255" s="184">
        <v>-10644468730.652901</v>
      </c>
      <c r="DB255" s="156">
        <v>0.56232068855594497</v>
      </c>
      <c r="DC255" s="156">
        <f t="shared" si="35"/>
        <v>1.2752643675335547</v>
      </c>
      <c r="DR255" s="34"/>
      <c r="DS255" s="34"/>
      <c r="DT255" s="184">
        <f t="shared" si="36"/>
        <v>0.09</v>
      </c>
      <c r="DU255" s="187">
        <f t="shared" si="37"/>
        <v>16.476291978643527</v>
      </c>
      <c r="ED255" s="156">
        <v>0.09</v>
      </c>
      <c r="EE255" s="184">
        <v>11411768088708.1</v>
      </c>
      <c r="EF255" s="184">
        <v>-800151002.55477297</v>
      </c>
      <c r="FM255" s="158">
        <v>32448</v>
      </c>
      <c r="FN255" s="156">
        <v>0.383328327674131</v>
      </c>
      <c r="FO255" s="156">
        <v>7.6999999999999999E-2</v>
      </c>
      <c r="FT255" s="156">
        <f t="shared" si="38"/>
        <v>7.0999999999999994E-2</v>
      </c>
      <c r="FU255" s="156">
        <f t="shared" si="39"/>
        <v>20.492645802094803</v>
      </c>
      <c r="FX255" s="156">
        <v>0.16928441945497</v>
      </c>
      <c r="FY255" s="156">
        <v>7.0999999999999994E-2</v>
      </c>
    </row>
    <row r="256" spans="97:181" x14ac:dyDescent="0.35">
      <c r="CS256" s="158">
        <v>39753</v>
      </c>
      <c r="CT256" s="156">
        <v>0.56614599936244803</v>
      </c>
      <c r="CU256" s="156">
        <v>0.06</v>
      </c>
      <c r="CV256" s="184">
        <v>11353391617621.699</v>
      </c>
      <c r="CW256" s="184">
        <v>-12075433809.6397</v>
      </c>
      <c r="DB256" s="156">
        <v>0.56614599936244803</v>
      </c>
      <c r="DC256" s="156">
        <f t="shared" si="35"/>
        <v>1.2743938328718243</v>
      </c>
      <c r="DR256" s="34"/>
      <c r="DS256" s="34"/>
      <c r="DT256" s="184">
        <f t="shared" si="36"/>
        <v>0.09</v>
      </c>
      <c r="DU256" s="187">
        <f t="shared" si="37"/>
        <v>16.476291978643527</v>
      </c>
      <c r="ED256" s="156">
        <v>0.09</v>
      </c>
      <c r="EE256" s="184">
        <v>11438167205766.801</v>
      </c>
      <c r="EF256" s="184">
        <v>-797857920.95659697</v>
      </c>
      <c r="FM256" s="158">
        <v>32478</v>
      </c>
      <c r="FN256" s="156">
        <v>0.13265798172829599</v>
      </c>
      <c r="FO256" s="156">
        <v>7.4999999999999997E-2</v>
      </c>
      <c r="FT256" s="156">
        <f t="shared" si="38"/>
        <v>7.0999999999999994E-2</v>
      </c>
      <c r="FU256" s="156">
        <f t="shared" si="39"/>
        <v>20.492645802094803</v>
      </c>
      <c r="FX256" s="156">
        <v>0.17028531711292699</v>
      </c>
      <c r="FY256" s="156">
        <v>7.0999999999999994E-2</v>
      </c>
    </row>
    <row r="257" spans="97:181" x14ac:dyDescent="0.35">
      <c r="CS257" s="158">
        <v>39783</v>
      </c>
      <c r="CT257" s="156">
        <v>0.56232068855594497</v>
      </c>
      <c r="CU257" s="156">
        <v>0.06</v>
      </c>
      <c r="CV257" s="184">
        <v>11445305839091.301</v>
      </c>
      <c r="CW257" s="184">
        <v>-6199709609.4479504</v>
      </c>
      <c r="DB257" s="156">
        <v>0.56614599936244803</v>
      </c>
      <c r="DC257" s="156">
        <f t="shared" si="35"/>
        <v>1.2743938328718243</v>
      </c>
      <c r="DR257" s="34"/>
      <c r="DS257" s="34"/>
      <c r="DT257" s="184">
        <f t="shared" si="36"/>
        <v>0.09</v>
      </c>
      <c r="DU257" s="187">
        <f t="shared" si="37"/>
        <v>16.476291978643527</v>
      </c>
      <c r="ED257" s="156">
        <v>0.09</v>
      </c>
      <c r="EE257" s="184">
        <v>11445305839091.301</v>
      </c>
      <c r="EF257" s="184">
        <v>-794394767.55516005</v>
      </c>
      <c r="FM257" s="158">
        <v>32509</v>
      </c>
      <c r="FN257" s="156">
        <v>0.37007046394770199</v>
      </c>
      <c r="FO257" s="156">
        <v>7.4999999999999997E-2</v>
      </c>
      <c r="FT257" s="156">
        <f t="shared" si="38"/>
        <v>7.0999999999999994E-2</v>
      </c>
      <c r="FU257" s="156">
        <f t="shared" si="39"/>
        <v>20.492645802094803</v>
      </c>
      <c r="FX257" s="156">
        <v>0.171388060016646</v>
      </c>
      <c r="FY257" s="156">
        <v>7.0999999999999994E-2</v>
      </c>
    </row>
    <row r="258" spans="97:181" x14ac:dyDescent="0.35">
      <c r="CS258" s="158">
        <v>39814</v>
      </c>
      <c r="CT258" s="156">
        <v>0.56614599936244803</v>
      </c>
      <c r="CU258" s="156">
        <v>0.06</v>
      </c>
      <c r="CV258" s="184">
        <v>11654642990536.801</v>
      </c>
      <c r="CW258" s="184">
        <v>-5798431413.0673103</v>
      </c>
      <c r="DB258" s="156">
        <v>0.56614599936244803</v>
      </c>
      <c r="DC258" s="156">
        <f t="shared" si="35"/>
        <v>1.2743938328718243</v>
      </c>
      <c r="DR258" s="34"/>
      <c r="DS258" s="34"/>
      <c r="DT258" s="184">
        <f t="shared" si="36"/>
        <v>0.09</v>
      </c>
      <c r="DU258" s="187">
        <f t="shared" si="37"/>
        <v>16.476291978643527</v>
      </c>
      <c r="ED258" s="156">
        <v>0.09</v>
      </c>
      <c r="EE258" s="184">
        <v>11654642990536.801</v>
      </c>
      <c r="EF258" s="184">
        <v>-793684630.71380794</v>
      </c>
      <c r="FM258" s="158">
        <v>32540</v>
      </c>
      <c r="FN258" s="156">
        <v>0.65901007263408995</v>
      </c>
      <c r="FO258" s="156">
        <v>7.5999999999999998E-2</v>
      </c>
      <c r="FT258" s="156">
        <f t="shared" si="38"/>
        <v>7.0999999999999994E-2</v>
      </c>
      <c r="FU258" s="156">
        <f t="shared" si="39"/>
        <v>20.492645802094803</v>
      </c>
      <c r="FX258" s="156">
        <v>0.17157981383780599</v>
      </c>
      <c r="FY258" s="156">
        <v>7.0999999999999994E-2</v>
      </c>
    </row>
    <row r="259" spans="97:181" x14ac:dyDescent="0.35">
      <c r="CS259" s="158">
        <v>39845</v>
      </c>
      <c r="CT259" s="156">
        <v>0.56614599936244803</v>
      </c>
      <c r="CU259" s="156">
        <v>0.06</v>
      </c>
      <c r="CV259" s="184">
        <v>11872042831305.6</v>
      </c>
      <c r="CW259" s="184">
        <v>-4450026002.3430099</v>
      </c>
      <c r="DB259" s="156">
        <v>0.56614599936244803</v>
      </c>
      <c r="DC259" s="156">
        <f t="shared" si="35"/>
        <v>1.2743938328718243</v>
      </c>
      <c r="DR259" s="34"/>
      <c r="DS259" s="34"/>
      <c r="DT259" s="184">
        <f t="shared" si="36"/>
        <v>0.09</v>
      </c>
      <c r="DU259" s="187">
        <f t="shared" si="37"/>
        <v>16.476291978643527</v>
      </c>
      <c r="ED259" s="156">
        <v>0.09</v>
      </c>
      <c r="EE259" s="184">
        <v>11872042831305.6</v>
      </c>
      <c r="EF259" s="184">
        <v>-787892831.60699105</v>
      </c>
      <c r="FM259" s="158">
        <v>32568</v>
      </c>
      <c r="FN259" s="156">
        <v>0.64985742102618704</v>
      </c>
      <c r="FO259" s="156">
        <v>7.4999999999999997E-2</v>
      </c>
      <c r="FT259" s="156">
        <f t="shared" si="38"/>
        <v>7.0999999999999994E-2</v>
      </c>
      <c r="FU259" s="156">
        <f t="shared" si="39"/>
        <v>20.492645802094803</v>
      </c>
      <c r="FX259" s="156">
        <v>0.17185772944847899</v>
      </c>
      <c r="FY259" s="156">
        <v>7.0999999999999994E-2</v>
      </c>
    </row>
    <row r="260" spans="97:181" x14ac:dyDescent="0.35">
      <c r="CS260" s="158">
        <v>39873</v>
      </c>
      <c r="CT260" s="156">
        <v>0.56614599936244803</v>
      </c>
      <c r="CU260" s="156">
        <v>0.06</v>
      </c>
      <c r="CV260" s="184">
        <v>12061605773390.199</v>
      </c>
      <c r="CW260" s="184">
        <v>-5136993740.0032997</v>
      </c>
      <c r="DB260" s="156">
        <v>0.56614599936244803</v>
      </c>
      <c r="DC260" s="156">
        <f t="shared" si="35"/>
        <v>1.2743938328718243</v>
      </c>
      <c r="DR260" s="34"/>
      <c r="DS260" s="34"/>
      <c r="DT260" s="184">
        <f t="shared" si="36"/>
        <v>0.09</v>
      </c>
      <c r="DU260" s="187">
        <f t="shared" si="37"/>
        <v>16.476291978643527</v>
      </c>
      <c r="ED260" s="156">
        <v>0.09</v>
      </c>
      <c r="EE260" s="184">
        <v>12061605773390.199</v>
      </c>
      <c r="EF260" s="184">
        <v>-786251002.33707404</v>
      </c>
      <c r="FM260" s="158">
        <v>32599</v>
      </c>
      <c r="FN260" s="156">
        <v>0.17571833205283799</v>
      </c>
      <c r="FO260" s="156">
        <v>7.8E-2</v>
      </c>
      <c r="FT260" s="156">
        <f t="shared" si="38"/>
        <v>7.0999999999999994E-2</v>
      </c>
      <c r="FU260" s="156">
        <f t="shared" si="39"/>
        <v>20.492645802094803</v>
      </c>
      <c r="FX260" s="156">
        <v>0.17330906449974001</v>
      </c>
      <c r="FY260" s="156">
        <v>7.0999999999999994E-2</v>
      </c>
    </row>
    <row r="261" spans="97:181" x14ac:dyDescent="0.35">
      <c r="CS261" s="158">
        <v>39904</v>
      </c>
      <c r="CT261" s="156">
        <v>0.57379662097545403</v>
      </c>
      <c r="CU261" s="156">
        <v>0.06</v>
      </c>
      <c r="CV261" s="184">
        <v>12325795010411.4</v>
      </c>
      <c r="CW261" s="184">
        <v>-6631574285.4874897</v>
      </c>
      <c r="DB261" s="156">
        <v>0.57379662097545403</v>
      </c>
      <c r="DC261" s="156">
        <f t="shared" si="35"/>
        <v>1.2720823843561968</v>
      </c>
      <c r="DR261" s="34"/>
      <c r="DS261" s="34"/>
      <c r="DT261" s="184">
        <f t="shared" si="36"/>
        <v>0.09</v>
      </c>
      <c r="DU261" s="187">
        <f t="shared" si="37"/>
        <v>16.476291978643527</v>
      </c>
      <c r="ED261" s="156">
        <v>0.09</v>
      </c>
      <c r="EE261" s="184">
        <v>12325795010411.4</v>
      </c>
      <c r="EF261" s="184">
        <v>-778163073.03625703</v>
      </c>
      <c r="FM261" s="158">
        <v>32629</v>
      </c>
      <c r="FN261" s="156">
        <v>0.89400970114776901</v>
      </c>
      <c r="FO261" s="156">
        <v>7.6999999999999999E-2</v>
      </c>
      <c r="FT261" s="156">
        <f t="shared" si="38"/>
        <v>7.0999999999999994E-2</v>
      </c>
      <c r="FU261" s="156">
        <f t="shared" si="39"/>
        <v>20.492645802094803</v>
      </c>
      <c r="FX261" s="156">
        <v>0.17485741877618299</v>
      </c>
      <c r="FY261" s="156">
        <v>7.0999999999999994E-2</v>
      </c>
    </row>
    <row r="262" spans="97:181" x14ac:dyDescent="0.35">
      <c r="CS262" s="158">
        <v>39934</v>
      </c>
      <c r="CT262" s="156">
        <v>0.57762193178195698</v>
      </c>
      <c r="CU262" s="156">
        <v>0.06</v>
      </c>
      <c r="CV262" s="184">
        <v>12523072800587.1</v>
      </c>
      <c r="CW262" s="184">
        <v>-6735960978.4410105</v>
      </c>
      <c r="DB262" s="156">
        <v>0.57762193178195698</v>
      </c>
      <c r="DC262" s="156">
        <f t="shared" si="35"/>
        <v>1.2706425078988643</v>
      </c>
      <c r="DR262" s="34"/>
      <c r="DS262" s="34"/>
      <c r="DT262" s="184">
        <f t="shared" si="36"/>
        <v>0.09</v>
      </c>
      <c r="DU262" s="187">
        <f t="shared" si="37"/>
        <v>16.476291978643527</v>
      </c>
      <c r="ED262" s="156">
        <v>0.09</v>
      </c>
      <c r="EE262" s="184">
        <v>12497482966959.6</v>
      </c>
      <c r="EF262" s="184">
        <v>-772511851.97040606</v>
      </c>
      <c r="FM262" s="158">
        <v>32660</v>
      </c>
      <c r="FN262" s="156">
        <v>0.32792305546091499</v>
      </c>
      <c r="FO262" s="156">
        <v>7.4999999999999997E-2</v>
      </c>
      <c r="FT262" s="156">
        <f t="shared" si="38"/>
        <v>7.0999999999999994E-2</v>
      </c>
      <c r="FU262" s="156">
        <f t="shared" si="39"/>
        <v>20.492645802094803</v>
      </c>
      <c r="FX262" s="156">
        <v>0.17571833205283799</v>
      </c>
      <c r="FY262" s="156">
        <v>7.0999999999999994E-2</v>
      </c>
    </row>
    <row r="263" spans="97:181" x14ac:dyDescent="0.35">
      <c r="CS263" s="158">
        <v>39965</v>
      </c>
      <c r="CT263" s="156">
        <v>0.58527255339496298</v>
      </c>
      <c r="CU263" s="156">
        <v>0.06</v>
      </c>
      <c r="CV263" s="184">
        <v>12497482966959.6</v>
      </c>
      <c r="CW263" s="184">
        <v>-9323265650.4199409</v>
      </c>
      <c r="DB263" s="156">
        <v>0.58527255339496298</v>
      </c>
      <c r="DC263" s="156">
        <f t="shared" si="35"/>
        <v>1.2671976780618146</v>
      </c>
      <c r="DR263" s="34"/>
      <c r="DS263" s="34"/>
      <c r="DT263" s="184">
        <f t="shared" si="36"/>
        <v>0.09</v>
      </c>
      <c r="DU263" s="187">
        <f t="shared" si="37"/>
        <v>16.476291978643527</v>
      </c>
      <c r="ED263" s="156">
        <v>0.09</v>
      </c>
      <c r="EE263" s="184">
        <v>12523072800587.1</v>
      </c>
      <c r="EF263" s="184">
        <v>-761148928.81896603</v>
      </c>
      <c r="FM263" s="158">
        <v>32690</v>
      </c>
      <c r="FN263" s="156">
        <v>0.668238270417017</v>
      </c>
      <c r="FO263" s="156">
        <v>7.5999999999999998E-2</v>
      </c>
      <c r="FT263" s="156">
        <f t="shared" si="38"/>
        <v>7.0999999999999994E-2</v>
      </c>
      <c r="FU263" s="156">
        <f t="shared" si="39"/>
        <v>20.492645802094803</v>
      </c>
      <c r="FX263" s="156">
        <v>0.17676512344801301</v>
      </c>
      <c r="FY263" s="156">
        <v>7.0999999999999994E-2</v>
      </c>
    </row>
    <row r="264" spans="97:181" x14ac:dyDescent="0.35">
      <c r="CS264" s="158">
        <v>39995</v>
      </c>
      <c r="CT264" s="156">
        <v>0.61204972904048505</v>
      </c>
      <c r="CU264" s="156">
        <v>0.06</v>
      </c>
      <c r="CV264" s="184">
        <v>12780197349817.199</v>
      </c>
      <c r="CW264" s="184">
        <v>-6461501679.9011803</v>
      </c>
      <c r="DB264" s="156">
        <v>0.61204972904048505</v>
      </c>
      <c r="DC264" s="156">
        <f t="shared" si="35"/>
        <v>1.2493014247490739</v>
      </c>
      <c r="DR264" s="34"/>
      <c r="DS264" s="34"/>
      <c r="DT264" s="184">
        <f t="shared" si="36"/>
        <v>0.09</v>
      </c>
      <c r="DU264" s="187">
        <f t="shared" si="37"/>
        <v>16.476291978643527</v>
      </c>
      <c r="ED264" s="156">
        <v>0.09</v>
      </c>
      <c r="EE264" s="184">
        <v>12780197349817.199</v>
      </c>
      <c r="EF264" s="184">
        <v>-758423515.39416695</v>
      </c>
      <c r="FM264" s="158">
        <v>32721</v>
      </c>
      <c r="FN264" s="156">
        <v>0.30782169065666398</v>
      </c>
      <c r="FO264" s="156">
        <v>7.3999999999999996E-2</v>
      </c>
      <c r="FT264" s="156">
        <f t="shared" si="38"/>
        <v>7.0999999999999994E-2</v>
      </c>
      <c r="FU264" s="156">
        <f t="shared" si="39"/>
        <v>20.492645802094803</v>
      </c>
      <c r="FX264" s="156">
        <v>0.177480305942155</v>
      </c>
      <c r="FY264" s="156">
        <v>7.0999999999999994E-2</v>
      </c>
    </row>
    <row r="265" spans="97:181" x14ac:dyDescent="0.35">
      <c r="CS265" s="158">
        <v>40026</v>
      </c>
      <c r="CT265" s="156">
        <v>0.61970035065349105</v>
      </c>
      <c r="CU265" s="156">
        <v>0.06</v>
      </c>
      <c r="CV265" s="184">
        <v>12995997330567.6</v>
      </c>
      <c r="CW265" s="184">
        <v>-8678064440.9329205</v>
      </c>
      <c r="DB265" s="156">
        <v>0.61970035065349105</v>
      </c>
      <c r="DC265" s="156">
        <f t="shared" si="35"/>
        <v>1.242557389502976</v>
      </c>
      <c r="DR265" s="34"/>
      <c r="DS265" s="34"/>
      <c r="DT265" s="184">
        <f t="shared" si="36"/>
        <v>0.09</v>
      </c>
      <c r="DU265" s="187">
        <f t="shared" si="37"/>
        <v>16.476291978643527</v>
      </c>
      <c r="ED265" s="156">
        <v>0.09</v>
      </c>
      <c r="EE265" s="184">
        <v>12995997330567.6</v>
      </c>
      <c r="EF265" s="184">
        <v>-743451755.08257306</v>
      </c>
      <c r="FM265" s="158">
        <v>32752</v>
      </c>
      <c r="FN265" s="156">
        <v>0.29998588625356598</v>
      </c>
      <c r="FO265" s="156">
        <v>7.2999999999999995E-2</v>
      </c>
      <c r="FT265" s="156">
        <f t="shared" si="38"/>
        <v>7.1999999999999995E-2</v>
      </c>
      <c r="FU265" s="156">
        <f t="shared" si="39"/>
        <v>21.00349953783158</v>
      </c>
      <c r="FX265" s="156">
        <v>0.17882186230528399</v>
      </c>
      <c r="FY265" s="156">
        <v>7.1999999999999995E-2</v>
      </c>
    </row>
    <row r="266" spans="97:181" x14ac:dyDescent="0.35">
      <c r="CS266" s="158">
        <v>40057</v>
      </c>
      <c r="CT266" s="156">
        <v>0.623525661459994</v>
      </c>
      <c r="CU266" s="156">
        <v>0.06</v>
      </c>
      <c r="CV266" s="184">
        <v>13150534867433.801</v>
      </c>
      <c r="CW266" s="184">
        <v>-6771575502.0891199</v>
      </c>
      <c r="DB266" s="156">
        <v>0.623525661459994</v>
      </c>
      <c r="DC266" s="156">
        <f t="shared" si="35"/>
        <v>1.2389204448151556</v>
      </c>
      <c r="DR266" s="34"/>
      <c r="DS266" s="34"/>
      <c r="DT266" s="184">
        <f t="shared" si="36"/>
        <v>0.09</v>
      </c>
      <c r="DU266" s="187">
        <f t="shared" si="37"/>
        <v>16.476291978643527</v>
      </c>
      <c r="ED266" s="156">
        <v>0.09</v>
      </c>
      <c r="EE266" s="184">
        <v>13150534867433.801</v>
      </c>
      <c r="EF266" s="184">
        <v>-736579889.92068505</v>
      </c>
      <c r="FM266" s="158">
        <v>32782</v>
      </c>
      <c r="FN266" s="156">
        <v>0.48234626643723999</v>
      </c>
      <c r="FO266" s="156">
        <v>7.2999999999999995E-2</v>
      </c>
      <c r="FT266" s="156">
        <f t="shared" si="38"/>
        <v>7.1999999999999995E-2</v>
      </c>
      <c r="FU266" s="156">
        <f t="shared" si="39"/>
        <v>21.00349953783158</v>
      </c>
      <c r="FX266" s="156">
        <v>0.17900735103448501</v>
      </c>
      <c r="FY266" s="156">
        <v>7.1999999999999995E-2</v>
      </c>
    </row>
    <row r="267" spans="97:181" x14ac:dyDescent="0.35">
      <c r="CS267" s="158">
        <v>40087</v>
      </c>
      <c r="CT267" s="156">
        <v>0.631176283073</v>
      </c>
      <c r="CU267" s="156">
        <v>0.06</v>
      </c>
      <c r="CV267" s="184">
        <v>13221064253845.6</v>
      </c>
      <c r="CW267" s="184">
        <v>-10157111778.5054</v>
      </c>
      <c r="DB267" s="156">
        <v>0.631176283073</v>
      </c>
      <c r="DC267" s="156">
        <f t="shared" si="35"/>
        <v>1.2311247206395211</v>
      </c>
      <c r="DR267" s="34"/>
      <c r="DS267" s="34"/>
      <c r="DT267" s="184">
        <f t="shared" si="36"/>
        <v>0.09</v>
      </c>
      <c r="DU267" s="187">
        <f t="shared" si="37"/>
        <v>16.476291978643527</v>
      </c>
      <c r="ED267" s="156">
        <v>0.09</v>
      </c>
      <c r="EE267" s="184">
        <v>13221064253845.6</v>
      </c>
      <c r="EF267" s="184">
        <v>-726130733.44192302</v>
      </c>
      <c r="FM267" s="158">
        <v>32813</v>
      </c>
      <c r="FN267" s="156">
        <v>0.30967240614542202</v>
      </c>
      <c r="FO267" s="156">
        <v>7.4999999999999997E-2</v>
      </c>
      <c r="FT267" s="156">
        <f t="shared" si="38"/>
        <v>7.1999999999999995E-2</v>
      </c>
      <c r="FU267" s="156">
        <f t="shared" si="39"/>
        <v>21.00349953783158</v>
      </c>
      <c r="FX267" s="156">
        <v>0.179597030046376</v>
      </c>
      <c r="FY267" s="156">
        <v>7.1999999999999995E-2</v>
      </c>
    </row>
    <row r="268" spans="97:181" x14ac:dyDescent="0.35">
      <c r="CS268" s="158">
        <v>40118</v>
      </c>
      <c r="CT268" s="156">
        <v>0.64265221549250895</v>
      </c>
      <c r="CU268" s="156">
        <v>0.06</v>
      </c>
      <c r="CV268" s="184">
        <v>13271423758586.5</v>
      </c>
      <c r="CW268" s="184">
        <v>-9364013749.8960991</v>
      </c>
      <c r="DB268" s="156">
        <v>0.64265221549250895</v>
      </c>
      <c r="DC268" s="156">
        <f t="shared" si="35"/>
        <v>1.2181527886689798</v>
      </c>
      <c r="DR268" s="34"/>
      <c r="DS268" s="34"/>
      <c r="DT268" s="184">
        <f t="shared" si="36"/>
        <v>0.09</v>
      </c>
      <c r="DU268" s="187">
        <f t="shared" si="37"/>
        <v>16.476291978643527</v>
      </c>
      <c r="ED268" s="156">
        <v>0.09</v>
      </c>
      <c r="EE268" s="184">
        <v>13271423758586.5</v>
      </c>
      <c r="EF268" s="184">
        <v>-720765035.04271495</v>
      </c>
      <c r="FM268" s="158">
        <v>32843</v>
      </c>
      <c r="FN268" s="156">
        <v>0.17882186230528399</v>
      </c>
      <c r="FO268" s="156">
        <v>7.6999999999999999E-2</v>
      </c>
      <c r="FT268" s="156">
        <f t="shared" si="38"/>
        <v>7.1999999999999995E-2</v>
      </c>
      <c r="FU268" s="156">
        <f t="shared" si="39"/>
        <v>21.00349953783158</v>
      </c>
      <c r="FX268" s="156">
        <v>0.18251693892579901</v>
      </c>
      <c r="FY268" s="156">
        <v>7.1999999999999995E-2</v>
      </c>
    </row>
    <row r="269" spans="97:181" x14ac:dyDescent="0.35">
      <c r="CS269" s="158">
        <v>40148</v>
      </c>
      <c r="CT269" s="156">
        <v>0.64647752629901201</v>
      </c>
      <c r="CU269" s="156">
        <v>0.06</v>
      </c>
      <c r="CV269" s="184">
        <v>13465848167003.699</v>
      </c>
      <c r="CW269" s="184">
        <v>-11810031551.431499</v>
      </c>
      <c r="DB269" s="156">
        <v>0.64647752629901201</v>
      </c>
      <c r="DC269" s="156">
        <f t="shared" si="35"/>
        <v>1.2134954101453941</v>
      </c>
      <c r="DR269" s="34"/>
      <c r="DS269" s="34"/>
      <c r="DT269" s="184">
        <f t="shared" si="36"/>
        <v>0.09</v>
      </c>
      <c r="DU269" s="187">
        <f t="shared" si="37"/>
        <v>16.476291978643527</v>
      </c>
      <c r="ED269" s="156">
        <v>0.09</v>
      </c>
      <c r="EE269" s="184">
        <v>13465848167003.699</v>
      </c>
      <c r="EF269" s="184">
        <v>-719061869.43893099</v>
      </c>
      <c r="FM269" s="158">
        <v>32874</v>
      </c>
      <c r="FN269" s="156">
        <v>0.25603006186271399</v>
      </c>
      <c r="FO269" s="156">
        <v>7.9000000000000001E-2</v>
      </c>
      <c r="FT269" s="156">
        <f t="shared" si="38"/>
        <v>7.1999999999999995E-2</v>
      </c>
      <c r="FU269" s="156">
        <f t="shared" si="39"/>
        <v>21.00349953783158</v>
      </c>
      <c r="FX269" s="156">
        <v>0.18499257942779601</v>
      </c>
      <c r="FY269" s="156">
        <v>7.1999999999999995E-2</v>
      </c>
    </row>
    <row r="270" spans="97:181" x14ac:dyDescent="0.35">
      <c r="CS270" s="158">
        <v>40179</v>
      </c>
      <c r="CT270" s="156">
        <v>0.65795345871852096</v>
      </c>
      <c r="CU270" s="156">
        <v>0.06</v>
      </c>
      <c r="CV270" s="184">
        <v>13853677602035.6</v>
      </c>
      <c r="CW270" s="184">
        <v>-9443624031.5270596</v>
      </c>
      <c r="DB270" s="156">
        <v>0.65030283710551495</v>
      </c>
      <c r="DC270" s="156">
        <f t="shared" si="35"/>
        <v>1.2086746514626918</v>
      </c>
      <c r="DR270" s="34"/>
      <c r="DS270" s="34"/>
      <c r="DT270" s="184">
        <f t="shared" si="36"/>
        <v>0.09</v>
      </c>
      <c r="DU270" s="187">
        <f t="shared" si="37"/>
        <v>16.476291978643527</v>
      </c>
      <c r="ED270" s="156">
        <v>0.09</v>
      </c>
      <c r="EE270" s="184">
        <v>13853677602035.6</v>
      </c>
      <c r="EF270" s="184">
        <v>-716506028.97658205</v>
      </c>
      <c r="FM270" s="158">
        <v>32905</v>
      </c>
      <c r="FN270" s="156">
        <v>0.53375023293880397</v>
      </c>
      <c r="FO270" s="156">
        <v>7.6999999999999999E-2</v>
      </c>
      <c r="FT270" s="156">
        <f t="shared" si="38"/>
        <v>7.1999999999999995E-2</v>
      </c>
      <c r="FU270" s="156">
        <f t="shared" si="39"/>
        <v>21.00349953783158</v>
      </c>
      <c r="FX270" s="156">
        <v>0.18555562793917799</v>
      </c>
      <c r="FY270" s="156">
        <v>7.1999999999999995E-2</v>
      </c>
    </row>
    <row r="271" spans="97:181" x14ac:dyDescent="0.35">
      <c r="CS271" s="158">
        <v>40210</v>
      </c>
      <c r="CT271" s="156">
        <v>0.65030283710551495</v>
      </c>
      <c r="CU271" s="156">
        <v>0.06</v>
      </c>
      <c r="CV271" s="184">
        <v>13975176010649.5</v>
      </c>
      <c r="CW271" s="184">
        <v>-11324509299.5961</v>
      </c>
      <c r="DB271" s="156">
        <v>0.65030283710551495</v>
      </c>
      <c r="DC271" s="156">
        <f t="shared" si="35"/>
        <v>1.2086746514626918</v>
      </c>
      <c r="DR271" s="34"/>
      <c r="DS271" s="34"/>
      <c r="DT271" s="184">
        <f t="shared" si="36"/>
        <v>0.09</v>
      </c>
      <c r="DU271" s="187">
        <f t="shared" si="37"/>
        <v>16.476291978643527</v>
      </c>
      <c r="ED271" s="156">
        <v>0.09</v>
      </c>
      <c r="EE271" s="184">
        <v>13975176010649.5</v>
      </c>
      <c r="EF271" s="184">
        <v>-696207519.33744597</v>
      </c>
      <c r="FM271" s="158">
        <v>32933</v>
      </c>
      <c r="FN271" s="156">
        <v>0.37006887596690102</v>
      </c>
      <c r="FO271" s="156">
        <v>7.2999999999999995E-2</v>
      </c>
      <c r="FT271" s="156">
        <f t="shared" si="38"/>
        <v>7.1999999999999995E-2</v>
      </c>
      <c r="FU271" s="156">
        <f t="shared" si="39"/>
        <v>21.00349953783158</v>
      </c>
      <c r="FX271" s="156">
        <v>0.18590120366725199</v>
      </c>
      <c r="FY271" s="156">
        <v>7.1999999999999995E-2</v>
      </c>
    </row>
    <row r="272" spans="97:181" x14ac:dyDescent="0.35">
      <c r="CS272" s="158">
        <v>40238</v>
      </c>
      <c r="CT272" s="156">
        <v>0.65030283710551495</v>
      </c>
      <c r="CU272" s="156">
        <v>0.06</v>
      </c>
      <c r="CV272" s="184">
        <v>14333497827381.801</v>
      </c>
      <c r="CW272" s="184">
        <v>-10943042027.279499</v>
      </c>
      <c r="DB272" s="156">
        <v>0.65030283710551495</v>
      </c>
      <c r="DC272" s="156">
        <f t="shared" si="35"/>
        <v>1.2086746514626918</v>
      </c>
      <c r="DR272" s="34"/>
      <c r="DS272" s="34"/>
      <c r="DT272" s="184">
        <f t="shared" si="36"/>
        <v>0.09</v>
      </c>
      <c r="DU272" s="187">
        <f t="shared" si="37"/>
        <v>16.476291978643527</v>
      </c>
      <c r="ED272" s="156">
        <v>0.09</v>
      </c>
      <c r="EE272" s="184">
        <v>14307251884510.4</v>
      </c>
      <c r="EF272" s="184">
        <v>-683570761.43271303</v>
      </c>
      <c r="FM272" s="158">
        <v>32964</v>
      </c>
      <c r="FN272" s="156">
        <v>0.11900663374605901</v>
      </c>
      <c r="FO272" s="156">
        <v>7.5999999999999998E-2</v>
      </c>
      <c r="FT272" s="156">
        <f t="shared" si="38"/>
        <v>7.1999999999999995E-2</v>
      </c>
      <c r="FU272" s="156">
        <f t="shared" si="39"/>
        <v>21.00349953783158</v>
      </c>
      <c r="FX272" s="156">
        <v>0.187104477303566</v>
      </c>
      <c r="FY272" s="156">
        <v>7.1999999999999995E-2</v>
      </c>
    </row>
    <row r="273" spans="97:181" x14ac:dyDescent="0.35">
      <c r="CS273" s="158">
        <v>40269</v>
      </c>
      <c r="CT273" s="156">
        <v>0.65030283710551495</v>
      </c>
      <c r="CU273" s="156">
        <v>0.06</v>
      </c>
      <c r="CV273" s="184">
        <v>14307251884510.4</v>
      </c>
      <c r="CW273" s="184">
        <v>-12564648559.072399</v>
      </c>
      <c r="DB273" s="156">
        <v>0.65795345871852096</v>
      </c>
      <c r="DC273" s="156">
        <f t="shared" si="35"/>
        <v>1.1985514226335554</v>
      </c>
      <c r="DR273" s="34"/>
      <c r="DS273" s="34"/>
      <c r="DT273" s="184">
        <f t="shared" si="36"/>
        <v>0.09</v>
      </c>
      <c r="DU273" s="187">
        <f t="shared" si="37"/>
        <v>16.476291978643527</v>
      </c>
      <c r="ED273" s="156">
        <v>0.09</v>
      </c>
      <c r="EE273" s="184">
        <v>14333497827381.801</v>
      </c>
      <c r="EF273" s="184">
        <v>-662586628.90766001</v>
      </c>
      <c r="FM273" s="158">
        <v>32994</v>
      </c>
      <c r="FN273" s="156">
        <v>0.52375367804655804</v>
      </c>
      <c r="FO273" s="156">
        <v>7.8E-2</v>
      </c>
      <c r="FT273" s="156">
        <f t="shared" si="38"/>
        <v>7.1999999999999995E-2</v>
      </c>
      <c r="FU273" s="156">
        <f t="shared" si="39"/>
        <v>21.00349953783158</v>
      </c>
      <c r="FX273" s="156">
        <v>0.18728056845246999</v>
      </c>
      <c r="FY273" s="156">
        <v>7.1999999999999995E-2</v>
      </c>
    </row>
    <row r="274" spans="97:181" x14ac:dyDescent="0.35">
      <c r="CS274" s="158">
        <v>40299</v>
      </c>
      <c r="CT274" s="156">
        <v>0.65795345871852096</v>
      </c>
      <c r="CU274" s="156">
        <v>0.06</v>
      </c>
      <c r="CV274" s="184">
        <v>14568786194429.199</v>
      </c>
      <c r="CW274" s="184">
        <v>-10702972877.7677</v>
      </c>
      <c r="DB274" s="156">
        <v>0.65795345871852096</v>
      </c>
      <c r="DC274" s="156">
        <f t="shared" si="35"/>
        <v>1.1985514226335554</v>
      </c>
      <c r="DR274" s="34"/>
      <c r="DS274" s="34"/>
      <c r="DT274" s="184">
        <f t="shared" si="36"/>
        <v>0.09</v>
      </c>
      <c r="DU274" s="187">
        <f t="shared" si="37"/>
        <v>16.476291978643527</v>
      </c>
      <c r="ED274" s="156">
        <v>0.09</v>
      </c>
      <c r="EE274" s="184">
        <v>14568786194429.199</v>
      </c>
      <c r="EF274" s="184">
        <v>-651872862.25096405</v>
      </c>
      <c r="FM274" s="158">
        <v>33025</v>
      </c>
      <c r="FN274" s="156">
        <v>0.11853789496889</v>
      </c>
      <c r="FO274" s="156">
        <v>7.5999999999999998E-2</v>
      </c>
      <c r="FT274" s="156">
        <f t="shared" si="38"/>
        <v>7.1999999999999995E-2</v>
      </c>
      <c r="FU274" s="156">
        <f t="shared" si="39"/>
        <v>21.00349953783158</v>
      </c>
      <c r="FX274" s="156">
        <v>0.18770073477408</v>
      </c>
      <c r="FY274" s="156">
        <v>7.1999999999999995E-2</v>
      </c>
    </row>
    <row r="275" spans="97:181" x14ac:dyDescent="0.35">
      <c r="CS275" s="158">
        <v>40330</v>
      </c>
      <c r="CT275" s="156">
        <v>0.66560408033152696</v>
      </c>
      <c r="CU275" s="156">
        <v>0.06</v>
      </c>
      <c r="CV275" s="184">
        <v>14866105527889.801</v>
      </c>
      <c r="CW275" s="184">
        <v>-8493610790.5279598</v>
      </c>
      <c r="DB275" s="156">
        <v>0.66560408033152696</v>
      </c>
      <c r="DC275" s="156">
        <f t="shared" si="35"/>
        <v>1.1878005899710244</v>
      </c>
      <c r="DR275" s="34"/>
      <c r="DS275" s="34"/>
      <c r="DT275" s="184">
        <f t="shared" si="36"/>
        <v>0.09</v>
      </c>
      <c r="DU275" s="187">
        <f t="shared" si="37"/>
        <v>16.476291978643527</v>
      </c>
      <c r="ED275" s="156">
        <v>0.09</v>
      </c>
      <c r="EE275" s="184">
        <v>14866105527889.801</v>
      </c>
      <c r="EF275" s="184">
        <v>-645889839.42631996</v>
      </c>
      <c r="FM275" s="158">
        <v>33055</v>
      </c>
      <c r="FN275" s="156">
        <v>0.41008204420253003</v>
      </c>
      <c r="FO275" s="156">
        <v>7.9000000000000001E-2</v>
      </c>
      <c r="FT275" s="156">
        <f t="shared" si="38"/>
        <v>7.1999999999999995E-2</v>
      </c>
      <c r="FU275" s="156">
        <f t="shared" si="39"/>
        <v>21.00349953783158</v>
      </c>
      <c r="FX275" s="156">
        <v>0.188093882205491</v>
      </c>
      <c r="FY275" s="156">
        <v>7.1999999999999995E-2</v>
      </c>
    </row>
    <row r="276" spans="97:181" x14ac:dyDescent="0.35">
      <c r="CS276" s="158">
        <v>40360</v>
      </c>
      <c r="CT276" s="156">
        <v>0.68090532355753897</v>
      </c>
      <c r="CU276" s="156">
        <v>0.06</v>
      </c>
      <c r="CV276" s="184">
        <v>15249656592785.9</v>
      </c>
      <c r="CW276" s="184">
        <v>-11741301993.4401</v>
      </c>
      <c r="DB276" s="156">
        <v>0.68090532355753897</v>
      </c>
      <c r="DC276" s="156">
        <f t="shared" si="35"/>
        <v>1.1644908712872362</v>
      </c>
      <c r="DR276" s="34"/>
      <c r="DS276" s="34"/>
      <c r="DT276" s="184">
        <f t="shared" si="36"/>
        <v>0.09</v>
      </c>
      <c r="DU276" s="187">
        <f t="shared" si="37"/>
        <v>16.476291978643527</v>
      </c>
      <c r="ED276" s="156">
        <v>0.09</v>
      </c>
      <c r="EE276" s="184">
        <v>15249656592785.9</v>
      </c>
      <c r="EF276" s="184">
        <v>-633813977.58426404</v>
      </c>
      <c r="FM276" s="158">
        <v>33086</v>
      </c>
      <c r="FN276" s="156">
        <v>0.36763873063550401</v>
      </c>
      <c r="FO276" s="156">
        <v>8.1000000000000003E-2</v>
      </c>
      <c r="FT276" s="156">
        <f t="shared" si="38"/>
        <v>7.1999999999999995E-2</v>
      </c>
      <c r="FU276" s="156">
        <f t="shared" si="39"/>
        <v>21.00349953783158</v>
      </c>
      <c r="FX276" s="156">
        <v>0.18914322917637499</v>
      </c>
      <c r="FY276" s="156">
        <v>7.1999999999999995E-2</v>
      </c>
    </row>
    <row r="277" spans="97:181" x14ac:dyDescent="0.35">
      <c r="CS277" s="158">
        <v>40391</v>
      </c>
      <c r="CT277" s="156">
        <v>0.68090532355753897</v>
      </c>
      <c r="CU277" s="156">
        <v>0.06</v>
      </c>
      <c r="CV277" s="184">
        <v>15251100678590.6</v>
      </c>
      <c r="CW277" s="184">
        <v>-10119662530.622601</v>
      </c>
      <c r="DB277" s="156">
        <v>0.68090532355753897</v>
      </c>
      <c r="DC277" s="156">
        <f t="shared" si="35"/>
        <v>1.1644908712872362</v>
      </c>
      <c r="DR277" s="34"/>
      <c r="DS277" s="34"/>
      <c r="DT277" s="184">
        <f t="shared" si="36"/>
        <v>0.09</v>
      </c>
      <c r="DU277" s="187">
        <f t="shared" si="37"/>
        <v>16.476291978643527</v>
      </c>
      <c r="ED277" s="156">
        <v>0.09</v>
      </c>
      <c r="EE277" s="184">
        <v>15251100678590.6</v>
      </c>
      <c r="EF277" s="184">
        <v>-624761524.86132002</v>
      </c>
      <c r="FM277" s="158">
        <v>33117</v>
      </c>
      <c r="FN277" s="156">
        <v>0.27500449813709799</v>
      </c>
      <c r="FO277" s="156">
        <v>8.5000000000000006E-2</v>
      </c>
      <c r="FT277" s="156">
        <f t="shared" si="38"/>
        <v>7.1999999999999995E-2</v>
      </c>
      <c r="FU277" s="156">
        <f t="shared" si="39"/>
        <v>21.00349953783158</v>
      </c>
      <c r="FX277" s="156">
        <v>0.19645283338911201</v>
      </c>
      <c r="FY277" s="156">
        <v>7.1999999999999995E-2</v>
      </c>
    </row>
    <row r="278" spans="97:181" x14ac:dyDescent="0.35">
      <c r="CS278" s="158">
        <v>40422</v>
      </c>
      <c r="CT278" s="156">
        <v>0.68473063436404202</v>
      </c>
      <c r="CU278" s="156">
        <v>0.06</v>
      </c>
      <c r="CV278" s="184">
        <v>15295554624111.5</v>
      </c>
      <c r="CW278" s="184">
        <v>-11637969004.422899</v>
      </c>
      <c r="DB278" s="156">
        <v>0.68473063436404202</v>
      </c>
      <c r="DC278" s="156">
        <f t="shared" si="35"/>
        <v>1.1583011321368937</v>
      </c>
      <c r="DR278" s="34"/>
      <c r="DS278" s="34"/>
      <c r="DT278" s="184">
        <f t="shared" si="36"/>
        <v>0.09</v>
      </c>
      <c r="DU278" s="187">
        <f t="shared" si="37"/>
        <v>16.476291978643527</v>
      </c>
      <c r="ED278" s="156">
        <v>0.09</v>
      </c>
      <c r="EE278" s="184">
        <v>15295554624111.5</v>
      </c>
      <c r="EF278" s="184">
        <v>-608102695.56193805</v>
      </c>
      <c r="FM278" s="158">
        <v>33147</v>
      </c>
      <c r="FN278" s="156">
        <v>0.61636070071050397</v>
      </c>
      <c r="FO278" s="156">
        <v>8.7999999999999995E-2</v>
      </c>
      <c r="FT278" s="156">
        <f t="shared" si="38"/>
        <v>7.1999999999999995E-2</v>
      </c>
      <c r="FU278" s="156">
        <f t="shared" si="39"/>
        <v>21.00349953783158</v>
      </c>
      <c r="FX278" s="156">
        <v>0.196960452530344</v>
      </c>
      <c r="FY278" s="156">
        <v>7.1999999999999995E-2</v>
      </c>
    </row>
    <row r="279" spans="97:181" x14ac:dyDescent="0.35">
      <c r="CS279" s="158">
        <v>40452</v>
      </c>
      <c r="CT279" s="156">
        <v>0.69238125597704803</v>
      </c>
      <c r="CU279" s="156">
        <v>0.06</v>
      </c>
      <c r="CV279" s="184">
        <v>15875377404072.6</v>
      </c>
      <c r="CW279" s="184">
        <v>-12205734609.640699</v>
      </c>
      <c r="DB279" s="156">
        <v>0.69238125597704803</v>
      </c>
      <c r="DC279" s="156">
        <f t="shared" si="35"/>
        <v>1.1455049527231398</v>
      </c>
      <c r="DR279" s="34"/>
      <c r="DS279" s="34"/>
      <c r="DT279" s="184">
        <f t="shared" si="36"/>
        <v>0.09</v>
      </c>
      <c r="DU279" s="187">
        <f t="shared" si="37"/>
        <v>16.476291978643527</v>
      </c>
      <c r="ED279" s="156">
        <v>0.09</v>
      </c>
      <c r="EE279" s="184">
        <v>15794321232580.4</v>
      </c>
      <c r="EF279" s="184">
        <v>-603783101.51584303</v>
      </c>
      <c r="FM279" s="158">
        <v>33178</v>
      </c>
      <c r="FN279" s="156">
        <v>0.44253730198463997</v>
      </c>
      <c r="FO279" s="156">
        <v>9.0999999999999998E-2</v>
      </c>
      <c r="FT279" s="156">
        <f t="shared" si="38"/>
        <v>7.1999999999999995E-2</v>
      </c>
      <c r="FU279" s="156">
        <f t="shared" si="39"/>
        <v>21.00349953783158</v>
      </c>
      <c r="FX279" s="156">
        <v>0.19902776130833399</v>
      </c>
      <c r="FY279" s="156">
        <v>7.1999999999999995E-2</v>
      </c>
    </row>
    <row r="280" spans="97:181" x14ac:dyDescent="0.35">
      <c r="CS280" s="158">
        <v>40483</v>
      </c>
      <c r="CT280" s="156">
        <v>0.69620656678355097</v>
      </c>
      <c r="CU280" s="156">
        <v>0.06</v>
      </c>
      <c r="CV280" s="184">
        <v>16045404855989.4</v>
      </c>
      <c r="CW280" s="184">
        <v>-6117796165.7269096</v>
      </c>
      <c r="DB280" s="156">
        <v>0.69620656678355097</v>
      </c>
      <c r="DC280" s="156">
        <f t="shared" si="35"/>
        <v>1.1389038713331618</v>
      </c>
      <c r="DR280" s="34"/>
      <c r="DS280" s="34"/>
      <c r="DT280" s="184">
        <f t="shared" si="36"/>
        <v>0.09</v>
      </c>
      <c r="DU280" s="187">
        <f t="shared" si="37"/>
        <v>16.476291978643527</v>
      </c>
      <c r="ED280" s="156">
        <v>0.09</v>
      </c>
      <c r="EE280" s="184">
        <v>15855425071239.801</v>
      </c>
      <c r="EF280" s="184">
        <v>-598140493.96949303</v>
      </c>
      <c r="FM280" s="158">
        <v>33208</v>
      </c>
      <c r="FN280" s="156">
        <v>-1.0988416583119401E-2</v>
      </c>
      <c r="FO280" s="156">
        <v>9.5000000000000001E-2</v>
      </c>
      <c r="FT280" s="156">
        <f t="shared" si="38"/>
        <v>7.1999999999999995E-2</v>
      </c>
      <c r="FU280" s="156">
        <f t="shared" si="39"/>
        <v>21.00349953783158</v>
      </c>
      <c r="FX280" s="156">
        <v>0.19964809046555501</v>
      </c>
      <c r="FY280" s="156">
        <v>7.1999999999999995E-2</v>
      </c>
    </row>
    <row r="281" spans="97:181" x14ac:dyDescent="0.35">
      <c r="CS281" s="158">
        <v>40513</v>
      </c>
      <c r="CT281" s="156">
        <v>0.70768249920306003</v>
      </c>
      <c r="CU281" s="156">
        <v>0.06</v>
      </c>
      <c r="CV281" s="184">
        <v>16055050063375.9</v>
      </c>
      <c r="CW281" s="184">
        <v>-8356234479.7422304</v>
      </c>
      <c r="DB281" s="156">
        <v>0.70768249920306003</v>
      </c>
      <c r="DC281" s="156">
        <f t="shared" si="35"/>
        <v>1.118321756386307</v>
      </c>
      <c r="DR281" s="34"/>
      <c r="DS281" s="34"/>
      <c r="DT281" s="184">
        <f t="shared" si="36"/>
        <v>0.09</v>
      </c>
      <c r="DU281" s="187">
        <f t="shared" si="37"/>
        <v>16.476291978643527</v>
      </c>
      <c r="ED281" s="156">
        <v>0.09</v>
      </c>
      <c r="EE281" s="184">
        <v>15860982872393.301</v>
      </c>
      <c r="EF281" s="184">
        <v>-588889110.84316397</v>
      </c>
      <c r="FM281" s="158">
        <v>33239</v>
      </c>
      <c r="FN281" s="156">
        <v>2.4177591712587398</v>
      </c>
      <c r="FO281" s="156">
        <v>9.8000000000000004E-2</v>
      </c>
      <c r="FT281" s="156">
        <f t="shared" si="38"/>
        <v>7.1999999999999995E-2</v>
      </c>
      <c r="FU281" s="156">
        <f t="shared" si="39"/>
        <v>21.00349953783158</v>
      </c>
      <c r="FX281" s="156">
        <v>0.20087475401502899</v>
      </c>
      <c r="FY281" s="156">
        <v>7.1999999999999995E-2</v>
      </c>
    </row>
    <row r="282" spans="97:181" x14ac:dyDescent="0.35">
      <c r="CS282" s="158">
        <v>40544</v>
      </c>
      <c r="CT282" s="156">
        <v>0.71915843162256898</v>
      </c>
      <c r="CU282" s="156">
        <v>0.06</v>
      </c>
      <c r="CV282" s="184">
        <v>15794321232580.4</v>
      </c>
      <c r="CW282" s="184">
        <v>-10161920859.6901</v>
      </c>
      <c r="DB282" s="156">
        <v>0.70768249920306003</v>
      </c>
      <c r="DC282" s="156">
        <f t="shared" si="35"/>
        <v>1.118321756386307</v>
      </c>
      <c r="DR282" s="34"/>
      <c r="DS282" s="34"/>
      <c r="DT282" s="184">
        <f t="shared" si="36"/>
        <v>0.09</v>
      </c>
      <c r="DU282" s="187">
        <f t="shared" si="37"/>
        <v>16.476291978643527</v>
      </c>
      <c r="ED282" s="156">
        <v>0.09</v>
      </c>
      <c r="EE282" s="184">
        <v>15861301972910.801</v>
      </c>
      <c r="EF282" s="184">
        <v>-588208584.414814</v>
      </c>
      <c r="FM282" s="158">
        <v>33270</v>
      </c>
      <c r="FN282" s="156">
        <v>0.59561376048255499</v>
      </c>
      <c r="FO282" s="156">
        <v>0.10199999999999999</v>
      </c>
      <c r="FT282" s="156">
        <f t="shared" si="38"/>
        <v>7.1999999999999995E-2</v>
      </c>
      <c r="FU282" s="156">
        <f t="shared" si="39"/>
        <v>21.00349953783158</v>
      </c>
      <c r="FX282" s="156">
        <v>0.20321932233578899</v>
      </c>
      <c r="FY282" s="156">
        <v>7.1999999999999995E-2</v>
      </c>
    </row>
    <row r="283" spans="97:181" x14ac:dyDescent="0.35">
      <c r="CS283" s="158">
        <v>40575</v>
      </c>
      <c r="CT283" s="156">
        <v>0.70768249920306003</v>
      </c>
      <c r="CU283" s="156">
        <v>0.06</v>
      </c>
      <c r="CV283" s="184">
        <v>15899486698603.5</v>
      </c>
      <c r="CW283" s="184">
        <v>-10850508954.9184</v>
      </c>
      <c r="DB283" s="156">
        <v>0.70768249920306003</v>
      </c>
      <c r="DC283" s="156">
        <f t="shared" si="35"/>
        <v>1.118321756386307</v>
      </c>
      <c r="DR283" s="34"/>
      <c r="DS283" s="34"/>
      <c r="DT283" s="184">
        <f t="shared" si="36"/>
        <v>0.09</v>
      </c>
      <c r="DU283" s="187">
        <f t="shared" si="37"/>
        <v>16.476291978643527</v>
      </c>
      <c r="ED283" s="156">
        <v>0.09</v>
      </c>
      <c r="EE283" s="184">
        <v>15873212343714.301</v>
      </c>
      <c r="EF283" s="184">
        <v>-576486431.83900297</v>
      </c>
      <c r="FM283" s="158">
        <v>33298</v>
      </c>
      <c r="FN283" s="156">
        <v>0.72608608395290697</v>
      </c>
      <c r="FO283" s="156">
        <v>0.105</v>
      </c>
      <c r="FT283" s="156">
        <f t="shared" si="38"/>
        <v>7.1999999999999995E-2</v>
      </c>
      <c r="FU283" s="156">
        <f t="shared" si="39"/>
        <v>21.00349953783158</v>
      </c>
      <c r="FX283" s="156">
        <v>0.20482070794358501</v>
      </c>
      <c r="FY283" s="156">
        <v>7.1999999999999995E-2</v>
      </c>
    </row>
    <row r="284" spans="97:181" x14ac:dyDescent="0.35">
      <c r="CS284" s="158">
        <v>40603</v>
      </c>
      <c r="CT284" s="156">
        <v>0.70768249920306003</v>
      </c>
      <c r="CU284" s="156">
        <v>0.06</v>
      </c>
      <c r="CV284" s="184">
        <v>15855425071239.801</v>
      </c>
      <c r="CW284" s="184">
        <v>-6606945462.9163599</v>
      </c>
      <c r="DB284" s="156">
        <v>0.71150781000956298</v>
      </c>
      <c r="DC284" s="156">
        <f t="shared" si="35"/>
        <v>1.1112108651923658</v>
      </c>
      <c r="DR284" s="34"/>
      <c r="DS284" s="34"/>
      <c r="DT284" s="184">
        <f t="shared" si="36"/>
        <v>0.09</v>
      </c>
      <c r="DU284" s="187">
        <f t="shared" si="37"/>
        <v>16.476291978643527</v>
      </c>
      <c r="ED284" s="156">
        <v>0.09</v>
      </c>
      <c r="EE284" s="184">
        <v>15875377404072.6</v>
      </c>
      <c r="EF284" s="184">
        <v>-574303581.61768997</v>
      </c>
      <c r="FM284" s="158">
        <v>33329</v>
      </c>
      <c r="FN284" s="156">
        <v>6.5425987898718604E-2</v>
      </c>
      <c r="FO284" s="156">
        <v>0.10299999999999999</v>
      </c>
      <c r="FT284" s="156">
        <f t="shared" si="38"/>
        <v>7.1999999999999995E-2</v>
      </c>
      <c r="FU284" s="156">
        <f t="shared" si="39"/>
        <v>21.00349953783158</v>
      </c>
      <c r="FX284" s="156">
        <v>0.20962179004797701</v>
      </c>
      <c r="FY284" s="156">
        <v>7.1999999999999995E-2</v>
      </c>
    </row>
    <row r="285" spans="97:181" x14ac:dyDescent="0.35">
      <c r="CS285" s="158">
        <v>40634</v>
      </c>
      <c r="CT285" s="156">
        <v>0.71150781000956298</v>
      </c>
      <c r="CU285" s="156">
        <v>0.06</v>
      </c>
      <c r="CV285" s="184">
        <v>15861301972910.801</v>
      </c>
      <c r="CW285" s="184">
        <v>-12190859364.372801</v>
      </c>
      <c r="DB285" s="156">
        <v>0.71533312081606604</v>
      </c>
      <c r="DC285" s="156">
        <f t="shared" si="35"/>
        <v>1.1039796964291477</v>
      </c>
      <c r="DR285" s="34"/>
      <c r="DS285" s="34"/>
      <c r="DT285" s="184">
        <f t="shared" si="36"/>
        <v>0.09</v>
      </c>
      <c r="DU285" s="187">
        <f t="shared" si="37"/>
        <v>16.476291978643527</v>
      </c>
      <c r="ED285" s="156">
        <v>0.09</v>
      </c>
      <c r="EE285" s="184">
        <v>15899486698603.5</v>
      </c>
      <c r="EF285" s="184">
        <v>-565119788.81429994</v>
      </c>
      <c r="FM285" s="158">
        <v>33359</v>
      </c>
      <c r="FN285" s="156">
        <v>0.33965369690608599</v>
      </c>
      <c r="FO285" s="156">
        <v>0.10199999999999999</v>
      </c>
      <c r="FT285" s="156">
        <f t="shared" si="38"/>
        <v>7.1999999999999995E-2</v>
      </c>
      <c r="FU285" s="156">
        <f t="shared" si="39"/>
        <v>21.00349953783158</v>
      </c>
      <c r="FX285" s="156">
        <v>0.210492199790352</v>
      </c>
      <c r="FY285" s="156">
        <v>7.1999999999999995E-2</v>
      </c>
    </row>
    <row r="286" spans="97:181" x14ac:dyDescent="0.35">
      <c r="CS286" s="158">
        <v>40664</v>
      </c>
      <c r="CT286" s="156">
        <v>0.71533312081606604</v>
      </c>
      <c r="CU286" s="156">
        <v>0.06</v>
      </c>
      <c r="CV286" s="184">
        <v>15860982872393.301</v>
      </c>
      <c r="CW286" s="184">
        <v>-16102262631.077499</v>
      </c>
      <c r="DB286" s="156">
        <v>0.71915843162256898</v>
      </c>
      <c r="DC286" s="156">
        <f t="shared" ref="DC286:DC349" si="40">_xlfn.NORM.DIST(DB286,$CZ$30,$DA$30,FALSE)</f>
        <v>1.0966311934025939</v>
      </c>
      <c r="DR286" s="34"/>
      <c r="DS286" s="34"/>
      <c r="DT286" s="184">
        <f t="shared" ref="DT286:DT349" si="41">IF($DR$28=$ED$29,ED286,IF($DR$28=$EE$29,EE286,EF286))</f>
        <v>9.5000000000000001E-2</v>
      </c>
      <c r="DU286" s="187">
        <f t="shared" ref="DU286:DU349" si="42">_xlfn.NORM.DIST(DT286,$DR$30,$DS$30,FALSE)</f>
        <v>14.872672606700842</v>
      </c>
      <c r="ED286" s="156">
        <v>9.5000000000000001E-2</v>
      </c>
      <c r="EE286" s="184">
        <v>15938525908189.9</v>
      </c>
      <c r="EF286" s="184">
        <v>-555255631.675174</v>
      </c>
      <c r="FM286" s="158">
        <v>33390</v>
      </c>
      <c r="FN286" s="156">
        <v>0.15801774748431799</v>
      </c>
      <c r="FO286" s="156">
        <v>0.105</v>
      </c>
      <c r="FT286" s="156">
        <f t="shared" ref="FT286:FT349" si="43">IF($FR$28=$FX$29,FX286,FY286)</f>
        <v>7.1999999999999995E-2</v>
      </c>
      <c r="FU286" s="156">
        <f t="shared" ref="FU286:FU349" si="44">_xlfn.NORM.DIST(FT286,$FR$30,$FS$30,FALSE)</f>
        <v>21.00349953783158</v>
      </c>
      <c r="FX286" s="156">
        <v>0.21081709066396601</v>
      </c>
      <c r="FY286" s="156">
        <v>7.1999999999999995E-2</v>
      </c>
    </row>
    <row r="287" spans="97:181" x14ac:dyDescent="0.35">
      <c r="CS287" s="158">
        <v>40695</v>
      </c>
      <c r="CT287" s="156">
        <v>0.72298374242907204</v>
      </c>
      <c r="CU287" s="156">
        <v>0.06</v>
      </c>
      <c r="CV287" s="184">
        <v>15873212343714.301</v>
      </c>
      <c r="CW287" s="184">
        <v>-15077432072.8095</v>
      </c>
      <c r="DB287" s="156">
        <v>0.72298374242907204</v>
      </c>
      <c r="DC287" s="156">
        <f t="shared" si="40"/>
        <v>1.0891683326314665</v>
      </c>
      <c r="DR287" s="34"/>
      <c r="DS287" s="34"/>
      <c r="DT287" s="184">
        <f t="shared" si="41"/>
        <v>9.5000000000000001E-2</v>
      </c>
      <c r="DU287" s="187">
        <f t="shared" si="42"/>
        <v>14.872672606700842</v>
      </c>
      <c r="ED287" s="156">
        <v>9.5000000000000001E-2</v>
      </c>
      <c r="EE287" s="184">
        <v>15996232097298.1</v>
      </c>
      <c r="EF287" s="184">
        <v>-538940516.83191299</v>
      </c>
      <c r="FM287" s="158">
        <v>33420</v>
      </c>
      <c r="FN287" s="156">
        <v>0.17676512344801301</v>
      </c>
      <c r="FO287" s="156">
        <v>0.105</v>
      </c>
      <c r="FT287" s="156">
        <f t="shared" si="43"/>
        <v>7.2999999999999995E-2</v>
      </c>
      <c r="FU287" s="156">
        <f t="shared" si="44"/>
        <v>21.457027440477713</v>
      </c>
      <c r="FX287" s="156">
        <v>0.21276953859803099</v>
      </c>
      <c r="FY287" s="156">
        <v>7.2999999999999995E-2</v>
      </c>
    </row>
    <row r="288" spans="97:181" x14ac:dyDescent="0.35">
      <c r="CS288" s="158">
        <v>40725</v>
      </c>
      <c r="CT288" s="156">
        <v>0.73828498565508405</v>
      </c>
      <c r="CU288" s="156">
        <v>0.06</v>
      </c>
      <c r="CV288" s="184">
        <v>15938525908189.9</v>
      </c>
      <c r="CW288" s="184">
        <v>-13225967195.603001</v>
      </c>
      <c r="DB288" s="156">
        <v>0.73828498565508405</v>
      </c>
      <c r="DC288" s="156">
        <f t="shared" si="40"/>
        <v>1.0582338926883597</v>
      </c>
      <c r="DR288" s="34"/>
      <c r="DS288" s="34"/>
      <c r="DT288" s="184">
        <f t="shared" si="41"/>
        <v>9.5000000000000001E-2</v>
      </c>
      <c r="DU288" s="187">
        <f t="shared" si="42"/>
        <v>14.872672606700842</v>
      </c>
      <c r="ED288" s="156">
        <v>9.5000000000000001E-2</v>
      </c>
      <c r="EE288" s="184">
        <v>16037298740023.6</v>
      </c>
      <c r="EF288" s="184">
        <v>-522655292.98088002</v>
      </c>
      <c r="FM288" s="158">
        <v>33451</v>
      </c>
      <c r="FN288" s="156">
        <v>0.44871064141303502</v>
      </c>
      <c r="FO288" s="156">
        <v>0.105</v>
      </c>
      <c r="FT288" s="156">
        <f t="shared" si="43"/>
        <v>7.2999999999999995E-2</v>
      </c>
      <c r="FU288" s="156">
        <f t="shared" si="44"/>
        <v>21.457027440477713</v>
      </c>
      <c r="FX288" s="156">
        <v>0.214322520426519</v>
      </c>
      <c r="FY288" s="156">
        <v>7.2999999999999995E-2</v>
      </c>
    </row>
    <row r="289" spans="97:181" x14ac:dyDescent="0.35">
      <c r="CS289" s="158">
        <v>40756</v>
      </c>
      <c r="CT289" s="156">
        <v>0.74211029646158699</v>
      </c>
      <c r="CU289" s="156">
        <v>0.06</v>
      </c>
      <c r="CV289" s="184">
        <v>16037298740023.6</v>
      </c>
      <c r="CW289" s="184">
        <v>-16239713436.5641</v>
      </c>
      <c r="DB289" s="156">
        <v>0.74211029646158699</v>
      </c>
      <c r="DC289" s="156">
        <f t="shared" si="40"/>
        <v>1.0502449129551263</v>
      </c>
      <c r="DR289" s="34"/>
      <c r="DS289" s="34"/>
      <c r="DT289" s="184">
        <f t="shared" si="41"/>
        <v>0.1</v>
      </c>
      <c r="DU289" s="187">
        <f t="shared" si="42"/>
        <v>12.79099317847381</v>
      </c>
      <c r="ED289" s="156">
        <v>0.1</v>
      </c>
      <c r="EE289" s="184">
        <v>16045404855989.4</v>
      </c>
      <c r="EF289" s="184">
        <v>-515673071.82945001</v>
      </c>
      <c r="FM289" s="158">
        <v>33482</v>
      </c>
      <c r="FN289" s="156">
        <v>-5.0144523569840102E-2</v>
      </c>
      <c r="FO289" s="156">
        <v>0.10299999999999999</v>
      </c>
      <c r="FT289" s="156">
        <f t="shared" si="43"/>
        <v>7.2999999999999995E-2</v>
      </c>
      <c r="FU289" s="156">
        <f t="shared" si="44"/>
        <v>21.457027440477713</v>
      </c>
      <c r="FX289" s="156">
        <v>0.21475025748759499</v>
      </c>
      <c r="FY289" s="156">
        <v>7.2999999999999995E-2</v>
      </c>
    </row>
    <row r="290" spans="97:181" x14ac:dyDescent="0.35">
      <c r="CS290" s="158">
        <v>40787</v>
      </c>
      <c r="CT290" s="156">
        <v>0.75358622888109705</v>
      </c>
      <c r="CU290" s="156">
        <v>0.06</v>
      </c>
      <c r="CV290" s="184">
        <v>15996232097298.1</v>
      </c>
      <c r="CW290" s="184">
        <v>-14637006708.4786</v>
      </c>
      <c r="DB290" s="156">
        <v>0.75358622888109705</v>
      </c>
      <c r="DC290" s="156">
        <f t="shared" si="40"/>
        <v>1.025715118852923</v>
      </c>
      <c r="DR290" s="34"/>
      <c r="DS290" s="34"/>
      <c r="DT290" s="184">
        <f t="shared" si="41"/>
        <v>0.1</v>
      </c>
      <c r="DU290" s="187">
        <f t="shared" si="42"/>
        <v>12.79099317847381</v>
      </c>
      <c r="ED290" s="156">
        <v>0.1</v>
      </c>
      <c r="EE290" s="184">
        <v>16055050063375.9</v>
      </c>
      <c r="EF290" s="184">
        <v>-514238769.55811501</v>
      </c>
      <c r="FM290" s="158">
        <v>33512</v>
      </c>
      <c r="FN290" s="156">
        <v>0.24825185903677399</v>
      </c>
      <c r="FO290" s="156">
        <v>0.10299999999999999</v>
      </c>
      <c r="FT290" s="156">
        <f t="shared" si="43"/>
        <v>7.2999999999999995E-2</v>
      </c>
      <c r="FU290" s="156">
        <f t="shared" si="44"/>
        <v>21.457027440477713</v>
      </c>
      <c r="FX290" s="156">
        <v>0.21498984667033599</v>
      </c>
      <c r="FY290" s="156">
        <v>7.2999999999999995E-2</v>
      </c>
    </row>
    <row r="291" spans="97:181" x14ac:dyDescent="0.35">
      <c r="CS291" s="158">
        <v>40817</v>
      </c>
      <c r="CT291" s="156">
        <v>0.7574115396876</v>
      </c>
      <c r="CU291" s="156">
        <v>0.06</v>
      </c>
      <c r="CV291" s="184">
        <v>16145019191540.6</v>
      </c>
      <c r="CW291" s="184">
        <v>-16048153806.2027</v>
      </c>
      <c r="DB291" s="156">
        <v>0.75358622888109705</v>
      </c>
      <c r="DC291" s="156">
        <f t="shared" si="40"/>
        <v>1.025715118852923</v>
      </c>
      <c r="DR291" s="34"/>
      <c r="DS291" s="34"/>
      <c r="DT291" s="184">
        <f t="shared" si="41"/>
        <v>0.1</v>
      </c>
      <c r="DU291" s="187">
        <f t="shared" si="42"/>
        <v>12.79099317847381</v>
      </c>
      <c r="ED291" s="156">
        <v>0.1</v>
      </c>
      <c r="EE291" s="184">
        <v>16145019191540.6</v>
      </c>
      <c r="EF291" s="184">
        <v>-513833774.53659397</v>
      </c>
      <c r="FM291" s="158">
        <v>33543</v>
      </c>
      <c r="FN291" s="156">
        <v>0.41222998188430898</v>
      </c>
      <c r="FO291" s="156">
        <v>0.104</v>
      </c>
      <c r="FT291" s="156">
        <f t="shared" si="43"/>
        <v>7.2999999999999995E-2</v>
      </c>
      <c r="FU291" s="156">
        <f t="shared" si="44"/>
        <v>21.457027440477713</v>
      </c>
      <c r="FX291" s="156">
        <v>0.21554652172173999</v>
      </c>
      <c r="FY291" s="156">
        <v>7.2999999999999995E-2</v>
      </c>
    </row>
    <row r="292" spans="97:181" x14ac:dyDescent="0.35">
      <c r="CS292" s="158">
        <v>40848</v>
      </c>
      <c r="CT292" s="156">
        <v>0.76123685049410195</v>
      </c>
      <c r="CU292" s="156">
        <v>0.06</v>
      </c>
      <c r="CV292" s="184">
        <v>16301399615886.199</v>
      </c>
      <c r="CW292" s="184">
        <v>-15885415852.8321</v>
      </c>
      <c r="DB292" s="156">
        <v>0.7574115396876</v>
      </c>
      <c r="DC292" s="156">
        <f t="shared" si="40"/>
        <v>1.0173614659705419</v>
      </c>
      <c r="DR292" s="34"/>
      <c r="DS292" s="34"/>
      <c r="DT292" s="184">
        <f t="shared" si="41"/>
        <v>0.1</v>
      </c>
      <c r="DU292" s="187">
        <f t="shared" si="42"/>
        <v>12.79099317847381</v>
      </c>
      <c r="ED292" s="156">
        <v>0.1</v>
      </c>
      <c r="EE292" s="184">
        <v>16301399615886.199</v>
      </c>
      <c r="EF292" s="184">
        <v>-509756593.86996502</v>
      </c>
      <c r="FM292" s="158">
        <v>33573</v>
      </c>
      <c r="FN292" s="156">
        <v>-0.307657789398946</v>
      </c>
      <c r="FO292" s="156">
        <v>0.10299999999999999</v>
      </c>
      <c r="FT292" s="156">
        <f t="shared" si="43"/>
        <v>7.2999999999999995E-2</v>
      </c>
      <c r="FU292" s="156">
        <f t="shared" si="44"/>
        <v>21.457027440477713</v>
      </c>
      <c r="FX292" s="156">
        <v>0.2172272308763</v>
      </c>
      <c r="FY292" s="156">
        <v>7.2999999999999995E-2</v>
      </c>
    </row>
    <row r="293" spans="97:181" x14ac:dyDescent="0.35">
      <c r="CS293" s="158">
        <v>40878</v>
      </c>
      <c r="CT293" s="156">
        <v>0.75358622888109705</v>
      </c>
      <c r="CU293" s="156">
        <v>0.06</v>
      </c>
      <c r="CV293" s="184">
        <v>17072792564616.6</v>
      </c>
      <c r="CW293" s="184">
        <v>-14648167704.7157</v>
      </c>
      <c r="DB293" s="156">
        <v>0.7574115396876</v>
      </c>
      <c r="DC293" s="156">
        <f t="shared" si="40"/>
        <v>1.0173614659705419</v>
      </c>
      <c r="DR293" s="34"/>
      <c r="DS293" s="34"/>
      <c r="DT293" s="184">
        <f t="shared" si="41"/>
        <v>0.1</v>
      </c>
      <c r="DU293" s="187">
        <f t="shared" si="42"/>
        <v>12.79099317847381</v>
      </c>
      <c r="ED293" s="156">
        <v>0.1</v>
      </c>
      <c r="EE293" s="184">
        <v>16875265670108.4</v>
      </c>
      <c r="EF293" s="184">
        <v>-507166618.20760399</v>
      </c>
      <c r="FM293" s="158">
        <v>33604</v>
      </c>
      <c r="FN293" s="156">
        <v>0.17157981383780599</v>
      </c>
      <c r="FO293" s="156">
        <v>0.104</v>
      </c>
      <c r="FT293" s="156">
        <f t="shared" si="43"/>
        <v>7.2999999999999995E-2</v>
      </c>
      <c r="FU293" s="156">
        <f t="shared" si="44"/>
        <v>21.457027440477713</v>
      </c>
      <c r="FX293" s="156">
        <v>0.2202023229417</v>
      </c>
      <c r="FY293" s="156">
        <v>7.2999999999999995E-2</v>
      </c>
    </row>
    <row r="294" spans="97:181" x14ac:dyDescent="0.35">
      <c r="CS294" s="158">
        <v>40909</v>
      </c>
      <c r="CT294" s="156">
        <v>0.7574115396876</v>
      </c>
      <c r="CU294" s="156">
        <v>0.06</v>
      </c>
      <c r="CV294" s="184">
        <v>16875265670108.4</v>
      </c>
      <c r="CW294" s="184">
        <v>-16875713673.8617</v>
      </c>
      <c r="DB294" s="156">
        <v>0.76123685049410195</v>
      </c>
      <c r="DC294" s="156">
        <f t="shared" si="40"/>
        <v>1.0089246039268993</v>
      </c>
      <c r="DR294" s="34"/>
      <c r="DS294" s="34"/>
      <c r="DT294" s="184">
        <f t="shared" si="41"/>
        <v>0.1</v>
      </c>
      <c r="DU294" s="187">
        <f t="shared" si="42"/>
        <v>12.79099317847381</v>
      </c>
      <c r="ED294" s="156">
        <v>0.1</v>
      </c>
      <c r="EE294" s="184">
        <v>16906590230216.801</v>
      </c>
      <c r="EF294" s="184">
        <v>-503223076.70486301</v>
      </c>
      <c r="FM294" s="158">
        <v>33635</v>
      </c>
      <c r="FN294" s="156">
        <v>0.2202023229417</v>
      </c>
      <c r="FO294" s="156">
        <v>0.105</v>
      </c>
      <c r="FT294" s="156">
        <f t="shared" si="43"/>
        <v>7.2999999999999995E-2</v>
      </c>
      <c r="FU294" s="156">
        <f t="shared" si="44"/>
        <v>21.457027440477713</v>
      </c>
      <c r="FX294" s="156">
        <v>0.22520859076917801</v>
      </c>
      <c r="FY294" s="156">
        <v>7.2999999999999995E-2</v>
      </c>
    </row>
    <row r="295" spans="97:181" x14ac:dyDescent="0.35">
      <c r="CS295" s="158">
        <v>40940</v>
      </c>
      <c r="CT295" s="156">
        <v>0.76123685049410195</v>
      </c>
      <c r="CU295" s="156">
        <v>9.5000000000000001E-2</v>
      </c>
      <c r="CV295" s="184">
        <v>16940487173785.1</v>
      </c>
      <c r="CW295" s="184">
        <v>-16455459554.0825</v>
      </c>
      <c r="DB295" s="156">
        <v>0.76123685049410195</v>
      </c>
      <c r="DC295" s="156">
        <f t="shared" si="40"/>
        <v>1.0089246039268993</v>
      </c>
      <c r="DR295" s="34"/>
      <c r="DS295" s="34"/>
      <c r="DT295" s="184">
        <f t="shared" si="41"/>
        <v>0.1</v>
      </c>
      <c r="DU295" s="187">
        <f t="shared" si="42"/>
        <v>12.79099317847381</v>
      </c>
      <c r="ED295" s="156">
        <v>0.1</v>
      </c>
      <c r="EE295" s="184">
        <v>16940487173785.1</v>
      </c>
      <c r="EF295" s="184">
        <v>-499132075.972166</v>
      </c>
      <c r="FM295" s="158">
        <v>33664</v>
      </c>
      <c r="FN295" s="156">
        <v>0.39735920031015998</v>
      </c>
      <c r="FO295" s="156">
        <v>0.109</v>
      </c>
      <c r="FT295" s="156">
        <f t="shared" si="43"/>
        <v>7.2999999999999995E-2</v>
      </c>
      <c r="FU295" s="156">
        <f t="shared" si="44"/>
        <v>21.457027440477713</v>
      </c>
      <c r="FX295" s="156">
        <v>0.22934543977574501</v>
      </c>
      <c r="FY295" s="156">
        <v>7.2999999999999995E-2</v>
      </c>
    </row>
    <row r="296" spans="97:181" x14ac:dyDescent="0.35">
      <c r="CS296" s="158">
        <v>40969</v>
      </c>
      <c r="CT296" s="156">
        <v>0.76888747210710895</v>
      </c>
      <c r="CU296" s="156">
        <v>9.5000000000000001E-2</v>
      </c>
      <c r="CV296" s="184">
        <v>16906590230216.801</v>
      </c>
      <c r="CW296" s="184">
        <v>-15814483096.131701</v>
      </c>
      <c r="DB296" s="156">
        <v>0.76888747210710895</v>
      </c>
      <c r="DC296" s="156">
        <f t="shared" si="40"/>
        <v>0.99181409588799063</v>
      </c>
      <c r="DR296" s="34"/>
      <c r="DS296" s="34"/>
      <c r="DT296" s="184">
        <f t="shared" si="41"/>
        <v>0.1</v>
      </c>
      <c r="DU296" s="187">
        <f t="shared" si="42"/>
        <v>12.79099317847381</v>
      </c>
      <c r="ED296" s="156">
        <v>0.1</v>
      </c>
      <c r="EE296" s="184">
        <v>17072792564616.6</v>
      </c>
      <c r="EF296" s="184">
        <v>-499038839.43232</v>
      </c>
      <c r="FM296" s="158">
        <v>33695</v>
      </c>
      <c r="FN296" s="156">
        <v>6.4350030571621294E-2</v>
      </c>
      <c r="FO296" s="156">
        <v>0.107</v>
      </c>
      <c r="FT296" s="156">
        <f t="shared" si="43"/>
        <v>7.2999999999999995E-2</v>
      </c>
      <c r="FU296" s="156">
        <f t="shared" si="44"/>
        <v>21.457027440477713</v>
      </c>
      <c r="FX296" s="156">
        <v>0.2307471292945</v>
      </c>
      <c r="FY296" s="156">
        <v>7.2999999999999995E-2</v>
      </c>
    </row>
    <row r="297" spans="97:181" x14ac:dyDescent="0.35">
      <c r="CS297" s="158">
        <v>41000</v>
      </c>
      <c r="CT297" s="156">
        <v>0.78418871533312096</v>
      </c>
      <c r="CU297" s="156">
        <v>0.09</v>
      </c>
      <c r="CV297" s="184">
        <v>17172220456608</v>
      </c>
      <c r="CW297" s="184">
        <v>-13725097183.899099</v>
      </c>
      <c r="DB297" s="156">
        <v>0.78418871533312096</v>
      </c>
      <c r="DC297" s="156">
        <f t="shared" si="40"/>
        <v>0.95673623984238332</v>
      </c>
      <c r="DR297" s="34"/>
      <c r="DS297" s="34"/>
      <c r="DT297" s="184">
        <f t="shared" si="41"/>
        <v>0.1</v>
      </c>
      <c r="DU297" s="187">
        <f t="shared" si="42"/>
        <v>12.79099317847381</v>
      </c>
      <c r="ED297" s="156">
        <v>0.1</v>
      </c>
      <c r="EE297" s="184">
        <v>17172220456608</v>
      </c>
      <c r="EF297" s="184">
        <v>-497462511.38089502</v>
      </c>
      <c r="FM297" s="158">
        <v>33725</v>
      </c>
      <c r="FN297" s="156">
        <v>7.1876150326913094E-2</v>
      </c>
      <c r="FO297" s="156">
        <v>0.109</v>
      </c>
      <c r="FT297" s="156">
        <f t="shared" si="43"/>
        <v>7.2999999999999995E-2</v>
      </c>
      <c r="FU297" s="156">
        <f t="shared" si="44"/>
        <v>21.457027440477713</v>
      </c>
      <c r="FX297" s="156">
        <v>0.23127300644548399</v>
      </c>
      <c r="FY297" s="156">
        <v>7.2999999999999995E-2</v>
      </c>
    </row>
    <row r="298" spans="97:181" x14ac:dyDescent="0.35">
      <c r="CS298" s="158">
        <v>41030</v>
      </c>
      <c r="CT298" s="156">
        <v>0.78801402613962401</v>
      </c>
      <c r="CU298" s="156">
        <v>0.09</v>
      </c>
      <c r="CV298" s="184">
        <v>17264098129475.301</v>
      </c>
      <c r="CW298" s="184">
        <v>-15174298877.8647</v>
      </c>
      <c r="DB298" s="156">
        <v>0.78801402613962401</v>
      </c>
      <c r="DC298" s="156">
        <f t="shared" si="40"/>
        <v>0.94780711909748783</v>
      </c>
      <c r="DR298" s="34"/>
      <c r="DS298" s="34"/>
      <c r="DT298" s="184">
        <f t="shared" si="41"/>
        <v>0.1</v>
      </c>
      <c r="DU298" s="187">
        <f t="shared" si="42"/>
        <v>12.79099317847381</v>
      </c>
      <c r="ED298" s="156">
        <v>0.1</v>
      </c>
      <c r="EE298" s="184">
        <v>17264098129475.301</v>
      </c>
      <c r="EF298" s="184">
        <v>-494853218.681593</v>
      </c>
      <c r="FM298" s="158">
        <v>33756</v>
      </c>
      <c r="FN298" s="156">
        <v>-7.7131332564019696E-3</v>
      </c>
      <c r="FO298" s="156">
        <v>0.114</v>
      </c>
      <c r="FT298" s="156">
        <f t="shared" si="43"/>
        <v>7.2999999999999995E-2</v>
      </c>
      <c r="FU298" s="156">
        <f t="shared" si="44"/>
        <v>21.457027440477713</v>
      </c>
      <c r="FX298" s="156">
        <v>0.231283238775223</v>
      </c>
      <c r="FY298" s="156">
        <v>7.2999999999999995E-2</v>
      </c>
    </row>
    <row r="299" spans="97:181" x14ac:dyDescent="0.35">
      <c r="CS299" s="158">
        <v>41061</v>
      </c>
      <c r="CT299" s="156">
        <v>0.79566464775263002</v>
      </c>
      <c r="CU299" s="156">
        <v>0.09</v>
      </c>
      <c r="CV299" s="184">
        <v>17961464908196.301</v>
      </c>
      <c r="CW299" s="184">
        <v>-12078775715.8729</v>
      </c>
      <c r="DB299" s="156">
        <v>0.79566464775263002</v>
      </c>
      <c r="DC299" s="156">
        <f t="shared" si="40"/>
        <v>0.92977990397424681</v>
      </c>
      <c r="DR299" s="34"/>
      <c r="DS299" s="34"/>
      <c r="DT299" s="184">
        <f t="shared" si="41"/>
        <v>0.1</v>
      </c>
      <c r="DU299" s="187">
        <f t="shared" si="42"/>
        <v>12.79099317847381</v>
      </c>
      <c r="ED299" s="156">
        <v>0.1</v>
      </c>
      <c r="EE299" s="184">
        <v>17520792653177.699</v>
      </c>
      <c r="EF299" s="184">
        <v>-481413530.75394499</v>
      </c>
      <c r="FM299" s="158">
        <v>33786</v>
      </c>
      <c r="FN299" s="156">
        <v>0.15454503777492801</v>
      </c>
      <c r="FO299" s="156">
        <v>0.113</v>
      </c>
      <c r="FT299" s="156">
        <f t="shared" si="43"/>
        <v>7.2999999999999995E-2</v>
      </c>
      <c r="FU299" s="156">
        <f t="shared" si="44"/>
        <v>21.457027440477713</v>
      </c>
      <c r="FX299" s="156">
        <v>0.232437906760076</v>
      </c>
      <c r="FY299" s="156">
        <v>7.2999999999999995E-2</v>
      </c>
    </row>
    <row r="300" spans="97:181" x14ac:dyDescent="0.35">
      <c r="CS300" s="158">
        <v>41091</v>
      </c>
      <c r="CT300" s="156">
        <v>0.81096589097864202</v>
      </c>
      <c r="CU300" s="156">
        <v>0.09</v>
      </c>
      <c r="CV300" s="184">
        <v>17520792653177.699</v>
      </c>
      <c r="CW300" s="184">
        <v>-16271963272.650999</v>
      </c>
      <c r="DB300" s="156">
        <v>0.81096589097864202</v>
      </c>
      <c r="DC300" s="156">
        <f t="shared" si="40"/>
        <v>0.89313961882779769</v>
      </c>
      <c r="DR300" s="34"/>
      <c r="DS300" s="34"/>
      <c r="DT300" s="184">
        <f t="shared" si="41"/>
        <v>0.1</v>
      </c>
      <c r="DU300" s="187">
        <f t="shared" si="42"/>
        <v>12.79099317847381</v>
      </c>
      <c r="ED300" s="156">
        <v>0.1</v>
      </c>
      <c r="EE300" s="184">
        <v>17537770048400.4</v>
      </c>
      <c r="EF300" s="184">
        <v>-480356933.63518</v>
      </c>
      <c r="FM300" s="158">
        <v>33817</v>
      </c>
      <c r="FN300" s="156">
        <v>0.14217801573799299</v>
      </c>
      <c r="FO300" s="156">
        <v>0.11700000000000001</v>
      </c>
      <c r="FT300" s="156">
        <f t="shared" si="43"/>
        <v>7.2999999999999995E-2</v>
      </c>
      <c r="FU300" s="156">
        <f t="shared" si="44"/>
        <v>21.457027440477713</v>
      </c>
      <c r="FX300" s="156">
        <v>0.232598904488305</v>
      </c>
      <c r="FY300" s="156">
        <v>7.2999999999999995E-2</v>
      </c>
    </row>
    <row r="301" spans="97:181" x14ac:dyDescent="0.35">
      <c r="CS301" s="158">
        <v>41122</v>
      </c>
      <c r="CT301" s="156">
        <v>0.81861651259164803</v>
      </c>
      <c r="CU301" s="156">
        <v>0.09</v>
      </c>
      <c r="CV301" s="184">
        <v>17772444554213.301</v>
      </c>
      <c r="CW301" s="184">
        <v>-15040562684.0369</v>
      </c>
      <c r="DB301" s="156">
        <v>0.81861651259164803</v>
      </c>
      <c r="DC301" s="156">
        <f t="shared" si="40"/>
        <v>0.87457763122888976</v>
      </c>
      <c r="DR301" s="34"/>
      <c r="DS301" s="34"/>
      <c r="DT301" s="184">
        <f t="shared" si="41"/>
        <v>0.1</v>
      </c>
      <c r="DU301" s="187">
        <f t="shared" si="42"/>
        <v>12.79099317847381</v>
      </c>
      <c r="ED301" s="156">
        <v>0.1</v>
      </c>
      <c r="EE301" s="184">
        <v>17708465803942.898</v>
      </c>
      <c r="EF301" s="184">
        <v>-473029097.15748101</v>
      </c>
      <c r="FM301" s="158">
        <v>33848</v>
      </c>
      <c r="FN301" s="156">
        <v>0.16650007646769999</v>
      </c>
      <c r="FO301" s="156">
        <v>0.11600000000000001</v>
      </c>
      <c r="FT301" s="156">
        <f t="shared" si="43"/>
        <v>7.2999999999999995E-2</v>
      </c>
      <c r="FU301" s="156">
        <f t="shared" si="44"/>
        <v>21.457027440477713</v>
      </c>
      <c r="FX301" s="156">
        <v>0.23312445411393001</v>
      </c>
      <c r="FY301" s="156">
        <v>7.2999999999999995E-2</v>
      </c>
    </row>
    <row r="302" spans="97:181" x14ac:dyDescent="0.35">
      <c r="CS302" s="158">
        <v>41153</v>
      </c>
      <c r="CT302" s="156">
        <v>0.82244182339815097</v>
      </c>
      <c r="CU302" s="156">
        <v>0.09</v>
      </c>
      <c r="CV302" s="184">
        <v>17708465803942.898</v>
      </c>
      <c r="CW302" s="184">
        <v>-18479495584.675701</v>
      </c>
      <c r="DB302" s="156">
        <v>0.82244182339815097</v>
      </c>
      <c r="DC302" s="156">
        <f t="shared" si="40"/>
        <v>0.86524724154778487</v>
      </c>
      <c r="DR302" s="34"/>
      <c r="DS302" s="34"/>
      <c r="DT302" s="184">
        <f t="shared" si="41"/>
        <v>0.1</v>
      </c>
      <c r="DU302" s="187">
        <f t="shared" si="42"/>
        <v>12.79099317847381</v>
      </c>
      <c r="ED302" s="156">
        <v>0.1</v>
      </c>
      <c r="EE302" s="184">
        <v>17772444554213.301</v>
      </c>
      <c r="EF302" s="184">
        <v>-461863234.530047</v>
      </c>
      <c r="FM302" s="158">
        <v>33878</v>
      </c>
      <c r="FN302" s="156">
        <v>0.21276953859803099</v>
      </c>
      <c r="FO302" s="156">
        <v>0.114</v>
      </c>
      <c r="FT302" s="156">
        <f t="shared" si="43"/>
        <v>7.2999999999999995E-2</v>
      </c>
      <c r="FU302" s="156">
        <f t="shared" si="44"/>
        <v>21.457027440477713</v>
      </c>
      <c r="FX302" s="156">
        <v>0.23384691492562301</v>
      </c>
      <c r="FY302" s="156">
        <v>7.2999999999999995E-2</v>
      </c>
    </row>
    <row r="303" spans="97:181" x14ac:dyDescent="0.35">
      <c r="CS303" s="158">
        <v>41183</v>
      </c>
      <c r="CT303" s="156">
        <v>0.83009244501115698</v>
      </c>
      <c r="CU303" s="156">
        <v>0.09</v>
      </c>
      <c r="CV303" s="184">
        <v>17537770048400.4</v>
      </c>
      <c r="CW303" s="184">
        <v>-18659914303.440498</v>
      </c>
      <c r="DB303" s="156">
        <v>0.83009244501115698</v>
      </c>
      <c r="DC303" s="156">
        <f t="shared" si="40"/>
        <v>0.84650327956060056</v>
      </c>
      <c r="DR303" s="34"/>
      <c r="DS303" s="34"/>
      <c r="DT303" s="184">
        <f t="shared" si="41"/>
        <v>0.1</v>
      </c>
      <c r="DU303" s="187">
        <f t="shared" si="42"/>
        <v>12.79099317847381</v>
      </c>
      <c r="ED303" s="156">
        <v>0.1</v>
      </c>
      <c r="EE303" s="184">
        <v>17961464908196.301</v>
      </c>
      <c r="EF303" s="184">
        <v>-459973084.85039598</v>
      </c>
      <c r="FM303" s="158">
        <v>33909</v>
      </c>
      <c r="FN303" s="156">
        <v>0.44046898343705299</v>
      </c>
      <c r="FO303" s="156">
        <v>0.121</v>
      </c>
      <c r="FT303" s="156">
        <f t="shared" si="43"/>
        <v>7.2999999999999995E-2</v>
      </c>
      <c r="FU303" s="156">
        <f t="shared" si="44"/>
        <v>21.457027440477713</v>
      </c>
      <c r="FX303" s="156">
        <v>0.23427475592595201</v>
      </c>
      <c r="FY303" s="156">
        <v>7.2999999999999995E-2</v>
      </c>
    </row>
    <row r="304" spans="97:181" x14ac:dyDescent="0.35">
      <c r="CS304" s="158">
        <v>41214</v>
      </c>
      <c r="CT304" s="156">
        <v>0.83391775581766003</v>
      </c>
      <c r="CU304" s="156">
        <v>0.09</v>
      </c>
      <c r="CV304" s="184">
        <v>18073559755053.5</v>
      </c>
      <c r="CW304" s="184">
        <v>-17050369212.133101</v>
      </c>
      <c r="DB304" s="156">
        <v>0.83391775581766003</v>
      </c>
      <c r="DC304" s="156">
        <f t="shared" si="40"/>
        <v>0.83709588791948386</v>
      </c>
      <c r="DR304" s="34"/>
      <c r="DS304" s="34"/>
      <c r="DT304" s="184">
        <f t="shared" si="41"/>
        <v>0.1</v>
      </c>
      <c r="DU304" s="187">
        <f t="shared" si="42"/>
        <v>12.79099317847381</v>
      </c>
      <c r="ED304" s="156">
        <v>0.1</v>
      </c>
      <c r="EE304" s="184">
        <v>18073559755053.5</v>
      </c>
      <c r="EF304" s="184">
        <v>-449544459.39299703</v>
      </c>
      <c r="FM304" s="158">
        <v>33939</v>
      </c>
      <c r="FN304" s="156">
        <v>-5.9412289416111902E-2</v>
      </c>
      <c r="FO304" s="156">
        <v>0.11700000000000001</v>
      </c>
      <c r="FT304" s="156">
        <f t="shared" si="43"/>
        <v>7.2999999999999995E-2</v>
      </c>
      <c r="FU304" s="156">
        <f t="shared" si="44"/>
        <v>21.457027440477713</v>
      </c>
      <c r="FX304" s="156">
        <v>0.23489398983214499</v>
      </c>
      <c r="FY304" s="156">
        <v>7.2999999999999995E-2</v>
      </c>
    </row>
    <row r="305" spans="97:181" x14ac:dyDescent="0.35">
      <c r="CS305" s="158">
        <v>41244</v>
      </c>
      <c r="CT305" s="156">
        <v>0.83774306662416298</v>
      </c>
      <c r="CU305" s="156">
        <v>0.09</v>
      </c>
      <c r="CV305" s="184">
        <v>18195940355319.199</v>
      </c>
      <c r="CW305" s="184">
        <v>-17235669107.358601</v>
      </c>
      <c r="DB305" s="156">
        <v>0.83774306662416298</v>
      </c>
      <c r="DC305" s="156">
        <f t="shared" si="40"/>
        <v>0.82766897086241897</v>
      </c>
      <c r="DR305" s="34"/>
      <c r="DS305" s="34"/>
      <c r="DT305" s="184">
        <f t="shared" si="41"/>
        <v>0.1</v>
      </c>
      <c r="DU305" s="187">
        <f t="shared" si="42"/>
        <v>12.79099317847381</v>
      </c>
      <c r="ED305" s="156">
        <v>0.1</v>
      </c>
      <c r="EE305" s="184">
        <v>18195940355319.199</v>
      </c>
      <c r="EF305" s="184">
        <v>-447610907.56195998</v>
      </c>
      <c r="FM305" s="158">
        <v>33970</v>
      </c>
      <c r="FN305" s="156">
        <v>0.232437906760076</v>
      </c>
      <c r="FO305" s="156">
        <v>0.112</v>
      </c>
      <c r="FT305" s="156">
        <f t="shared" si="43"/>
        <v>7.2999999999999995E-2</v>
      </c>
      <c r="FU305" s="156">
        <f t="shared" si="44"/>
        <v>21.457027440477713</v>
      </c>
      <c r="FX305" s="156">
        <v>0.235174834445664</v>
      </c>
      <c r="FY305" s="156">
        <v>7.2999999999999995E-2</v>
      </c>
    </row>
    <row r="306" spans="97:181" x14ac:dyDescent="0.35">
      <c r="CS306" s="158">
        <v>41275</v>
      </c>
      <c r="CT306" s="156">
        <v>0.84539368823716898</v>
      </c>
      <c r="CU306" s="156">
        <v>0.09</v>
      </c>
      <c r="CV306" s="184">
        <v>18217543696350.102</v>
      </c>
      <c r="CW306" s="184">
        <v>-18253536479.879601</v>
      </c>
      <c r="DB306" s="156">
        <v>0.84539368823716898</v>
      </c>
      <c r="DC306" s="156">
        <f t="shared" si="40"/>
        <v>0.80876865288979194</v>
      </c>
      <c r="DR306" s="34"/>
      <c r="DS306" s="34"/>
      <c r="DT306" s="184">
        <f t="shared" si="41"/>
        <v>0.1</v>
      </c>
      <c r="DU306" s="187">
        <f t="shared" si="42"/>
        <v>12.79099317847381</v>
      </c>
      <c r="ED306" s="156">
        <v>0.1</v>
      </c>
      <c r="EE306" s="184">
        <v>18217543696350.102</v>
      </c>
      <c r="EF306" s="184">
        <v>-437929738.75082201</v>
      </c>
      <c r="FM306" s="158">
        <v>34001</v>
      </c>
      <c r="FN306" s="156">
        <v>0.37854531675386799</v>
      </c>
      <c r="FO306" s="156">
        <v>0.11</v>
      </c>
      <c r="FT306" s="156">
        <f t="shared" si="43"/>
        <v>7.3999999999999996E-2</v>
      </c>
      <c r="FU306" s="156">
        <f t="shared" si="44"/>
        <v>21.849007756055453</v>
      </c>
      <c r="FX306" s="156">
        <v>0.23926697438358999</v>
      </c>
      <c r="FY306" s="156">
        <v>7.3999999999999996E-2</v>
      </c>
    </row>
    <row r="307" spans="97:181" x14ac:dyDescent="0.35">
      <c r="CS307" s="158">
        <v>41306</v>
      </c>
      <c r="CT307" s="156">
        <v>0.85304430985017499</v>
      </c>
      <c r="CU307" s="156">
        <v>8.7499999999999994E-2</v>
      </c>
      <c r="CV307" s="184">
        <v>18448961134840.301</v>
      </c>
      <c r="CW307" s="184">
        <v>-15835410902.3002</v>
      </c>
      <c r="DB307" s="156">
        <v>0.85304430985017499</v>
      </c>
      <c r="DC307" s="156">
        <f t="shared" si="40"/>
        <v>0.78982623187972467</v>
      </c>
      <c r="DR307" s="34"/>
      <c r="DS307" s="34"/>
      <c r="DT307" s="184">
        <f t="shared" si="41"/>
        <v>0.1</v>
      </c>
      <c r="DU307" s="187">
        <f t="shared" si="42"/>
        <v>12.79099317847381</v>
      </c>
      <c r="ED307" s="156">
        <v>0.1</v>
      </c>
      <c r="EE307" s="184">
        <v>18448961134840.301</v>
      </c>
      <c r="EF307" s="184">
        <v>-435112927.339966</v>
      </c>
      <c r="FM307" s="158">
        <v>34029</v>
      </c>
      <c r="FN307" s="156">
        <v>1.2632904573533299E-2</v>
      </c>
      <c r="FO307" s="156">
        <v>0.112</v>
      </c>
      <c r="FT307" s="156">
        <f t="shared" si="43"/>
        <v>7.3999999999999996E-2</v>
      </c>
      <c r="FU307" s="156">
        <f t="shared" si="44"/>
        <v>21.849007756055453</v>
      </c>
      <c r="FX307" s="156">
        <v>0.239327432224715</v>
      </c>
      <c r="FY307" s="156">
        <v>7.3999999999999996E-2</v>
      </c>
    </row>
    <row r="308" spans="97:181" x14ac:dyDescent="0.35">
      <c r="CS308" s="158">
        <v>41334</v>
      </c>
      <c r="CT308" s="156">
        <v>0.85686962065667804</v>
      </c>
      <c r="CU308" s="156">
        <v>8.5000000000000006E-2</v>
      </c>
      <c r="CV308" s="184">
        <v>18551478339866.398</v>
      </c>
      <c r="CW308" s="184">
        <v>-12805771286.2679</v>
      </c>
      <c r="DB308" s="156">
        <v>0.85686962065667804</v>
      </c>
      <c r="DC308" s="156">
        <f t="shared" si="40"/>
        <v>0.78034657395885476</v>
      </c>
      <c r="DR308" s="34"/>
      <c r="DS308" s="34"/>
      <c r="DT308" s="184">
        <f t="shared" si="41"/>
        <v>0.1</v>
      </c>
      <c r="DU308" s="187">
        <f t="shared" si="42"/>
        <v>12.79099317847381</v>
      </c>
      <c r="ED308" s="156">
        <v>0.1</v>
      </c>
      <c r="EE308" s="184">
        <v>18551478339866.398</v>
      </c>
      <c r="EF308" s="184">
        <v>-432776268.59767199</v>
      </c>
      <c r="FM308" s="158">
        <v>34060</v>
      </c>
      <c r="FN308" s="156">
        <v>4.1401364966634401E-2</v>
      </c>
      <c r="FO308" s="156">
        <v>0.11600000000000001</v>
      </c>
      <c r="FT308" s="156">
        <f t="shared" si="43"/>
        <v>7.3999999999999996E-2</v>
      </c>
      <c r="FU308" s="156">
        <f t="shared" si="44"/>
        <v>21.849007756055453</v>
      </c>
      <c r="FX308" s="156">
        <v>0.24129443858282201</v>
      </c>
      <c r="FY308" s="156">
        <v>7.3999999999999996E-2</v>
      </c>
    </row>
    <row r="309" spans="97:181" x14ac:dyDescent="0.35">
      <c r="CS309" s="158">
        <v>41365</v>
      </c>
      <c r="CT309" s="156">
        <v>0.86452024226968405</v>
      </c>
      <c r="CU309" s="156">
        <v>8.5000000000000006E-2</v>
      </c>
      <c r="CV309" s="184">
        <v>18647290381195.602</v>
      </c>
      <c r="CW309" s="184">
        <v>-16565781186.940599</v>
      </c>
      <c r="DB309" s="156">
        <v>0.86452024226968405</v>
      </c>
      <c r="DC309" s="156">
        <f t="shared" si="40"/>
        <v>0.76138476476103589</v>
      </c>
      <c r="DR309" s="34"/>
      <c r="DS309" s="34"/>
      <c r="DT309" s="184">
        <f t="shared" si="41"/>
        <v>0.1</v>
      </c>
      <c r="DU309" s="187">
        <f t="shared" si="42"/>
        <v>12.79099317847381</v>
      </c>
      <c r="ED309" s="156">
        <v>0.1</v>
      </c>
      <c r="EE309" s="184">
        <v>18647290381195.602</v>
      </c>
      <c r="EF309" s="184">
        <v>-408875589.74124801</v>
      </c>
      <c r="FM309" s="158">
        <v>34090</v>
      </c>
      <c r="FN309" s="156">
        <v>3.84569927363436E-2</v>
      </c>
      <c r="FO309" s="156">
        <v>0.11600000000000001</v>
      </c>
      <c r="FT309" s="156">
        <f t="shared" si="43"/>
        <v>7.3999999999999996E-2</v>
      </c>
      <c r="FU309" s="156">
        <f t="shared" si="44"/>
        <v>21.849007756055453</v>
      </c>
      <c r="FX309" s="156">
        <v>0.24780502481921499</v>
      </c>
      <c r="FY309" s="156">
        <v>7.3999999999999996E-2</v>
      </c>
    </row>
    <row r="310" spans="97:181" x14ac:dyDescent="0.35">
      <c r="CS310" s="158">
        <v>41395</v>
      </c>
      <c r="CT310" s="156">
        <v>0.87217086388269005</v>
      </c>
      <c r="CU310" s="156">
        <v>8.2500000000000004E-2</v>
      </c>
      <c r="CV310" s="184">
        <v>18957437312649.699</v>
      </c>
      <c r="CW310" s="184">
        <v>-17043857948.405899</v>
      </c>
      <c r="DB310" s="156">
        <v>0.87217086388269005</v>
      </c>
      <c r="DC310" s="156">
        <f t="shared" si="40"/>
        <v>0.74243843061982151</v>
      </c>
      <c r="DR310" s="34"/>
      <c r="DS310" s="34"/>
      <c r="DT310" s="184">
        <f t="shared" si="41"/>
        <v>0.1</v>
      </c>
      <c r="DU310" s="187">
        <f t="shared" si="42"/>
        <v>12.79099317847381</v>
      </c>
      <c r="ED310" s="156">
        <v>0.1</v>
      </c>
      <c r="EE310" s="184">
        <v>18957437312649.699</v>
      </c>
      <c r="EF310" s="184">
        <v>-403809222.71111298</v>
      </c>
      <c r="FM310" s="158">
        <v>34121</v>
      </c>
      <c r="FN310" s="156">
        <v>-9.9010956609516101E-2</v>
      </c>
      <c r="FO310" s="156">
        <v>0.11700000000000001</v>
      </c>
      <c r="FT310" s="156">
        <f t="shared" si="43"/>
        <v>7.3999999999999996E-2</v>
      </c>
      <c r="FU310" s="156">
        <f t="shared" si="44"/>
        <v>21.849007756055453</v>
      </c>
      <c r="FX310" s="156">
        <v>0.24825185903677399</v>
      </c>
      <c r="FY310" s="156">
        <v>7.3999999999999996E-2</v>
      </c>
    </row>
    <row r="311" spans="97:181" x14ac:dyDescent="0.35">
      <c r="CS311" s="158">
        <v>41426</v>
      </c>
      <c r="CT311" s="156">
        <v>0.8836467963022</v>
      </c>
      <c r="CU311" s="156">
        <v>8.2500000000000004E-2</v>
      </c>
      <c r="CV311" s="184">
        <v>19533184862210.602</v>
      </c>
      <c r="CW311" s="184">
        <v>-12059619049.1635</v>
      </c>
      <c r="DB311" s="156">
        <v>0.8836467963022</v>
      </c>
      <c r="DC311" s="156">
        <f t="shared" si="40"/>
        <v>0.71409599973754578</v>
      </c>
      <c r="DR311" s="34"/>
      <c r="DS311" s="34"/>
      <c r="DT311" s="184">
        <f t="shared" si="41"/>
        <v>0.1</v>
      </c>
      <c r="DU311" s="187">
        <f t="shared" si="42"/>
        <v>12.79099317847381</v>
      </c>
      <c r="ED311" s="156">
        <v>0.1</v>
      </c>
      <c r="EE311" s="184">
        <v>19213836627966.801</v>
      </c>
      <c r="EF311" s="184">
        <v>-400903902.46412098</v>
      </c>
      <c r="FM311" s="158">
        <v>34151</v>
      </c>
      <c r="FN311" s="156">
        <v>0.34370919760401097</v>
      </c>
      <c r="FO311" s="156">
        <v>0.11600000000000001</v>
      </c>
      <c r="FT311" s="156">
        <f t="shared" si="43"/>
        <v>7.3999999999999996E-2</v>
      </c>
      <c r="FU311" s="156">
        <f t="shared" si="44"/>
        <v>21.849007756055453</v>
      </c>
      <c r="FX311" s="156">
        <v>0.24909438657777599</v>
      </c>
      <c r="FY311" s="156">
        <v>7.3999999999999996E-2</v>
      </c>
    </row>
    <row r="312" spans="97:181" x14ac:dyDescent="0.35">
      <c r="CS312" s="158">
        <v>41456</v>
      </c>
      <c r="CT312" s="156">
        <v>0.89894803952821201</v>
      </c>
      <c r="CU312" s="156">
        <v>0.10249999999999999</v>
      </c>
      <c r="CV312" s="184">
        <v>19213836627966.801</v>
      </c>
      <c r="CW312" s="184">
        <v>-11197153519.7292</v>
      </c>
      <c r="DB312" s="156">
        <v>0.89894803952821201</v>
      </c>
      <c r="DC312" s="156">
        <f t="shared" si="40"/>
        <v>0.67656070059046169</v>
      </c>
      <c r="DR312" s="34"/>
      <c r="DS312" s="34"/>
      <c r="DT312" s="184">
        <f t="shared" si="41"/>
        <v>0.10249999999999999</v>
      </c>
      <c r="DU312" s="187">
        <f t="shared" si="42"/>
        <v>11.648809249437088</v>
      </c>
      <c r="ED312" s="156">
        <v>0.10249999999999999</v>
      </c>
      <c r="EE312" s="184">
        <v>19248958907247.199</v>
      </c>
      <c r="EF312" s="184">
        <v>-398257443.51723099</v>
      </c>
      <c r="FM312" s="158">
        <v>34182</v>
      </c>
      <c r="FN312" s="156">
        <v>0.30875119438200299</v>
      </c>
      <c r="FO312" s="156">
        <v>0.112</v>
      </c>
      <c r="FT312" s="156">
        <f t="shared" si="43"/>
        <v>7.3999999999999996E-2</v>
      </c>
      <c r="FU312" s="156">
        <f t="shared" si="44"/>
        <v>21.849007756055453</v>
      </c>
      <c r="FX312" s="156">
        <v>0.25135586253185499</v>
      </c>
      <c r="FY312" s="156">
        <v>7.3999999999999996E-2</v>
      </c>
    </row>
    <row r="313" spans="97:181" x14ac:dyDescent="0.35">
      <c r="CS313" s="158">
        <v>41487</v>
      </c>
      <c r="CT313" s="156">
        <v>0.90659866114121801</v>
      </c>
      <c r="CU313" s="156">
        <v>0.10249999999999999</v>
      </c>
      <c r="CV313" s="184">
        <v>19248958907247.199</v>
      </c>
      <c r="CW313" s="184">
        <v>-11303377971.0033</v>
      </c>
      <c r="DB313" s="156">
        <v>0.90659866114121801</v>
      </c>
      <c r="DC313" s="156">
        <f t="shared" si="40"/>
        <v>0.65794753135414152</v>
      </c>
      <c r="DR313" s="34"/>
      <c r="DS313" s="34"/>
      <c r="DT313" s="184">
        <f t="shared" si="41"/>
        <v>0.10249999999999999</v>
      </c>
      <c r="DU313" s="187">
        <f t="shared" si="42"/>
        <v>11.648809249437088</v>
      </c>
      <c r="ED313" s="156">
        <v>0.10249999999999999</v>
      </c>
      <c r="EE313" s="184">
        <v>19376586100173.199</v>
      </c>
      <c r="EF313" s="184">
        <v>-385793159.37090701</v>
      </c>
      <c r="FM313" s="158">
        <v>34213</v>
      </c>
      <c r="FN313" s="156">
        <v>5.3157960217411003E-2</v>
      </c>
      <c r="FO313" s="156">
        <v>0.115</v>
      </c>
      <c r="FT313" s="156">
        <f t="shared" si="43"/>
        <v>7.3999999999999996E-2</v>
      </c>
      <c r="FU313" s="156">
        <f t="shared" si="44"/>
        <v>21.849007756055453</v>
      </c>
      <c r="FX313" s="156">
        <v>0.252048447046966</v>
      </c>
      <c r="FY313" s="156">
        <v>7.3999999999999996E-2</v>
      </c>
    </row>
    <row r="314" spans="97:181" x14ac:dyDescent="0.35">
      <c r="CS314" s="158">
        <v>41518</v>
      </c>
      <c r="CT314" s="156">
        <v>0.91042397194772096</v>
      </c>
      <c r="CU314" s="156">
        <v>9.5000000000000001E-2</v>
      </c>
      <c r="CV314" s="184">
        <v>19376586100173.199</v>
      </c>
      <c r="CW314" s="184">
        <v>-7458037271.5433397</v>
      </c>
      <c r="DB314" s="156">
        <v>0.90659866114121801</v>
      </c>
      <c r="DC314" s="156">
        <f t="shared" si="40"/>
        <v>0.65794753135414152</v>
      </c>
      <c r="DR314" s="34"/>
      <c r="DS314" s="34"/>
      <c r="DT314" s="184">
        <f t="shared" si="41"/>
        <v>0.105</v>
      </c>
      <c r="DU314" s="187">
        <f t="shared" si="42"/>
        <v>10.481060499516241</v>
      </c>
      <c r="ED314" s="156">
        <v>0.105</v>
      </c>
      <c r="EE314" s="184">
        <v>19533184862210.602</v>
      </c>
      <c r="EF314" s="184">
        <v>-382702255.40249503</v>
      </c>
      <c r="FM314" s="158">
        <v>34243</v>
      </c>
      <c r="FN314" s="156">
        <v>0.33529058434501902</v>
      </c>
      <c r="FO314" s="156">
        <v>0.113</v>
      </c>
      <c r="FT314" s="156">
        <f t="shared" si="43"/>
        <v>7.3999999999999996E-2</v>
      </c>
      <c r="FU314" s="156">
        <f t="shared" si="44"/>
        <v>21.849007756055453</v>
      </c>
      <c r="FX314" s="156">
        <v>0.25318678099654801</v>
      </c>
      <c r="FY314" s="156">
        <v>7.3999999999999996E-2</v>
      </c>
    </row>
    <row r="315" spans="97:181" x14ac:dyDescent="0.35">
      <c r="CS315" s="158">
        <v>41548</v>
      </c>
      <c r="CT315" s="156">
        <v>0.92189990436723002</v>
      </c>
      <c r="CU315" s="156">
        <v>8.7499999999999994E-2</v>
      </c>
      <c r="CV315" s="184">
        <v>19547627240546</v>
      </c>
      <c r="CW315" s="184">
        <v>-9240470048.7768307</v>
      </c>
      <c r="DB315" s="156">
        <v>0.91042397194772096</v>
      </c>
      <c r="DC315" s="156">
        <f t="shared" si="40"/>
        <v>0.64868799655776332</v>
      </c>
      <c r="DR315" s="34"/>
      <c r="DS315" s="34"/>
      <c r="DT315" s="184">
        <f t="shared" si="41"/>
        <v>0.11</v>
      </c>
      <c r="DU315" s="187">
        <f t="shared" si="42"/>
        <v>8.1826108889777593</v>
      </c>
      <c r="ED315" s="156">
        <v>0.11</v>
      </c>
      <c r="EE315" s="184">
        <v>19547627240546</v>
      </c>
      <c r="EF315" s="184">
        <v>-377699526.62086201</v>
      </c>
      <c r="FM315" s="158">
        <v>34274</v>
      </c>
      <c r="FN315" s="156">
        <v>0.48875209702703998</v>
      </c>
      <c r="FO315" s="156">
        <v>0.112</v>
      </c>
      <c r="FT315" s="156">
        <f t="shared" si="43"/>
        <v>7.3999999999999996E-2</v>
      </c>
      <c r="FU315" s="156">
        <f t="shared" si="44"/>
        <v>21.849007756055453</v>
      </c>
      <c r="FX315" s="156">
        <v>0.25603006186271399</v>
      </c>
      <c r="FY315" s="156">
        <v>7.3999999999999996E-2</v>
      </c>
    </row>
    <row r="316" spans="97:181" x14ac:dyDescent="0.35">
      <c r="CS316" s="158">
        <v>41579</v>
      </c>
      <c r="CT316" s="156">
        <v>0.92955052598023602</v>
      </c>
      <c r="CU316" s="156">
        <v>8.7499999999999994E-2</v>
      </c>
      <c r="CV316" s="184">
        <v>19739395484186</v>
      </c>
      <c r="CW316" s="184">
        <v>-8942980101.6759605</v>
      </c>
      <c r="DB316" s="156">
        <v>0.91042397194772096</v>
      </c>
      <c r="DC316" s="156">
        <f t="shared" si="40"/>
        <v>0.64868799655776332</v>
      </c>
      <c r="DR316" s="34"/>
      <c r="DS316" s="34"/>
      <c r="DT316" s="184">
        <f t="shared" si="41"/>
        <v>0.11</v>
      </c>
      <c r="DU316" s="187">
        <f t="shared" si="42"/>
        <v>8.1826108889777593</v>
      </c>
      <c r="ED316" s="156">
        <v>0.11</v>
      </c>
      <c r="EE316" s="184">
        <v>19739395484186</v>
      </c>
      <c r="EF316" s="184">
        <v>-374321667.28051698</v>
      </c>
      <c r="FM316" s="158">
        <v>34304</v>
      </c>
      <c r="FN316" s="156">
        <v>-0.27067573323152999</v>
      </c>
      <c r="FO316" s="156">
        <v>0.114</v>
      </c>
      <c r="FT316" s="156">
        <f t="shared" si="43"/>
        <v>7.3999999999999996E-2</v>
      </c>
      <c r="FU316" s="156">
        <f t="shared" si="44"/>
        <v>21.849007756055453</v>
      </c>
      <c r="FX316" s="156">
        <v>0.25698873546764101</v>
      </c>
      <c r="FY316" s="156">
        <v>7.3999999999999996E-2</v>
      </c>
    </row>
    <row r="317" spans="97:181" x14ac:dyDescent="0.35">
      <c r="CS317" s="158">
        <v>41609</v>
      </c>
      <c r="CT317" s="156">
        <v>0.91424928275422401</v>
      </c>
      <c r="CU317" s="156">
        <v>8.7499999999999994E-2</v>
      </c>
      <c r="CV317" s="184">
        <v>19964909816125.898</v>
      </c>
      <c r="CW317" s="184">
        <v>-9763126116.1632309</v>
      </c>
      <c r="DB317" s="156">
        <v>0.91424928275422401</v>
      </c>
      <c r="DC317" s="156">
        <f t="shared" si="40"/>
        <v>0.63946291566179936</v>
      </c>
      <c r="DR317" s="34"/>
      <c r="DS317" s="34"/>
      <c r="DT317" s="184">
        <f t="shared" si="41"/>
        <v>0.11</v>
      </c>
      <c r="DU317" s="187">
        <f t="shared" si="42"/>
        <v>8.1826108889777593</v>
      </c>
      <c r="ED317" s="156">
        <v>0.11</v>
      </c>
      <c r="EE317" s="184">
        <v>19964909816125.898</v>
      </c>
      <c r="EF317" s="184">
        <v>-371603719.14542401</v>
      </c>
      <c r="FM317" s="158">
        <v>34335</v>
      </c>
      <c r="FN317" s="156">
        <v>1.0572224529881699E-2</v>
      </c>
      <c r="FO317" s="156">
        <v>0.114</v>
      </c>
      <c r="FT317" s="156">
        <f t="shared" si="43"/>
        <v>7.3999999999999996E-2</v>
      </c>
      <c r="FU317" s="156">
        <f t="shared" si="44"/>
        <v>21.849007756055453</v>
      </c>
      <c r="FX317" s="156">
        <v>0.26038654993669502</v>
      </c>
      <c r="FY317" s="156">
        <v>7.3999999999999996E-2</v>
      </c>
    </row>
    <row r="318" spans="97:181" x14ac:dyDescent="0.35">
      <c r="CS318" s="158">
        <v>41640</v>
      </c>
      <c r="CT318" s="156">
        <v>0.90659866114121801</v>
      </c>
      <c r="CU318" s="156">
        <v>0.09</v>
      </c>
      <c r="CV318" s="184">
        <v>20308648574246.398</v>
      </c>
      <c r="CW318" s="184">
        <v>-8895477514.26651</v>
      </c>
      <c r="DB318" s="156">
        <v>0.91424928275422401</v>
      </c>
      <c r="DC318" s="156">
        <f t="shared" si="40"/>
        <v>0.63946291566179936</v>
      </c>
      <c r="DR318" s="34"/>
      <c r="DS318" s="34"/>
      <c r="DT318" s="184">
        <f t="shared" si="41"/>
        <v>0.11</v>
      </c>
      <c r="DU318" s="187">
        <f t="shared" si="42"/>
        <v>8.1826108889777593</v>
      </c>
      <c r="ED318" s="156">
        <v>0.11</v>
      </c>
      <c r="EE318" s="184">
        <v>20080601177080.5</v>
      </c>
      <c r="EF318" s="184">
        <v>-369622783.82367498</v>
      </c>
      <c r="FM318" s="158">
        <v>34366</v>
      </c>
      <c r="FN318" s="156">
        <v>-1.0047622407913599</v>
      </c>
      <c r="FO318" s="156">
        <v>0.111</v>
      </c>
      <c r="FT318" s="156">
        <f t="shared" si="43"/>
        <v>7.3999999999999996E-2</v>
      </c>
      <c r="FU318" s="156">
        <f t="shared" si="44"/>
        <v>21.849007756055453</v>
      </c>
      <c r="FX318" s="156">
        <v>0.26064091893521601</v>
      </c>
      <c r="FY318" s="156">
        <v>7.3999999999999996E-2</v>
      </c>
    </row>
    <row r="319" spans="97:181" x14ac:dyDescent="0.35">
      <c r="CS319" s="158">
        <v>41671</v>
      </c>
      <c r="CT319" s="156">
        <v>0.91042397194772096</v>
      </c>
      <c r="CU319" s="156">
        <v>0.09</v>
      </c>
      <c r="CV319" s="184">
        <v>20207621742883.199</v>
      </c>
      <c r="CW319" s="184">
        <v>-9916129079.7531109</v>
      </c>
      <c r="DB319" s="156">
        <v>0.92189990436723002</v>
      </c>
      <c r="DC319" s="156">
        <f t="shared" si="40"/>
        <v>0.62112508984308157</v>
      </c>
      <c r="DR319" s="34"/>
      <c r="DS319" s="34"/>
      <c r="DT319" s="184">
        <f t="shared" si="41"/>
        <v>0.11</v>
      </c>
      <c r="DU319" s="187">
        <f t="shared" si="42"/>
        <v>8.1826108889777593</v>
      </c>
      <c r="ED319" s="156">
        <v>0.11</v>
      </c>
      <c r="EE319" s="184">
        <v>20200428528644</v>
      </c>
      <c r="EF319" s="184">
        <v>-361624101.67254102</v>
      </c>
      <c r="FM319" s="158">
        <v>34394</v>
      </c>
      <c r="FN319" s="156">
        <v>0.135512542787181</v>
      </c>
      <c r="FO319" s="156">
        <v>0.106</v>
      </c>
      <c r="FT319" s="156">
        <f t="shared" si="43"/>
        <v>7.3999999999999996E-2</v>
      </c>
      <c r="FU319" s="156">
        <f t="shared" si="44"/>
        <v>21.849007756055453</v>
      </c>
      <c r="FX319" s="156">
        <v>0.263070793309506</v>
      </c>
      <c r="FY319" s="156">
        <v>7.3999999999999996E-2</v>
      </c>
    </row>
    <row r="320" spans="97:181" x14ac:dyDescent="0.35">
      <c r="CS320" s="158">
        <v>41699</v>
      </c>
      <c r="CT320" s="156">
        <v>0.91424928275422401</v>
      </c>
      <c r="CU320" s="156">
        <v>0.09</v>
      </c>
      <c r="CV320" s="184">
        <v>20200428528644</v>
      </c>
      <c r="CW320" s="184">
        <v>-13244747772.540701</v>
      </c>
      <c r="DB320" s="156">
        <v>0.92572521517373296</v>
      </c>
      <c r="DC320" s="156">
        <f t="shared" si="40"/>
        <v>0.61201670986040613</v>
      </c>
      <c r="DR320" s="34"/>
      <c r="DS320" s="34"/>
      <c r="DT320" s="184">
        <f t="shared" si="41"/>
        <v>0.11</v>
      </c>
      <c r="DU320" s="187">
        <f t="shared" si="42"/>
        <v>8.1826108889777593</v>
      </c>
      <c r="ED320" s="156">
        <v>0.11</v>
      </c>
      <c r="EE320" s="184">
        <v>20207621742883.199</v>
      </c>
      <c r="EF320" s="184">
        <v>-358445997.69694501</v>
      </c>
      <c r="FM320" s="158">
        <v>34425</v>
      </c>
      <c r="FN320" s="156">
        <v>-7.6470322682279504E-2</v>
      </c>
      <c r="FO320" s="156">
        <v>0.109</v>
      </c>
      <c r="FT320" s="156">
        <f t="shared" si="43"/>
        <v>7.3999999999999996E-2</v>
      </c>
      <c r="FU320" s="156">
        <f t="shared" si="44"/>
        <v>21.849007756055453</v>
      </c>
      <c r="FX320" s="156">
        <v>0.26426814545409</v>
      </c>
      <c r="FY320" s="156">
        <v>7.3999999999999996E-2</v>
      </c>
    </row>
    <row r="321" spans="97:181" x14ac:dyDescent="0.35">
      <c r="CS321" s="158">
        <v>41730</v>
      </c>
      <c r="CT321" s="156">
        <v>0.92572521517373296</v>
      </c>
      <c r="CU321" s="156">
        <v>0.09</v>
      </c>
      <c r="CV321" s="184">
        <v>20771245883791.398</v>
      </c>
      <c r="CW321" s="184">
        <v>-9609393383.6646805</v>
      </c>
      <c r="DB321" s="156">
        <v>0.92955052598023602</v>
      </c>
      <c r="DC321" s="156">
        <f t="shared" si="40"/>
        <v>0.6029515124740491</v>
      </c>
      <c r="DR321" s="34"/>
      <c r="DS321" s="34"/>
      <c r="DT321" s="184">
        <f t="shared" si="41"/>
        <v>0.11</v>
      </c>
      <c r="DU321" s="187">
        <f t="shared" si="42"/>
        <v>8.1826108889777593</v>
      </c>
      <c r="ED321" s="156">
        <v>0.11</v>
      </c>
      <c r="EE321" s="184">
        <v>20308648574246.398</v>
      </c>
      <c r="EF321" s="184">
        <v>-357081992.33837402</v>
      </c>
      <c r="FM321" s="158">
        <v>34455</v>
      </c>
      <c r="FN321" s="156">
        <v>-0.37138574280504</v>
      </c>
      <c r="FO321" s="156">
        <v>0.107</v>
      </c>
      <c r="FT321" s="156">
        <f t="shared" si="43"/>
        <v>7.3999999999999996E-2</v>
      </c>
      <c r="FU321" s="156">
        <f t="shared" si="44"/>
        <v>21.849007756055453</v>
      </c>
      <c r="FX321" s="156">
        <v>0.26569146755857997</v>
      </c>
      <c r="FY321" s="156">
        <v>7.3999999999999996E-2</v>
      </c>
    </row>
    <row r="322" spans="97:181" x14ac:dyDescent="0.35">
      <c r="CS322" s="158">
        <v>41760</v>
      </c>
      <c r="CT322" s="156">
        <v>0.93337583678673897</v>
      </c>
      <c r="CU322" s="156">
        <v>0.09</v>
      </c>
      <c r="CV322" s="184">
        <v>21263533967695.301</v>
      </c>
      <c r="CW322" s="184">
        <v>-9649638263.9472008</v>
      </c>
      <c r="DB322" s="156">
        <v>0.93337583678673897</v>
      </c>
      <c r="DC322" s="156">
        <f t="shared" si="40"/>
        <v>0.59393155537308084</v>
      </c>
      <c r="DR322" s="34"/>
      <c r="DS322" s="34"/>
      <c r="DT322" s="184">
        <f t="shared" si="41"/>
        <v>0.12</v>
      </c>
      <c r="DU322" s="187">
        <f t="shared" si="42"/>
        <v>4.3134262406912489</v>
      </c>
      <c r="ED322" s="156">
        <v>0.12</v>
      </c>
      <c r="EE322" s="184">
        <v>20771245883791.398</v>
      </c>
      <c r="EF322" s="184">
        <v>-356404132.835051</v>
      </c>
      <c r="FM322" s="158">
        <v>34486</v>
      </c>
      <c r="FN322" s="156">
        <v>9.2501449574621003E-2</v>
      </c>
      <c r="FO322" s="156">
        <v>0.10299999999999999</v>
      </c>
      <c r="FT322" s="156">
        <f t="shared" si="43"/>
        <v>7.3999999999999996E-2</v>
      </c>
      <c r="FU322" s="156">
        <f t="shared" si="44"/>
        <v>21.849007756055453</v>
      </c>
      <c r="FX322" s="156">
        <v>0.265826236538033</v>
      </c>
      <c r="FY322" s="156">
        <v>7.3999999999999996E-2</v>
      </c>
    </row>
    <row r="323" spans="97:181" x14ac:dyDescent="0.35">
      <c r="CS323" s="158">
        <v>41791</v>
      </c>
      <c r="CT323" s="156">
        <v>0.94102645839974497</v>
      </c>
      <c r="CU323" s="156">
        <v>0.09</v>
      </c>
      <c r="CV323" s="184">
        <v>21261481300533.5</v>
      </c>
      <c r="CW323" s="184">
        <v>-12993367853.2747</v>
      </c>
      <c r="DB323" s="156">
        <v>0.94102645839974497</v>
      </c>
      <c r="DC323" s="156">
        <f t="shared" si="40"/>
        <v>0.57603533825218334</v>
      </c>
      <c r="DR323" s="34"/>
      <c r="DS323" s="34"/>
      <c r="DT323" s="184">
        <f t="shared" si="41"/>
        <v>0.12</v>
      </c>
      <c r="DU323" s="187">
        <f t="shared" si="42"/>
        <v>4.3134262406912489</v>
      </c>
      <c r="ED323" s="156">
        <v>0.12</v>
      </c>
      <c r="EE323" s="184">
        <v>21094888633016.398</v>
      </c>
      <c r="EF323" s="184">
        <v>-354694546.50258702</v>
      </c>
      <c r="FM323" s="158">
        <v>34516</v>
      </c>
      <c r="FN323" s="156">
        <v>0.24909438657777599</v>
      </c>
      <c r="FO323" s="156">
        <v>0.10100000000000001</v>
      </c>
      <c r="FT323" s="156">
        <f t="shared" si="43"/>
        <v>7.3999999999999996E-2</v>
      </c>
      <c r="FU323" s="156">
        <f t="shared" si="44"/>
        <v>21.849007756055453</v>
      </c>
      <c r="FX323" s="156">
        <v>0.26698211866344201</v>
      </c>
      <c r="FY323" s="156">
        <v>7.3999999999999996E-2</v>
      </c>
    </row>
    <row r="324" spans="97:181" x14ac:dyDescent="0.35">
      <c r="CS324" s="158">
        <v>41821</v>
      </c>
      <c r="CT324" s="156">
        <v>0.96397832323876298</v>
      </c>
      <c r="CU324" s="156">
        <v>0.09</v>
      </c>
      <c r="CV324" s="184">
        <v>21237614457498.699</v>
      </c>
      <c r="CW324" s="184">
        <v>-12919563135.7612</v>
      </c>
      <c r="DB324" s="156">
        <v>0.96397832323876298</v>
      </c>
      <c r="DC324" s="156">
        <f t="shared" si="40"/>
        <v>0.52363052113643349</v>
      </c>
      <c r="DR324" s="34"/>
      <c r="DS324" s="34"/>
      <c r="DT324" s="184">
        <f t="shared" si="41"/>
        <v>0.12</v>
      </c>
      <c r="DU324" s="187">
        <f t="shared" si="42"/>
        <v>4.3134262406912489</v>
      </c>
      <c r="ED324" s="156">
        <v>0.12</v>
      </c>
      <c r="EE324" s="184">
        <v>21237614457498.699</v>
      </c>
      <c r="EF324" s="184">
        <v>-352643915.300372</v>
      </c>
      <c r="FM324" s="158">
        <v>34547</v>
      </c>
      <c r="FN324" s="156">
        <v>0.13447622801058201</v>
      </c>
      <c r="FO324" s="156">
        <v>0.10199999999999999</v>
      </c>
      <c r="FT324" s="156">
        <f t="shared" si="43"/>
        <v>7.3999999999999996E-2</v>
      </c>
      <c r="FU324" s="156">
        <f t="shared" si="44"/>
        <v>21.849007756055453</v>
      </c>
      <c r="FX324" s="156">
        <v>0.27016224418328</v>
      </c>
      <c r="FY324" s="156">
        <v>7.3999999999999996E-2</v>
      </c>
    </row>
    <row r="325" spans="97:181" x14ac:dyDescent="0.35">
      <c r="CS325" s="158">
        <v>41852</v>
      </c>
      <c r="CT325" s="156">
        <v>0.96780363404526604</v>
      </c>
      <c r="CU325" s="156">
        <v>0.09</v>
      </c>
      <c r="CV325" s="184">
        <v>21335421933294.5</v>
      </c>
      <c r="CW325" s="184">
        <v>-11040259671.6476</v>
      </c>
      <c r="DB325" s="156">
        <v>0.96780363404526604</v>
      </c>
      <c r="DC325" s="156">
        <f t="shared" si="40"/>
        <v>0.51510181466435712</v>
      </c>
      <c r="DR325" s="34"/>
      <c r="DS325" s="34"/>
      <c r="DT325" s="184">
        <f t="shared" si="41"/>
        <v>0.12</v>
      </c>
      <c r="DU325" s="187">
        <f t="shared" si="42"/>
        <v>4.3134262406912489</v>
      </c>
      <c r="ED325" s="156">
        <v>0.12</v>
      </c>
      <c r="EE325" s="184">
        <v>21257668785573.199</v>
      </c>
      <c r="EF325" s="184">
        <v>-343091522.433258</v>
      </c>
      <c r="FM325" s="158">
        <v>34578</v>
      </c>
      <c r="FN325" s="156">
        <v>0.41369593192652698</v>
      </c>
      <c r="FO325" s="156">
        <v>0.10100000000000001</v>
      </c>
      <c r="FT325" s="156">
        <f t="shared" si="43"/>
        <v>7.3999999999999996E-2</v>
      </c>
      <c r="FU325" s="156">
        <f t="shared" si="44"/>
        <v>21.849007756055453</v>
      </c>
      <c r="FX325" s="156">
        <v>0.27128489021262397</v>
      </c>
      <c r="FY325" s="156">
        <v>7.3999999999999996E-2</v>
      </c>
    </row>
    <row r="326" spans="97:181" x14ac:dyDescent="0.35">
      <c r="CS326" s="158">
        <v>41883</v>
      </c>
      <c r="CT326" s="156">
        <v>0.96780363404526604</v>
      </c>
      <c r="CU326" s="156">
        <v>0.09</v>
      </c>
      <c r="CV326" s="184">
        <v>21389309927330.398</v>
      </c>
      <c r="CW326" s="184">
        <v>-15694278935.9828</v>
      </c>
      <c r="DB326" s="156">
        <v>0.96780363404526604</v>
      </c>
      <c r="DC326" s="156">
        <f t="shared" si="40"/>
        <v>0.51510181466435712</v>
      </c>
      <c r="DR326" s="34"/>
      <c r="DS326" s="34"/>
      <c r="DT326" s="184">
        <f t="shared" si="41"/>
        <v>0.12</v>
      </c>
      <c r="DU326" s="187">
        <f t="shared" si="42"/>
        <v>4.3134262406912489</v>
      </c>
      <c r="ED326" s="156">
        <v>0.12</v>
      </c>
      <c r="EE326" s="184">
        <v>21261481300533.5</v>
      </c>
      <c r="EF326" s="184">
        <v>-329276922.23965502</v>
      </c>
      <c r="FM326" s="158">
        <v>34608</v>
      </c>
      <c r="FN326" s="156">
        <v>-0.15674120661921301</v>
      </c>
      <c r="FO326" s="156">
        <v>0.1</v>
      </c>
      <c r="FT326" s="156">
        <f t="shared" si="43"/>
        <v>7.3999999999999996E-2</v>
      </c>
      <c r="FU326" s="156">
        <f t="shared" si="44"/>
        <v>21.849007756055453</v>
      </c>
      <c r="FX326" s="156">
        <v>0.27159084267124101</v>
      </c>
      <c r="FY326" s="156">
        <v>7.3999999999999996E-2</v>
      </c>
    </row>
    <row r="327" spans="97:181" x14ac:dyDescent="0.35">
      <c r="CS327" s="158">
        <v>41913</v>
      </c>
      <c r="CT327" s="156">
        <v>0.96780363404526604</v>
      </c>
      <c r="CU327" s="156">
        <v>0.09</v>
      </c>
      <c r="CV327" s="184">
        <v>21790540073180.5</v>
      </c>
      <c r="CW327" s="184">
        <v>-12290446235.457199</v>
      </c>
      <c r="DB327" s="156">
        <v>0.96780363404526604</v>
      </c>
      <c r="DC327" s="156">
        <f t="shared" si="40"/>
        <v>0.51510181466435712</v>
      </c>
      <c r="DR327" s="34"/>
      <c r="DS327" s="34"/>
      <c r="DT327" s="184">
        <f t="shared" si="41"/>
        <v>0.12</v>
      </c>
      <c r="DU327" s="187">
        <f t="shared" si="42"/>
        <v>4.3134262406912489</v>
      </c>
      <c r="ED327" s="156">
        <v>0.12</v>
      </c>
      <c r="EE327" s="184">
        <v>21263533967695.301</v>
      </c>
      <c r="EF327" s="184">
        <v>-320847941.31445497</v>
      </c>
      <c r="FM327" s="158">
        <v>34639</v>
      </c>
      <c r="FN327" s="156">
        <v>0.537600177930601</v>
      </c>
      <c r="FO327" s="156">
        <v>9.7000000000000003E-2</v>
      </c>
      <c r="FT327" s="156">
        <f t="shared" si="43"/>
        <v>7.4999999999999997E-2</v>
      </c>
      <c r="FU327" s="156">
        <f t="shared" si="44"/>
        <v>22.175741389261525</v>
      </c>
      <c r="FX327" s="156">
        <v>0.274682064936077</v>
      </c>
      <c r="FY327" s="156">
        <v>7.4999999999999997E-2</v>
      </c>
    </row>
    <row r="328" spans="97:181" x14ac:dyDescent="0.35">
      <c r="CS328" s="158">
        <v>41944</v>
      </c>
      <c r="CT328" s="156">
        <v>0.96780363404526604</v>
      </c>
      <c r="CU328" s="156">
        <v>0.09</v>
      </c>
      <c r="CV328" s="184">
        <v>21795133555047.102</v>
      </c>
      <c r="CW328" s="184">
        <v>-15324208233.8962</v>
      </c>
      <c r="DB328" s="156">
        <v>0.96780363404526604</v>
      </c>
      <c r="DC328" s="156">
        <f t="shared" si="40"/>
        <v>0.51510181466435712</v>
      </c>
      <c r="DR328" s="34"/>
      <c r="DS328" s="34"/>
      <c r="DT328" s="184">
        <f t="shared" si="41"/>
        <v>0.12</v>
      </c>
      <c r="DU328" s="187">
        <f t="shared" si="42"/>
        <v>4.3134262406912489</v>
      </c>
      <c r="ED328" s="156">
        <v>0.12</v>
      </c>
      <c r="EE328" s="184">
        <v>21335421933294.5</v>
      </c>
      <c r="EF328" s="184">
        <v>-316051857.85532302</v>
      </c>
      <c r="FM328" s="158">
        <v>34669</v>
      </c>
      <c r="FN328" s="156">
        <v>0.17185772944847899</v>
      </c>
      <c r="FO328" s="156">
        <v>9.6000000000000002E-2</v>
      </c>
      <c r="FT328" s="156">
        <f t="shared" si="43"/>
        <v>7.4999999999999997E-2</v>
      </c>
      <c r="FU328" s="156">
        <f t="shared" si="44"/>
        <v>22.175741389261525</v>
      </c>
      <c r="FX328" s="156">
        <v>0.27500449813709799</v>
      </c>
      <c r="FY328" s="156">
        <v>7.4999999999999997E-2</v>
      </c>
    </row>
    <row r="329" spans="97:181" x14ac:dyDescent="0.35">
      <c r="CS329" s="158">
        <v>41974</v>
      </c>
      <c r="CT329" s="156">
        <v>0.96780363404526604</v>
      </c>
      <c r="CU329" s="156">
        <v>0.09</v>
      </c>
      <c r="CV329" s="184">
        <v>21981403504602.898</v>
      </c>
      <c r="CW329" s="184">
        <v>-8531030438.7062502</v>
      </c>
      <c r="DB329" s="156">
        <v>0.96780363404526604</v>
      </c>
      <c r="DC329" s="156">
        <f t="shared" si="40"/>
        <v>0.51510181466435712</v>
      </c>
      <c r="DR329" s="34"/>
      <c r="DS329" s="34"/>
      <c r="DT329" s="184">
        <f t="shared" si="41"/>
        <v>0.12</v>
      </c>
      <c r="DU329" s="187">
        <f t="shared" si="42"/>
        <v>4.3134262406912489</v>
      </c>
      <c r="ED329" s="156">
        <v>0.12</v>
      </c>
      <c r="EE329" s="184">
        <v>21389309927330.398</v>
      </c>
      <c r="EF329" s="184">
        <v>-315419543.432607</v>
      </c>
      <c r="FM329" s="158">
        <v>34700</v>
      </c>
      <c r="FN329" s="156">
        <v>0.15123625695044299</v>
      </c>
      <c r="FO329" s="156">
        <v>9.6000000000000002E-2</v>
      </c>
      <c r="FT329" s="156">
        <f t="shared" si="43"/>
        <v>7.4999999999999997E-2</v>
      </c>
      <c r="FU329" s="156">
        <f t="shared" si="44"/>
        <v>22.175741389261525</v>
      </c>
      <c r="FX329" s="156">
        <v>0.27728061270496301</v>
      </c>
      <c r="FY329" s="156">
        <v>7.4999999999999997E-2</v>
      </c>
    </row>
    <row r="330" spans="97:181" x14ac:dyDescent="0.35">
      <c r="CS330" s="158">
        <v>42005</v>
      </c>
      <c r="CT330" s="156">
        <v>0.97162894485176898</v>
      </c>
      <c r="CU330" s="156">
        <v>8.7499999999999994E-2</v>
      </c>
      <c r="CV330" s="184">
        <v>22143141121217.801</v>
      </c>
      <c r="CW330" s="184">
        <v>-7519550166.46982</v>
      </c>
      <c r="DB330" s="156">
        <v>0.96780363404526604</v>
      </c>
      <c r="DC330" s="156">
        <f t="shared" si="40"/>
        <v>0.51510181466435712</v>
      </c>
      <c r="DR330" s="34"/>
      <c r="DS330" s="34"/>
      <c r="DT330" s="184">
        <f t="shared" si="41"/>
        <v>0.12</v>
      </c>
      <c r="DU330" s="187">
        <f t="shared" si="42"/>
        <v>4.3134262406912489</v>
      </c>
      <c r="ED330" s="156">
        <v>0.12</v>
      </c>
      <c r="EE330" s="184">
        <v>21790540073180.5</v>
      </c>
      <c r="EF330" s="184">
        <v>-309992038.65668201</v>
      </c>
      <c r="FM330" s="158">
        <v>34731</v>
      </c>
      <c r="FN330" s="156">
        <v>0.44601763861309102</v>
      </c>
      <c r="FO330" s="156">
        <v>9.6000000000000002E-2</v>
      </c>
      <c r="FT330" s="156">
        <f t="shared" si="43"/>
        <v>7.4999999999999997E-2</v>
      </c>
      <c r="FU330" s="156">
        <f t="shared" si="44"/>
        <v>22.175741389261525</v>
      </c>
      <c r="FX330" s="156">
        <v>0.27820467535022803</v>
      </c>
      <c r="FY330" s="156">
        <v>7.4999999999999997E-2</v>
      </c>
    </row>
    <row r="331" spans="97:181" x14ac:dyDescent="0.35">
      <c r="CS331" s="158">
        <v>42036</v>
      </c>
      <c r="CT331" s="156">
        <v>0.96780363404526604</v>
      </c>
      <c r="CU331" s="156">
        <v>8.7499999999999994E-2</v>
      </c>
      <c r="CV331" s="184">
        <v>22360514162684.801</v>
      </c>
      <c r="CW331" s="184">
        <v>-8271777956.9320202</v>
      </c>
      <c r="DB331" s="156">
        <v>0.97162894485176898</v>
      </c>
      <c r="DC331" s="156">
        <f t="shared" si="40"/>
        <v>0.50663607326267934</v>
      </c>
      <c r="DR331" s="34"/>
      <c r="DS331" s="34"/>
      <c r="DT331" s="184">
        <f t="shared" si="41"/>
        <v>0.12</v>
      </c>
      <c r="DU331" s="187">
        <f t="shared" si="42"/>
        <v>4.3134262406912489</v>
      </c>
      <c r="ED331" s="156">
        <v>0.12</v>
      </c>
      <c r="EE331" s="184">
        <v>21795133555047.102</v>
      </c>
      <c r="EF331" s="184">
        <v>-298510821.73108202</v>
      </c>
      <c r="FM331" s="158">
        <v>34759</v>
      </c>
      <c r="FN331" s="156">
        <v>0.263070793309506</v>
      </c>
      <c r="FO331" s="156">
        <v>9.7000000000000003E-2</v>
      </c>
      <c r="FT331" s="156">
        <f t="shared" si="43"/>
        <v>7.4999999999999997E-2</v>
      </c>
      <c r="FU331" s="156">
        <f t="shared" si="44"/>
        <v>22.175741389261525</v>
      </c>
      <c r="FX331" s="156">
        <v>0.278979215055354</v>
      </c>
      <c r="FY331" s="156">
        <v>7.4999999999999997E-2</v>
      </c>
    </row>
    <row r="332" spans="97:181" x14ac:dyDescent="0.35">
      <c r="CS332" s="158">
        <v>42064</v>
      </c>
      <c r="CT332" s="156">
        <v>0.97162894485176898</v>
      </c>
      <c r="CU332" s="156">
        <v>8.5000000000000006E-2</v>
      </c>
      <c r="CV332" s="184">
        <v>22498758566129.301</v>
      </c>
      <c r="CW332" s="184">
        <v>-13145247848.3283</v>
      </c>
      <c r="DB332" s="156">
        <v>0.97162894485176898</v>
      </c>
      <c r="DC332" s="156">
        <f t="shared" si="40"/>
        <v>0.50663607326267934</v>
      </c>
      <c r="DR332" s="34"/>
      <c r="DS332" s="34"/>
      <c r="DT332" s="184">
        <f t="shared" si="41"/>
        <v>0.12</v>
      </c>
      <c r="DU332" s="187">
        <f t="shared" si="42"/>
        <v>4.3134262406912489</v>
      </c>
      <c r="ED332" s="156">
        <v>0.12</v>
      </c>
      <c r="EE332" s="184">
        <v>21981403504602.898</v>
      </c>
      <c r="EF332" s="184">
        <v>-279174842.681117</v>
      </c>
      <c r="FM332" s="158">
        <v>34790</v>
      </c>
      <c r="FN332" s="156">
        <v>0.15084915307112401</v>
      </c>
      <c r="FO332" s="156">
        <v>9.5000000000000001E-2</v>
      </c>
      <c r="FT332" s="156">
        <f t="shared" si="43"/>
        <v>7.4999999999999997E-2</v>
      </c>
      <c r="FU332" s="156">
        <f t="shared" si="44"/>
        <v>22.175741389261525</v>
      </c>
      <c r="FX332" s="156">
        <v>0.28010524349798499</v>
      </c>
      <c r="FY332" s="156">
        <v>7.4999999999999997E-2</v>
      </c>
    </row>
    <row r="333" spans="97:181" x14ac:dyDescent="0.35">
      <c r="CS333" s="158">
        <v>42095</v>
      </c>
      <c r="CT333" s="156">
        <v>0.97927956646477499</v>
      </c>
      <c r="CU333" s="156">
        <v>8.5000000000000006E-2</v>
      </c>
      <c r="CV333" s="184">
        <v>22887362235426.301</v>
      </c>
      <c r="CW333" s="184">
        <v>-11267448773.152901</v>
      </c>
      <c r="DB333" s="156">
        <v>0.97927956646477499</v>
      </c>
      <c r="DC333" s="156">
        <f t="shared" si="40"/>
        <v>0.4898993606618825</v>
      </c>
      <c r="DR333" s="34"/>
      <c r="DS333" s="34"/>
      <c r="DT333" s="184">
        <f t="shared" si="41"/>
        <v>0.12</v>
      </c>
      <c r="DU333" s="187">
        <f t="shared" si="42"/>
        <v>4.3134262406912489</v>
      </c>
      <c r="ED333" s="156">
        <v>0.12</v>
      </c>
      <c r="EE333" s="184">
        <v>22143141121217.801</v>
      </c>
      <c r="EF333" s="184">
        <v>-269278076.42420501</v>
      </c>
      <c r="FM333" s="158">
        <v>34820</v>
      </c>
      <c r="FN333" s="156">
        <v>0.235174834445664</v>
      </c>
      <c r="FO333" s="156">
        <v>9.5000000000000001E-2</v>
      </c>
      <c r="FT333" s="156">
        <f t="shared" si="43"/>
        <v>7.4999999999999997E-2</v>
      </c>
      <c r="FU333" s="156">
        <f t="shared" si="44"/>
        <v>22.175741389261525</v>
      </c>
      <c r="FX333" s="156">
        <v>0.28052678972113998</v>
      </c>
      <c r="FY333" s="156">
        <v>7.4999999999999997E-2</v>
      </c>
    </row>
    <row r="334" spans="97:181" x14ac:dyDescent="0.35">
      <c r="CS334" s="158">
        <v>42125</v>
      </c>
      <c r="CT334" s="156">
        <v>0.98693018807778099</v>
      </c>
      <c r="CU334" s="156">
        <v>8.5000000000000006E-2</v>
      </c>
      <c r="CV334" s="184">
        <v>23362600230189.602</v>
      </c>
      <c r="CW334" s="184">
        <v>-9394319376.300211</v>
      </c>
      <c r="DB334" s="156">
        <v>0.98693018807778099</v>
      </c>
      <c r="DC334" s="156">
        <f t="shared" si="40"/>
        <v>0.47343160150937663</v>
      </c>
      <c r="DR334" s="34"/>
      <c r="DS334" s="34"/>
      <c r="DT334" s="184">
        <f t="shared" si="41"/>
        <v>0.12</v>
      </c>
      <c r="DU334" s="187">
        <f t="shared" si="42"/>
        <v>4.3134262406912489</v>
      </c>
      <c r="ED334" s="156">
        <v>0.12</v>
      </c>
      <c r="EE334" s="184">
        <v>22360514162684.801</v>
      </c>
      <c r="EF334" s="184">
        <v>-268520943.747886</v>
      </c>
      <c r="FM334" s="158">
        <v>34851</v>
      </c>
      <c r="FN334" s="156">
        <v>-2.3113354798688101E-2</v>
      </c>
      <c r="FO334" s="156">
        <v>9.5000000000000001E-2</v>
      </c>
      <c r="FT334" s="156">
        <f t="shared" si="43"/>
        <v>7.4999999999999997E-2</v>
      </c>
      <c r="FU334" s="156">
        <f t="shared" si="44"/>
        <v>22.175741389261525</v>
      </c>
      <c r="FX334" s="156">
        <v>0.28307380678414701</v>
      </c>
      <c r="FY334" s="156">
        <v>7.4999999999999997E-2</v>
      </c>
    </row>
    <row r="335" spans="97:181" x14ac:dyDescent="0.35">
      <c r="CS335" s="158">
        <v>42156</v>
      </c>
      <c r="CT335" s="156">
        <v>0.99840612049729005</v>
      </c>
      <c r="CU335" s="156">
        <v>8.2500000000000004E-2</v>
      </c>
      <c r="CV335" s="184">
        <v>23216712512209.301</v>
      </c>
      <c r="CW335" s="184">
        <v>-11461219795.652</v>
      </c>
      <c r="DB335" s="156">
        <v>0.99840612049729005</v>
      </c>
      <c r="DC335" s="156">
        <f t="shared" si="40"/>
        <v>0.44925670116333505</v>
      </c>
      <c r="DR335" s="34"/>
      <c r="DS335" s="34"/>
      <c r="DT335" s="184">
        <f t="shared" si="41"/>
        <v>0.12</v>
      </c>
      <c r="DU335" s="187">
        <f t="shared" si="42"/>
        <v>4.3134262406912489</v>
      </c>
      <c r="ED335" s="156">
        <v>0.12</v>
      </c>
      <c r="EE335" s="184">
        <v>22489536883386</v>
      </c>
      <c r="EF335" s="184">
        <v>-264395519.04905</v>
      </c>
      <c r="FM335" s="158">
        <v>34881</v>
      </c>
      <c r="FN335" s="156">
        <v>0.36887457964878301</v>
      </c>
      <c r="FO335" s="156">
        <v>9.6000000000000002E-2</v>
      </c>
      <c r="FT335" s="156">
        <f t="shared" si="43"/>
        <v>7.4999999999999997E-2</v>
      </c>
      <c r="FU335" s="156">
        <f t="shared" si="44"/>
        <v>22.175741389261525</v>
      </c>
      <c r="FX335" s="156">
        <v>0.28370497228715602</v>
      </c>
      <c r="FY335" s="156">
        <v>7.4999999999999997E-2</v>
      </c>
    </row>
    <row r="336" spans="97:181" x14ac:dyDescent="0.35">
      <c r="CS336" s="158">
        <v>42186</v>
      </c>
      <c r="CT336" s="156">
        <v>1.0060567421102999</v>
      </c>
      <c r="CU336" s="156">
        <v>8.2500000000000004E-2</v>
      </c>
      <c r="CV336" s="184">
        <v>23522032341551.602</v>
      </c>
      <c r="CW336" s="184">
        <v>-11935663610.7894</v>
      </c>
      <c r="DB336" s="156">
        <v>1.0060567421102999</v>
      </c>
      <c r="DC336" s="156">
        <f t="shared" si="40"/>
        <v>0.43350484235930853</v>
      </c>
      <c r="DR336" s="34"/>
      <c r="DS336" s="34"/>
      <c r="DT336" s="184">
        <f t="shared" si="41"/>
        <v>0.12</v>
      </c>
      <c r="DU336" s="187">
        <f t="shared" si="42"/>
        <v>4.3134262406912489</v>
      </c>
      <c r="ED336" s="156">
        <v>0.12</v>
      </c>
      <c r="EE336" s="184">
        <v>22498758566129.301</v>
      </c>
      <c r="EF336" s="184">
        <v>-260322588.62607601</v>
      </c>
      <c r="FM336" s="158">
        <v>34912</v>
      </c>
      <c r="FN336" s="156">
        <v>4.7561201603197503E-2</v>
      </c>
      <c r="FO336" s="156">
        <v>9.5000000000000001E-2</v>
      </c>
      <c r="FT336" s="156">
        <f t="shared" si="43"/>
        <v>7.4999999999999997E-2</v>
      </c>
      <c r="FU336" s="156">
        <f t="shared" si="44"/>
        <v>22.175741389261525</v>
      </c>
      <c r="FX336" s="156">
        <v>0.28541591643972197</v>
      </c>
      <c r="FY336" s="156">
        <v>7.4999999999999997E-2</v>
      </c>
    </row>
    <row r="337" spans="97:181" x14ac:dyDescent="0.35">
      <c r="CS337" s="158">
        <v>42217</v>
      </c>
      <c r="CT337" s="156">
        <v>1.0098820529168</v>
      </c>
      <c r="CU337" s="156">
        <v>8.2500000000000004E-2</v>
      </c>
      <c r="CV337" s="184">
        <v>23659827958797</v>
      </c>
      <c r="CW337" s="184">
        <v>-12634210387.250099</v>
      </c>
      <c r="DB337" s="156">
        <v>1.0098820529168</v>
      </c>
      <c r="DC337" s="156">
        <f t="shared" si="40"/>
        <v>0.42574151411119082</v>
      </c>
      <c r="DR337" s="34"/>
      <c r="DS337" s="34"/>
      <c r="DT337" s="184">
        <f t="shared" si="41"/>
        <v>0.12</v>
      </c>
      <c r="DU337" s="187">
        <f t="shared" si="42"/>
        <v>4.3134262406912489</v>
      </c>
      <c r="ED337" s="156">
        <v>0.12</v>
      </c>
      <c r="EE337" s="184">
        <v>22887362235426.301</v>
      </c>
      <c r="EF337" s="184">
        <v>-254879950.513156</v>
      </c>
      <c r="FM337" s="158">
        <v>34943</v>
      </c>
      <c r="FN337" s="156">
        <v>0.18728056845246999</v>
      </c>
      <c r="FO337" s="156">
        <v>9.1999999999999998E-2</v>
      </c>
      <c r="FT337" s="156">
        <f t="shared" si="43"/>
        <v>7.4999999999999997E-2</v>
      </c>
      <c r="FU337" s="156">
        <f t="shared" si="44"/>
        <v>22.175741389261525</v>
      </c>
      <c r="FX337" s="156">
        <v>0.285429637137734</v>
      </c>
      <c r="FY337" s="156">
        <v>7.4999999999999997E-2</v>
      </c>
    </row>
    <row r="338" spans="97:181" x14ac:dyDescent="0.35">
      <c r="CS338" s="158">
        <v>42248</v>
      </c>
      <c r="CT338" s="156">
        <v>1.0175326745298101</v>
      </c>
      <c r="CU338" s="156">
        <v>8.2500000000000004E-2</v>
      </c>
      <c r="CV338" s="184">
        <v>23659012850962.898</v>
      </c>
      <c r="CW338" s="184">
        <v>-11034288646.599501</v>
      </c>
      <c r="DB338" s="156">
        <v>1.0175326745298101</v>
      </c>
      <c r="DC338" s="156">
        <f t="shared" si="40"/>
        <v>0.41044484026900541</v>
      </c>
      <c r="DR338" s="34"/>
      <c r="DS338" s="34"/>
      <c r="DT338" s="184">
        <f t="shared" si="41"/>
        <v>0.12</v>
      </c>
      <c r="DU338" s="187">
        <f t="shared" si="42"/>
        <v>4.3134262406912489</v>
      </c>
      <c r="ED338" s="156">
        <v>0.12</v>
      </c>
      <c r="EE338" s="184">
        <v>23216712512209.301</v>
      </c>
      <c r="EF338" s="184">
        <v>-254010505.82007399</v>
      </c>
      <c r="FM338" s="158">
        <v>34973</v>
      </c>
      <c r="FN338" s="156">
        <v>-3.9581632688944102E-2</v>
      </c>
      <c r="FO338" s="156">
        <v>9.2999999999999999E-2</v>
      </c>
      <c r="FT338" s="156">
        <f t="shared" si="43"/>
        <v>7.4999999999999997E-2</v>
      </c>
      <c r="FU338" s="156">
        <f t="shared" si="44"/>
        <v>22.175741389261525</v>
      </c>
      <c r="FX338" s="156">
        <v>0.28768957814256002</v>
      </c>
      <c r="FY338" s="156">
        <v>7.4999999999999997E-2</v>
      </c>
    </row>
    <row r="339" spans="97:181" x14ac:dyDescent="0.35">
      <c r="CS339" s="158">
        <v>42278</v>
      </c>
      <c r="CT339" s="156">
        <v>1.0290086069493101</v>
      </c>
      <c r="CU339" s="156">
        <v>7.7499999999999999E-2</v>
      </c>
      <c r="CV339" s="184">
        <v>24335899828340.898</v>
      </c>
      <c r="CW339" s="184">
        <v>-8683497289.3003197</v>
      </c>
      <c r="DB339" s="156">
        <v>1.0213579853363099</v>
      </c>
      <c r="DC339" s="156">
        <f t="shared" si="40"/>
        <v>0.4029132534139947</v>
      </c>
      <c r="DR339" s="34"/>
      <c r="DS339" s="34"/>
      <c r="DT339" s="184">
        <f t="shared" si="41"/>
        <v>0.12</v>
      </c>
      <c r="DU339" s="187">
        <f t="shared" si="42"/>
        <v>4.3134262406912489</v>
      </c>
      <c r="ED339" s="156">
        <v>0.12</v>
      </c>
      <c r="EE339" s="184">
        <v>23362600230189.602</v>
      </c>
      <c r="EF339" s="184">
        <v>-252612588.86916101</v>
      </c>
      <c r="FM339" s="158">
        <v>35004</v>
      </c>
      <c r="FN339" s="156">
        <v>0.45689027226981299</v>
      </c>
      <c r="FO339" s="156">
        <v>9.1999999999999998E-2</v>
      </c>
      <c r="FT339" s="156">
        <f t="shared" si="43"/>
        <v>7.4999999999999997E-2</v>
      </c>
      <c r="FU339" s="156">
        <f t="shared" si="44"/>
        <v>22.175741389261525</v>
      </c>
      <c r="FX339" s="156">
        <v>0.28843920939384299</v>
      </c>
      <c r="FY339" s="156">
        <v>7.4999999999999997E-2</v>
      </c>
    </row>
    <row r="340" spans="97:181" x14ac:dyDescent="0.35">
      <c r="CS340" s="158">
        <v>42309</v>
      </c>
      <c r="CT340" s="156">
        <v>1.0328339177558199</v>
      </c>
      <c r="CU340" s="156">
        <v>7.7499999999999999E-2</v>
      </c>
      <c r="CV340" s="184">
        <v>24311133294342.5</v>
      </c>
      <c r="CW340" s="184">
        <v>-9425534189.8435802</v>
      </c>
      <c r="DB340" s="156">
        <v>1.02518329614281</v>
      </c>
      <c r="DC340" s="156">
        <f t="shared" si="40"/>
        <v>0.3954605881341583</v>
      </c>
      <c r="DR340" s="34"/>
      <c r="DS340" s="34"/>
      <c r="DT340" s="184">
        <f t="shared" si="41"/>
        <v>0.12</v>
      </c>
      <c r="DU340" s="187">
        <f t="shared" si="42"/>
        <v>4.3134262406912489</v>
      </c>
      <c r="ED340" s="156">
        <v>0.12</v>
      </c>
      <c r="EE340" s="184">
        <v>23522032341551.602</v>
      </c>
      <c r="EF340" s="184">
        <v>-249490179.39793801</v>
      </c>
      <c r="FM340" s="158">
        <v>35034</v>
      </c>
      <c r="FN340" s="156">
        <v>-0.478215134388914</v>
      </c>
      <c r="FO340" s="156">
        <v>9.4E-2</v>
      </c>
      <c r="FT340" s="156">
        <f t="shared" si="43"/>
        <v>7.4999999999999997E-2</v>
      </c>
      <c r="FU340" s="156">
        <f t="shared" si="44"/>
        <v>22.175741389261525</v>
      </c>
      <c r="FX340" s="156">
        <v>0.28983712339419998</v>
      </c>
      <c r="FY340" s="156">
        <v>7.4999999999999997E-2</v>
      </c>
    </row>
    <row r="341" spans="97:181" x14ac:dyDescent="0.35">
      <c r="CS341" s="158">
        <v>42339</v>
      </c>
      <c r="CT341" s="156">
        <v>1.0290086069493101</v>
      </c>
      <c r="CU341" s="156">
        <v>7.7499999999999999E-2</v>
      </c>
      <c r="CV341" s="184">
        <v>24724356561749.801</v>
      </c>
      <c r="CW341" s="184">
        <v>-10725135893.7964</v>
      </c>
      <c r="DB341" s="156">
        <v>1.0290086069493101</v>
      </c>
      <c r="DC341" s="156">
        <f t="shared" si="40"/>
        <v>0.3880875980132707</v>
      </c>
      <c r="DR341" s="34"/>
      <c r="DS341" s="34"/>
      <c r="DT341" s="184">
        <f t="shared" si="41"/>
        <v>0.12</v>
      </c>
      <c r="DU341" s="187">
        <f t="shared" si="42"/>
        <v>4.3134262406912489</v>
      </c>
      <c r="ED341" s="156">
        <v>0.12</v>
      </c>
      <c r="EE341" s="184">
        <v>23659012850962.898</v>
      </c>
      <c r="EF341" s="184">
        <v>-245672029.48929501</v>
      </c>
      <c r="FM341" s="158">
        <v>35065</v>
      </c>
      <c r="FN341" s="156">
        <v>0.19645283338911201</v>
      </c>
      <c r="FO341" s="156">
        <v>9.4E-2</v>
      </c>
      <c r="FT341" s="156">
        <f t="shared" si="43"/>
        <v>7.4999999999999997E-2</v>
      </c>
      <c r="FU341" s="156">
        <f t="shared" si="44"/>
        <v>22.175741389261525</v>
      </c>
      <c r="FX341" s="156">
        <v>0.29088518619833498</v>
      </c>
      <c r="FY341" s="156">
        <v>7.4999999999999997E-2</v>
      </c>
    </row>
    <row r="342" spans="97:181" x14ac:dyDescent="0.35">
      <c r="CS342" s="158">
        <v>42370</v>
      </c>
      <c r="CT342" s="156">
        <v>1.0290086069493101</v>
      </c>
      <c r="CU342" s="156">
        <v>7.7499999999999999E-2</v>
      </c>
      <c r="CV342" s="184">
        <v>24733681300439.199</v>
      </c>
      <c r="CW342" s="184">
        <v>-7512770301.4576597</v>
      </c>
      <c r="DB342" s="156">
        <v>1.0290086069493101</v>
      </c>
      <c r="DC342" s="156">
        <f t="shared" si="40"/>
        <v>0.3880875980132707</v>
      </c>
      <c r="DR342" s="34"/>
      <c r="DS342" s="34"/>
      <c r="DT342" s="184">
        <f t="shared" si="41"/>
        <v>0.12</v>
      </c>
      <c r="DU342" s="187">
        <f t="shared" si="42"/>
        <v>4.3134262406912489</v>
      </c>
      <c r="ED342" s="156">
        <v>0.12</v>
      </c>
      <c r="EE342" s="184">
        <v>23659827958797</v>
      </c>
      <c r="EF342" s="184">
        <v>-245335791.40039799</v>
      </c>
      <c r="FM342" s="158">
        <v>35096</v>
      </c>
      <c r="FN342" s="156">
        <v>0.16328438897749101</v>
      </c>
      <c r="FO342" s="156">
        <v>9.5000000000000001E-2</v>
      </c>
      <c r="FT342" s="156">
        <f t="shared" si="43"/>
        <v>7.4999999999999997E-2</v>
      </c>
      <c r="FU342" s="156">
        <f t="shared" si="44"/>
        <v>22.175741389261525</v>
      </c>
      <c r="FX342" s="156">
        <v>0.29511352071199298</v>
      </c>
      <c r="FY342" s="156">
        <v>7.4999999999999997E-2</v>
      </c>
    </row>
    <row r="343" spans="97:181" x14ac:dyDescent="0.35">
      <c r="CS343" s="158">
        <v>42401</v>
      </c>
      <c r="CT343" s="156">
        <v>1.0213579853363099</v>
      </c>
      <c r="CU343" s="156">
        <v>7.7499999999999999E-2</v>
      </c>
      <c r="CV343" s="184">
        <v>25247504035752.602</v>
      </c>
      <c r="CW343" s="184">
        <v>-8144928529.91082</v>
      </c>
      <c r="DB343" s="156">
        <v>1.0290086069493101</v>
      </c>
      <c r="DC343" s="156">
        <f t="shared" si="40"/>
        <v>0.3880875980132707</v>
      </c>
      <c r="DR343" s="34"/>
      <c r="DS343" s="34"/>
      <c r="DT343" s="184">
        <f t="shared" si="41"/>
        <v>0.12</v>
      </c>
      <c r="DU343" s="187">
        <f t="shared" si="42"/>
        <v>4.3134262406912489</v>
      </c>
      <c r="ED343" s="156">
        <v>0.12</v>
      </c>
      <c r="EE343" s="184">
        <v>24311133294342.5</v>
      </c>
      <c r="EF343" s="184">
        <v>-242495448.26051199</v>
      </c>
      <c r="FM343" s="158">
        <v>35125</v>
      </c>
      <c r="FN343" s="156">
        <v>0.364981745501537</v>
      </c>
      <c r="FO343" s="156">
        <v>9.6000000000000002E-2</v>
      </c>
      <c r="FT343" s="156">
        <f t="shared" si="43"/>
        <v>7.5999999999999998E-2</v>
      </c>
      <c r="FU343" s="156">
        <f t="shared" si="44"/>
        <v>22.434109994907075</v>
      </c>
      <c r="FX343" s="156">
        <v>0.295413497222768</v>
      </c>
      <c r="FY343" s="156">
        <v>7.5999999999999998E-2</v>
      </c>
    </row>
    <row r="344" spans="97:181" x14ac:dyDescent="0.35">
      <c r="CS344" s="158">
        <v>42430</v>
      </c>
      <c r="CT344" s="156">
        <v>1.02518329614281</v>
      </c>
      <c r="CU344" s="156">
        <v>7.7499999999999999E-2</v>
      </c>
      <c r="CV344" s="184">
        <v>25532258186767.898</v>
      </c>
      <c r="CW344" s="184">
        <v>-6339121541.5731401</v>
      </c>
      <c r="DB344" s="156">
        <v>1.0328339177558199</v>
      </c>
      <c r="DC344" s="156">
        <f t="shared" si="40"/>
        <v>0.38079498714947463</v>
      </c>
      <c r="DR344" s="34"/>
      <c r="DS344" s="34"/>
      <c r="DT344" s="184">
        <f t="shared" si="41"/>
        <v>0.12</v>
      </c>
      <c r="DU344" s="187">
        <f t="shared" si="42"/>
        <v>4.3134262406912489</v>
      </c>
      <c r="ED344" s="156">
        <v>0.12</v>
      </c>
      <c r="EE344" s="184">
        <v>24335899828340.898</v>
      </c>
      <c r="EF344" s="184">
        <v>-242383786.13979501</v>
      </c>
      <c r="FM344" s="158">
        <v>35156</v>
      </c>
      <c r="FN344" s="156">
        <v>-3.0127423637846502E-2</v>
      </c>
      <c r="FO344" s="156">
        <v>9.2999999999999999E-2</v>
      </c>
      <c r="FT344" s="156">
        <f t="shared" si="43"/>
        <v>7.5999999999999998E-2</v>
      </c>
      <c r="FU344" s="156">
        <f t="shared" si="44"/>
        <v>22.434109994907075</v>
      </c>
      <c r="FX344" s="156">
        <v>0.29688309666803597</v>
      </c>
      <c r="FY344" s="156">
        <v>7.5999999999999998E-2</v>
      </c>
    </row>
    <row r="345" spans="97:181" x14ac:dyDescent="0.35">
      <c r="CS345" s="158">
        <v>42461</v>
      </c>
      <c r="CT345" s="156">
        <v>1.03665922856232</v>
      </c>
      <c r="CU345" s="156">
        <v>7.0000000000000007E-2</v>
      </c>
      <c r="CV345" s="184">
        <v>26226334385866</v>
      </c>
      <c r="CW345" s="184">
        <v>-4735378180.0243397</v>
      </c>
      <c r="DB345" s="156">
        <v>1.03665922856232</v>
      </c>
      <c r="DC345" s="156">
        <f t="shared" si="40"/>
        <v>0.37358341065975736</v>
      </c>
      <c r="DR345" s="34"/>
      <c r="DS345" s="34"/>
      <c r="DT345" s="184">
        <f t="shared" si="41"/>
        <v>0.12</v>
      </c>
      <c r="DU345" s="187">
        <f t="shared" si="42"/>
        <v>4.3134262406912489</v>
      </c>
      <c r="ED345" s="156">
        <v>0.12</v>
      </c>
      <c r="EE345" s="184">
        <v>24724356561749.801</v>
      </c>
      <c r="EF345" s="184">
        <v>-237811797.68675199</v>
      </c>
      <c r="FM345" s="158">
        <v>35186</v>
      </c>
      <c r="FN345" s="156">
        <v>0.231283238775223</v>
      </c>
      <c r="FO345" s="156">
        <v>9.1999999999999998E-2</v>
      </c>
      <c r="FT345" s="156">
        <f t="shared" si="43"/>
        <v>7.5999999999999998E-2</v>
      </c>
      <c r="FU345" s="156">
        <f t="shared" si="44"/>
        <v>22.434109994907075</v>
      </c>
      <c r="FX345" s="156">
        <v>0.29733697878322801</v>
      </c>
      <c r="FY345" s="156">
        <v>7.5999999999999998E-2</v>
      </c>
    </row>
    <row r="346" spans="97:181" x14ac:dyDescent="0.35">
      <c r="CS346" s="158">
        <v>42491</v>
      </c>
      <c r="CT346" s="156">
        <v>1.05196047178833</v>
      </c>
      <c r="CU346" s="156">
        <v>7.0000000000000007E-2</v>
      </c>
      <c r="CV346" s="184">
        <v>26274052059376.801</v>
      </c>
      <c r="CW346" s="184">
        <v>-5276082054.6056404</v>
      </c>
      <c r="DB346" s="156">
        <v>1.0481351609818299</v>
      </c>
      <c r="DC346" s="156">
        <f t="shared" si="40"/>
        <v>0.35244071522460257</v>
      </c>
      <c r="DR346" s="34"/>
      <c r="DS346" s="34"/>
      <c r="DT346" s="184">
        <f t="shared" si="41"/>
        <v>0.12</v>
      </c>
      <c r="DU346" s="187">
        <f t="shared" si="42"/>
        <v>4.3134262406912489</v>
      </c>
      <c r="ED346" s="156">
        <v>0.12</v>
      </c>
      <c r="EE346" s="184">
        <v>24733681300439.199</v>
      </c>
      <c r="EF346" s="184">
        <v>-222774200.67340499</v>
      </c>
      <c r="FM346" s="158">
        <v>35217</v>
      </c>
      <c r="FN346" s="156">
        <v>1.5196024034755101E-2</v>
      </c>
      <c r="FO346" s="156">
        <v>9.8000000000000004E-2</v>
      </c>
      <c r="FT346" s="156">
        <f t="shared" si="43"/>
        <v>7.5999999999999998E-2</v>
      </c>
      <c r="FU346" s="156">
        <f t="shared" si="44"/>
        <v>22.434109994907075</v>
      </c>
      <c r="FX346" s="156">
        <v>0.29968454273030298</v>
      </c>
      <c r="FY346" s="156">
        <v>7.5999999999999998E-2</v>
      </c>
    </row>
    <row r="347" spans="97:181" x14ac:dyDescent="0.35">
      <c r="CS347" s="158">
        <v>42522</v>
      </c>
      <c r="CT347" s="156">
        <v>1.0596110934013401</v>
      </c>
      <c r="CU347" s="156">
        <v>7.0000000000000007E-2</v>
      </c>
      <c r="CV347" s="184">
        <v>26419023261293.699</v>
      </c>
      <c r="CW347" s="184">
        <v>-8359584144.4696398</v>
      </c>
      <c r="DB347" s="156">
        <v>1.0481351609818299</v>
      </c>
      <c r="DC347" s="156">
        <f t="shared" si="40"/>
        <v>0.35244071522460257</v>
      </c>
      <c r="DR347" s="34"/>
      <c r="DS347" s="34"/>
      <c r="DT347" s="184">
        <f t="shared" si="41"/>
        <v>0.12</v>
      </c>
      <c r="DU347" s="187">
        <f t="shared" si="42"/>
        <v>4.3134262406912489</v>
      </c>
      <c r="ED347" s="156">
        <v>0.12</v>
      </c>
      <c r="EE347" s="184">
        <v>25247504035752.602</v>
      </c>
      <c r="EF347" s="184">
        <v>-200616714.58369601</v>
      </c>
      <c r="FM347" s="158">
        <v>35247</v>
      </c>
      <c r="FN347" s="156">
        <v>0.285429637137734</v>
      </c>
      <c r="FO347" s="156">
        <v>9.7000000000000003E-2</v>
      </c>
      <c r="FT347" s="156">
        <f t="shared" si="43"/>
        <v>7.5999999999999998E-2</v>
      </c>
      <c r="FU347" s="156">
        <f t="shared" si="44"/>
        <v>22.434109994907075</v>
      </c>
      <c r="FX347" s="156">
        <v>0.29982866379774697</v>
      </c>
      <c r="FY347" s="156">
        <v>7.5999999999999998E-2</v>
      </c>
    </row>
    <row r="348" spans="97:181" x14ac:dyDescent="0.35">
      <c r="CS348" s="158">
        <v>42552</v>
      </c>
      <c r="CT348" s="156">
        <v>1.07108702582085</v>
      </c>
      <c r="CU348" s="156">
        <v>7.0000000000000007E-2</v>
      </c>
      <c r="CV348" s="184">
        <v>26744505394188.199</v>
      </c>
      <c r="CW348" s="184">
        <v>-6771642336.6982298</v>
      </c>
      <c r="DB348" s="156">
        <v>1.05196047178833</v>
      </c>
      <c r="DC348" s="156">
        <f t="shared" si="40"/>
        <v>0.3455588669104484</v>
      </c>
      <c r="DR348" s="34"/>
      <c r="DS348" s="34"/>
      <c r="DT348" s="184">
        <f t="shared" si="41"/>
        <v>0.12</v>
      </c>
      <c r="DU348" s="187">
        <f t="shared" si="42"/>
        <v>4.3134262406912489</v>
      </c>
      <c r="ED348" s="156">
        <v>0.12</v>
      </c>
      <c r="EE348" s="184">
        <v>25532258186767.898</v>
      </c>
      <c r="EF348" s="184">
        <v>-199313475.65671799</v>
      </c>
      <c r="FM348" s="158">
        <v>35278</v>
      </c>
      <c r="FN348" s="156">
        <v>5.6564024378007699E-2</v>
      </c>
      <c r="FO348" s="156">
        <v>9.4E-2</v>
      </c>
      <c r="FT348" s="156">
        <f t="shared" si="43"/>
        <v>7.5999999999999998E-2</v>
      </c>
      <c r="FU348" s="156">
        <f t="shared" si="44"/>
        <v>22.434109994907075</v>
      </c>
      <c r="FX348" s="156">
        <v>0.29998588625356598</v>
      </c>
      <c r="FY348" s="156">
        <v>7.5999999999999998E-2</v>
      </c>
    </row>
    <row r="349" spans="97:181" x14ac:dyDescent="0.35">
      <c r="CS349" s="158">
        <v>42583</v>
      </c>
      <c r="CT349" s="156">
        <v>1.0634364042078399</v>
      </c>
      <c r="CU349" s="156">
        <v>7.0000000000000007E-2</v>
      </c>
      <c r="CV349" s="184">
        <v>27110501840840.898</v>
      </c>
      <c r="CW349" s="184">
        <v>-7770088814.38451</v>
      </c>
      <c r="DB349" s="156">
        <v>1.05196047178833</v>
      </c>
      <c r="DC349" s="156">
        <f t="shared" si="40"/>
        <v>0.3455588669104484</v>
      </c>
      <c r="DR349" s="34"/>
      <c r="DS349" s="34"/>
      <c r="DT349" s="184">
        <f t="shared" si="41"/>
        <v>0.12</v>
      </c>
      <c r="DU349" s="187">
        <f t="shared" si="42"/>
        <v>4.3134262406912489</v>
      </c>
      <c r="ED349" s="156">
        <v>0.12</v>
      </c>
      <c r="EE349" s="184">
        <v>25694513854620.602</v>
      </c>
      <c r="EF349" s="184">
        <v>-194885207.91112599</v>
      </c>
      <c r="FM349" s="158">
        <v>35309</v>
      </c>
      <c r="FN349" s="156">
        <v>0.140150680508807</v>
      </c>
      <c r="FO349" s="156">
        <v>9.9000000000000005E-2</v>
      </c>
      <c r="FT349" s="156">
        <f t="shared" si="43"/>
        <v>7.5999999999999998E-2</v>
      </c>
      <c r="FU349" s="156">
        <f t="shared" si="44"/>
        <v>22.434109994907075</v>
      </c>
      <c r="FX349" s="156">
        <v>0.300156744403478</v>
      </c>
      <c r="FY349" s="156">
        <v>7.5999999999999998E-2</v>
      </c>
    </row>
    <row r="350" spans="97:181" x14ac:dyDescent="0.35">
      <c r="CS350" s="158">
        <v>42614</v>
      </c>
      <c r="CT350" s="156">
        <v>1.0596110934013401</v>
      </c>
      <c r="CU350" s="156">
        <v>7.0000000000000007E-2</v>
      </c>
      <c r="CV350" s="184">
        <v>28331628509268.5</v>
      </c>
      <c r="CW350" s="184">
        <v>-9990872130.1470299</v>
      </c>
      <c r="DB350" s="156">
        <v>1.05196047178833</v>
      </c>
      <c r="DC350" s="156">
        <f t="shared" ref="DC350:DC387" si="45">_xlfn.NORM.DIST(DB350,$CZ$30,$DA$30,FALSE)</f>
        <v>0.3455588669104484</v>
      </c>
      <c r="DR350" s="34"/>
      <c r="DS350" s="34"/>
      <c r="DT350" s="184">
        <f t="shared" ref="DT350:DT387" si="46">IF($DR$28=$ED$29,ED350,IF($DR$28=$EE$29,EE350,EF350))</f>
        <v>0.12</v>
      </c>
      <c r="DU350" s="187">
        <f t="shared" ref="DU350:DU387" si="47">_xlfn.NORM.DIST(DT350,$DR$30,$DS$30,FALSE)</f>
        <v>4.3134262406912489</v>
      </c>
      <c r="ED350" s="156">
        <v>0.12</v>
      </c>
      <c r="EE350" s="184">
        <v>26025834859334.301</v>
      </c>
      <c r="EF350" s="184">
        <v>-194379600.059459</v>
      </c>
      <c r="FM350" s="158">
        <v>35339</v>
      </c>
      <c r="FN350" s="156">
        <v>-2.9032509541637799E-2</v>
      </c>
      <c r="FO350" s="156">
        <v>9.9000000000000005E-2</v>
      </c>
      <c r="FT350" s="156">
        <f t="shared" ref="FT350:FT413" si="48">IF($FR$28=$FX$29,FX350,FY350)</f>
        <v>7.5999999999999998E-2</v>
      </c>
      <c r="FU350" s="156">
        <f t="shared" ref="FU350:FU413" si="49">_xlfn.NORM.DIST(FT350,$FR$30,$FS$30,FALSE)</f>
        <v>22.434109994907075</v>
      </c>
      <c r="FX350" s="156">
        <v>0.30192848322515797</v>
      </c>
      <c r="FY350" s="156">
        <v>7.5999999999999998E-2</v>
      </c>
    </row>
    <row r="351" spans="97:181" x14ac:dyDescent="0.35">
      <c r="CS351" s="158">
        <v>42644</v>
      </c>
      <c r="CT351" s="156">
        <v>1.0634364042078399</v>
      </c>
      <c r="CU351" s="156">
        <v>6.7500000000000004E-2</v>
      </c>
      <c r="CV351" s="184">
        <v>27898048937752</v>
      </c>
      <c r="CW351" s="184">
        <v>-10005182156.805099</v>
      </c>
      <c r="DB351" s="156">
        <v>1.0596110934013401</v>
      </c>
      <c r="DC351" s="156">
        <f t="shared" si="45"/>
        <v>0.33204632771473558</v>
      </c>
      <c r="DR351" s="34"/>
      <c r="DS351" s="34"/>
      <c r="DT351" s="184">
        <f t="shared" si="46"/>
        <v>0.12</v>
      </c>
      <c r="DU351" s="187">
        <f t="shared" si="47"/>
        <v>4.3134262406912489</v>
      </c>
      <c r="ED351" s="156">
        <v>0.12</v>
      </c>
      <c r="EE351" s="184">
        <v>26226334385866</v>
      </c>
      <c r="EF351" s="184">
        <v>-192108496.03859401</v>
      </c>
      <c r="FM351" s="158">
        <v>35370</v>
      </c>
      <c r="FN351" s="156">
        <v>0.43238252800344001</v>
      </c>
      <c r="FO351" s="156">
        <v>9.9000000000000005E-2</v>
      </c>
      <c r="FT351" s="156">
        <f t="shared" si="48"/>
        <v>7.5999999999999998E-2</v>
      </c>
      <c r="FU351" s="156">
        <f t="shared" si="49"/>
        <v>22.434109994907075</v>
      </c>
      <c r="FX351" s="156">
        <v>0.30270352473246398</v>
      </c>
      <c r="FY351" s="156">
        <v>7.5999999999999998E-2</v>
      </c>
    </row>
    <row r="352" spans="97:181" x14ac:dyDescent="0.35">
      <c r="CS352" s="158">
        <v>42675</v>
      </c>
      <c r="CT352" s="156">
        <v>1.0596110934013401</v>
      </c>
      <c r="CU352" s="156">
        <v>6.7500000000000004E-2</v>
      </c>
      <c r="CV352" s="184">
        <v>21094888633016.398</v>
      </c>
      <c r="CW352" s="184">
        <v>-12272460740.6842</v>
      </c>
      <c r="DB352" s="156">
        <v>1.0596110934013401</v>
      </c>
      <c r="DC352" s="156">
        <f t="shared" si="45"/>
        <v>0.33204632771473558</v>
      </c>
      <c r="DR352" s="34"/>
      <c r="DS352" s="34"/>
      <c r="DT352" s="184">
        <f t="shared" si="46"/>
        <v>0.12</v>
      </c>
      <c r="DU352" s="187">
        <f t="shared" si="47"/>
        <v>4.3134262406912489</v>
      </c>
      <c r="ED352" s="156">
        <v>0.12</v>
      </c>
      <c r="EE352" s="184">
        <v>26274052059376.801</v>
      </c>
      <c r="EF352" s="184">
        <v>-191559578.06533</v>
      </c>
      <c r="FM352" s="158">
        <v>35400</v>
      </c>
      <c r="FN352" s="156">
        <v>-4.8730147099278103E-3</v>
      </c>
      <c r="FO352" s="156">
        <v>9.7000000000000003E-2</v>
      </c>
      <c r="FT352" s="156">
        <f t="shared" si="48"/>
        <v>7.5999999999999998E-2</v>
      </c>
      <c r="FU352" s="156">
        <f t="shared" si="49"/>
        <v>22.434109994907075</v>
      </c>
      <c r="FX352" s="156">
        <v>0.30351060696239601</v>
      </c>
      <c r="FY352" s="156">
        <v>7.5999999999999998E-2</v>
      </c>
    </row>
    <row r="353" spans="97:181" x14ac:dyDescent="0.35">
      <c r="CS353" s="158">
        <v>42705</v>
      </c>
      <c r="CT353" s="156">
        <v>1.05196047178833</v>
      </c>
      <c r="CU353" s="156">
        <v>6.7500000000000004E-2</v>
      </c>
      <c r="CV353" s="184">
        <v>20080601177080.5</v>
      </c>
      <c r="CW353" s="184">
        <v>-9790455552.5394707</v>
      </c>
      <c r="DB353" s="156">
        <v>1.0596110934013401</v>
      </c>
      <c r="DC353" s="156">
        <f t="shared" si="45"/>
        <v>0.33204632771473558</v>
      </c>
      <c r="DR353" s="34"/>
      <c r="DS353" s="34"/>
      <c r="DT353" s="184">
        <f t="shared" si="46"/>
        <v>0.12</v>
      </c>
      <c r="DU353" s="187">
        <f t="shared" si="47"/>
        <v>4.3134262406912489</v>
      </c>
      <c r="ED353" s="156">
        <v>0.12</v>
      </c>
      <c r="EE353" s="184">
        <v>26293062389850.301</v>
      </c>
      <c r="EF353" s="184">
        <v>-190411241.59689</v>
      </c>
      <c r="FM353" s="158">
        <v>35431</v>
      </c>
      <c r="FN353" s="156">
        <v>0.14563509505567501</v>
      </c>
      <c r="FO353" s="156">
        <v>9.5000000000000001E-2</v>
      </c>
      <c r="FT353" s="156">
        <f t="shared" si="48"/>
        <v>7.5999999999999998E-2</v>
      </c>
      <c r="FU353" s="156">
        <f t="shared" si="49"/>
        <v>22.434109994907075</v>
      </c>
      <c r="FX353" s="156">
        <v>0.30577634769846102</v>
      </c>
      <c r="FY353" s="156">
        <v>7.5999999999999998E-2</v>
      </c>
    </row>
    <row r="354" spans="97:181" x14ac:dyDescent="0.35">
      <c r="CS354" s="158">
        <v>42736</v>
      </c>
      <c r="CT354" s="156">
        <v>1.0481351609818299</v>
      </c>
      <c r="CU354" s="156">
        <v>6.7500000000000004E-2</v>
      </c>
      <c r="CV354" s="184">
        <v>21257668785573.199</v>
      </c>
      <c r="CW354" s="184">
        <v>-9838218744.6607094</v>
      </c>
      <c r="DB354" s="156">
        <v>1.0596110934013401</v>
      </c>
      <c r="DC354" s="156">
        <f t="shared" si="45"/>
        <v>0.33204632771473558</v>
      </c>
      <c r="DR354" s="34"/>
      <c r="DS354" s="34"/>
      <c r="DT354" s="184">
        <f t="shared" si="46"/>
        <v>0.12</v>
      </c>
      <c r="DU354" s="187">
        <f t="shared" si="47"/>
        <v>4.3134262406912489</v>
      </c>
      <c r="ED354" s="156">
        <v>0.12</v>
      </c>
      <c r="EE354" s="184">
        <v>26419023261293.699</v>
      </c>
      <c r="EF354" s="184">
        <v>-190138503.13998699</v>
      </c>
      <c r="FM354" s="158">
        <v>35462</v>
      </c>
      <c r="FN354" s="156">
        <v>0.18590120366725199</v>
      </c>
      <c r="FO354" s="156">
        <v>9.5000000000000001E-2</v>
      </c>
      <c r="FT354" s="156">
        <f t="shared" si="48"/>
        <v>7.5999999999999998E-2</v>
      </c>
      <c r="FU354" s="156">
        <f t="shared" si="49"/>
        <v>22.434109994907075</v>
      </c>
      <c r="FX354" s="156">
        <v>0.30782169065666398</v>
      </c>
      <c r="FY354" s="156">
        <v>7.5999999999999998E-2</v>
      </c>
    </row>
    <row r="355" spans="97:181" x14ac:dyDescent="0.35">
      <c r="CS355" s="158">
        <v>42767</v>
      </c>
      <c r="CT355" s="156">
        <v>1.0481351609818299</v>
      </c>
      <c r="CU355" s="156">
        <v>6.7500000000000004E-2</v>
      </c>
      <c r="CV355" s="184">
        <v>22489536883386</v>
      </c>
      <c r="CW355" s="184">
        <v>-11568809336.875</v>
      </c>
      <c r="DB355" s="156">
        <v>1.0634364042078399</v>
      </c>
      <c r="DC355" s="156">
        <f t="shared" si="45"/>
        <v>0.32541633860245717</v>
      </c>
      <c r="DR355" s="34"/>
      <c r="DS355" s="34"/>
      <c r="DT355" s="184">
        <f t="shared" si="46"/>
        <v>0.12</v>
      </c>
      <c r="DU355" s="187">
        <f t="shared" si="47"/>
        <v>4.3134262406912489</v>
      </c>
      <c r="ED355" s="156">
        <v>0.12</v>
      </c>
      <c r="EE355" s="184">
        <v>26744505394188.199</v>
      </c>
      <c r="EF355" s="184">
        <v>-176698473.44738501</v>
      </c>
      <c r="FM355" s="158">
        <v>35490</v>
      </c>
      <c r="FN355" s="156">
        <v>0.20321932233578899</v>
      </c>
      <c r="FO355" s="156">
        <v>9.2999999999999999E-2</v>
      </c>
      <c r="FT355" s="156">
        <f t="shared" si="48"/>
        <v>7.5999999999999998E-2</v>
      </c>
      <c r="FU355" s="156">
        <f t="shared" si="49"/>
        <v>22.434109994907075</v>
      </c>
      <c r="FX355" s="156">
        <v>0.30849979790223298</v>
      </c>
      <c r="FY355" s="156">
        <v>7.5999999999999998E-2</v>
      </c>
    </row>
    <row r="356" spans="97:181" x14ac:dyDescent="0.35">
      <c r="CS356" s="158">
        <v>42795</v>
      </c>
      <c r="CT356" s="156">
        <v>1.05196047178833</v>
      </c>
      <c r="CU356" s="156">
        <v>6.7500000000000004E-2</v>
      </c>
      <c r="CV356" s="184">
        <v>26293062389850.301</v>
      </c>
      <c r="CW356" s="184">
        <v>-12850607316.8165</v>
      </c>
      <c r="DB356" s="156">
        <v>1.0634364042078399</v>
      </c>
      <c r="DC356" s="156">
        <f t="shared" si="45"/>
        <v>0.32541633860245717</v>
      </c>
      <c r="DR356" s="34"/>
      <c r="DS356" s="34"/>
      <c r="DT356" s="184">
        <f t="shared" si="46"/>
        <v>0.12</v>
      </c>
      <c r="DU356" s="187">
        <f t="shared" si="47"/>
        <v>4.3134262406912489</v>
      </c>
      <c r="ED356" s="156">
        <v>0.12</v>
      </c>
      <c r="EE356" s="184">
        <v>26807219313914.5</v>
      </c>
      <c r="EF356" s="184">
        <v>-167055687.286823</v>
      </c>
      <c r="FM356" s="158">
        <v>35521</v>
      </c>
      <c r="FN356" s="156">
        <v>0.21475025748759499</v>
      </c>
      <c r="FO356" s="156">
        <v>9.4E-2</v>
      </c>
      <c r="FT356" s="156">
        <f t="shared" si="48"/>
        <v>7.5999999999999998E-2</v>
      </c>
      <c r="FU356" s="156">
        <f t="shared" si="49"/>
        <v>22.434109994907075</v>
      </c>
      <c r="FX356" s="156">
        <v>0.30875119438200299</v>
      </c>
      <c r="FY356" s="156">
        <v>7.5999999999999998E-2</v>
      </c>
    </row>
    <row r="357" spans="97:181" x14ac:dyDescent="0.35">
      <c r="CS357" s="158">
        <v>42826</v>
      </c>
      <c r="CT357" s="156">
        <v>1.0596110934013401</v>
      </c>
      <c r="CU357" s="156">
        <v>6.5000000000000002E-2</v>
      </c>
      <c r="CV357" s="184">
        <v>25694513854620.602</v>
      </c>
      <c r="CW357" s="184">
        <v>-14275374209.242001</v>
      </c>
      <c r="DB357" s="156">
        <v>1.0634364042078399</v>
      </c>
      <c r="DC357" s="156">
        <f t="shared" si="45"/>
        <v>0.32541633860245717</v>
      </c>
      <c r="DR357" s="34"/>
      <c r="DS357" s="34"/>
      <c r="DT357" s="184">
        <f t="shared" si="46"/>
        <v>0.12</v>
      </c>
      <c r="DU357" s="187">
        <f t="shared" si="47"/>
        <v>4.3134262406912489</v>
      </c>
      <c r="ED357" s="156">
        <v>0.12</v>
      </c>
      <c r="EE357" s="184">
        <v>27110501840840.898</v>
      </c>
      <c r="EF357" s="184">
        <v>-159239679.542465</v>
      </c>
      <c r="FM357" s="158">
        <v>35551</v>
      </c>
      <c r="FN357" s="156">
        <v>5.79690493384186E-2</v>
      </c>
      <c r="FO357" s="156">
        <v>9.4E-2</v>
      </c>
      <c r="FT357" s="156">
        <f t="shared" si="48"/>
        <v>7.5999999999999998E-2</v>
      </c>
      <c r="FU357" s="156">
        <f t="shared" si="49"/>
        <v>22.434109994907075</v>
      </c>
      <c r="FX357" s="156">
        <v>0.30967240614542202</v>
      </c>
      <c r="FY357" s="156">
        <v>7.5999999999999998E-2</v>
      </c>
    </row>
    <row r="358" spans="97:181" x14ac:dyDescent="0.35">
      <c r="CS358" s="158">
        <v>42856</v>
      </c>
      <c r="CT358" s="156">
        <v>1.0634364042078399</v>
      </c>
      <c r="CU358" s="156">
        <v>6.5000000000000002E-2</v>
      </c>
      <c r="CV358" s="184">
        <v>26025834859334.301</v>
      </c>
      <c r="CW358" s="184">
        <v>-13450158677.1271</v>
      </c>
      <c r="DB358" s="156">
        <v>1.07108702582085</v>
      </c>
      <c r="DC358" s="156">
        <f t="shared" si="45"/>
        <v>0.3124103443028628</v>
      </c>
      <c r="DR358" s="34"/>
      <c r="DS358" s="34"/>
      <c r="DT358" s="184">
        <f t="shared" si="46"/>
        <v>0.12</v>
      </c>
      <c r="DU358" s="187">
        <f t="shared" si="47"/>
        <v>4.3134262406912489</v>
      </c>
      <c r="ED358" s="156">
        <v>0.12</v>
      </c>
      <c r="EE358" s="184">
        <v>27185061944354.602</v>
      </c>
      <c r="EF358" s="184">
        <v>-156666659.37313399</v>
      </c>
      <c r="FM358" s="158">
        <v>35582</v>
      </c>
      <c r="FN358" s="156">
        <v>0.17900735103448501</v>
      </c>
      <c r="FO358" s="156">
        <v>9.0999999999999998E-2</v>
      </c>
      <c r="FT358" s="156">
        <f t="shared" si="48"/>
        <v>7.5999999999999998E-2</v>
      </c>
      <c r="FU358" s="156">
        <f t="shared" si="49"/>
        <v>22.434109994907075</v>
      </c>
      <c r="FX358" s="156">
        <v>0.31284239222634103</v>
      </c>
      <c r="FY358" s="156">
        <v>7.5999999999999998E-2</v>
      </c>
    </row>
    <row r="359" spans="97:181" x14ac:dyDescent="0.35">
      <c r="CS359" s="158">
        <v>42887</v>
      </c>
      <c r="CT359" s="156">
        <v>1.07108702582085</v>
      </c>
      <c r="CU359" s="156">
        <v>6.5000000000000002E-2</v>
      </c>
      <c r="CV359" s="184">
        <v>26807219313914.5</v>
      </c>
      <c r="CW359" s="184">
        <v>-14010652866.1717</v>
      </c>
      <c r="DB359" s="156">
        <v>1.07108702582085</v>
      </c>
      <c r="DC359" s="156">
        <f t="shared" si="45"/>
        <v>0.3124103443028628</v>
      </c>
      <c r="DR359" s="34"/>
      <c r="DS359" s="34"/>
      <c r="DT359" s="184">
        <f t="shared" si="46"/>
        <v>0.12</v>
      </c>
      <c r="DU359" s="187">
        <f t="shared" si="47"/>
        <v>4.3134262406912489</v>
      </c>
      <c r="ED359" s="156">
        <v>0.12</v>
      </c>
      <c r="EE359" s="184">
        <v>27534504255927.898</v>
      </c>
      <c r="EF359" s="184">
        <v>-154494963.51617599</v>
      </c>
      <c r="FM359" s="158">
        <v>35612</v>
      </c>
      <c r="FN359" s="156">
        <v>-5.1390427363597396E-3</v>
      </c>
      <c r="FO359" s="156">
        <v>8.8999999999999996E-2</v>
      </c>
      <c r="FT359" s="156">
        <f t="shared" si="48"/>
        <v>7.5999999999999998E-2</v>
      </c>
      <c r="FU359" s="156">
        <f t="shared" si="49"/>
        <v>22.434109994907075</v>
      </c>
      <c r="FX359" s="156">
        <v>0.31322466723083697</v>
      </c>
      <c r="FY359" s="156">
        <v>7.5999999999999998E-2</v>
      </c>
    </row>
    <row r="360" spans="97:181" x14ac:dyDescent="0.35">
      <c r="CS360" s="158">
        <v>42917</v>
      </c>
      <c r="CT360" s="156">
        <v>1.0902135798533601</v>
      </c>
      <c r="CU360" s="156">
        <v>6.5000000000000002E-2</v>
      </c>
      <c r="CV360" s="184">
        <v>27185061944354.602</v>
      </c>
      <c r="CW360" s="184">
        <v>-11178408156.8911</v>
      </c>
      <c r="DB360" s="156">
        <v>1.0902135798533601</v>
      </c>
      <c r="DC360" s="156">
        <f t="shared" si="45"/>
        <v>0.28138524152796479</v>
      </c>
      <c r="DR360" s="34"/>
      <c r="DS360" s="34"/>
      <c r="DT360" s="184">
        <f t="shared" si="46"/>
        <v>0.12</v>
      </c>
      <c r="DU360" s="187">
        <f t="shared" si="47"/>
        <v>4.3134262406912489</v>
      </c>
      <c r="ED360" s="156">
        <v>0.12</v>
      </c>
      <c r="EE360" s="184">
        <v>27898048937752</v>
      </c>
      <c r="EF360" s="184">
        <v>-150347772.263679</v>
      </c>
      <c r="FM360" s="158">
        <v>35643</v>
      </c>
      <c r="FN360" s="156">
        <v>7.9431255769566805E-2</v>
      </c>
      <c r="FO360" s="156">
        <v>8.8999999999999996E-2</v>
      </c>
      <c r="FT360" s="156">
        <f t="shared" si="48"/>
        <v>7.5999999999999998E-2</v>
      </c>
      <c r="FU360" s="156">
        <f t="shared" si="49"/>
        <v>22.434109994907075</v>
      </c>
      <c r="FX360" s="156">
        <v>0.314774202041392</v>
      </c>
      <c r="FY360" s="156">
        <v>7.5999999999999998E-2</v>
      </c>
    </row>
    <row r="361" spans="97:181" x14ac:dyDescent="0.35">
      <c r="CS361" s="158">
        <v>42948</v>
      </c>
      <c r="CT361" s="156">
        <v>1.0902135798533601</v>
      </c>
      <c r="CU361" s="156">
        <v>6.25E-2</v>
      </c>
      <c r="CV361" s="184">
        <v>27534504255927.898</v>
      </c>
      <c r="CW361" s="184">
        <v>-12773135558.927299</v>
      </c>
      <c r="DB361" s="156">
        <v>1.0902135798533601</v>
      </c>
      <c r="DC361" s="156">
        <f t="shared" si="45"/>
        <v>0.28138524152796479</v>
      </c>
      <c r="DR361" s="34"/>
      <c r="DS361" s="34"/>
      <c r="DT361" s="184">
        <f t="shared" si="46"/>
        <v>0.12</v>
      </c>
      <c r="DU361" s="187">
        <f t="shared" si="47"/>
        <v>4.3134262406912489</v>
      </c>
      <c r="ED361" s="156">
        <v>0.12</v>
      </c>
      <c r="EE361" s="184">
        <v>28331628509268.5</v>
      </c>
      <c r="EF361" s="184">
        <v>-148852885.94896799</v>
      </c>
      <c r="FM361" s="158">
        <v>35674</v>
      </c>
      <c r="FN361" s="156">
        <v>0.15474465090102599</v>
      </c>
      <c r="FO361" s="156">
        <v>8.7999999999999995E-2</v>
      </c>
      <c r="FT361" s="156">
        <f t="shared" si="48"/>
        <v>7.5999999999999998E-2</v>
      </c>
      <c r="FU361" s="156">
        <f t="shared" si="49"/>
        <v>22.434109994907075</v>
      </c>
      <c r="FX361" s="156">
        <v>0.31717430600215202</v>
      </c>
      <c r="FY361" s="156">
        <v>7.5999999999999998E-2</v>
      </c>
    </row>
    <row r="362" spans="97:181" x14ac:dyDescent="0.35">
      <c r="CS362" s="158">
        <v>42979</v>
      </c>
      <c r="CT362" s="156">
        <v>1.0902135798533601</v>
      </c>
      <c r="CU362" s="156">
        <v>6.25E-2</v>
      </c>
      <c r="CV362" s="184">
        <v>28633323342617.602</v>
      </c>
      <c r="CW362" s="184">
        <v>-10604941368.3339</v>
      </c>
      <c r="DB362" s="156">
        <v>1.0902135798533601</v>
      </c>
      <c r="DC362" s="156">
        <f t="shared" si="45"/>
        <v>0.28138524152796479</v>
      </c>
      <c r="DR362" s="34"/>
      <c r="DS362" s="34"/>
      <c r="DT362" s="184">
        <f t="shared" si="46"/>
        <v>0.12</v>
      </c>
      <c r="DU362" s="187">
        <f t="shared" si="47"/>
        <v>4.3134262406912489</v>
      </c>
      <c r="ED362" s="156">
        <v>0.12</v>
      </c>
      <c r="EE362" s="184">
        <v>28387434046689.602</v>
      </c>
      <c r="EF362" s="184">
        <v>-130378755.938042</v>
      </c>
      <c r="FM362" s="158">
        <v>35704</v>
      </c>
      <c r="FN362" s="156">
        <v>4.6460950777508399E-2</v>
      </c>
      <c r="FO362" s="156">
        <v>8.8999999999999996E-2</v>
      </c>
      <c r="FT362" s="156">
        <f t="shared" si="48"/>
        <v>7.5999999999999998E-2</v>
      </c>
      <c r="FU362" s="156">
        <f t="shared" si="49"/>
        <v>22.434109994907075</v>
      </c>
      <c r="FX362" s="156">
        <v>0.323948704977982</v>
      </c>
      <c r="FY362" s="156">
        <v>7.5999999999999998E-2</v>
      </c>
    </row>
    <row r="363" spans="97:181" x14ac:dyDescent="0.35">
      <c r="CS363" s="158">
        <v>43009</v>
      </c>
      <c r="CT363" s="156">
        <v>1.09786420146637</v>
      </c>
      <c r="CU363" s="156">
        <v>6.25E-2</v>
      </c>
      <c r="CV363" s="184">
        <v>28516880484964.5</v>
      </c>
      <c r="CW363" s="184">
        <v>-13477387586.757299</v>
      </c>
      <c r="DB363" s="156">
        <v>1.0940388906598699</v>
      </c>
      <c r="DC363" s="156">
        <f t="shared" si="45"/>
        <v>0.27543631705588834</v>
      </c>
      <c r="DR363" s="34"/>
      <c r="DS363" s="34"/>
      <c r="DT363" s="184">
        <f t="shared" si="46"/>
        <v>0.12</v>
      </c>
      <c r="DU363" s="187">
        <f t="shared" si="47"/>
        <v>4.3134262406912489</v>
      </c>
      <c r="ED363" s="156">
        <v>0.12</v>
      </c>
      <c r="EE363" s="184">
        <v>28516880484964.5</v>
      </c>
      <c r="EF363" s="184">
        <v>-122038945.506093</v>
      </c>
      <c r="FM363" s="158">
        <v>35735</v>
      </c>
      <c r="FN363" s="156">
        <v>-0.19440054065198401</v>
      </c>
      <c r="FO363" s="156">
        <v>8.8999999999999996E-2</v>
      </c>
      <c r="FT363" s="156">
        <f t="shared" si="48"/>
        <v>7.5999999999999998E-2</v>
      </c>
      <c r="FU363" s="156">
        <f t="shared" si="49"/>
        <v>22.434109994907075</v>
      </c>
      <c r="FX363" s="156">
        <v>0.32601193927333399</v>
      </c>
      <c r="FY363" s="156">
        <v>7.5999999999999998E-2</v>
      </c>
    </row>
    <row r="364" spans="97:181" x14ac:dyDescent="0.35">
      <c r="CS364" s="158">
        <v>43040</v>
      </c>
      <c r="CT364" s="156">
        <v>1.10168951227287</v>
      </c>
      <c r="CU364" s="156">
        <v>6.25E-2</v>
      </c>
      <c r="CV364" s="184">
        <v>28387434046689.602</v>
      </c>
      <c r="CW364" s="184">
        <v>-13441495495.2432</v>
      </c>
      <c r="DB364" s="156">
        <v>1.09786420146637</v>
      </c>
      <c r="DC364" s="156">
        <f t="shared" si="45"/>
        <v>0.26957275176718593</v>
      </c>
      <c r="DR364" s="34"/>
      <c r="DS364" s="34"/>
      <c r="DT364" s="184">
        <f t="shared" si="46"/>
        <v>0.12</v>
      </c>
      <c r="DU364" s="187">
        <f t="shared" si="47"/>
        <v>4.3134262406912489</v>
      </c>
      <c r="ED364" s="156">
        <v>0.12</v>
      </c>
      <c r="EE364" s="184">
        <v>28633323342617.602</v>
      </c>
      <c r="EF364" s="184">
        <v>-119111310.09732901</v>
      </c>
      <c r="FM364" s="158">
        <v>35765</v>
      </c>
      <c r="FN364" s="156">
        <v>-8.6314850255218206E-2</v>
      </c>
      <c r="FO364" s="156">
        <v>8.5000000000000006E-2</v>
      </c>
      <c r="FT364" s="156">
        <f t="shared" si="48"/>
        <v>7.5999999999999998E-2</v>
      </c>
      <c r="FU364" s="156">
        <f t="shared" si="49"/>
        <v>22.434109994907075</v>
      </c>
      <c r="FX364" s="156">
        <v>0.326391219592643</v>
      </c>
      <c r="FY364" s="156">
        <v>7.5999999999999998E-2</v>
      </c>
    </row>
    <row r="365" spans="97:181" x14ac:dyDescent="0.35">
      <c r="CS365" s="158">
        <v>43070</v>
      </c>
      <c r="CT365" s="156">
        <v>1.0940388906598699</v>
      </c>
      <c r="CU365" s="156">
        <v>6.25E-2</v>
      </c>
      <c r="CV365" s="184">
        <v>29083227417969.102</v>
      </c>
      <c r="CW365" s="184">
        <v>-13354408074.8813</v>
      </c>
      <c r="DB365" s="156">
        <v>1.09786420146637</v>
      </c>
      <c r="DC365" s="156">
        <f t="shared" si="45"/>
        <v>0.26957275176718593</v>
      </c>
      <c r="DR365" s="34"/>
      <c r="DS365" s="34"/>
      <c r="DT365" s="184">
        <f t="shared" si="46"/>
        <v>0.12</v>
      </c>
      <c r="DU365" s="187">
        <f t="shared" si="47"/>
        <v>4.3134262406912489</v>
      </c>
      <c r="ED365" s="156">
        <v>0.12</v>
      </c>
      <c r="EE365" s="184">
        <v>29083227417969.102</v>
      </c>
      <c r="EF365" s="184">
        <v>-115085128.582792</v>
      </c>
      <c r="FM365" s="158">
        <v>35796</v>
      </c>
      <c r="FN365" s="156">
        <v>0.41652909322179499</v>
      </c>
      <c r="FO365" s="156">
        <v>8.7999999999999995E-2</v>
      </c>
      <c r="FT365" s="156">
        <f t="shared" si="48"/>
        <v>7.5999999999999998E-2</v>
      </c>
      <c r="FU365" s="156">
        <f t="shared" si="49"/>
        <v>22.434109994907075</v>
      </c>
      <c r="FX365" s="156">
        <v>0.32729227993196802</v>
      </c>
      <c r="FY365" s="156">
        <v>7.5999999999999998E-2</v>
      </c>
    </row>
    <row r="366" spans="97:181" x14ac:dyDescent="0.35">
      <c r="CS366" s="158">
        <v>43101</v>
      </c>
      <c r="CT366" s="156">
        <v>1.10168951227287</v>
      </c>
      <c r="CU366" s="156">
        <v>6.25E-2</v>
      </c>
      <c r="CV366" s="184">
        <v>29537504411044.301</v>
      </c>
      <c r="CW366" s="184">
        <v>-15327251291.702999</v>
      </c>
      <c r="DB366" s="156">
        <v>1.09786420146637</v>
      </c>
      <c r="DC366" s="156">
        <f t="shared" si="45"/>
        <v>0.26957275176718593</v>
      </c>
      <c r="DR366" s="34"/>
      <c r="DS366" s="34"/>
      <c r="DT366" s="184">
        <f t="shared" si="46"/>
        <v>0.12</v>
      </c>
      <c r="DU366" s="187">
        <f t="shared" si="47"/>
        <v>4.3134262406912489</v>
      </c>
      <c r="ED366" s="156">
        <v>0.12</v>
      </c>
      <c r="EE366" s="184">
        <v>29537504411044.301</v>
      </c>
      <c r="EF366" s="184">
        <v>-112307418.68810999</v>
      </c>
      <c r="FM366" s="158">
        <v>35827</v>
      </c>
      <c r="FN366" s="156">
        <v>0.482377255332959</v>
      </c>
      <c r="FO366" s="156">
        <v>8.5999999999999993E-2</v>
      </c>
      <c r="FT366" s="156">
        <f t="shared" si="48"/>
        <v>7.5999999999999998E-2</v>
      </c>
      <c r="FU366" s="156">
        <f t="shared" si="49"/>
        <v>22.434109994907075</v>
      </c>
      <c r="FX366" s="156">
        <v>0.32792305546091499</v>
      </c>
      <c r="FY366" s="156">
        <v>7.5999999999999998E-2</v>
      </c>
    </row>
    <row r="367" spans="97:181" x14ac:dyDescent="0.35">
      <c r="CS367" s="158">
        <v>43132</v>
      </c>
      <c r="CT367" s="156">
        <v>1.09786420146637</v>
      </c>
      <c r="CU367" s="156">
        <v>6.25E-2</v>
      </c>
      <c r="CV367" s="184">
        <v>29636555058488.5</v>
      </c>
      <c r="CW367" s="184">
        <v>-14345116284.387699</v>
      </c>
      <c r="DB367" s="156">
        <v>1.10168951227287</v>
      </c>
      <c r="DC367" s="156">
        <f t="shared" si="45"/>
        <v>0.26379446749841545</v>
      </c>
      <c r="DR367" s="34"/>
      <c r="DS367" s="34"/>
      <c r="DT367" s="184">
        <f t="shared" si="46"/>
        <v>0.12</v>
      </c>
      <c r="DU367" s="187">
        <f t="shared" si="47"/>
        <v>4.3134262406912489</v>
      </c>
      <c r="ED367" s="156">
        <v>0.12</v>
      </c>
      <c r="EE367" s="184">
        <v>29636555058488.5</v>
      </c>
      <c r="EF367" s="184">
        <v>-102364393.446881</v>
      </c>
      <c r="FM367" s="158">
        <v>35855</v>
      </c>
      <c r="FN367" s="156">
        <v>0.18914322917637499</v>
      </c>
      <c r="FO367" s="156">
        <v>8.4000000000000005E-2</v>
      </c>
      <c r="FT367" s="156">
        <f t="shared" si="48"/>
        <v>7.6999999999999999E-2</v>
      </c>
      <c r="FU367" s="156">
        <f t="shared" si="49"/>
        <v>22.621625517312687</v>
      </c>
      <c r="FX367" s="156">
        <v>0.32837592370427199</v>
      </c>
      <c r="FY367" s="156">
        <v>7.6999999999999999E-2</v>
      </c>
    </row>
    <row r="368" spans="97:181" x14ac:dyDescent="0.35">
      <c r="CS368" s="158">
        <v>43160</v>
      </c>
      <c r="CT368" s="156">
        <v>1.09786420146637</v>
      </c>
      <c r="CU368" s="156">
        <v>6.25E-2</v>
      </c>
      <c r="CV368" s="184">
        <v>32007438296251</v>
      </c>
      <c r="CW368" s="184">
        <v>-15736210216.612801</v>
      </c>
      <c r="DB368" s="156">
        <v>1.10168951227287</v>
      </c>
      <c r="DC368" s="156">
        <f t="shared" si="45"/>
        <v>0.26379446749841545</v>
      </c>
      <c r="DR368" s="34"/>
      <c r="DS368" s="34"/>
      <c r="DT368" s="184">
        <f t="shared" si="46"/>
        <v>0.12</v>
      </c>
      <c r="DU368" s="187">
        <f t="shared" si="47"/>
        <v>4.3134262406912489</v>
      </c>
      <c r="ED368" s="156">
        <v>0.12</v>
      </c>
      <c r="EE368" s="184">
        <v>31355679691123</v>
      </c>
      <c r="EF368" s="184">
        <v>-93312033.777992204</v>
      </c>
      <c r="FM368" s="158">
        <v>35886</v>
      </c>
      <c r="FN368" s="156">
        <v>-9.7165936942527495E-2</v>
      </c>
      <c r="FO368" s="156">
        <v>8.3000000000000004E-2</v>
      </c>
      <c r="FT368" s="156">
        <f t="shared" si="48"/>
        <v>7.6999999999999999E-2</v>
      </c>
      <c r="FU368" s="156">
        <f t="shared" si="49"/>
        <v>22.621625517312687</v>
      </c>
      <c r="FX368" s="156">
        <v>0.33148599809198198</v>
      </c>
      <c r="FY368" s="156">
        <v>7.6999999999999999E-2</v>
      </c>
    </row>
    <row r="369" spans="97:181" x14ac:dyDescent="0.35">
      <c r="CS369" s="158">
        <v>43191</v>
      </c>
      <c r="CT369" s="156">
        <v>1.10168951227287</v>
      </c>
      <c r="CU369" s="156">
        <v>6.25E-2</v>
      </c>
      <c r="CV369" s="184">
        <v>31355679691123</v>
      </c>
      <c r="CW369" s="184">
        <v>-14070374642.0847</v>
      </c>
      <c r="DB369" s="156">
        <v>1.10168951227287</v>
      </c>
      <c r="DC369" s="156">
        <f t="shared" si="45"/>
        <v>0.26379446749841545</v>
      </c>
      <c r="DR369" s="34"/>
      <c r="DS369" s="34"/>
      <c r="DT369" s="184">
        <f t="shared" si="46"/>
        <v>0.12</v>
      </c>
      <c r="DU369" s="187">
        <f t="shared" si="47"/>
        <v>4.3134262406912489</v>
      </c>
      <c r="ED369" s="156">
        <v>0.12</v>
      </c>
      <c r="EE369" s="184">
        <v>31472581494831.199</v>
      </c>
      <c r="EF369" s="184">
        <v>-88670051.040766701</v>
      </c>
      <c r="FM369" s="158">
        <v>35916</v>
      </c>
      <c r="FN369" s="156">
        <v>0.188093882205491</v>
      </c>
      <c r="FO369" s="156">
        <v>8.3000000000000004E-2</v>
      </c>
      <c r="FT369" s="156">
        <f t="shared" si="48"/>
        <v>7.6999999999999999E-2</v>
      </c>
      <c r="FU369" s="156">
        <f t="shared" si="49"/>
        <v>22.621625517312687</v>
      </c>
      <c r="FX369" s="156">
        <v>0.33201186194643001</v>
      </c>
      <c r="FY369" s="156">
        <v>7.6999999999999999E-2</v>
      </c>
    </row>
    <row r="370" spans="97:181" x14ac:dyDescent="0.35">
      <c r="CS370" s="158">
        <v>43221</v>
      </c>
      <c r="CT370" s="156">
        <v>1.1055148230793801</v>
      </c>
      <c r="CU370" s="156">
        <v>6.25E-2</v>
      </c>
      <c r="CV370" s="184">
        <v>31472581494831.199</v>
      </c>
      <c r="CW370" s="184">
        <v>-14062934732.368601</v>
      </c>
      <c r="DB370" s="156">
        <v>1.1055148230793801</v>
      </c>
      <c r="DC370" s="156">
        <f t="shared" si="45"/>
        <v>0.25810134982078609</v>
      </c>
      <c r="DR370" s="34"/>
      <c r="DS370" s="34"/>
      <c r="DT370" s="184">
        <f t="shared" si="46"/>
        <v>0.12</v>
      </c>
      <c r="DU370" s="187">
        <f t="shared" si="47"/>
        <v>4.3134262406912489</v>
      </c>
      <c r="ED370" s="156">
        <v>0.12</v>
      </c>
      <c r="EE370" s="184">
        <v>31676657686217.699</v>
      </c>
      <c r="EF370" s="184">
        <v>-87592279.322308496</v>
      </c>
      <c r="FM370" s="158">
        <v>35947</v>
      </c>
      <c r="FN370" s="156">
        <v>-5.1312265312660598E-3</v>
      </c>
      <c r="FO370" s="156">
        <v>8.4000000000000005E-2</v>
      </c>
      <c r="FT370" s="156">
        <f t="shared" si="48"/>
        <v>7.6999999999999999E-2</v>
      </c>
      <c r="FU370" s="156">
        <f t="shared" si="49"/>
        <v>22.621625517312687</v>
      </c>
      <c r="FX370" s="156">
        <v>0.33420961101718299</v>
      </c>
      <c r="FY370" s="156">
        <v>7.6999999999999999E-2</v>
      </c>
    </row>
    <row r="371" spans="97:181" x14ac:dyDescent="0.35">
      <c r="CS371" s="158">
        <v>43252</v>
      </c>
      <c r="CT371" s="156">
        <v>1.11316544469238</v>
      </c>
      <c r="CU371" s="156">
        <v>6.5000000000000002E-2</v>
      </c>
      <c r="CV371" s="184">
        <v>31676657686217.699</v>
      </c>
      <c r="CW371" s="184">
        <v>-17492721674.817699</v>
      </c>
      <c r="DB371" s="156">
        <v>1.11316544469238</v>
      </c>
      <c r="DC371" s="156">
        <f t="shared" si="45"/>
        <v>0.24696998027628236</v>
      </c>
      <c r="DR371" s="34"/>
      <c r="DS371" s="34"/>
      <c r="DT371" s="184">
        <f t="shared" si="46"/>
        <v>0.12</v>
      </c>
      <c r="DU371" s="187">
        <f t="shared" si="47"/>
        <v>4.3134262406912489</v>
      </c>
      <c r="ED371" s="156">
        <v>0.12</v>
      </c>
      <c r="EE371" s="184">
        <v>31951586606726.5</v>
      </c>
      <c r="EF371" s="184">
        <v>-84051352.513186693</v>
      </c>
      <c r="FM371" s="158">
        <v>35977</v>
      </c>
      <c r="FN371" s="156">
        <v>0.16527771242778599</v>
      </c>
      <c r="FO371" s="156">
        <v>8.3000000000000004E-2</v>
      </c>
      <c r="FT371" s="156">
        <f t="shared" si="48"/>
        <v>7.6999999999999999E-2</v>
      </c>
      <c r="FU371" s="156">
        <f t="shared" si="49"/>
        <v>22.621625517312687</v>
      </c>
      <c r="FX371" s="156">
        <v>0.33529058434501902</v>
      </c>
      <c r="FY371" s="156">
        <v>7.6999999999999999E-2</v>
      </c>
    </row>
    <row r="372" spans="97:181" x14ac:dyDescent="0.35">
      <c r="CS372" s="158">
        <v>43282</v>
      </c>
      <c r="CT372" s="156">
        <v>1.1514185527574099</v>
      </c>
      <c r="CU372" s="156">
        <v>6.5000000000000002E-2</v>
      </c>
      <c r="CV372" s="184">
        <v>31951586606726.5</v>
      </c>
      <c r="CW372" s="184">
        <v>-17660783232.660999</v>
      </c>
      <c r="DB372" s="156">
        <v>1.1514185527574099</v>
      </c>
      <c r="DC372" s="156">
        <f t="shared" si="45"/>
        <v>0.19633952342720967</v>
      </c>
      <c r="DR372" s="34"/>
      <c r="DS372" s="34"/>
      <c r="DT372" s="184">
        <f t="shared" si="46"/>
        <v>0.12</v>
      </c>
      <c r="DU372" s="187">
        <f t="shared" si="47"/>
        <v>4.3134262406912489</v>
      </c>
      <c r="ED372" s="156">
        <v>0.12</v>
      </c>
      <c r="EE372" s="184">
        <v>32007438296251</v>
      </c>
      <c r="EF372" s="184">
        <v>-59498482.890558198</v>
      </c>
      <c r="FM372" s="158">
        <v>36008</v>
      </c>
      <c r="FN372" s="156">
        <v>0.147484724721335</v>
      </c>
      <c r="FO372" s="156">
        <v>8.1000000000000003E-2</v>
      </c>
      <c r="FT372" s="156">
        <f t="shared" si="48"/>
        <v>7.6999999999999999E-2</v>
      </c>
      <c r="FU372" s="156">
        <f t="shared" si="49"/>
        <v>22.621625517312687</v>
      </c>
      <c r="FX372" s="156">
        <v>0.337487355730061</v>
      </c>
      <c r="FY372" s="156">
        <v>7.6999999999999999E-2</v>
      </c>
    </row>
    <row r="373" spans="97:181" x14ac:dyDescent="0.35">
      <c r="CS373" s="158">
        <v>43313</v>
      </c>
      <c r="CT373" s="156">
        <v>1.1514185527574099</v>
      </c>
      <c r="CU373" s="156">
        <v>6.7500000000000004E-2</v>
      </c>
      <c r="CV373" s="184">
        <v>32422421421697.102</v>
      </c>
      <c r="CW373" s="184">
        <v>-17798209014.1394</v>
      </c>
      <c r="DB373" s="156">
        <v>1.1514185527574099</v>
      </c>
      <c r="DC373" s="156">
        <f t="shared" si="45"/>
        <v>0.19633952342720967</v>
      </c>
      <c r="DR373" s="34"/>
      <c r="DS373" s="34"/>
      <c r="DT373" s="184">
        <f t="shared" si="46"/>
        <v>0.12</v>
      </c>
      <c r="DU373" s="187">
        <f t="shared" si="47"/>
        <v>4.3134262406912489</v>
      </c>
      <c r="ED373" s="156">
        <v>0.12</v>
      </c>
      <c r="EE373" s="184">
        <v>32422421421697.102</v>
      </c>
      <c r="EF373" s="184">
        <v>-51590342.268296503</v>
      </c>
      <c r="FM373" s="158">
        <v>36039</v>
      </c>
      <c r="FN373" s="156">
        <v>5.10513851106532E-2</v>
      </c>
      <c r="FO373" s="156">
        <v>8.2000000000000003E-2</v>
      </c>
      <c r="FT373" s="156">
        <f t="shared" si="48"/>
        <v>7.6999999999999999E-2</v>
      </c>
      <c r="FU373" s="156">
        <f t="shared" si="49"/>
        <v>22.621625517312687</v>
      </c>
      <c r="FX373" s="156">
        <v>0.33965369690608599</v>
      </c>
      <c r="FY373" s="156">
        <v>7.6999999999999999E-2</v>
      </c>
    </row>
    <row r="374" spans="97:181" x14ac:dyDescent="0.35">
      <c r="CS374" s="158">
        <v>43344</v>
      </c>
      <c r="CT374" s="156">
        <v>1.1514185527574099</v>
      </c>
      <c r="CU374" s="156">
        <v>6.7500000000000004E-2</v>
      </c>
      <c r="CV374" s="184">
        <v>32688500890365.5</v>
      </c>
      <c r="CW374" s="184">
        <v>-16116752862.088699</v>
      </c>
      <c r="DB374" s="156">
        <v>1.1514185527574099</v>
      </c>
      <c r="DC374" s="156">
        <f t="shared" si="45"/>
        <v>0.19633952342720967</v>
      </c>
      <c r="DR374" s="34"/>
      <c r="DS374" s="34"/>
      <c r="DT374" s="184">
        <f t="shared" si="46"/>
        <v>0.12</v>
      </c>
      <c r="DU374" s="187">
        <f t="shared" si="47"/>
        <v>4.3134262406912489</v>
      </c>
      <c r="ED374" s="156">
        <v>0.12</v>
      </c>
      <c r="EE374" s="184">
        <v>32688500890365.5</v>
      </c>
      <c r="EF374" s="184">
        <v>-46621911.696550801</v>
      </c>
      <c r="FM374" s="158">
        <v>36069</v>
      </c>
      <c r="FN374" s="156">
        <v>0.33420961101718299</v>
      </c>
      <c r="FO374" s="156">
        <v>0.08</v>
      </c>
      <c r="FT374" s="156">
        <f t="shared" si="48"/>
        <v>7.6999999999999999E-2</v>
      </c>
      <c r="FU374" s="156">
        <f t="shared" si="49"/>
        <v>22.621625517312687</v>
      </c>
      <c r="FX374" s="156">
        <v>0.34300201472987002</v>
      </c>
      <c r="FY374" s="156">
        <v>7.6999999999999999E-2</v>
      </c>
    </row>
    <row r="375" spans="97:181" x14ac:dyDescent="0.35">
      <c r="CS375" s="158">
        <v>43374</v>
      </c>
      <c r="CT375" s="156">
        <v>1.15524386356391</v>
      </c>
      <c r="CU375" s="156">
        <v>6.7500000000000004E-2</v>
      </c>
      <c r="CV375" s="184">
        <v>32767789185913.199</v>
      </c>
      <c r="CW375" s="184">
        <v>-16618555019.350599</v>
      </c>
      <c r="DB375" s="156">
        <v>1.1514185527574099</v>
      </c>
      <c r="DC375" s="156">
        <f t="shared" si="45"/>
        <v>0.19633952342720967</v>
      </c>
      <c r="DR375" s="34"/>
      <c r="DS375" s="34"/>
      <c r="DT375" s="184">
        <f t="shared" si="46"/>
        <v>0.12</v>
      </c>
      <c r="DU375" s="187">
        <f t="shared" si="47"/>
        <v>4.3134262406912489</v>
      </c>
      <c r="ED375" s="156">
        <v>0.12</v>
      </c>
      <c r="EE375" s="184">
        <v>32767789185913.199</v>
      </c>
      <c r="EF375" s="184">
        <v>-32554621.460927501</v>
      </c>
      <c r="FM375" s="158">
        <v>36100</v>
      </c>
      <c r="FN375" s="156">
        <v>-0.196944223436336</v>
      </c>
      <c r="FO375" s="156">
        <v>0.08</v>
      </c>
      <c r="FT375" s="156">
        <f t="shared" si="48"/>
        <v>7.6999999999999999E-2</v>
      </c>
      <c r="FU375" s="156">
        <f t="shared" si="49"/>
        <v>22.621625517312687</v>
      </c>
      <c r="FX375" s="156">
        <v>0.34370919760401097</v>
      </c>
      <c r="FY375" s="156">
        <v>7.6999999999999999E-2</v>
      </c>
    </row>
    <row r="376" spans="97:181" x14ac:dyDescent="0.35">
      <c r="CS376" s="158">
        <v>43405</v>
      </c>
      <c r="CT376" s="156">
        <v>1.15524386356391</v>
      </c>
      <c r="CU376" s="156">
        <v>6.7500000000000004E-2</v>
      </c>
      <c r="CV376" s="184">
        <v>32979546731723.801</v>
      </c>
      <c r="CW376" s="184">
        <v>-15892860942.5769</v>
      </c>
      <c r="DB376" s="156">
        <v>1.15524386356391</v>
      </c>
      <c r="DC376" s="156">
        <f t="shared" si="45"/>
        <v>0.19172822386664731</v>
      </c>
      <c r="DR376" s="34"/>
      <c r="DS376" s="34"/>
      <c r="DT376" s="184">
        <f t="shared" si="46"/>
        <v>0.12</v>
      </c>
      <c r="DU376" s="187">
        <f t="shared" si="47"/>
        <v>4.3134262406912489</v>
      </c>
      <c r="ED376" s="156">
        <v>0.12</v>
      </c>
      <c r="EE376" s="184">
        <v>32979546731723.801</v>
      </c>
      <c r="EF376" s="184">
        <v>-27711287.9490235</v>
      </c>
      <c r="FM376" s="158">
        <v>36130</v>
      </c>
      <c r="FN376" s="156">
        <v>-0.28877376994135801</v>
      </c>
      <c r="FO376" s="156">
        <v>8.1000000000000003E-2</v>
      </c>
      <c r="FT376" s="156">
        <f t="shared" si="48"/>
        <v>7.6999999999999999E-2</v>
      </c>
      <c r="FU376" s="156">
        <f t="shared" si="49"/>
        <v>22.621625517312687</v>
      </c>
      <c r="FX376" s="156">
        <v>0.345818341986532</v>
      </c>
      <c r="FY376" s="156">
        <v>7.6999999999999999E-2</v>
      </c>
    </row>
    <row r="377" spans="97:181" x14ac:dyDescent="0.35">
      <c r="CS377" s="158">
        <v>43435</v>
      </c>
      <c r="CT377" s="156">
        <v>1.1514185527574099</v>
      </c>
      <c r="CU377" s="156">
        <v>6.7500000000000004E-2</v>
      </c>
      <c r="CV377" s="184">
        <v>33051344391146</v>
      </c>
      <c r="CW377" s="184">
        <v>-13768252733.3577</v>
      </c>
      <c r="DB377" s="156">
        <v>1.15524386356391</v>
      </c>
      <c r="DC377" s="156">
        <f t="shared" si="45"/>
        <v>0.19172822386664731</v>
      </c>
      <c r="DR377" s="34"/>
      <c r="DS377" s="34"/>
      <c r="DT377" s="184">
        <f t="shared" si="46"/>
        <v>0.12</v>
      </c>
      <c r="DU377" s="187">
        <f t="shared" si="47"/>
        <v>4.3134262406912489</v>
      </c>
      <c r="ED377" s="156">
        <v>0.12</v>
      </c>
      <c r="EE377" s="184">
        <v>33051344391146</v>
      </c>
      <c r="EF377" s="184">
        <v>-22933084.082154501</v>
      </c>
      <c r="FM377" s="158">
        <v>36161</v>
      </c>
      <c r="FN377" s="156">
        <v>6.5022585612322398E-3</v>
      </c>
      <c r="FO377" s="156">
        <v>7.9000000000000001E-2</v>
      </c>
      <c r="FT377" s="156">
        <f t="shared" si="48"/>
        <v>7.6999999999999999E-2</v>
      </c>
      <c r="FU377" s="156">
        <f t="shared" si="49"/>
        <v>22.621625517312687</v>
      </c>
      <c r="FX377" s="156">
        <v>0.34617596756692398</v>
      </c>
      <c r="FY377" s="156">
        <v>7.6999999999999999E-2</v>
      </c>
    </row>
    <row r="378" spans="97:181" x14ac:dyDescent="0.35">
      <c r="CS378" s="158">
        <v>43466</v>
      </c>
      <c r="CT378" s="156">
        <v>1.17437041759643</v>
      </c>
      <c r="CU378" s="156">
        <v>6.7500000000000004E-2</v>
      </c>
      <c r="CV378" s="184">
        <v>33910255609194.602</v>
      </c>
      <c r="CW378" s="184">
        <v>-15097062089.3932</v>
      </c>
      <c r="DB378" s="156">
        <v>1.17437041759643</v>
      </c>
      <c r="DC378" s="156">
        <f t="shared" si="45"/>
        <v>0.16986392665350586</v>
      </c>
      <c r="DR378" s="34"/>
      <c r="DS378" s="34"/>
      <c r="DT378" s="184">
        <f t="shared" si="46"/>
        <v>0.12</v>
      </c>
      <c r="DU378" s="187">
        <f t="shared" si="47"/>
        <v>4.3134262406912489</v>
      </c>
      <c r="ED378" s="156">
        <v>0.12</v>
      </c>
      <c r="EE378" s="184">
        <v>33910255609194.602</v>
      </c>
      <c r="EF378" s="184">
        <v>-17397427.2537737</v>
      </c>
      <c r="FM378" s="158">
        <v>36192</v>
      </c>
      <c r="FN378" s="156">
        <v>0.323948704977982</v>
      </c>
      <c r="FO378" s="156">
        <v>7.9000000000000001E-2</v>
      </c>
      <c r="FT378" s="156">
        <f t="shared" si="48"/>
        <v>7.6999999999999999E-2</v>
      </c>
      <c r="FU378" s="156">
        <f t="shared" si="49"/>
        <v>22.621625517312687</v>
      </c>
      <c r="FX378" s="156">
        <v>0.35257787255920697</v>
      </c>
      <c r="FY378" s="156">
        <v>7.6999999999999999E-2</v>
      </c>
    </row>
    <row r="379" spans="97:181" x14ac:dyDescent="0.35">
      <c r="CS379" s="158">
        <v>43497</v>
      </c>
      <c r="CT379" s="156">
        <v>1.17437041759643</v>
      </c>
      <c r="CU379" s="156">
        <v>6.5000000000000002E-2</v>
      </c>
      <c r="CV379" s="184">
        <v>34519334495220.898</v>
      </c>
      <c r="CW379" s="184">
        <v>-12276741833.1189</v>
      </c>
      <c r="DB379" s="156">
        <v>1.17437041759643</v>
      </c>
      <c r="DC379" s="156">
        <f t="shared" si="45"/>
        <v>0.16986392665350586</v>
      </c>
      <c r="DR379" s="34"/>
      <c r="DS379" s="34"/>
      <c r="DT379" s="184">
        <f t="shared" si="46"/>
        <v>0.12</v>
      </c>
      <c r="DU379" s="187">
        <f t="shared" si="47"/>
        <v>4.3134262406912489</v>
      </c>
      <c r="ED379" s="156">
        <v>0.12</v>
      </c>
      <c r="EE379" s="184">
        <v>34519334495220.898</v>
      </c>
      <c r="EF379" s="184">
        <v>-16763796.237648699</v>
      </c>
      <c r="FM379" s="158">
        <v>36220</v>
      </c>
      <c r="FN379" s="156">
        <v>0.40190384106920202</v>
      </c>
      <c r="FO379" s="156">
        <v>7.9000000000000001E-2</v>
      </c>
      <c r="FT379" s="156">
        <f t="shared" si="48"/>
        <v>7.8E-2</v>
      </c>
      <c r="FU379" s="156">
        <f t="shared" si="49"/>
        <v>22.736470077257824</v>
      </c>
      <c r="FX379" s="156">
        <v>0.35699423193042201</v>
      </c>
      <c r="FY379" s="156">
        <v>7.8E-2</v>
      </c>
    </row>
    <row r="380" spans="97:181" x14ac:dyDescent="0.35">
      <c r="CS380" s="158">
        <v>43525</v>
      </c>
      <c r="CT380" s="156">
        <v>1.1820210392094399</v>
      </c>
      <c r="CU380" s="156">
        <v>6.5000000000000002E-2</v>
      </c>
      <c r="CV380" s="184">
        <v>36328009993790</v>
      </c>
      <c r="CW380" s="184">
        <v>-13512360594.422501</v>
      </c>
      <c r="DB380" s="156">
        <v>1.1820210392094399</v>
      </c>
      <c r="DC380" s="156">
        <f t="shared" si="45"/>
        <v>0.16166332840726186</v>
      </c>
      <c r="DR380" s="34"/>
      <c r="DS380" s="34"/>
      <c r="DT380" s="184">
        <f t="shared" si="46"/>
        <v>0.12</v>
      </c>
      <c r="DU380" s="187">
        <f t="shared" si="47"/>
        <v>4.3134262406912489</v>
      </c>
      <c r="ED380" s="156">
        <v>0.12</v>
      </c>
      <c r="EE380" s="184">
        <v>35258728720531</v>
      </c>
      <c r="EF380" s="184">
        <v>-11760931.945581401</v>
      </c>
      <c r="FM380" s="158">
        <v>36251</v>
      </c>
      <c r="FN380" s="156">
        <v>0.30351060696239601</v>
      </c>
      <c r="FO380" s="156">
        <v>8.2000000000000003E-2</v>
      </c>
      <c r="FT380" s="156">
        <f t="shared" si="48"/>
        <v>7.8E-2</v>
      </c>
      <c r="FU380" s="156">
        <f t="shared" si="49"/>
        <v>22.736470077257824</v>
      </c>
      <c r="FX380" s="156">
        <v>0.357578596285062</v>
      </c>
      <c r="FY380" s="156">
        <v>7.8E-2</v>
      </c>
    </row>
    <row r="381" spans="97:181" x14ac:dyDescent="0.35">
      <c r="CS381" s="158">
        <v>43556</v>
      </c>
      <c r="CT381" s="156">
        <v>1.1934969716289401</v>
      </c>
      <c r="CU381" s="156">
        <v>6.25E-2</v>
      </c>
      <c r="CV381" s="184">
        <v>35440479044415.797</v>
      </c>
      <c r="CW381" s="184">
        <v>-16514122955.8176</v>
      </c>
      <c r="DB381" s="156">
        <v>1.1934969716289401</v>
      </c>
      <c r="DC381" s="156">
        <f t="shared" si="45"/>
        <v>0.14993009456537218</v>
      </c>
      <c r="DR381" s="34"/>
      <c r="DS381" s="34"/>
      <c r="DT381" s="184">
        <f t="shared" si="46"/>
        <v>0.12</v>
      </c>
      <c r="DU381" s="187">
        <f t="shared" si="47"/>
        <v>4.3134262406912489</v>
      </c>
      <c r="ED381" s="156">
        <v>0.12</v>
      </c>
      <c r="EE381" s="184">
        <v>35440479044415.797</v>
      </c>
      <c r="EF381" s="184">
        <v>-3381427.2326555201</v>
      </c>
      <c r="FM381" s="158">
        <v>36281</v>
      </c>
      <c r="FN381" s="156">
        <v>0.16865389019020399</v>
      </c>
      <c r="FO381" s="156">
        <v>7.9000000000000001E-2</v>
      </c>
      <c r="FT381" s="156">
        <f t="shared" si="48"/>
        <v>7.8E-2</v>
      </c>
      <c r="FU381" s="156">
        <f t="shared" si="49"/>
        <v>22.736470077257824</v>
      </c>
      <c r="FX381" s="156">
        <v>0.35950817795749002</v>
      </c>
      <c r="FY381" s="156">
        <v>7.8E-2</v>
      </c>
    </row>
    <row r="382" spans="97:181" x14ac:dyDescent="0.35">
      <c r="CS382" s="158">
        <v>43586</v>
      </c>
      <c r="CT382" s="156">
        <v>1.20114759324195</v>
      </c>
      <c r="CU382" s="156">
        <v>6.25E-2</v>
      </c>
      <c r="CV382" s="184">
        <v>35597321071461.5</v>
      </c>
      <c r="CW382" s="184">
        <v>-15727207615.2099</v>
      </c>
      <c r="DB382" s="156">
        <v>1.20114759324195</v>
      </c>
      <c r="DC382" s="156">
        <f t="shared" si="45"/>
        <v>0.14247812458430356</v>
      </c>
      <c r="DR382" s="34"/>
      <c r="DS382" s="34"/>
      <c r="DT382" s="184">
        <f t="shared" si="46"/>
        <v>0.12</v>
      </c>
      <c r="DU382" s="187">
        <f t="shared" si="47"/>
        <v>4.3134262406912489</v>
      </c>
      <c r="ED382" s="156">
        <v>0.12</v>
      </c>
      <c r="EE382" s="184">
        <v>35597321071461.5</v>
      </c>
      <c r="EF382" s="184">
        <v>-2165260.6721510901</v>
      </c>
      <c r="FM382" s="158">
        <v>36312</v>
      </c>
      <c r="FN382" s="156">
        <v>0.27016224418328</v>
      </c>
      <c r="FO382" s="156">
        <v>7.5999999999999998E-2</v>
      </c>
      <c r="FT382" s="156">
        <f t="shared" si="48"/>
        <v>7.8E-2</v>
      </c>
      <c r="FU382" s="156">
        <f t="shared" si="49"/>
        <v>22.736470077257824</v>
      </c>
      <c r="FX382" s="156">
        <v>0.36134174781351702</v>
      </c>
      <c r="FY382" s="156">
        <v>7.8E-2</v>
      </c>
    </row>
    <row r="383" spans="97:181" x14ac:dyDescent="0.35">
      <c r="CS383" s="158">
        <v>43617</v>
      </c>
      <c r="CT383" s="156">
        <v>1.2087982148549601</v>
      </c>
      <c r="CU383" s="156">
        <v>0.06</v>
      </c>
      <c r="CV383" s="184">
        <v>35258728720531</v>
      </c>
      <c r="CW383" s="184">
        <v>-15758691137.3603</v>
      </c>
      <c r="DB383" s="156">
        <v>1.2087982148549601</v>
      </c>
      <c r="DC383" s="156">
        <f t="shared" si="45"/>
        <v>0.13531538335862717</v>
      </c>
      <c r="DR383" s="34"/>
      <c r="DS383" s="34"/>
      <c r="DT383" s="184">
        <f t="shared" si="46"/>
        <v>0.12</v>
      </c>
      <c r="DU383" s="187">
        <f t="shared" si="47"/>
        <v>4.3134262406912489</v>
      </c>
      <c r="ED383" s="156">
        <v>0.12</v>
      </c>
      <c r="EE383" s="184">
        <v>36154179705716.297</v>
      </c>
      <c r="EF383" s="184">
        <v>4781234.7021393804</v>
      </c>
      <c r="FM383" s="158">
        <v>36342</v>
      </c>
      <c r="FN383" s="156">
        <v>0.116652317065974</v>
      </c>
      <c r="FO383" s="156">
        <v>7.5999999999999998E-2</v>
      </c>
      <c r="FT383" s="156">
        <f t="shared" si="48"/>
        <v>7.8E-2</v>
      </c>
      <c r="FU383" s="156">
        <f t="shared" si="49"/>
        <v>22.736470077257824</v>
      </c>
      <c r="FX383" s="156">
        <v>0.36311409142771001</v>
      </c>
      <c r="FY383" s="156">
        <v>7.8E-2</v>
      </c>
    </row>
    <row r="384" spans="97:181" x14ac:dyDescent="0.35">
      <c r="CS384" s="158">
        <v>43647</v>
      </c>
      <c r="CT384" s="156">
        <v>1.22027414727447</v>
      </c>
      <c r="CU384" s="156">
        <v>0.06</v>
      </c>
      <c r="CV384" s="184">
        <v>36184471593758.797</v>
      </c>
      <c r="CW384" s="184">
        <v>-12632576849.7026</v>
      </c>
      <c r="DB384" s="156">
        <v>1.22027414727447</v>
      </c>
      <c r="DC384" s="156">
        <f t="shared" si="45"/>
        <v>0.12510002872340678</v>
      </c>
      <c r="DR384" s="34"/>
      <c r="DS384" s="34"/>
      <c r="DT384" s="184">
        <f t="shared" si="46"/>
        <v>0.12</v>
      </c>
      <c r="DU384" s="187">
        <f t="shared" si="47"/>
        <v>4.3134262406912489</v>
      </c>
      <c r="ED384" s="156">
        <v>0.12</v>
      </c>
      <c r="EE384" s="184">
        <v>36184471593758.797</v>
      </c>
      <c r="EF384" s="184">
        <v>20498802.3254182</v>
      </c>
      <c r="FM384" s="158">
        <v>36373</v>
      </c>
      <c r="FN384" s="156">
        <v>0.115507699040563</v>
      </c>
      <c r="FO384" s="156">
        <v>7.3999999999999996E-2</v>
      </c>
      <c r="FT384" s="156">
        <f t="shared" si="48"/>
        <v>7.8E-2</v>
      </c>
      <c r="FU384" s="156">
        <f t="shared" si="49"/>
        <v>22.736470077257824</v>
      </c>
      <c r="FX384" s="156">
        <v>0.36485325967648502</v>
      </c>
      <c r="FY384" s="156">
        <v>7.8E-2</v>
      </c>
    </row>
    <row r="385" spans="97:181" x14ac:dyDescent="0.35">
      <c r="CS385" s="158">
        <v>43678</v>
      </c>
      <c r="CT385" s="156">
        <v>1.2240994580809701</v>
      </c>
      <c r="CU385" s="156">
        <v>5.6500000000000002E-2</v>
      </c>
      <c r="CV385" s="184">
        <v>36255986876630</v>
      </c>
      <c r="CW385" s="184">
        <v>-13264820683.3633</v>
      </c>
      <c r="DB385" s="156">
        <v>1.2240994580809701</v>
      </c>
      <c r="DC385" s="156">
        <f t="shared" si="45"/>
        <v>0.12183272519634004</v>
      </c>
      <c r="DR385" s="34"/>
      <c r="DS385" s="34"/>
      <c r="DT385" s="184">
        <f t="shared" si="46"/>
        <v>0.12</v>
      </c>
      <c r="DU385" s="187">
        <f t="shared" si="47"/>
        <v>4.3134262406912489</v>
      </c>
      <c r="ED385" s="156">
        <v>0.12</v>
      </c>
      <c r="EE385" s="184">
        <v>36255986876630</v>
      </c>
      <c r="EF385" s="184">
        <v>25999795.455875602</v>
      </c>
      <c r="FM385" s="158">
        <v>36404</v>
      </c>
      <c r="FN385" s="156">
        <v>0.40145166799416199</v>
      </c>
      <c r="FO385" s="156">
        <v>7.4999999999999997E-2</v>
      </c>
      <c r="FT385" s="156">
        <f t="shared" si="48"/>
        <v>7.8E-2</v>
      </c>
      <c r="FU385" s="156">
        <f t="shared" si="49"/>
        <v>22.736470077257824</v>
      </c>
      <c r="FX385" s="156">
        <v>0.36495627950882498</v>
      </c>
      <c r="FY385" s="156">
        <v>7.8E-2</v>
      </c>
    </row>
    <row r="386" spans="97:181" x14ac:dyDescent="0.35">
      <c r="CS386" s="158">
        <v>43709</v>
      </c>
      <c r="CT386" s="156">
        <v>1.23175007969398</v>
      </c>
      <c r="CU386" s="156">
        <v>5.6500000000000002E-2</v>
      </c>
      <c r="CV386" s="184">
        <v>36154179705716.297</v>
      </c>
      <c r="CW386" s="184">
        <v>-11875099843.093</v>
      </c>
      <c r="DB386" s="156">
        <v>1.23175007969398</v>
      </c>
      <c r="DC386" s="156">
        <f t="shared" si="45"/>
        <v>0.11549994115087865</v>
      </c>
      <c r="DR386" s="34"/>
      <c r="DS386" s="34"/>
      <c r="DT386" s="184">
        <f t="shared" si="46"/>
        <v>0.12</v>
      </c>
      <c r="DU386" s="187">
        <f t="shared" si="47"/>
        <v>4.3134262406912489</v>
      </c>
      <c r="ED386" s="156">
        <v>0.12</v>
      </c>
      <c r="EE386" s="184">
        <v>36328009993790</v>
      </c>
      <c r="EF386" s="184">
        <v>77519508.037778795</v>
      </c>
      <c r="FM386" s="158">
        <v>36434</v>
      </c>
      <c r="FN386" s="156">
        <v>-6.0175198927030996E-3</v>
      </c>
      <c r="FO386" s="156">
        <v>7.1999999999999995E-2</v>
      </c>
      <c r="FT386" s="156">
        <f t="shared" si="48"/>
        <v>7.8E-2</v>
      </c>
      <c r="FU386" s="156">
        <f t="shared" si="49"/>
        <v>22.736470077257824</v>
      </c>
      <c r="FX386" s="156">
        <v>0.364981745501537</v>
      </c>
      <c r="FY386" s="156">
        <v>7.8E-2</v>
      </c>
    </row>
    <row r="387" spans="97:181" x14ac:dyDescent="0.35">
      <c r="CS387" s="229">
        <v>43739</v>
      </c>
      <c r="CT387" s="9">
        <v>1.2432260121134799</v>
      </c>
      <c r="CU387" s="9">
        <v>5.3999999999999999E-2</v>
      </c>
      <c r="CV387" s="230">
        <v>36957415600852.398</v>
      </c>
      <c r="CW387" s="230">
        <v>-9741853357.9706402</v>
      </c>
      <c r="DB387" s="9">
        <v>1.2432260121134799</v>
      </c>
      <c r="DC387" s="9">
        <f t="shared" si="45"/>
        <v>0.10649279677675903</v>
      </c>
      <c r="DR387" s="34"/>
      <c r="DS387" s="34"/>
      <c r="DT387" s="230">
        <f t="shared" si="46"/>
        <v>0.12</v>
      </c>
      <c r="DU387" s="231">
        <f t="shared" si="47"/>
        <v>4.3134262406912489</v>
      </c>
      <c r="ED387" s="9">
        <v>0.12</v>
      </c>
      <c r="EE387" s="230">
        <v>36957415600852.398</v>
      </c>
      <c r="EF387" s="230">
        <v>139421275.08777899</v>
      </c>
      <c r="FM387" s="158">
        <v>36465</v>
      </c>
      <c r="FN387" s="156">
        <v>-0.14405346949039799</v>
      </c>
      <c r="FO387" s="156">
        <v>6.9000000000000006E-2</v>
      </c>
      <c r="FT387" s="156">
        <f t="shared" si="48"/>
        <v>7.8E-2</v>
      </c>
      <c r="FU387" s="156">
        <f t="shared" si="49"/>
        <v>22.736470077257824</v>
      </c>
      <c r="FX387" s="156">
        <v>0.365087684238937</v>
      </c>
      <c r="FY387" s="156">
        <v>7.8E-2</v>
      </c>
    </row>
    <row r="388" spans="97:181" x14ac:dyDescent="0.35">
      <c r="FM388" s="158">
        <v>36495</v>
      </c>
      <c r="FN388" s="156">
        <v>-0.15681691722164201</v>
      </c>
      <c r="FO388" s="156">
        <v>6.8000000000000005E-2</v>
      </c>
      <c r="FT388" s="156">
        <f t="shared" si="48"/>
        <v>7.8E-2</v>
      </c>
      <c r="FU388" s="156">
        <f t="shared" si="49"/>
        <v>22.736470077257824</v>
      </c>
      <c r="FX388" s="156">
        <v>0.36697016760131301</v>
      </c>
      <c r="FY388" s="156">
        <v>7.8E-2</v>
      </c>
    </row>
    <row r="389" spans="97:181" x14ac:dyDescent="0.35">
      <c r="FM389" s="158">
        <v>36526</v>
      </c>
      <c r="FN389" s="156">
        <v>-0.25709178620093198</v>
      </c>
      <c r="FO389" s="156">
        <v>6.8000000000000005E-2</v>
      </c>
      <c r="FT389" s="156">
        <f t="shared" si="48"/>
        <v>7.8E-2</v>
      </c>
      <c r="FU389" s="156">
        <f t="shared" si="49"/>
        <v>22.736470077257824</v>
      </c>
      <c r="FX389" s="156">
        <v>0.36763873063550401</v>
      </c>
      <c r="FY389" s="156">
        <v>7.8E-2</v>
      </c>
    </row>
    <row r="390" spans="97:181" x14ac:dyDescent="0.35">
      <c r="FM390" s="158">
        <v>36557</v>
      </c>
      <c r="FN390" s="156">
        <v>0.55286869780297199</v>
      </c>
      <c r="FO390" s="156">
        <v>6.9000000000000006E-2</v>
      </c>
      <c r="FT390" s="156">
        <f t="shared" si="48"/>
        <v>7.8E-2</v>
      </c>
      <c r="FU390" s="156">
        <f t="shared" si="49"/>
        <v>22.736470077257824</v>
      </c>
      <c r="FX390" s="156">
        <v>0.36795822801469202</v>
      </c>
      <c r="FY390" s="156">
        <v>7.8E-2</v>
      </c>
    </row>
    <row r="391" spans="97:181" x14ac:dyDescent="0.35">
      <c r="FM391" s="158">
        <v>36586</v>
      </c>
      <c r="FN391" s="156">
        <v>0.43845741254316301</v>
      </c>
      <c r="FO391" s="156">
        <v>6.9000000000000006E-2</v>
      </c>
      <c r="FT391" s="156">
        <f t="shared" si="48"/>
        <v>7.8E-2</v>
      </c>
      <c r="FU391" s="156">
        <f t="shared" si="49"/>
        <v>22.736470077257824</v>
      </c>
      <c r="FX391" s="156">
        <v>0.36820153625705598</v>
      </c>
      <c r="FY391" s="156">
        <v>7.8E-2</v>
      </c>
    </row>
    <row r="392" spans="97:181" x14ac:dyDescent="0.35">
      <c r="FM392" s="158">
        <v>36617</v>
      </c>
      <c r="FN392" s="156">
        <v>-3.1499772046678601E-2</v>
      </c>
      <c r="FO392" s="156">
        <v>6.7000000000000004E-2</v>
      </c>
      <c r="FT392" s="156">
        <f t="shared" si="48"/>
        <v>7.8E-2</v>
      </c>
      <c r="FU392" s="156">
        <f t="shared" si="49"/>
        <v>22.736470077257824</v>
      </c>
      <c r="FX392" s="156">
        <v>0.36887457964878301</v>
      </c>
      <c r="FY392" s="156">
        <v>7.8E-2</v>
      </c>
    </row>
    <row r="393" spans="97:181" x14ac:dyDescent="0.35">
      <c r="FM393" s="158">
        <v>36647</v>
      </c>
      <c r="FN393" s="156">
        <v>0.26064091893521601</v>
      </c>
      <c r="FO393" s="156">
        <v>6.6000000000000003E-2</v>
      </c>
      <c r="FT393" s="156">
        <f t="shared" si="48"/>
        <v>7.9000000000000001E-2</v>
      </c>
      <c r="FU393" s="156">
        <f t="shared" si="49"/>
        <v>22.777525312292148</v>
      </c>
      <c r="FX393" s="156">
        <v>0.36947323048337999</v>
      </c>
      <c r="FY393" s="156">
        <v>7.9000000000000001E-2</v>
      </c>
    </row>
    <row r="394" spans="97:181" x14ac:dyDescent="0.35">
      <c r="FM394" s="158">
        <v>36678</v>
      </c>
      <c r="FN394" s="156">
        <v>0.25318678099654801</v>
      </c>
      <c r="FO394" s="156">
        <v>6.7000000000000004E-2</v>
      </c>
      <c r="FT394" s="156">
        <f t="shared" si="48"/>
        <v>7.9000000000000001E-2</v>
      </c>
      <c r="FU394" s="156">
        <f t="shared" si="49"/>
        <v>22.777525312292148</v>
      </c>
      <c r="FX394" s="156">
        <v>0.36991664869938401</v>
      </c>
      <c r="FY394" s="156">
        <v>7.9000000000000001E-2</v>
      </c>
    </row>
    <row r="395" spans="97:181" x14ac:dyDescent="0.35">
      <c r="FM395" s="158">
        <v>36708</v>
      </c>
      <c r="FN395" s="156">
        <v>0.20962179004797701</v>
      </c>
      <c r="FO395" s="156">
        <v>6.8000000000000005E-2</v>
      </c>
      <c r="FT395" s="156">
        <f t="shared" si="48"/>
        <v>7.9000000000000001E-2</v>
      </c>
      <c r="FU395" s="156">
        <f t="shared" si="49"/>
        <v>22.777525312292148</v>
      </c>
      <c r="FX395" s="156">
        <v>0.37006887596690102</v>
      </c>
      <c r="FY395" s="156">
        <v>7.9000000000000001E-2</v>
      </c>
    </row>
    <row r="396" spans="97:181" x14ac:dyDescent="0.35">
      <c r="FM396" s="158">
        <v>36739</v>
      </c>
      <c r="FN396" s="156">
        <v>0.13813564867271</v>
      </c>
      <c r="FO396" s="156">
        <v>7.0000000000000007E-2</v>
      </c>
      <c r="FT396" s="156">
        <f t="shared" si="48"/>
        <v>7.9000000000000001E-2</v>
      </c>
      <c r="FU396" s="156">
        <f t="shared" si="49"/>
        <v>22.777525312292148</v>
      </c>
      <c r="FX396" s="156">
        <v>0.37007046394770199</v>
      </c>
      <c r="FY396" s="156">
        <v>7.9000000000000001E-2</v>
      </c>
    </row>
    <row r="397" spans="97:181" x14ac:dyDescent="0.35">
      <c r="FM397" s="158">
        <v>36770</v>
      </c>
      <c r="FN397" s="156">
        <v>0.23384691492562301</v>
      </c>
      <c r="FO397" s="156">
        <v>6.9000000000000006E-2</v>
      </c>
      <c r="FT397" s="156">
        <f t="shared" si="48"/>
        <v>7.9000000000000001E-2</v>
      </c>
      <c r="FU397" s="156">
        <f t="shared" si="49"/>
        <v>22.777525312292148</v>
      </c>
      <c r="FX397" s="156">
        <v>0.37157319884520201</v>
      </c>
      <c r="FY397" s="156">
        <v>7.9000000000000001E-2</v>
      </c>
    </row>
    <row r="398" spans="97:181" x14ac:dyDescent="0.35">
      <c r="FM398" s="158">
        <v>36800</v>
      </c>
      <c r="FN398" s="156">
        <v>0.16928441945497</v>
      </c>
      <c r="FO398" s="156">
        <v>7.0000000000000007E-2</v>
      </c>
      <c r="FT398" s="156">
        <f t="shared" si="48"/>
        <v>7.9000000000000001E-2</v>
      </c>
      <c r="FU398" s="156">
        <f t="shared" si="49"/>
        <v>22.777525312292148</v>
      </c>
      <c r="FX398" s="156">
        <v>0.37327610727960397</v>
      </c>
      <c r="FY398" s="156">
        <v>7.9000000000000001E-2</v>
      </c>
    </row>
    <row r="399" spans="97:181" x14ac:dyDescent="0.35">
      <c r="FM399" s="158">
        <v>36831</v>
      </c>
      <c r="FN399" s="156">
        <v>3.8216608417683699E-2</v>
      </c>
      <c r="FO399" s="156">
        <v>6.9000000000000006E-2</v>
      </c>
      <c r="FT399" s="156">
        <f t="shared" si="48"/>
        <v>7.9000000000000001E-2</v>
      </c>
      <c r="FU399" s="156">
        <f t="shared" si="49"/>
        <v>22.777525312292148</v>
      </c>
      <c r="FX399" s="156">
        <v>0.37854531675386799</v>
      </c>
      <c r="FY399" s="156">
        <v>7.9000000000000001E-2</v>
      </c>
    </row>
    <row r="400" spans="97:181" x14ac:dyDescent="0.35">
      <c r="FM400" s="158">
        <v>36861</v>
      </c>
      <c r="FN400" s="156">
        <v>5.6394631006275099E-2</v>
      </c>
      <c r="FO400" s="156">
        <v>6.8000000000000005E-2</v>
      </c>
      <c r="FT400" s="156">
        <f t="shared" si="48"/>
        <v>7.9000000000000001E-2</v>
      </c>
      <c r="FU400" s="156">
        <f t="shared" si="49"/>
        <v>22.777525312292148</v>
      </c>
      <c r="FX400" s="156">
        <v>0.37878204604677701</v>
      </c>
      <c r="FY400" s="156">
        <v>7.9000000000000001E-2</v>
      </c>
    </row>
    <row r="401" spans="169:181" x14ac:dyDescent="0.35">
      <c r="FM401" s="158">
        <v>36892</v>
      </c>
      <c r="FN401" s="156">
        <v>-0.244906216528647</v>
      </c>
      <c r="FO401" s="156">
        <v>6.9000000000000006E-2</v>
      </c>
      <c r="FT401" s="156">
        <f t="shared" si="48"/>
        <v>7.9000000000000001E-2</v>
      </c>
      <c r="FU401" s="156">
        <f t="shared" si="49"/>
        <v>22.777525312292148</v>
      </c>
      <c r="FX401" s="156">
        <v>0.38163630427941703</v>
      </c>
      <c r="FY401" s="156">
        <v>7.9000000000000001E-2</v>
      </c>
    </row>
    <row r="402" spans="169:181" x14ac:dyDescent="0.35">
      <c r="FM402" s="158">
        <v>36923</v>
      </c>
      <c r="FN402" s="156">
        <v>0.58224029848618597</v>
      </c>
      <c r="FO402" s="156">
        <v>7.0000000000000007E-2</v>
      </c>
      <c r="FT402" s="156">
        <f t="shared" si="48"/>
        <v>7.9000000000000001E-2</v>
      </c>
      <c r="FU402" s="156">
        <f t="shared" si="49"/>
        <v>22.777525312292148</v>
      </c>
      <c r="FX402" s="156">
        <v>0.383328327674131</v>
      </c>
      <c r="FY402" s="156">
        <v>7.9000000000000001E-2</v>
      </c>
    </row>
    <row r="403" spans="169:181" x14ac:dyDescent="0.35">
      <c r="FM403" s="158">
        <v>36951</v>
      </c>
      <c r="FN403" s="156">
        <v>8.7204571027624397E-2</v>
      </c>
      <c r="FO403" s="156">
        <v>7.0999999999999994E-2</v>
      </c>
      <c r="FT403" s="156">
        <f t="shared" si="48"/>
        <v>7.9000000000000001E-2</v>
      </c>
      <c r="FU403" s="156">
        <f t="shared" si="49"/>
        <v>22.777525312292148</v>
      </c>
      <c r="FX403" s="156">
        <v>0.387250214225562</v>
      </c>
      <c r="FY403" s="156">
        <v>7.9000000000000001E-2</v>
      </c>
    </row>
    <row r="404" spans="169:181" x14ac:dyDescent="0.35">
      <c r="FM404" s="158">
        <v>36982</v>
      </c>
      <c r="FN404" s="156">
        <v>0.44526279930916401</v>
      </c>
      <c r="FO404" s="156">
        <v>7.0999999999999994E-2</v>
      </c>
      <c r="FT404" s="156">
        <f t="shared" si="48"/>
        <v>7.9000000000000001E-2</v>
      </c>
      <c r="FU404" s="156">
        <f t="shared" si="49"/>
        <v>22.777525312292148</v>
      </c>
      <c r="FX404" s="156">
        <v>0.387688230552522</v>
      </c>
      <c r="FY404" s="156">
        <v>7.9000000000000001E-2</v>
      </c>
    </row>
    <row r="405" spans="169:181" x14ac:dyDescent="0.35">
      <c r="FM405" s="158">
        <v>37012</v>
      </c>
      <c r="FN405" s="156">
        <v>0.28010524349798499</v>
      </c>
      <c r="FO405" s="156">
        <v>7.0000000000000007E-2</v>
      </c>
      <c r="FT405" s="156">
        <f t="shared" si="48"/>
        <v>7.9000000000000001E-2</v>
      </c>
      <c r="FU405" s="156">
        <f t="shared" si="49"/>
        <v>22.777525312292148</v>
      </c>
      <c r="FX405" s="156">
        <v>0.38781916172137598</v>
      </c>
      <c r="FY405" s="156">
        <v>7.9000000000000001E-2</v>
      </c>
    </row>
    <row r="406" spans="169:181" x14ac:dyDescent="0.35">
      <c r="FM406" s="158">
        <v>37043</v>
      </c>
      <c r="FN406" s="156">
        <v>0.26569146755857997</v>
      </c>
      <c r="FO406" s="156">
        <v>7.1999999999999995E-2</v>
      </c>
      <c r="FT406" s="156">
        <f t="shared" si="48"/>
        <v>7.9000000000000001E-2</v>
      </c>
      <c r="FU406" s="156">
        <f t="shared" si="49"/>
        <v>22.777525312292148</v>
      </c>
      <c r="FX406" s="156">
        <v>0.38946912078581902</v>
      </c>
      <c r="FY406" s="156">
        <v>7.9000000000000001E-2</v>
      </c>
    </row>
    <row r="407" spans="169:181" x14ac:dyDescent="0.35">
      <c r="FM407" s="158">
        <v>37073</v>
      </c>
      <c r="FN407" s="156">
        <v>0.27820467535022803</v>
      </c>
      <c r="FO407" s="156">
        <v>7.0999999999999994E-2</v>
      </c>
      <c r="FT407" s="156">
        <f t="shared" si="48"/>
        <v>7.9000000000000001E-2</v>
      </c>
      <c r="FU407" s="156">
        <f t="shared" si="49"/>
        <v>22.777525312292148</v>
      </c>
      <c r="FX407" s="156">
        <v>0.39047758773310198</v>
      </c>
      <c r="FY407" s="156">
        <v>7.9000000000000001E-2</v>
      </c>
    </row>
    <row r="408" spans="169:181" x14ac:dyDescent="0.35">
      <c r="FM408" s="158">
        <v>37104</v>
      </c>
      <c r="FN408" s="156">
        <v>0.171388060016646</v>
      </c>
      <c r="FO408" s="156">
        <v>7.1999999999999995E-2</v>
      </c>
      <c r="FT408" s="156">
        <f t="shared" si="48"/>
        <v>7.9000000000000001E-2</v>
      </c>
      <c r="FU408" s="156">
        <f t="shared" si="49"/>
        <v>22.777525312292148</v>
      </c>
      <c r="FX408" s="156">
        <v>0.39298523591529699</v>
      </c>
      <c r="FY408" s="156">
        <v>7.9000000000000001E-2</v>
      </c>
    </row>
    <row r="409" spans="169:181" x14ac:dyDescent="0.35">
      <c r="FM409" s="158">
        <v>37135</v>
      </c>
      <c r="FN409" s="156">
        <v>0.116350015669513</v>
      </c>
      <c r="FO409" s="156">
        <v>7.1999999999999995E-2</v>
      </c>
      <c r="FT409" s="156">
        <f t="shared" si="48"/>
        <v>0.08</v>
      </c>
      <c r="FU409" s="156">
        <f t="shared" si="49"/>
        <v>22.744390508168038</v>
      </c>
      <c r="FX409" s="156">
        <v>0.39318539170736599</v>
      </c>
      <c r="FY409" s="156">
        <v>0.08</v>
      </c>
    </row>
    <row r="410" spans="169:181" x14ac:dyDescent="0.35">
      <c r="FM410" s="158">
        <v>37165</v>
      </c>
      <c r="FN410" s="156">
        <v>-8.9259678187692301E-2</v>
      </c>
      <c r="FO410" s="156">
        <v>7.2999999999999995E-2</v>
      </c>
      <c r="FT410" s="156">
        <f t="shared" si="48"/>
        <v>0.08</v>
      </c>
      <c r="FU410" s="156">
        <f t="shared" si="49"/>
        <v>22.744390508168038</v>
      </c>
      <c r="FX410" s="156">
        <v>0.39735920031015998</v>
      </c>
      <c r="FY410" s="156">
        <v>0.08</v>
      </c>
    </row>
    <row r="411" spans="169:181" x14ac:dyDescent="0.35">
      <c r="FM411" s="158">
        <v>37196</v>
      </c>
      <c r="FN411" s="156">
        <v>-0.30713530286194601</v>
      </c>
      <c r="FO411" s="156">
        <v>7.4999999999999997E-2</v>
      </c>
      <c r="FT411" s="156">
        <f t="shared" si="48"/>
        <v>0.08</v>
      </c>
      <c r="FU411" s="156">
        <f t="shared" si="49"/>
        <v>22.744390508168038</v>
      </c>
      <c r="FX411" s="156">
        <v>0.39889000013161702</v>
      </c>
      <c r="FY411" s="156">
        <v>0.08</v>
      </c>
    </row>
    <row r="412" spans="169:181" x14ac:dyDescent="0.35">
      <c r="FM412" s="158">
        <v>37226</v>
      </c>
      <c r="FN412" s="156">
        <v>6.5516504508230905E-2</v>
      </c>
      <c r="FO412" s="156">
        <v>8.1000000000000003E-2</v>
      </c>
      <c r="FT412" s="156">
        <f t="shared" si="48"/>
        <v>0.08</v>
      </c>
      <c r="FU412" s="156">
        <f t="shared" si="49"/>
        <v>22.744390508168038</v>
      </c>
      <c r="FX412" s="156">
        <v>0.40145166799416199</v>
      </c>
      <c r="FY412" s="156">
        <v>0.08</v>
      </c>
    </row>
    <row r="413" spans="169:181" x14ac:dyDescent="0.35">
      <c r="FM413" s="158">
        <v>37257</v>
      </c>
      <c r="FN413" s="156">
        <v>-0.16602479516106999</v>
      </c>
      <c r="FO413" s="156">
        <v>0.08</v>
      </c>
      <c r="FT413" s="156">
        <f t="shared" si="48"/>
        <v>0.08</v>
      </c>
      <c r="FU413" s="156">
        <f t="shared" si="49"/>
        <v>22.744390508168038</v>
      </c>
      <c r="FX413" s="156">
        <v>0.40190384106920202</v>
      </c>
      <c r="FY413" s="156">
        <v>0.08</v>
      </c>
    </row>
    <row r="414" spans="169:181" x14ac:dyDescent="0.35">
      <c r="FM414" s="158">
        <v>37288</v>
      </c>
      <c r="FN414" s="156">
        <v>0.62108760782153805</v>
      </c>
      <c r="FO414" s="156">
        <v>7.9000000000000001E-2</v>
      </c>
      <c r="FT414" s="156">
        <f t="shared" ref="FT414:FT477" si="50">IF($FR$28=$FX$29,FX414,FY414)</f>
        <v>0.08</v>
      </c>
      <c r="FU414" s="156">
        <f t="shared" ref="FU414:FU477" si="51">_xlfn.NORM.DIST(FT414,$FR$30,$FS$30,FALSE)</f>
        <v>22.744390508168038</v>
      </c>
      <c r="FX414" s="156">
        <v>0.40364863693976299</v>
      </c>
      <c r="FY414" s="156">
        <v>0.08</v>
      </c>
    </row>
    <row r="415" spans="169:181" x14ac:dyDescent="0.35">
      <c r="FM415" s="158">
        <v>37316</v>
      </c>
      <c r="FN415" s="156">
        <v>0.54362270027577797</v>
      </c>
      <c r="FO415" s="156">
        <v>7.9000000000000001E-2</v>
      </c>
      <c r="FT415" s="156">
        <f t="shared" si="50"/>
        <v>0.08</v>
      </c>
      <c r="FU415" s="156">
        <f t="shared" si="51"/>
        <v>22.744390508168038</v>
      </c>
      <c r="FX415" s="156">
        <v>0.40604829576259199</v>
      </c>
      <c r="FY415" s="156">
        <v>0.08</v>
      </c>
    </row>
    <row r="416" spans="169:181" x14ac:dyDescent="0.35">
      <c r="FM416" s="158">
        <v>37347</v>
      </c>
      <c r="FN416" s="156">
        <v>0.49746869842462699</v>
      </c>
      <c r="FO416" s="156">
        <v>7.6999999999999999E-2</v>
      </c>
      <c r="FT416" s="156">
        <f t="shared" si="50"/>
        <v>0.08</v>
      </c>
      <c r="FU416" s="156">
        <f t="shared" si="51"/>
        <v>22.744390508168038</v>
      </c>
      <c r="FX416" s="156">
        <v>0.40777241501906802</v>
      </c>
      <c r="FY416" s="156">
        <v>0.08</v>
      </c>
    </row>
    <row r="417" spans="169:181" x14ac:dyDescent="0.35">
      <c r="FM417" s="158">
        <v>37377</v>
      </c>
      <c r="FN417" s="156">
        <v>0.418063445911459</v>
      </c>
      <c r="FO417" s="156">
        <v>7.6999999999999999E-2</v>
      </c>
      <c r="FT417" s="156">
        <f t="shared" si="50"/>
        <v>8.1000000000000003E-2</v>
      </c>
      <c r="FU417" s="156">
        <f t="shared" si="51"/>
        <v>22.637389110302646</v>
      </c>
      <c r="FX417" s="156">
        <v>0.40803895967046599</v>
      </c>
      <c r="FY417" s="156">
        <v>8.1000000000000003E-2</v>
      </c>
    </row>
    <row r="418" spans="169:181" x14ac:dyDescent="0.35">
      <c r="FM418" s="158">
        <v>37408</v>
      </c>
      <c r="FN418" s="156">
        <v>0.30577634769846102</v>
      </c>
      <c r="FO418" s="156">
        <v>7.6999999999999999E-2</v>
      </c>
      <c r="FT418" s="156">
        <f t="shared" si="50"/>
        <v>8.1000000000000003E-2</v>
      </c>
      <c r="FU418" s="156">
        <f t="shared" si="51"/>
        <v>22.637389110302646</v>
      </c>
      <c r="FX418" s="156">
        <v>0.40822658322171901</v>
      </c>
      <c r="FY418" s="156">
        <v>8.1000000000000003E-2</v>
      </c>
    </row>
    <row r="419" spans="169:181" x14ac:dyDescent="0.35">
      <c r="FM419" s="158">
        <v>37438</v>
      </c>
      <c r="FN419" s="156">
        <v>0.60667141096306898</v>
      </c>
      <c r="FO419" s="156">
        <v>7.5999999999999998E-2</v>
      </c>
      <c r="FT419" s="156">
        <f t="shared" si="50"/>
        <v>8.1000000000000003E-2</v>
      </c>
      <c r="FU419" s="156">
        <f t="shared" si="51"/>
        <v>22.637389110302646</v>
      </c>
      <c r="FX419" s="156">
        <v>0.41008204420253003</v>
      </c>
      <c r="FY419" s="156">
        <v>8.1000000000000003E-2</v>
      </c>
    </row>
    <row r="420" spans="169:181" x14ac:dyDescent="0.35">
      <c r="FM420" s="158">
        <v>37469</v>
      </c>
      <c r="FN420" s="156">
        <v>0.274682064936077</v>
      </c>
      <c r="FO420" s="156">
        <v>7.3999999999999996E-2</v>
      </c>
      <c r="FT420" s="156">
        <f t="shared" si="50"/>
        <v>8.1000000000000003E-2</v>
      </c>
      <c r="FU420" s="156">
        <f t="shared" si="51"/>
        <v>22.637389110302646</v>
      </c>
      <c r="FX420" s="156">
        <v>0.41136397990783602</v>
      </c>
      <c r="FY420" s="156">
        <v>8.1000000000000003E-2</v>
      </c>
    </row>
    <row r="421" spans="169:181" x14ac:dyDescent="0.35">
      <c r="FM421" s="158">
        <v>37500</v>
      </c>
      <c r="FN421" s="156">
        <v>8.0162923856381005E-2</v>
      </c>
      <c r="FO421" s="156">
        <v>7.4999999999999997E-2</v>
      </c>
      <c r="FT421" s="156">
        <f t="shared" si="50"/>
        <v>8.1000000000000003E-2</v>
      </c>
      <c r="FU421" s="156">
        <f t="shared" si="51"/>
        <v>22.637389110302646</v>
      </c>
      <c r="FX421" s="156">
        <v>0.41222998188430898</v>
      </c>
      <c r="FY421" s="156">
        <v>8.1000000000000003E-2</v>
      </c>
    </row>
    <row r="422" spans="169:181" x14ac:dyDescent="0.35">
      <c r="FM422" s="158">
        <v>37530</v>
      </c>
      <c r="FN422" s="156">
        <v>0.17330906449974001</v>
      </c>
      <c r="FO422" s="156">
        <v>7.4999999999999997E-2</v>
      </c>
      <c r="FT422" s="156">
        <f t="shared" si="50"/>
        <v>8.1000000000000003E-2</v>
      </c>
      <c r="FU422" s="156">
        <f t="shared" si="51"/>
        <v>22.637389110302646</v>
      </c>
      <c r="FX422" s="156">
        <v>0.41369593192652698</v>
      </c>
      <c r="FY422" s="156">
        <v>8.1000000000000003E-2</v>
      </c>
    </row>
    <row r="423" spans="169:181" x14ac:dyDescent="0.35">
      <c r="FM423" s="158">
        <v>37561</v>
      </c>
      <c r="FN423" s="156">
        <v>0.23427475592595201</v>
      </c>
      <c r="FO423" s="156">
        <v>7.4999999999999997E-2</v>
      </c>
      <c r="FT423" s="156">
        <f t="shared" si="50"/>
        <v>8.1000000000000003E-2</v>
      </c>
      <c r="FU423" s="156">
        <f t="shared" si="51"/>
        <v>22.637389110302646</v>
      </c>
      <c r="FX423" s="156">
        <v>0.41652909322179499</v>
      </c>
      <c r="FY423" s="156">
        <v>8.1000000000000003E-2</v>
      </c>
    </row>
    <row r="424" spans="169:181" x14ac:dyDescent="0.35">
      <c r="FM424" s="158">
        <v>37591</v>
      </c>
      <c r="FN424" s="156">
        <v>7.4302196388978003E-2</v>
      </c>
      <c r="FO424" s="156">
        <v>7.5999999999999998E-2</v>
      </c>
      <c r="FT424" s="156">
        <f t="shared" si="50"/>
        <v>8.1000000000000003E-2</v>
      </c>
      <c r="FU424" s="156">
        <f t="shared" si="51"/>
        <v>22.637389110302646</v>
      </c>
      <c r="FX424" s="156">
        <v>0.418063445911459</v>
      </c>
      <c r="FY424" s="156">
        <v>8.1000000000000003E-2</v>
      </c>
    </row>
    <row r="425" spans="169:181" x14ac:dyDescent="0.35">
      <c r="FM425" s="158">
        <v>37622</v>
      </c>
      <c r="FN425" s="156">
        <v>-4.7998940369249399E-2</v>
      </c>
      <c r="FO425" s="156">
        <v>7.3999999999999996E-2</v>
      </c>
      <c r="FT425" s="156">
        <f t="shared" si="50"/>
        <v>8.1000000000000003E-2</v>
      </c>
      <c r="FU425" s="156">
        <f t="shared" si="51"/>
        <v>22.637389110302646</v>
      </c>
      <c r="FX425" s="156">
        <v>0.419787869591215</v>
      </c>
      <c r="FY425" s="156">
        <v>8.1000000000000003E-2</v>
      </c>
    </row>
    <row r="426" spans="169:181" x14ac:dyDescent="0.35">
      <c r="FM426" s="158">
        <v>37653</v>
      </c>
      <c r="FN426" s="156">
        <v>0.54848193010408197</v>
      </c>
      <c r="FO426" s="156">
        <v>7.3999999999999996E-2</v>
      </c>
      <c r="FT426" s="156">
        <f t="shared" si="50"/>
        <v>8.1000000000000003E-2</v>
      </c>
      <c r="FU426" s="156">
        <f t="shared" si="51"/>
        <v>22.637389110302646</v>
      </c>
      <c r="FX426" s="156">
        <v>0.42051868142530202</v>
      </c>
      <c r="FY426" s="156">
        <v>8.1000000000000003E-2</v>
      </c>
    </row>
    <row r="427" spans="169:181" x14ac:dyDescent="0.35">
      <c r="FM427" s="158">
        <v>37681</v>
      </c>
      <c r="FN427" s="156">
        <v>0.10744479898955001</v>
      </c>
      <c r="FO427" s="156">
        <v>7.3999999999999996E-2</v>
      </c>
      <c r="FT427" s="156">
        <f t="shared" si="50"/>
        <v>8.1000000000000003E-2</v>
      </c>
      <c r="FU427" s="156">
        <f t="shared" si="51"/>
        <v>22.637389110302646</v>
      </c>
      <c r="FX427" s="156">
        <v>0.42256877292947198</v>
      </c>
      <c r="FY427" s="156">
        <v>8.1000000000000003E-2</v>
      </c>
    </row>
    <row r="428" spans="169:181" x14ac:dyDescent="0.35">
      <c r="FM428" s="158">
        <v>37712</v>
      </c>
      <c r="FN428" s="156">
        <v>7.9362628411901295E-2</v>
      </c>
      <c r="FO428" s="156">
        <v>7.5999999999999998E-2</v>
      </c>
      <c r="FT428" s="156">
        <f t="shared" si="50"/>
        <v>8.1000000000000003E-2</v>
      </c>
      <c r="FU428" s="156">
        <f t="shared" si="51"/>
        <v>22.637389110302646</v>
      </c>
      <c r="FX428" s="156">
        <v>0.42313613283864698</v>
      </c>
      <c r="FY428" s="156">
        <v>8.1000000000000003E-2</v>
      </c>
    </row>
    <row r="429" spans="169:181" x14ac:dyDescent="0.35">
      <c r="FM429" s="158">
        <v>37742</v>
      </c>
      <c r="FN429" s="156">
        <v>0.29688309666803597</v>
      </c>
      <c r="FO429" s="156">
        <v>7.8E-2</v>
      </c>
      <c r="FT429" s="156">
        <f t="shared" si="50"/>
        <v>8.2000000000000003E-2</v>
      </c>
      <c r="FU429" s="156">
        <f t="shared" si="51"/>
        <v>22.457563467297582</v>
      </c>
      <c r="FX429" s="156">
        <v>0.42505191989997898</v>
      </c>
      <c r="FY429" s="156">
        <v>8.2000000000000003E-2</v>
      </c>
    </row>
    <row r="430" spans="169:181" x14ac:dyDescent="0.35">
      <c r="FM430" s="158">
        <v>37773</v>
      </c>
      <c r="FN430" s="156">
        <v>-0.24095618617435399</v>
      </c>
      <c r="FO430" s="156">
        <v>7.5999999999999998E-2</v>
      </c>
      <c r="FT430" s="156">
        <f t="shared" si="50"/>
        <v>8.2000000000000003E-2</v>
      </c>
      <c r="FU430" s="156">
        <f t="shared" si="51"/>
        <v>22.457563467297582</v>
      </c>
      <c r="FX430" s="156">
        <v>0.42641885127353002</v>
      </c>
      <c r="FY430" s="156">
        <v>8.2000000000000003E-2</v>
      </c>
    </row>
    <row r="431" spans="169:181" x14ac:dyDescent="0.35">
      <c r="FM431" s="158">
        <v>37803</v>
      </c>
      <c r="FN431" s="156">
        <v>8.5395553857007298E-2</v>
      </c>
      <c r="FO431" s="156">
        <v>7.5999999999999998E-2</v>
      </c>
      <c r="FT431" s="156">
        <f t="shared" si="50"/>
        <v>8.2000000000000003E-2</v>
      </c>
      <c r="FU431" s="156">
        <f t="shared" si="51"/>
        <v>22.457563467297582</v>
      </c>
      <c r="FX431" s="156">
        <v>0.42656158121649201</v>
      </c>
      <c r="FY431" s="156">
        <v>8.2000000000000003E-2</v>
      </c>
    </row>
    <row r="432" spans="169:181" x14ac:dyDescent="0.35">
      <c r="FM432" s="158">
        <v>37834</v>
      </c>
      <c r="FN432" s="156">
        <v>9.3694073313085699E-2</v>
      </c>
      <c r="FO432" s="156">
        <v>7.8E-2</v>
      </c>
      <c r="FT432" s="156">
        <f t="shared" si="50"/>
        <v>8.2000000000000003E-2</v>
      </c>
      <c r="FU432" s="156">
        <f t="shared" si="51"/>
        <v>22.457563467297582</v>
      </c>
      <c r="FX432" s="156">
        <v>0.42765819968634</v>
      </c>
      <c r="FY432" s="156">
        <v>8.2000000000000003E-2</v>
      </c>
    </row>
    <row r="433" spans="169:181" x14ac:dyDescent="0.35">
      <c r="FM433" s="158">
        <v>37865</v>
      </c>
      <c r="FN433" s="156">
        <v>0.39047758773310198</v>
      </c>
      <c r="FO433" s="156">
        <v>7.9000000000000001E-2</v>
      </c>
      <c r="FT433" s="156">
        <f t="shared" si="50"/>
        <v>8.2000000000000003E-2</v>
      </c>
      <c r="FU433" s="156">
        <f t="shared" si="51"/>
        <v>22.457563467297582</v>
      </c>
      <c r="FX433" s="156">
        <v>0.42776410946147098</v>
      </c>
      <c r="FY433" s="156">
        <v>8.2000000000000003E-2</v>
      </c>
    </row>
    <row r="434" spans="169:181" x14ac:dyDescent="0.35">
      <c r="FM434" s="158">
        <v>37895</v>
      </c>
      <c r="FN434" s="156">
        <v>0.179597030046376</v>
      </c>
      <c r="FO434" s="156">
        <v>7.5999999999999998E-2</v>
      </c>
      <c r="FT434" s="156">
        <f t="shared" si="50"/>
        <v>8.2000000000000003E-2</v>
      </c>
      <c r="FU434" s="156">
        <f t="shared" si="51"/>
        <v>22.457563467297582</v>
      </c>
      <c r="FX434" s="156">
        <v>0.43043669060471501</v>
      </c>
      <c r="FY434" s="156">
        <v>8.2000000000000003E-2</v>
      </c>
    </row>
    <row r="435" spans="169:181" x14ac:dyDescent="0.35">
      <c r="FM435" s="158">
        <v>37926</v>
      </c>
      <c r="FN435" s="156">
        <v>0.29982866379774697</v>
      </c>
      <c r="FO435" s="156">
        <v>7.3999999999999996E-2</v>
      </c>
      <c r="FT435" s="156">
        <f t="shared" si="50"/>
        <v>8.2000000000000003E-2</v>
      </c>
      <c r="FU435" s="156">
        <f t="shared" si="51"/>
        <v>22.457563467297582</v>
      </c>
      <c r="FX435" s="156">
        <v>0.43238252800344001</v>
      </c>
      <c r="FY435" s="156">
        <v>8.2000000000000003E-2</v>
      </c>
    </row>
    <row r="436" spans="169:181" x14ac:dyDescent="0.35">
      <c r="FM436" s="158">
        <v>37956</v>
      </c>
      <c r="FN436" s="156">
        <v>-0.112652171382198</v>
      </c>
      <c r="FO436" s="156">
        <v>7.3999999999999996E-2</v>
      </c>
      <c r="FT436" s="156">
        <f t="shared" si="50"/>
        <v>8.2000000000000003E-2</v>
      </c>
      <c r="FU436" s="156">
        <f t="shared" si="51"/>
        <v>22.457563467297582</v>
      </c>
      <c r="FX436" s="156">
        <v>0.43347545019366901</v>
      </c>
      <c r="FY436" s="156">
        <v>8.2000000000000003E-2</v>
      </c>
    </row>
    <row r="437" spans="169:181" x14ac:dyDescent="0.35">
      <c r="FM437" s="158">
        <v>37987</v>
      </c>
      <c r="FN437" s="156">
        <v>-7.77951250462455E-2</v>
      </c>
      <c r="FO437" s="156">
        <v>7.2999999999999995E-2</v>
      </c>
      <c r="FT437" s="156">
        <f t="shared" si="50"/>
        <v>8.3000000000000004E-2</v>
      </c>
      <c r="FU437" s="156">
        <f t="shared" si="51"/>
        <v>22.206657925982764</v>
      </c>
      <c r="FX437" s="156">
        <v>0.43405209451002003</v>
      </c>
      <c r="FY437" s="156">
        <v>8.3000000000000004E-2</v>
      </c>
    </row>
    <row r="438" spans="169:181" x14ac:dyDescent="0.35">
      <c r="FM438" s="158">
        <v>38018</v>
      </c>
      <c r="FN438" s="156">
        <v>4.4071171915837502E-2</v>
      </c>
      <c r="FO438" s="156">
        <v>7.3999999999999996E-2</v>
      </c>
      <c r="FT438" s="156">
        <f t="shared" si="50"/>
        <v>8.3000000000000004E-2</v>
      </c>
      <c r="FU438" s="156">
        <f t="shared" si="51"/>
        <v>22.206657925982764</v>
      </c>
      <c r="FX438" s="156">
        <v>0.43685954579481401</v>
      </c>
      <c r="FY438" s="156">
        <v>8.3000000000000004E-2</v>
      </c>
    </row>
    <row r="439" spans="169:181" x14ac:dyDescent="0.35">
      <c r="FM439" s="158">
        <v>38047</v>
      </c>
      <c r="FN439" s="156">
        <v>0.345818341986532</v>
      </c>
      <c r="FO439" s="156">
        <v>7.2999999999999995E-2</v>
      </c>
      <c r="FT439" s="156">
        <f t="shared" si="50"/>
        <v>8.3000000000000004E-2</v>
      </c>
      <c r="FU439" s="156">
        <f t="shared" si="51"/>
        <v>22.206657925982764</v>
      </c>
      <c r="FX439" s="156">
        <v>0.43778730949164102</v>
      </c>
      <c r="FY439" s="156">
        <v>8.3000000000000004E-2</v>
      </c>
    </row>
    <row r="440" spans="169:181" x14ac:dyDescent="0.35">
      <c r="FM440" s="158">
        <v>38078</v>
      </c>
      <c r="FN440" s="156">
        <v>7.7285173049635295E-2</v>
      </c>
      <c r="FO440" s="156">
        <v>7.1999999999999995E-2</v>
      </c>
      <c r="FT440" s="156">
        <f t="shared" si="50"/>
        <v>8.3000000000000004E-2</v>
      </c>
      <c r="FU440" s="156">
        <f t="shared" si="51"/>
        <v>22.206657925982764</v>
      </c>
      <c r="FX440" s="156">
        <v>0.43780008117906499</v>
      </c>
      <c r="FY440" s="156">
        <v>8.3000000000000004E-2</v>
      </c>
    </row>
    <row r="441" spans="169:181" x14ac:dyDescent="0.35">
      <c r="FM441" s="158">
        <v>38108</v>
      </c>
      <c r="FN441" s="156">
        <v>0.17028531711292699</v>
      </c>
      <c r="FO441" s="156">
        <v>7.0999999999999994E-2</v>
      </c>
      <c r="FT441" s="156">
        <f t="shared" si="50"/>
        <v>8.3000000000000004E-2</v>
      </c>
      <c r="FU441" s="156">
        <f t="shared" si="51"/>
        <v>22.206657925982764</v>
      </c>
      <c r="FX441" s="156">
        <v>0.43804841280958601</v>
      </c>
      <c r="FY441" s="156">
        <v>8.3000000000000004E-2</v>
      </c>
    </row>
    <row r="442" spans="169:181" x14ac:dyDescent="0.35">
      <c r="FM442" s="158">
        <v>38139</v>
      </c>
      <c r="FN442" s="156">
        <v>3.8177923309770899E-2</v>
      </c>
      <c r="FO442" s="156">
        <v>7.1999999999999995E-2</v>
      </c>
      <c r="FT442" s="156">
        <f t="shared" si="50"/>
        <v>8.3000000000000004E-2</v>
      </c>
      <c r="FU442" s="156">
        <f t="shared" si="51"/>
        <v>22.206657925982764</v>
      </c>
      <c r="FX442" s="156">
        <v>0.43845741254316301</v>
      </c>
      <c r="FY442" s="156">
        <v>8.3000000000000004E-2</v>
      </c>
    </row>
    <row r="443" spans="169:181" x14ac:dyDescent="0.35">
      <c r="FM443" s="158">
        <v>38169</v>
      </c>
      <c r="FN443" s="156">
        <v>9.4627719514824807E-2</v>
      </c>
      <c r="FO443" s="156">
        <v>7.0000000000000007E-2</v>
      </c>
      <c r="FT443" s="156">
        <f t="shared" si="50"/>
        <v>8.3000000000000004E-2</v>
      </c>
      <c r="FU443" s="156">
        <f t="shared" si="51"/>
        <v>22.206657925982764</v>
      </c>
      <c r="FX443" s="156">
        <v>0.44046898343705299</v>
      </c>
      <c r="FY443" s="156">
        <v>8.3000000000000004E-2</v>
      </c>
    </row>
    <row r="444" spans="169:181" x14ac:dyDescent="0.35">
      <c r="FM444" s="158">
        <v>38200</v>
      </c>
      <c r="FN444" s="156">
        <v>-0.194978299746148</v>
      </c>
      <c r="FO444" s="156">
        <v>7.0000000000000007E-2</v>
      </c>
      <c r="FT444" s="156">
        <f t="shared" si="50"/>
        <v>8.3000000000000004E-2</v>
      </c>
      <c r="FU444" s="156">
        <f t="shared" si="51"/>
        <v>22.206657925982764</v>
      </c>
      <c r="FX444" s="156">
        <v>0.44253730198463997</v>
      </c>
      <c r="FY444" s="156">
        <v>8.3000000000000004E-2</v>
      </c>
    </row>
    <row r="445" spans="169:181" x14ac:dyDescent="0.35">
      <c r="FM445" s="158">
        <v>38231</v>
      </c>
      <c r="FN445" s="156">
        <v>0.40777241501906802</v>
      </c>
      <c r="FO445" s="156">
        <v>7.0000000000000007E-2</v>
      </c>
      <c r="FT445" s="156">
        <f t="shared" si="50"/>
        <v>8.3000000000000004E-2</v>
      </c>
      <c r="FU445" s="156">
        <f t="shared" si="51"/>
        <v>22.206657925982764</v>
      </c>
      <c r="FX445" s="156">
        <v>0.44526279930916401</v>
      </c>
      <c r="FY445" s="156">
        <v>8.3000000000000004E-2</v>
      </c>
    </row>
    <row r="446" spans="169:181" x14ac:dyDescent="0.35">
      <c r="FM446" s="158">
        <v>38261</v>
      </c>
      <c r="FN446" s="156">
        <v>-8.7998565803278403E-2</v>
      </c>
      <c r="FO446" s="156">
        <v>7.0999999999999994E-2</v>
      </c>
      <c r="FT446" s="156">
        <f t="shared" si="50"/>
        <v>8.3000000000000004E-2</v>
      </c>
      <c r="FU446" s="156">
        <f t="shared" si="51"/>
        <v>22.206657925982764</v>
      </c>
      <c r="FX446" s="156">
        <v>0.44601763861309102</v>
      </c>
      <c r="FY446" s="156">
        <v>8.3000000000000004E-2</v>
      </c>
    </row>
    <row r="447" spans="169:181" x14ac:dyDescent="0.35">
      <c r="FM447" s="158">
        <v>38292</v>
      </c>
      <c r="FN447" s="156">
        <v>0.52457278897503901</v>
      </c>
      <c r="FO447" s="156">
        <v>7.1999999999999995E-2</v>
      </c>
      <c r="FT447" s="156">
        <f t="shared" si="50"/>
        <v>8.3000000000000004E-2</v>
      </c>
      <c r="FU447" s="156">
        <f t="shared" si="51"/>
        <v>22.206657925982764</v>
      </c>
      <c r="FX447" s="156">
        <v>0.44871064141303502</v>
      </c>
      <c r="FY447" s="156">
        <v>8.3000000000000004E-2</v>
      </c>
    </row>
    <row r="448" spans="169:181" x14ac:dyDescent="0.35">
      <c r="FM448" s="158">
        <v>38322</v>
      </c>
      <c r="FN448" s="156">
        <v>2.3745350747811599E-2</v>
      </c>
      <c r="FO448" s="156">
        <v>7.0999999999999994E-2</v>
      </c>
      <c r="FT448" s="156">
        <f t="shared" si="50"/>
        <v>8.3000000000000004E-2</v>
      </c>
      <c r="FU448" s="156">
        <f t="shared" si="51"/>
        <v>22.206657925982764</v>
      </c>
      <c r="FX448" s="156">
        <v>0.45112819224001199</v>
      </c>
      <c r="FY448" s="156">
        <v>8.3000000000000004E-2</v>
      </c>
    </row>
    <row r="449" spans="169:181" x14ac:dyDescent="0.35">
      <c r="FM449" s="158">
        <v>38353</v>
      </c>
      <c r="FN449" s="156">
        <v>-0.174999816703894</v>
      </c>
      <c r="FO449" s="156">
        <v>6.9000000000000006E-2</v>
      </c>
      <c r="FT449" s="156">
        <f t="shared" si="50"/>
        <v>8.3000000000000004E-2</v>
      </c>
      <c r="FU449" s="156">
        <f t="shared" si="51"/>
        <v>22.206657925982764</v>
      </c>
      <c r="FX449" s="156">
        <v>0.45169307310401102</v>
      </c>
      <c r="FY449" s="156">
        <v>8.3000000000000004E-2</v>
      </c>
    </row>
    <row r="450" spans="169:181" x14ac:dyDescent="0.35">
      <c r="FM450" s="158">
        <v>38384</v>
      </c>
      <c r="FN450" s="156">
        <v>0.28541591643972197</v>
      </c>
      <c r="FO450" s="156">
        <v>7.0000000000000007E-2</v>
      </c>
      <c r="FT450" s="156">
        <f t="shared" si="50"/>
        <v>8.4000000000000005E-2</v>
      </c>
      <c r="FU450" s="156">
        <f t="shared" si="51"/>
        <v>21.887090661402066</v>
      </c>
      <c r="FX450" s="156">
        <v>0.45689027226981299</v>
      </c>
      <c r="FY450" s="156">
        <v>8.4000000000000005E-2</v>
      </c>
    </row>
    <row r="451" spans="169:181" x14ac:dyDescent="0.35">
      <c r="FM451" s="158">
        <v>38412</v>
      </c>
      <c r="FN451" s="156">
        <v>0.28983712339419998</v>
      </c>
      <c r="FO451" s="156">
        <v>6.9000000000000006E-2</v>
      </c>
      <c r="FT451" s="156">
        <f t="shared" si="50"/>
        <v>8.4000000000000005E-2</v>
      </c>
      <c r="FU451" s="156">
        <f t="shared" si="51"/>
        <v>21.887090661402066</v>
      </c>
      <c r="FX451" s="156">
        <v>0.458247719188974</v>
      </c>
      <c r="FY451" s="156">
        <v>8.4000000000000005E-2</v>
      </c>
    </row>
    <row r="452" spans="169:181" x14ac:dyDescent="0.35">
      <c r="FM452" s="158">
        <v>38443</v>
      </c>
      <c r="FN452" s="156">
        <v>-0.185741314895226</v>
      </c>
      <c r="FO452" s="156">
        <v>6.8000000000000005E-2</v>
      </c>
      <c r="FT452" s="156">
        <f t="shared" si="50"/>
        <v>8.4000000000000005E-2</v>
      </c>
      <c r="FU452" s="156">
        <f t="shared" si="51"/>
        <v>21.887090661402066</v>
      </c>
      <c r="FX452" s="156">
        <v>0.46118940340992098</v>
      </c>
      <c r="FY452" s="156">
        <v>8.4000000000000005E-2</v>
      </c>
    </row>
    <row r="453" spans="169:181" x14ac:dyDescent="0.35">
      <c r="FM453" s="158">
        <v>38473</v>
      </c>
      <c r="FN453" s="156">
        <v>0.32601193927333399</v>
      </c>
      <c r="FO453" s="156">
        <v>7.0000000000000007E-2</v>
      </c>
      <c r="FT453" s="156">
        <f t="shared" si="50"/>
        <v>8.4000000000000005E-2</v>
      </c>
      <c r="FU453" s="156">
        <f t="shared" si="51"/>
        <v>21.887090661402066</v>
      </c>
      <c r="FX453" s="156">
        <v>0.46144366477561799</v>
      </c>
      <c r="FY453" s="156">
        <v>8.4000000000000005E-2</v>
      </c>
    </row>
    <row r="454" spans="169:181" x14ac:dyDescent="0.35">
      <c r="FM454" s="158">
        <v>38504</v>
      </c>
      <c r="FN454" s="156">
        <v>4.0638706691632102E-2</v>
      </c>
      <c r="FO454" s="156">
        <v>6.8000000000000005E-2</v>
      </c>
      <c r="FT454" s="156">
        <f t="shared" si="50"/>
        <v>8.4000000000000005E-2</v>
      </c>
      <c r="FU454" s="156">
        <f t="shared" si="51"/>
        <v>21.887090661402066</v>
      </c>
      <c r="FX454" s="156">
        <v>0.46587297803647498</v>
      </c>
      <c r="FY454" s="156">
        <v>8.4000000000000005E-2</v>
      </c>
    </row>
    <row r="455" spans="169:181" x14ac:dyDescent="0.35">
      <c r="FM455" s="158">
        <v>38534</v>
      </c>
      <c r="FN455" s="156">
        <v>-0.118468918020477</v>
      </c>
      <c r="FO455" s="156">
        <v>6.7000000000000004E-2</v>
      </c>
      <c r="FT455" s="156">
        <f t="shared" si="50"/>
        <v>8.4000000000000005E-2</v>
      </c>
      <c r="FU455" s="156">
        <f t="shared" si="51"/>
        <v>21.887090661402066</v>
      </c>
      <c r="FX455" s="156">
        <v>0.46711293946598997</v>
      </c>
      <c r="FY455" s="156">
        <v>8.4000000000000005E-2</v>
      </c>
    </row>
    <row r="456" spans="169:181" x14ac:dyDescent="0.35">
      <c r="FM456" s="158">
        <v>38565</v>
      </c>
      <c r="FN456" s="156">
        <v>0.133880853265019</v>
      </c>
      <c r="FO456" s="156">
        <v>6.7000000000000004E-2</v>
      </c>
      <c r="FT456" s="156">
        <f t="shared" si="50"/>
        <v>8.4000000000000005E-2</v>
      </c>
      <c r="FU456" s="156">
        <f t="shared" si="51"/>
        <v>21.887090661402066</v>
      </c>
      <c r="FX456" s="156">
        <v>0.46808146654105998</v>
      </c>
      <c r="FY456" s="156">
        <v>8.4000000000000005E-2</v>
      </c>
    </row>
    <row r="457" spans="169:181" x14ac:dyDescent="0.35">
      <c r="FM457" s="158">
        <v>38596</v>
      </c>
      <c r="FN457" s="156">
        <v>0.30192848322515797</v>
      </c>
      <c r="FO457" s="156">
        <v>6.7000000000000004E-2</v>
      </c>
      <c r="FT457" s="156">
        <f t="shared" si="50"/>
        <v>8.4000000000000005E-2</v>
      </c>
      <c r="FU457" s="156">
        <f t="shared" si="51"/>
        <v>21.887090661402066</v>
      </c>
      <c r="FX457" s="156">
        <v>0.470282773042005</v>
      </c>
      <c r="FY457" s="156">
        <v>8.4000000000000005E-2</v>
      </c>
    </row>
    <row r="458" spans="169:181" x14ac:dyDescent="0.35">
      <c r="FM458" s="158">
        <v>38626</v>
      </c>
      <c r="FN458" s="156">
        <v>-1.2427353960585599E-2</v>
      </c>
      <c r="FO458" s="156">
        <v>6.7000000000000004E-2</v>
      </c>
      <c r="FT458" s="156">
        <f t="shared" si="50"/>
        <v>8.5000000000000006E-2</v>
      </c>
      <c r="FU458" s="156">
        <f t="shared" si="51"/>
        <v>21.501914877941232</v>
      </c>
      <c r="FX458" s="156">
        <v>0.47513404541088</v>
      </c>
      <c r="FY458" s="156">
        <v>8.5000000000000006E-2</v>
      </c>
    </row>
    <row r="459" spans="169:181" x14ac:dyDescent="0.35">
      <c r="FM459" s="158">
        <v>38657</v>
      </c>
      <c r="FN459" s="156">
        <v>0.46587297803647498</v>
      </c>
      <c r="FO459" s="156">
        <v>6.3E-2</v>
      </c>
      <c r="FT459" s="156">
        <f t="shared" si="50"/>
        <v>8.5000000000000006E-2</v>
      </c>
      <c r="FU459" s="156">
        <f t="shared" si="51"/>
        <v>21.501914877941232</v>
      </c>
      <c r="FX459" s="156">
        <v>0.47771359111540102</v>
      </c>
      <c r="FY459" s="156">
        <v>8.5000000000000006E-2</v>
      </c>
    </row>
    <row r="460" spans="169:181" x14ac:dyDescent="0.35">
      <c r="FM460" s="158">
        <v>38687</v>
      </c>
      <c r="FN460" s="156">
        <v>-2.4614789621222401E-2</v>
      </c>
      <c r="FO460" s="156">
        <v>6.6000000000000003E-2</v>
      </c>
      <c r="FT460" s="156">
        <f t="shared" si="50"/>
        <v>8.5000000000000006E-2</v>
      </c>
      <c r="FU460" s="156">
        <f t="shared" si="51"/>
        <v>21.501914877941232</v>
      </c>
      <c r="FX460" s="156">
        <v>0.48234626643723999</v>
      </c>
      <c r="FY460" s="156">
        <v>8.5000000000000006E-2</v>
      </c>
    </row>
    <row r="461" spans="169:181" x14ac:dyDescent="0.35">
      <c r="FM461" s="158">
        <v>38718</v>
      </c>
      <c r="FN461" s="156">
        <v>-0.50423099757904699</v>
      </c>
      <c r="FO461" s="156">
        <v>6.6000000000000003E-2</v>
      </c>
      <c r="FT461" s="156">
        <f t="shared" si="50"/>
        <v>8.5000000000000006E-2</v>
      </c>
      <c r="FU461" s="156">
        <f t="shared" si="51"/>
        <v>21.501914877941232</v>
      </c>
      <c r="FX461" s="156">
        <v>0.482377255332959</v>
      </c>
      <c r="FY461" s="156">
        <v>8.5000000000000006E-2</v>
      </c>
    </row>
    <row r="462" spans="169:181" x14ac:dyDescent="0.35">
      <c r="FM462" s="158">
        <v>38749</v>
      </c>
      <c r="FN462" s="156">
        <v>0.43043669060471501</v>
      </c>
      <c r="FO462" s="156">
        <v>6.4000000000000001E-2</v>
      </c>
      <c r="FT462" s="156">
        <f t="shared" si="50"/>
        <v>8.5000000000000006E-2</v>
      </c>
      <c r="FU462" s="156">
        <f t="shared" si="51"/>
        <v>21.501914877941232</v>
      </c>
      <c r="FX462" s="156">
        <v>0.48525870940566501</v>
      </c>
      <c r="FY462" s="156">
        <v>8.5000000000000006E-2</v>
      </c>
    </row>
    <row r="463" spans="169:181" x14ac:dyDescent="0.35">
      <c r="FM463" s="158">
        <v>38777</v>
      </c>
      <c r="FN463" s="156">
        <v>0.42313613283864698</v>
      </c>
      <c r="FO463" s="156">
        <v>6.4000000000000001E-2</v>
      </c>
      <c r="FT463" s="156">
        <f t="shared" si="50"/>
        <v>8.5000000000000006E-2</v>
      </c>
      <c r="FU463" s="156">
        <f t="shared" si="51"/>
        <v>21.501914877941232</v>
      </c>
      <c r="FX463" s="156">
        <v>0.48576774315711002</v>
      </c>
      <c r="FY463" s="156">
        <v>8.5000000000000006E-2</v>
      </c>
    </row>
    <row r="464" spans="169:181" x14ac:dyDescent="0.35">
      <c r="FM464" s="158">
        <v>38808</v>
      </c>
      <c r="FN464" s="156">
        <v>-0.21856869396930101</v>
      </c>
      <c r="FO464" s="156">
        <v>6.3E-2</v>
      </c>
      <c r="FT464" s="156">
        <f t="shared" si="50"/>
        <v>8.5000000000000006E-2</v>
      </c>
      <c r="FU464" s="156">
        <f t="shared" si="51"/>
        <v>21.501914877941232</v>
      </c>
      <c r="FX464" s="156">
        <v>0.486951187085292</v>
      </c>
      <c r="FY464" s="156">
        <v>8.5000000000000006E-2</v>
      </c>
    </row>
    <row r="465" spans="169:181" x14ac:dyDescent="0.35">
      <c r="FM465" s="158">
        <v>38838</v>
      </c>
      <c r="FN465" s="156">
        <v>0.387250214225562</v>
      </c>
      <c r="FO465" s="156">
        <v>6.0999999999999999E-2</v>
      </c>
      <c r="FT465" s="156">
        <f t="shared" si="50"/>
        <v>8.5000000000000006E-2</v>
      </c>
      <c r="FU465" s="156">
        <f t="shared" si="51"/>
        <v>21.501914877941232</v>
      </c>
      <c r="FX465" s="156">
        <v>0.48875209702703998</v>
      </c>
      <c r="FY465" s="156">
        <v>8.5000000000000006E-2</v>
      </c>
    </row>
    <row r="466" spans="169:181" x14ac:dyDescent="0.35">
      <c r="FM466" s="158">
        <v>38869</v>
      </c>
      <c r="FN466" s="156">
        <v>-0.15123157032245299</v>
      </c>
      <c r="FO466" s="156">
        <v>6.0999999999999999E-2</v>
      </c>
      <c r="FT466" s="156">
        <f t="shared" si="50"/>
        <v>8.5000000000000006E-2</v>
      </c>
      <c r="FU466" s="156">
        <f t="shared" si="51"/>
        <v>21.501914877941232</v>
      </c>
      <c r="FX466" s="156">
        <v>0.48995699543318499</v>
      </c>
      <c r="FY466" s="156">
        <v>8.5000000000000006E-2</v>
      </c>
    </row>
    <row r="467" spans="169:181" x14ac:dyDescent="0.35">
      <c r="FM467" s="158">
        <v>38899</v>
      </c>
      <c r="FN467" s="156">
        <v>-0.31389169359039998</v>
      </c>
      <c r="FO467" s="156">
        <v>6.4000000000000001E-2</v>
      </c>
      <c r="FT467" s="156">
        <f t="shared" si="50"/>
        <v>8.5999999999999993E-2</v>
      </c>
      <c r="FU467" s="156">
        <f t="shared" si="51"/>
        <v>21.054770252127597</v>
      </c>
      <c r="FX467" s="156">
        <v>0.49027505986476699</v>
      </c>
      <c r="FY467" s="156">
        <v>8.5999999999999993E-2</v>
      </c>
    </row>
    <row r="468" spans="169:181" x14ac:dyDescent="0.35">
      <c r="FM468" s="158">
        <v>38930</v>
      </c>
      <c r="FN468" s="156">
        <v>0.28370497228715602</v>
      </c>
      <c r="FO468" s="156">
        <v>6.4000000000000001E-2</v>
      </c>
      <c r="FT468" s="156">
        <f t="shared" si="50"/>
        <v>8.5999999999999993E-2</v>
      </c>
      <c r="FU468" s="156">
        <f t="shared" si="51"/>
        <v>21.054770252127597</v>
      </c>
      <c r="FX468" s="156">
        <v>0.497417621533916</v>
      </c>
      <c r="FY468" s="156">
        <v>8.5999999999999993E-2</v>
      </c>
    </row>
    <row r="469" spans="169:181" x14ac:dyDescent="0.35">
      <c r="FM469" s="158">
        <v>38961</v>
      </c>
      <c r="FN469" s="156">
        <v>0.77517568901640099</v>
      </c>
      <c r="FO469" s="156">
        <v>6.4000000000000001E-2</v>
      </c>
      <c r="FT469" s="156">
        <f t="shared" si="50"/>
        <v>8.5999999999999993E-2</v>
      </c>
      <c r="FU469" s="156">
        <f t="shared" si="51"/>
        <v>21.054770252127597</v>
      </c>
      <c r="FX469" s="156">
        <v>0.49746869842462699</v>
      </c>
      <c r="FY469" s="156">
        <v>8.5999999999999993E-2</v>
      </c>
    </row>
    <row r="470" spans="169:181" x14ac:dyDescent="0.35">
      <c r="FM470" s="158">
        <v>38991</v>
      </c>
      <c r="FN470" s="156">
        <v>0.252048447046966</v>
      </c>
      <c r="FO470" s="156">
        <v>6.0999999999999999E-2</v>
      </c>
      <c r="FT470" s="156">
        <f t="shared" si="50"/>
        <v>8.5999999999999993E-2</v>
      </c>
      <c r="FU470" s="156">
        <f t="shared" si="51"/>
        <v>21.054770252127597</v>
      </c>
      <c r="FX470" s="156">
        <v>0.49886245770041299</v>
      </c>
      <c r="FY470" s="156">
        <v>8.5999999999999993E-2</v>
      </c>
    </row>
    <row r="471" spans="169:181" x14ac:dyDescent="0.35">
      <c r="FM471" s="158">
        <v>39022</v>
      </c>
      <c r="FN471" s="156">
        <v>0.11467295486238401</v>
      </c>
      <c r="FO471" s="156">
        <v>6.2E-2</v>
      </c>
      <c r="FT471" s="156">
        <f t="shared" si="50"/>
        <v>8.5999999999999993E-2</v>
      </c>
      <c r="FU471" s="156">
        <f t="shared" si="51"/>
        <v>21.054770252127597</v>
      </c>
      <c r="FX471" s="156">
        <v>0.50510860541986602</v>
      </c>
      <c r="FY471" s="156">
        <v>8.5999999999999993E-2</v>
      </c>
    </row>
    <row r="472" spans="169:181" x14ac:dyDescent="0.35">
      <c r="FM472" s="158">
        <v>39052</v>
      </c>
      <c r="FN472" s="156">
        <v>-9.4648551417365306E-2</v>
      </c>
      <c r="FO472" s="156">
        <v>6.0999999999999999E-2</v>
      </c>
      <c r="FT472" s="156">
        <f t="shared" si="50"/>
        <v>8.6999999999999994E-2</v>
      </c>
      <c r="FU472" s="156">
        <f t="shared" si="51"/>
        <v>20.549825696876713</v>
      </c>
      <c r="FX472" s="156">
        <v>0.51459837874633196</v>
      </c>
      <c r="FY472" s="156">
        <v>8.6999999999999994E-2</v>
      </c>
    </row>
    <row r="473" spans="169:181" x14ac:dyDescent="0.35">
      <c r="FM473" s="158">
        <v>39083</v>
      </c>
      <c r="FN473" s="156">
        <v>3.1902818801262202E-2</v>
      </c>
      <c r="FO473" s="156">
        <v>6.2E-2</v>
      </c>
      <c r="FT473" s="156">
        <f t="shared" si="50"/>
        <v>8.6999999999999994E-2</v>
      </c>
      <c r="FU473" s="156">
        <f t="shared" si="51"/>
        <v>20.549825696876713</v>
      </c>
      <c r="FX473" s="156">
        <v>0.51460027438192402</v>
      </c>
      <c r="FY473" s="156">
        <v>8.6999999999999994E-2</v>
      </c>
    </row>
    <row r="474" spans="169:181" x14ac:dyDescent="0.35">
      <c r="FM474" s="158">
        <v>39114</v>
      </c>
      <c r="FN474" s="156">
        <v>0.42656158121649201</v>
      </c>
      <c r="FO474" s="156">
        <v>6.2E-2</v>
      </c>
      <c r="FT474" s="156">
        <f t="shared" si="50"/>
        <v>8.6999999999999994E-2</v>
      </c>
      <c r="FU474" s="156">
        <f t="shared" si="51"/>
        <v>20.549825696876713</v>
      </c>
      <c r="FX474" s="156">
        <v>0.51818549658010704</v>
      </c>
      <c r="FY474" s="156">
        <v>8.6999999999999994E-2</v>
      </c>
    </row>
    <row r="475" spans="169:181" x14ac:dyDescent="0.35">
      <c r="FM475" s="158">
        <v>39142</v>
      </c>
      <c r="FN475" s="156">
        <v>0.18499257942779601</v>
      </c>
      <c r="FO475" s="156">
        <v>6.0999999999999999E-2</v>
      </c>
      <c r="FT475" s="156">
        <f t="shared" si="50"/>
        <v>8.6999999999999994E-2</v>
      </c>
      <c r="FU475" s="156">
        <f t="shared" si="51"/>
        <v>20.549825696876713</v>
      </c>
      <c r="FX475" s="156">
        <v>0.51821001250369803</v>
      </c>
      <c r="FY475" s="156">
        <v>8.6999999999999994E-2</v>
      </c>
    </row>
    <row r="476" spans="169:181" x14ac:dyDescent="0.35">
      <c r="FM476" s="158">
        <v>39173</v>
      </c>
      <c r="FN476" s="156">
        <v>0.265826236538033</v>
      </c>
      <c r="FO476" s="156">
        <v>6.2E-2</v>
      </c>
      <c r="FT476" s="156">
        <f t="shared" si="50"/>
        <v>8.6999999999999994E-2</v>
      </c>
      <c r="FU476" s="156">
        <f t="shared" si="51"/>
        <v>20.549825696876713</v>
      </c>
      <c r="FX476" s="156">
        <v>0.51878872580539603</v>
      </c>
      <c r="FY476" s="156">
        <v>8.6999999999999994E-2</v>
      </c>
    </row>
    <row r="477" spans="169:181" x14ac:dyDescent="0.35">
      <c r="FM477" s="158">
        <v>39203</v>
      </c>
      <c r="FN477" s="156">
        <v>0.23127300644548399</v>
      </c>
      <c r="FO477" s="156">
        <v>0.06</v>
      </c>
      <c r="FT477" s="156">
        <f t="shared" si="50"/>
        <v>8.7999999999999995E-2</v>
      </c>
      <c r="FU477" s="156">
        <f t="shared" si="51"/>
        <v>19.991714705373738</v>
      </c>
      <c r="FX477" s="156">
        <v>0.52375367804655804</v>
      </c>
      <c r="FY477" s="156">
        <v>8.7999999999999995E-2</v>
      </c>
    </row>
    <row r="478" spans="169:181" x14ac:dyDescent="0.35">
      <c r="FM478" s="158">
        <v>39234</v>
      </c>
      <c r="FN478" s="156">
        <v>-1.6072633870408901E-2</v>
      </c>
      <c r="FO478" s="156">
        <v>6.0999999999999999E-2</v>
      </c>
      <c r="FT478" s="156">
        <f t="shared" ref="FT478:FT541" si="52">IF($FR$28=$FX$29,FX478,FY478)</f>
        <v>8.7999999999999995E-2</v>
      </c>
      <c r="FU478" s="156">
        <f t="shared" ref="FU478:FU541" si="53">_xlfn.NORM.DIST(FT478,$FR$30,$FS$30,FALSE)</f>
        <v>19.991714705373738</v>
      </c>
      <c r="FX478" s="156">
        <v>0.52428321438180903</v>
      </c>
      <c r="FY478" s="156">
        <v>8.7999999999999995E-2</v>
      </c>
    </row>
    <row r="479" spans="169:181" x14ac:dyDescent="0.35">
      <c r="FM479" s="158">
        <v>39264</v>
      </c>
      <c r="FN479" s="156">
        <v>0.23489398983214499</v>
      </c>
      <c r="FO479" s="156">
        <v>0.06</v>
      </c>
      <c r="FT479" s="156">
        <f t="shared" si="52"/>
        <v>8.7999999999999995E-2</v>
      </c>
      <c r="FU479" s="156">
        <f t="shared" si="53"/>
        <v>19.991714705373738</v>
      </c>
      <c r="FX479" s="156">
        <v>0.52457278897503901</v>
      </c>
      <c r="FY479" s="156">
        <v>8.7999999999999995E-2</v>
      </c>
    </row>
    <row r="480" spans="169:181" x14ac:dyDescent="0.35">
      <c r="FM480" s="158">
        <v>39295</v>
      </c>
      <c r="FN480" s="156">
        <v>9.8429795949375995E-2</v>
      </c>
      <c r="FO480" s="156">
        <v>5.8999999999999997E-2</v>
      </c>
      <c r="FT480" s="156">
        <f t="shared" si="52"/>
        <v>8.8999999999999996E-2</v>
      </c>
      <c r="FU480" s="156">
        <f t="shared" si="53"/>
        <v>19.385464675683821</v>
      </c>
      <c r="FX480" s="156">
        <v>0.52479760833396405</v>
      </c>
      <c r="FY480" s="156">
        <v>8.8999999999999996E-2</v>
      </c>
    </row>
    <row r="481" spans="169:181" x14ac:dyDescent="0.35">
      <c r="FM481" s="158">
        <v>39326</v>
      </c>
      <c r="FN481" s="156">
        <v>0.39318539170736599</v>
      </c>
      <c r="FO481" s="156">
        <v>5.8999999999999997E-2</v>
      </c>
      <c r="FT481" s="156">
        <f t="shared" si="52"/>
        <v>8.8999999999999996E-2</v>
      </c>
      <c r="FU481" s="156">
        <f t="shared" si="53"/>
        <v>19.385464675683821</v>
      </c>
      <c r="FX481" s="156">
        <v>0.53375023293880397</v>
      </c>
      <c r="FY481" s="156">
        <v>8.8999999999999996E-2</v>
      </c>
    </row>
    <row r="482" spans="169:181" x14ac:dyDescent="0.35">
      <c r="FM482" s="158">
        <v>39356</v>
      </c>
      <c r="FN482" s="156">
        <v>-8.3709953322257794E-2</v>
      </c>
      <c r="FO482" s="156">
        <v>5.8000000000000003E-2</v>
      </c>
      <c r="FT482" s="156">
        <f t="shared" si="52"/>
        <v>8.8999999999999996E-2</v>
      </c>
      <c r="FU482" s="156">
        <f t="shared" si="53"/>
        <v>19.385464675683821</v>
      </c>
      <c r="FX482" s="156">
        <v>0.53416834841833405</v>
      </c>
      <c r="FY482" s="156">
        <v>8.8999999999999996E-2</v>
      </c>
    </row>
    <row r="483" spans="169:181" x14ac:dyDescent="0.35">
      <c r="FM483" s="158">
        <v>39387</v>
      </c>
      <c r="FN483" s="156">
        <v>1.5976179868057199E-2</v>
      </c>
      <c r="FO483" s="156">
        <v>0.06</v>
      </c>
      <c r="FT483" s="156">
        <f t="shared" si="52"/>
        <v>8.8999999999999996E-2</v>
      </c>
      <c r="FU483" s="156">
        <f t="shared" si="53"/>
        <v>19.385464675683821</v>
      </c>
      <c r="FX483" s="156">
        <v>0.537600177930601</v>
      </c>
      <c r="FY483" s="156">
        <v>8.8999999999999996E-2</v>
      </c>
    </row>
    <row r="484" spans="169:181" x14ac:dyDescent="0.35">
      <c r="FM484" s="158">
        <v>39417</v>
      </c>
      <c r="FN484" s="156">
        <v>-0.104080802139109</v>
      </c>
      <c r="FO484" s="156">
        <v>0.06</v>
      </c>
      <c r="FT484" s="156">
        <f t="shared" si="52"/>
        <v>8.8999999999999996E-2</v>
      </c>
      <c r="FU484" s="156">
        <f t="shared" si="53"/>
        <v>19.385464675683821</v>
      </c>
      <c r="FX484" s="156">
        <v>0.53779711502328698</v>
      </c>
      <c r="FY484" s="156">
        <v>8.8999999999999996E-2</v>
      </c>
    </row>
    <row r="485" spans="169:181" x14ac:dyDescent="0.35">
      <c r="FM485" s="158">
        <v>39448</v>
      </c>
      <c r="FN485" s="156">
        <v>-0.48522872923378402</v>
      </c>
      <c r="FO485" s="156">
        <v>5.8999999999999997E-2</v>
      </c>
      <c r="FT485" s="156">
        <f t="shared" si="52"/>
        <v>8.8999999999999996E-2</v>
      </c>
      <c r="FU485" s="156">
        <f t="shared" si="53"/>
        <v>19.385464675683821</v>
      </c>
      <c r="FX485" s="156">
        <v>0.53868983959162797</v>
      </c>
      <c r="FY485" s="156">
        <v>8.8999999999999996E-2</v>
      </c>
    </row>
    <row r="486" spans="169:181" x14ac:dyDescent="0.35">
      <c r="FM486" s="158">
        <v>39479</v>
      </c>
      <c r="FN486" s="156">
        <v>0.36795822801469202</v>
      </c>
      <c r="FO486" s="156">
        <v>5.8999999999999997E-2</v>
      </c>
      <c r="FT486" s="156">
        <f t="shared" si="52"/>
        <v>8.8999999999999996E-2</v>
      </c>
      <c r="FU486" s="156">
        <f t="shared" si="53"/>
        <v>19.385464675683821</v>
      </c>
      <c r="FX486" s="156">
        <v>0.54272015973935805</v>
      </c>
      <c r="FY486" s="156">
        <v>8.8999999999999996E-2</v>
      </c>
    </row>
    <row r="487" spans="169:181" x14ac:dyDescent="0.35">
      <c r="FM487" s="158">
        <v>39508</v>
      </c>
      <c r="FN487" s="156">
        <v>8.4381668000192603E-2</v>
      </c>
      <c r="FO487" s="156">
        <v>6.0999999999999999E-2</v>
      </c>
      <c r="FT487" s="156">
        <f t="shared" si="52"/>
        <v>9.0999999999999998E-2</v>
      </c>
      <c r="FU487" s="156">
        <f t="shared" si="53"/>
        <v>18.050172534376436</v>
      </c>
      <c r="FX487" s="156">
        <v>0.54285298228679901</v>
      </c>
      <c r="FY487" s="156">
        <v>9.0999999999999998E-2</v>
      </c>
    </row>
    <row r="488" spans="169:181" x14ac:dyDescent="0.35">
      <c r="FM488" s="158">
        <v>39539</v>
      </c>
      <c r="FN488" s="156">
        <v>0.151269906108876</v>
      </c>
      <c r="FO488" s="156">
        <v>0.06</v>
      </c>
      <c r="FT488" s="156">
        <f t="shared" si="52"/>
        <v>9.0999999999999998E-2</v>
      </c>
      <c r="FU488" s="156">
        <f t="shared" si="53"/>
        <v>18.050172534376436</v>
      </c>
      <c r="FX488" s="156">
        <v>0.543082220044389</v>
      </c>
      <c r="FY488" s="156">
        <v>9.0999999999999998E-2</v>
      </c>
    </row>
    <row r="489" spans="169:181" x14ac:dyDescent="0.35">
      <c r="FM489" s="158">
        <v>39569</v>
      </c>
      <c r="FN489" s="156">
        <v>0.21498984667033599</v>
      </c>
      <c r="FO489" s="156">
        <v>0.06</v>
      </c>
      <c r="FT489" s="156">
        <f t="shared" si="52"/>
        <v>9.1999999999999998E-2</v>
      </c>
      <c r="FU489" s="156">
        <f t="shared" si="53"/>
        <v>17.332464894034786</v>
      </c>
      <c r="FX489" s="156">
        <v>0.54362270027577797</v>
      </c>
      <c r="FY489" s="156">
        <v>9.1999999999999998E-2</v>
      </c>
    </row>
    <row r="490" spans="169:181" x14ac:dyDescent="0.35">
      <c r="FM490" s="158">
        <v>39600</v>
      </c>
      <c r="FN490" s="156">
        <v>3.3409174938948197E-2</v>
      </c>
      <c r="FO490" s="156">
        <v>0.06</v>
      </c>
      <c r="FT490" s="156">
        <f t="shared" si="52"/>
        <v>9.1999999999999998E-2</v>
      </c>
      <c r="FU490" s="156">
        <f t="shared" si="53"/>
        <v>17.332464894034786</v>
      </c>
      <c r="FX490" s="156">
        <v>0.54623648335695396</v>
      </c>
      <c r="FY490" s="156">
        <v>9.1999999999999998E-2</v>
      </c>
    </row>
    <row r="491" spans="169:181" x14ac:dyDescent="0.35">
      <c r="FM491" s="158">
        <v>39630</v>
      </c>
      <c r="FN491" s="156">
        <v>-5.9349694279425998E-2</v>
      </c>
      <c r="FO491" s="156">
        <v>6.0999999999999999E-2</v>
      </c>
      <c r="FT491" s="156">
        <f t="shared" si="52"/>
        <v>9.1999999999999998E-2</v>
      </c>
      <c r="FU491" s="156">
        <f t="shared" si="53"/>
        <v>17.332464894034786</v>
      </c>
      <c r="FX491" s="156">
        <v>0.54848193010408197</v>
      </c>
      <c r="FY491" s="156">
        <v>9.1999999999999998E-2</v>
      </c>
    </row>
    <row r="492" spans="169:181" x14ac:dyDescent="0.35">
      <c r="FM492" s="158">
        <v>39661</v>
      </c>
      <c r="FN492" s="156">
        <v>0.28307380678414701</v>
      </c>
      <c r="FO492" s="156">
        <v>6.0999999999999999E-2</v>
      </c>
      <c r="FT492" s="156">
        <f t="shared" si="52"/>
        <v>9.1999999999999998E-2</v>
      </c>
      <c r="FU492" s="156">
        <f t="shared" si="53"/>
        <v>17.332464894034786</v>
      </c>
      <c r="FX492" s="156">
        <v>0.54896826003095001</v>
      </c>
      <c r="FY492" s="156">
        <v>9.1999999999999998E-2</v>
      </c>
    </row>
    <row r="493" spans="169:181" x14ac:dyDescent="0.35">
      <c r="FM493" s="158">
        <v>39692</v>
      </c>
      <c r="FN493" s="156">
        <v>0.36495627950882498</v>
      </c>
      <c r="FO493" s="156">
        <v>6.0999999999999999E-2</v>
      </c>
      <c r="FT493" s="156">
        <f t="shared" si="52"/>
        <v>9.2999999999999999E-2</v>
      </c>
      <c r="FU493" s="156">
        <f t="shared" si="53"/>
        <v>16.589128382630356</v>
      </c>
      <c r="FX493" s="156">
        <v>0.55144227371165599</v>
      </c>
      <c r="FY493" s="156">
        <v>9.2999999999999999E-2</v>
      </c>
    </row>
    <row r="494" spans="169:181" x14ac:dyDescent="0.35">
      <c r="FM494" s="158">
        <v>39722</v>
      </c>
      <c r="FN494" s="156">
        <v>6.1365259903814397E-2</v>
      </c>
      <c r="FO494" s="156">
        <v>6.2E-2</v>
      </c>
      <c r="FT494" s="156">
        <f t="shared" si="52"/>
        <v>9.2999999999999999E-2</v>
      </c>
      <c r="FU494" s="156">
        <f t="shared" si="53"/>
        <v>16.589128382630356</v>
      </c>
      <c r="FX494" s="156">
        <v>0.55286869780297199</v>
      </c>
      <c r="FY494" s="156">
        <v>9.2999999999999999E-2</v>
      </c>
    </row>
    <row r="495" spans="169:181" x14ac:dyDescent="0.35">
      <c r="FM495" s="158">
        <v>39753</v>
      </c>
      <c r="FN495" s="156">
        <v>0.93097879395013805</v>
      </c>
      <c r="FO495" s="156">
        <v>6.6000000000000003E-2</v>
      </c>
      <c r="FT495" s="156">
        <f t="shared" si="52"/>
        <v>9.2999999999999999E-2</v>
      </c>
      <c r="FU495" s="156">
        <f t="shared" si="53"/>
        <v>16.589128382630356</v>
      </c>
      <c r="FX495" s="156">
        <v>0.55610033980120999</v>
      </c>
      <c r="FY495" s="156">
        <v>9.2999999999999999E-2</v>
      </c>
    </row>
    <row r="496" spans="169:181" x14ac:dyDescent="0.35">
      <c r="FM496" s="158">
        <v>39783</v>
      </c>
      <c r="FN496" s="156">
        <v>-0.14210277700340801</v>
      </c>
      <c r="FO496" s="156">
        <v>6.9000000000000006E-2</v>
      </c>
      <c r="FT496" s="156">
        <f t="shared" si="52"/>
        <v>9.2999999999999999E-2</v>
      </c>
      <c r="FU496" s="156">
        <f t="shared" si="53"/>
        <v>16.589128382630356</v>
      </c>
      <c r="FX496" s="156">
        <v>0.55694107187619102</v>
      </c>
      <c r="FY496" s="156">
        <v>9.2999999999999999E-2</v>
      </c>
    </row>
    <row r="497" spans="169:181" x14ac:dyDescent="0.35">
      <c r="FM497" s="158">
        <v>39814</v>
      </c>
      <c r="FN497" s="156">
        <v>-0.55121622870034404</v>
      </c>
      <c r="FO497" s="156">
        <v>7.3999999999999996E-2</v>
      </c>
      <c r="FT497" s="156">
        <f t="shared" si="52"/>
        <v>9.4E-2</v>
      </c>
      <c r="FU497" s="156">
        <f t="shared" si="53"/>
        <v>15.825996824832828</v>
      </c>
      <c r="FX497" s="156">
        <v>0.55791810439823297</v>
      </c>
      <c r="FY497" s="156">
        <v>9.4E-2</v>
      </c>
    </row>
    <row r="498" spans="169:181" x14ac:dyDescent="0.35">
      <c r="FM498" s="158">
        <v>39845</v>
      </c>
      <c r="FN498" s="156">
        <v>0.45112819224001199</v>
      </c>
      <c r="FO498" s="156">
        <v>0.08</v>
      </c>
      <c r="FT498" s="156">
        <f t="shared" si="52"/>
        <v>9.4E-2</v>
      </c>
      <c r="FU498" s="156">
        <f t="shared" si="53"/>
        <v>15.825996824832828</v>
      </c>
      <c r="FX498" s="156">
        <v>0.55921067093171895</v>
      </c>
      <c r="FY498" s="156">
        <v>9.4E-2</v>
      </c>
    </row>
    <row r="499" spans="169:181" x14ac:dyDescent="0.35">
      <c r="FM499" s="158">
        <v>39873</v>
      </c>
      <c r="FN499" s="156">
        <v>0.18555562793917799</v>
      </c>
      <c r="FO499" s="156">
        <v>8.1000000000000003E-2</v>
      </c>
      <c r="FT499" s="156">
        <f t="shared" si="52"/>
        <v>9.4E-2</v>
      </c>
      <c r="FU499" s="156">
        <f t="shared" si="53"/>
        <v>15.825996824832828</v>
      </c>
      <c r="FX499" s="156">
        <v>0.56445963944126198</v>
      </c>
      <c r="FY499" s="156">
        <v>9.4E-2</v>
      </c>
    </row>
    <row r="500" spans="169:181" x14ac:dyDescent="0.35">
      <c r="FM500" s="158">
        <v>39904</v>
      </c>
      <c r="FN500" s="156">
        <v>0.232598904488305</v>
      </c>
      <c r="FO500" s="156">
        <v>8.3000000000000004E-2</v>
      </c>
      <c r="FT500" s="156">
        <f t="shared" si="52"/>
        <v>9.4E-2</v>
      </c>
      <c r="FU500" s="156">
        <f t="shared" si="53"/>
        <v>15.825996824832828</v>
      </c>
      <c r="FX500" s="156">
        <v>0.56471031301266705</v>
      </c>
      <c r="FY500" s="156">
        <v>9.4E-2</v>
      </c>
    </row>
    <row r="501" spans="169:181" x14ac:dyDescent="0.35">
      <c r="FM501" s="158">
        <v>39934</v>
      </c>
      <c r="FN501" s="156">
        <v>0.28052678972113998</v>
      </c>
      <c r="FO501" s="156">
        <v>8.5999999999999993E-2</v>
      </c>
      <c r="FT501" s="156">
        <f t="shared" si="52"/>
        <v>9.4E-2</v>
      </c>
      <c r="FU501" s="156">
        <f t="shared" si="53"/>
        <v>15.825996824832828</v>
      </c>
      <c r="FX501" s="156">
        <v>0.57624455066340596</v>
      </c>
      <c r="FY501" s="156">
        <v>9.4E-2</v>
      </c>
    </row>
    <row r="502" spans="169:181" x14ac:dyDescent="0.35">
      <c r="FM502" s="158">
        <v>39965</v>
      </c>
      <c r="FN502" s="156">
        <v>-4.1219201220466802E-2</v>
      </c>
      <c r="FO502" s="156">
        <v>8.6999999999999994E-2</v>
      </c>
      <c r="FT502" s="156">
        <f t="shared" si="52"/>
        <v>9.4E-2</v>
      </c>
      <c r="FU502" s="156">
        <f t="shared" si="53"/>
        <v>15.825996824832828</v>
      </c>
      <c r="FX502" s="156">
        <v>0.57974970891163502</v>
      </c>
      <c r="FY502" s="156">
        <v>9.4E-2</v>
      </c>
    </row>
    <row r="503" spans="169:181" x14ac:dyDescent="0.35">
      <c r="FM503" s="158">
        <v>39995</v>
      </c>
      <c r="FN503" s="156">
        <v>-5.0145264258100297E-3</v>
      </c>
      <c r="FO503" s="156">
        <v>8.6999999999999994E-2</v>
      </c>
      <c r="FT503" s="156">
        <f t="shared" si="52"/>
        <v>9.5000000000000001E-2</v>
      </c>
      <c r="FU503" s="156">
        <f t="shared" si="53"/>
        <v>15.048833859239892</v>
      </c>
      <c r="FX503" s="156">
        <v>0.58224029848618597</v>
      </c>
      <c r="FY503" s="156">
        <v>9.5000000000000001E-2</v>
      </c>
    </row>
    <row r="504" spans="169:181" x14ac:dyDescent="0.35">
      <c r="FM504" s="158">
        <v>40026</v>
      </c>
      <c r="FN504" s="156">
        <v>-0.157299286844165</v>
      </c>
      <c r="FO504" s="156">
        <v>8.6999999999999994E-2</v>
      </c>
      <c r="FT504" s="156">
        <f t="shared" si="52"/>
        <v>9.5000000000000001E-2</v>
      </c>
      <c r="FU504" s="156">
        <f t="shared" si="53"/>
        <v>15.048833859239892</v>
      </c>
      <c r="FX504" s="156">
        <v>0.58388702817924698</v>
      </c>
      <c r="FY504" s="156">
        <v>9.5000000000000001E-2</v>
      </c>
    </row>
    <row r="505" spans="169:181" x14ac:dyDescent="0.35">
      <c r="FM505" s="158">
        <v>40057</v>
      </c>
      <c r="FN505" s="156">
        <v>0.365087684238937</v>
      </c>
      <c r="FO505" s="156">
        <v>8.4000000000000005E-2</v>
      </c>
      <c r="FT505" s="156">
        <f t="shared" si="52"/>
        <v>9.5000000000000001E-2</v>
      </c>
      <c r="FU505" s="156">
        <f t="shared" si="53"/>
        <v>15.048833859239892</v>
      </c>
      <c r="FX505" s="156">
        <v>0.58533582190310995</v>
      </c>
      <c r="FY505" s="156">
        <v>9.5000000000000001E-2</v>
      </c>
    </row>
    <row r="506" spans="169:181" x14ac:dyDescent="0.35">
      <c r="FM506" s="158">
        <v>40087</v>
      </c>
      <c r="FN506" s="156">
        <v>0.196960452530344</v>
      </c>
      <c r="FO506" s="156">
        <v>8.4000000000000005E-2</v>
      </c>
      <c r="FT506" s="156">
        <f t="shared" si="52"/>
        <v>9.5000000000000001E-2</v>
      </c>
      <c r="FU506" s="156">
        <f t="shared" si="53"/>
        <v>15.048833859239892</v>
      </c>
      <c r="FX506" s="156">
        <v>0.58565144971168603</v>
      </c>
      <c r="FY506" s="156">
        <v>9.5000000000000001E-2</v>
      </c>
    </row>
    <row r="507" spans="169:181" x14ac:dyDescent="0.35">
      <c r="FM507" s="158">
        <v>40118</v>
      </c>
      <c r="FN507" s="156">
        <v>5.96349200017844E-2</v>
      </c>
      <c r="FO507" s="156">
        <v>8.5000000000000006E-2</v>
      </c>
      <c r="FT507" s="156">
        <f t="shared" si="52"/>
        <v>9.5000000000000001E-2</v>
      </c>
      <c r="FU507" s="156">
        <f t="shared" si="53"/>
        <v>15.048833859239892</v>
      </c>
      <c r="FX507" s="156">
        <v>0.58785856652672297</v>
      </c>
      <c r="FY507" s="156">
        <v>9.5000000000000001E-2</v>
      </c>
    </row>
    <row r="508" spans="169:181" x14ac:dyDescent="0.35">
      <c r="FM508" s="158">
        <v>40148</v>
      </c>
      <c r="FN508" s="156">
        <v>-0.269844207290108</v>
      </c>
      <c r="FO508" s="156">
        <v>8.5000000000000006E-2</v>
      </c>
      <c r="FT508" s="156">
        <f t="shared" si="52"/>
        <v>9.5000000000000001E-2</v>
      </c>
      <c r="FU508" s="156">
        <f t="shared" si="53"/>
        <v>15.048833859239892</v>
      </c>
      <c r="FX508" s="156">
        <v>0.59561376048255499</v>
      </c>
      <c r="FY508" s="156">
        <v>9.5000000000000001E-2</v>
      </c>
    </row>
    <row r="509" spans="169:181" x14ac:dyDescent="0.35">
      <c r="FM509" s="158">
        <v>40179</v>
      </c>
      <c r="FN509" s="156">
        <v>-3.6006752124539403E-2</v>
      </c>
      <c r="FO509" s="156">
        <v>8.3000000000000004E-2</v>
      </c>
      <c r="FT509" s="156">
        <f t="shared" si="52"/>
        <v>9.5000000000000001E-2</v>
      </c>
      <c r="FU509" s="156">
        <f t="shared" si="53"/>
        <v>15.048833859239892</v>
      </c>
      <c r="FX509" s="156">
        <v>0.59758737148080898</v>
      </c>
      <c r="FY509" s="156">
        <v>9.5000000000000001E-2</v>
      </c>
    </row>
    <row r="510" spans="169:181" x14ac:dyDescent="0.35">
      <c r="FM510" s="158">
        <v>40210</v>
      </c>
      <c r="FN510" s="156">
        <v>0.66971009262917602</v>
      </c>
      <c r="FO510" s="156">
        <v>8.2000000000000003E-2</v>
      </c>
      <c r="FT510" s="156">
        <f t="shared" si="52"/>
        <v>9.5000000000000001E-2</v>
      </c>
      <c r="FU510" s="156">
        <f t="shared" si="53"/>
        <v>15.048833859239892</v>
      </c>
      <c r="FX510" s="156">
        <v>0.59820812380780197</v>
      </c>
      <c r="FY510" s="156">
        <v>9.5000000000000001E-2</v>
      </c>
    </row>
    <row r="511" spans="169:181" x14ac:dyDescent="0.35">
      <c r="FM511" s="158">
        <v>40238</v>
      </c>
      <c r="FN511" s="156">
        <v>-0.29374174884526999</v>
      </c>
      <c r="FO511" s="156">
        <v>8.2000000000000003E-2</v>
      </c>
      <c r="FT511" s="156">
        <f t="shared" si="52"/>
        <v>9.5000000000000001E-2</v>
      </c>
      <c r="FU511" s="156">
        <f t="shared" si="53"/>
        <v>15.048833859239892</v>
      </c>
      <c r="FX511" s="156">
        <v>0.60667141096306898</v>
      </c>
      <c r="FY511" s="156">
        <v>9.5000000000000001E-2</v>
      </c>
    </row>
    <row r="512" spans="169:181" x14ac:dyDescent="0.35">
      <c r="FM512" s="158">
        <v>40269</v>
      </c>
      <c r="FN512" s="156">
        <v>0.357578596285062</v>
      </c>
      <c r="FO512" s="156">
        <v>8.1000000000000003E-2</v>
      </c>
      <c r="FT512" s="156">
        <f t="shared" si="52"/>
        <v>9.5000000000000001E-2</v>
      </c>
      <c r="FU512" s="156">
        <f t="shared" si="53"/>
        <v>15.048833859239892</v>
      </c>
      <c r="FX512" s="156">
        <v>0.61424979855858197</v>
      </c>
      <c r="FY512" s="156">
        <v>9.5000000000000001E-2</v>
      </c>
    </row>
    <row r="513" spans="169:181" x14ac:dyDescent="0.35">
      <c r="FM513" s="158">
        <v>40299</v>
      </c>
      <c r="FN513" s="156">
        <v>0.16863195525948199</v>
      </c>
      <c r="FO513" s="156">
        <v>0.08</v>
      </c>
      <c r="FT513" s="156">
        <f t="shared" si="52"/>
        <v>9.5000000000000001E-2</v>
      </c>
      <c r="FU513" s="156">
        <f t="shared" si="53"/>
        <v>15.048833859239892</v>
      </c>
      <c r="FX513" s="156">
        <v>0.61600721390106405</v>
      </c>
      <c r="FY513" s="156">
        <v>9.5000000000000001E-2</v>
      </c>
    </row>
    <row r="514" spans="169:181" x14ac:dyDescent="0.35">
      <c r="FM514" s="158">
        <v>40330</v>
      </c>
      <c r="FN514" s="156">
        <v>5.83644329720788E-2</v>
      </c>
      <c r="FO514" s="156">
        <v>7.9000000000000001E-2</v>
      </c>
      <c r="FT514" s="156">
        <f t="shared" si="52"/>
        <v>9.5000000000000001E-2</v>
      </c>
      <c r="FU514" s="156">
        <f t="shared" si="53"/>
        <v>15.048833859239892</v>
      </c>
      <c r="FX514" s="156">
        <v>0.61636070071050397</v>
      </c>
      <c r="FY514" s="156">
        <v>9.5000000000000001E-2</v>
      </c>
    </row>
    <row r="515" spans="169:181" x14ac:dyDescent="0.35">
      <c r="FM515" s="158">
        <v>40360</v>
      </c>
      <c r="FN515" s="156">
        <v>0.18251693892579901</v>
      </c>
      <c r="FO515" s="156">
        <v>8.1000000000000003E-2</v>
      </c>
      <c r="FT515" s="156">
        <f t="shared" si="52"/>
        <v>9.5000000000000001E-2</v>
      </c>
      <c r="FU515" s="156">
        <f t="shared" si="53"/>
        <v>15.048833859239892</v>
      </c>
      <c r="FX515" s="156">
        <v>0.617761444986627</v>
      </c>
      <c r="FY515" s="156">
        <v>9.5000000000000001E-2</v>
      </c>
    </row>
    <row r="516" spans="169:181" x14ac:dyDescent="0.35">
      <c r="FM516" s="158">
        <v>40391</v>
      </c>
      <c r="FN516" s="156">
        <v>-1.64664593629338E-3</v>
      </c>
      <c r="FO516" s="156">
        <v>8.1000000000000003E-2</v>
      </c>
      <c r="FT516" s="156">
        <f t="shared" si="52"/>
        <v>9.6000000000000002E-2</v>
      </c>
      <c r="FU516" s="156">
        <f t="shared" si="53"/>
        <v>14.263262928844453</v>
      </c>
      <c r="FX516" s="156">
        <v>0.61973272640343702</v>
      </c>
      <c r="FY516" s="156">
        <v>9.6000000000000002E-2</v>
      </c>
    </row>
    <row r="517" spans="169:181" x14ac:dyDescent="0.35">
      <c r="FM517" s="158">
        <v>40422</v>
      </c>
      <c r="FN517" s="156">
        <v>0.35699423193042201</v>
      </c>
      <c r="FO517" s="156">
        <v>8.1000000000000003E-2</v>
      </c>
      <c r="FT517" s="156">
        <f t="shared" si="52"/>
        <v>9.6000000000000002E-2</v>
      </c>
      <c r="FU517" s="156">
        <f t="shared" si="53"/>
        <v>14.263262928844453</v>
      </c>
      <c r="FX517" s="156">
        <v>0.62108760782153805</v>
      </c>
      <c r="FY517" s="156">
        <v>9.6000000000000002E-2</v>
      </c>
    </row>
    <row r="518" spans="169:181" x14ac:dyDescent="0.35">
      <c r="FM518" s="158">
        <v>40452</v>
      </c>
      <c r="FN518" s="156">
        <v>0.43405209451002003</v>
      </c>
      <c r="FO518" s="156">
        <v>7.8E-2</v>
      </c>
      <c r="FT518" s="156">
        <f t="shared" si="52"/>
        <v>9.6000000000000002E-2</v>
      </c>
      <c r="FU518" s="156">
        <f t="shared" si="53"/>
        <v>14.263262928844453</v>
      </c>
      <c r="FX518" s="156">
        <v>0.62147540120315803</v>
      </c>
      <c r="FY518" s="156">
        <v>9.6000000000000002E-2</v>
      </c>
    </row>
    <row r="519" spans="169:181" x14ac:dyDescent="0.35">
      <c r="FM519" s="158">
        <v>40483</v>
      </c>
      <c r="FN519" s="156">
        <v>-4.2529286934564398E-2</v>
      </c>
      <c r="FO519" s="156">
        <v>7.5999999999999998E-2</v>
      </c>
      <c r="FT519" s="156">
        <f t="shared" si="52"/>
        <v>9.6000000000000002E-2</v>
      </c>
      <c r="FU519" s="156">
        <f t="shared" si="53"/>
        <v>14.263262928844453</v>
      </c>
      <c r="FX519" s="156">
        <v>0.62308836694827496</v>
      </c>
      <c r="FY519" s="156">
        <v>9.6000000000000002E-2</v>
      </c>
    </row>
    <row r="520" spans="169:181" x14ac:dyDescent="0.35">
      <c r="FM520" s="158">
        <v>40513</v>
      </c>
      <c r="FN520" s="156">
        <v>-0.36392764227604901</v>
      </c>
      <c r="FO520" s="156">
        <v>7.5999999999999998E-2</v>
      </c>
      <c r="FT520" s="156">
        <f t="shared" si="52"/>
        <v>9.6000000000000002E-2</v>
      </c>
      <c r="FU520" s="156">
        <f t="shared" si="53"/>
        <v>14.263262928844453</v>
      </c>
      <c r="FX520" s="156">
        <v>0.62392911980429</v>
      </c>
      <c r="FY520" s="156">
        <v>9.6000000000000002E-2</v>
      </c>
    </row>
    <row r="521" spans="169:181" x14ac:dyDescent="0.35">
      <c r="FM521" s="158">
        <v>40544</v>
      </c>
      <c r="FN521" s="156">
        <v>-1.4856116673460699E-2</v>
      </c>
      <c r="FO521" s="156">
        <v>7.6999999999999999E-2</v>
      </c>
      <c r="FT521" s="156">
        <f t="shared" si="52"/>
        <v>9.6000000000000002E-2</v>
      </c>
      <c r="FU521" s="156">
        <f t="shared" si="53"/>
        <v>14.263262928844453</v>
      </c>
      <c r="FX521" s="156">
        <v>0.62884068192202403</v>
      </c>
      <c r="FY521" s="156">
        <v>9.6000000000000002E-2</v>
      </c>
    </row>
    <row r="522" spans="169:181" x14ac:dyDescent="0.35">
      <c r="FM522" s="158">
        <v>40575</v>
      </c>
      <c r="FN522" s="156">
        <v>0.23926697438358999</v>
      </c>
      <c r="FO522" s="156">
        <v>7.6999999999999999E-2</v>
      </c>
      <c r="FT522" s="156">
        <f t="shared" si="52"/>
        <v>9.6000000000000002E-2</v>
      </c>
      <c r="FU522" s="156">
        <f t="shared" si="53"/>
        <v>14.263262928844453</v>
      </c>
      <c r="FX522" s="156">
        <v>0.63024781372113603</v>
      </c>
      <c r="FY522" s="156">
        <v>9.6000000000000002E-2</v>
      </c>
    </row>
    <row r="523" spans="169:181" x14ac:dyDescent="0.35">
      <c r="FM523" s="158">
        <v>40603</v>
      </c>
      <c r="FN523" s="156">
        <v>0.56445963944126198</v>
      </c>
      <c r="FO523" s="156">
        <v>7.6999999999999999E-2</v>
      </c>
      <c r="FT523" s="156">
        <f t="shared" si="52"/>
        <v>9.6000000000000002E-2</v>
      </c>
      <c r="FU523" s="156">
        <f t="shared" si="53"/>
        <v>14.263262928844453</v>
      </c>
      <c r="FX523" s="156">
        <v>0.63254121440845501</v>
      </c>
      <c r="FY523" s="156">
        <v>9.6000000000000002E-2</v>
      </c>
    </row>
    <row r="524" spans="169:181" x14ac:dyDescent="0.35">
      <c r="FM524" s="158">
        <v>40634</v>
      </c>
      <c r="FN524" s="156">
        <v>-0.23793735241813299</v>
      </c>
      <c r="FO524" s="156">
        <v>7.5999999999999998E-2</v>
      </c>
      <c r="FT524" s="156">
        <f t="shared" si="52"/>
        <v>9.7000000000000003E-2</v>
      </c>
      <c r="FU524" s="156">
        <f t="shared" si="53"/>
        <v>13.474702820163859</v>
      </c>
      <c r="FX524" s="156">
        <v>0.63384009398984897</v>
      </c>
      <c r="FY524" s="156">
        <v>9.7000000000000003E-2</v>
      </c>
    </row>
    <row r="525" spans="169:181" x14ac:dyDescent="0.35">
      <c r="FM525" s="158">
        <v>40664</v>
      </c>
      <c r="FN525" s="156">
        <v>0.66772491201809903</v>
      </c>
      <c r="FO525" s="156">
        <v>7.4999999999999997E-2</v>
      </c>
      <c r="FT525" s="156">
        <f t="shared" si="52"/>
        <v>9.7000000000000003E-2</v>
      </c>
      <c r="FU525" s="156">
        <f t="shared" si="53"/>
        <v>13.474702820163859</v>
      </c>
      <c r="FX525" s="156">
        <v>0.63485865074687098</v>
      </c>
      <c r="FY525" s="156">
        <v>9.7000000000000003E-2</v>
      </c>
    </row>
    <row r="526" spans="169:181" x14ac:dyDescent="0.35">
      <c r="FM526" s="158">
        <v>40695</v>
      </c>
      <c r="FN526" s="156">
        <v>-0.64252668305754201</v>
      </c>
      <c r="FO526" s="156">
        <v>7.4999999999999997E-2</v>
      </c>
      <c r="FT526" s="156">
        <f t="shared" si="52"/>
        <v>9.7000000000000003E-2</v>
      </c>
      <c r="FU526" s="156">
        <f t="shared" si="53"/>
        <v>13.474702820163859</v>
      </c>
      <c r="FX526" s="156">
        <v>0.63504634379112102</v>
      </c>
      <c r="FY526" s="156">
        <v>9.7000000000000003E-2</v>
      </c>
    </row>
    <row r="527" spans="169:181" x14ac:dyDescent="0.35">
      <c r="FM527" s="158">
        <v>40725</v>
      </c>
      <c r="FN527" s="156">
        <v>8.3332020536375905E-3</v>
      </c>
      <c r="FO527" s="156">
        <v>7.2999999999999995E-2</v>
      </c>
      <c r="FT527" s="156">
        <f t="shared" si="52"/>
        <v>9.7000000000000003E-2</v>
      </c>
      <c r="FU527" s="156">
        <f t="shared" si="53"/>
        <v>13.474702820163859</v>
      </c>
      <c r="FX527" s="156">
        <v>0.63736512921172706</v>
      </c>
      <c r="FY527" s="156">
        <v>9.7000000000000003E-2</v>
      </c>
    </row>
    <row r="528" spans="169:181" x14ac:dyDescent="0.35">
      <c r="FM528" s="158">
        <v>40756</v>
      </c>
      <c r="FN528" s="156">
        <v>0.38946912078581902</v>
      </c>
      <c r="FO528" s="156">
        <v>7.2999999999999995E-2</v>
      </c>
      <c r="FT528" s="156">
        <f t="shared" si="52"/>
        <v>9.7000000000000003E-2</v>
      </c>
      <c r="FU528" s="156">
        <f t="shared" si="53"/>
        <v>13.474702820163859</v>
      </c>
      <c r="FX528" s="156">
        <v>0.63806636685915596</v>
      </c>
      <c r="FY528" s="156">
        <v>9.7000000000000003E-2</v>
      </c>
    </row>
    <row r="529" spans="169:181" x14ac:dyDescent="0.35">
      <c r="FM529" s="158">
        <v>40787</v>
      </c>
      <c r="FN529" s="156">
        <v>0.63485865074687098</v>
      </c>
      <c r="FO529" s="156">
        <v>7.3999999999999996E-2</v>
      </c>
      <c r="FT529" s="156">
        <f t="shared" si="52"/>
        <v>9.7000000000000003E-2</v>
      </c>
      <c r="FU529" s="156">
        <f t="shared" si="53"/>
        <v>13.474702820163859</v>
      </c>
      <c r="FX529" s="156">
        <v>0.63811500123659004</v>
      </c>
      <c r="FY529" s="156">
        <v>9.7000000000000003E-2</v>
      </c>
    </row>
    <row r="530" spans="169:181" x14ac:dyDescent="0.35">
      <c r="FM530" s="158">
        <v>40817</v>
      </c>
      <c r="FN530" s="156">
        <v>0.177480305942155</v>
      </c>
      <c r="FO530" s="156">
        <v>7.3999999999999996E-2</v>
      </c>
      <c r="FT530" s="156">
        <f t="shared" si="52"/>
        <v>9.8000000000000004E-2</v>
      </c>
      <c r="FU530" s="156">
        <f t="shared" si="53"/>
        <v>12.688309704284883</v>
      </c>
      <c r="FX530" s="156">
        <v>0.64157054789541401</v>
      </c>
      <c r="FY530" s="156">
        <v>9.8000000000000004E-2</v>
      </c>
    </row>
    <row r="531" spans="169:181" x14ac:dyDescent="0.35">
      <c r="FM531" s="158">
        <v>40848</v>
      </c>
      <c r="FN531" s="156">
        <v>0.187104477303566</v>
      </c>
      <c r="FO531" s="156">
        <v>7.4999999999999997E-2</v>
      </c>
      <c r="FT531" s="156">
        <f t="shared" si="52"/>
        <v>9.8000000000000004E-2</v>
      </c>
      <c r="FU531" s="156">
        <f t="shared" si="53"/>
        <v>12.688309704284883</v>
      </c>
      <c r="FX531" s="156">
        <v>0.64376661549384695</v>
      </c>
      <c r="FY531" s="156">
        <v>9.8000000000000004E-2</v>
      </c>
    </row>
    <row r="532" spans="169:181" x14ac:dyDescent="0.35">
      <c r="FM532" s="158">
        <v>40878</v>
      </c>
      <c r="FN532" s="156">
        <v>-0.61999129788412599</v>
      </c>
      <c r="FO532" s="156">
        <v>7.3999999999999996E-2</v>
      </c>
      <c r="FT532" s="156">
        <f t="shared" si="52"/>
        <v>9.8000000000000004E-2</v>
      </c>
      <c r="FU532" s="156">
        <f t="shared" si="53"/>
        <v>12.688309704284883</v>
      </c>
      <c r="FX532" s="156">
        <v>0.64985742102618704</v>
      </c>
      <c r="FY532" s="156">
        <v>9.8000000000000004E-2</v>
      </c>
    </row>
    <row r="533" spans="169:181" x14ac:dyDescent="0.35">
      <c r="FM533" s="158">
        <v>40909</v>
      </c>
      <c r="FN533" s="156">
        <v>0.133242807917966</v>
      </c>
      <c r="FO533" s="156">
        <v>7.5999999999999998E-2</v>
      </c>
      <c r="FT533" s="156">
        <f t="shared" si="52"/>
        <v>9.8000000000000004E-2</v>
      </c>
      <c r="FU533" s="156">
        <f t="shared" si="53"/>
        <v>12.688309704284883</v>
      </c>
      <c r="FX533" s="156">
        <v>0.650195608990489</v>
      </c>
      <c r="FY533" s="156">
        <v>9.8000000000000004E-2</v>
      </c>
    </row>
    <row r="534" spans="169:181" x14ac:dyDescent="0.35">
      <c r="FM534" s="158">
        <v>40940</v>
      </c>
      <c r="FN534" s="156">
        <v>0.36947323048337999</v>
      </c>
      <c r="FO534" s="156">
        <v>7.4999999999999997E-2</v>
      </c>
      <c r="FT534" s="156">
        <f t="shared" si="52"/>
        <v>9.9000000000000005E-2</v>
      </c>
      <c r="FU534" s="156">
        <f t="shared" si="53"/>
        <v>11.908926440884004</v>
      </c>
      <c r="FX534" s="156">
        <v>0.65901007263408995</v>
      </c>
      <c r="FY534" s="156">
        <v>9.9000000000000005E-2</v>
      </c>
    </row>
    <row r="535" spans="169:181" x14ac:dyDescent="0.35">
      <c r="FM535" s="158">
        <v>40969</v>
      </c>
      <c r="FN535" s="156">
        <v>0.37157319884520201</v>
      </c>
      <c r="FO535" s="156">
        <v>7.2999999999999995E-2</v>
      </c>
      <c r="FT535" s="156">
        <f t="shared" si="52"/>
        <v>9.9000000000000005E-2</v>
      </c>
      <c r="FU535" s="156">
        <f t="shared" si="53"/>
        <v>11.908926440884004</v>
      </c>
      <c r="FX535" s="156">
        <v>0.66322477787915901</v>
      </c>
      <c r="FY535" s="156">
        <v>9.9000000000000005E-2</v>
      </c>
    </row>
    <row r="536" spans="169:181" x14ac:dyDescent="0.35">
      <c r="FM536" s="158">
        <v>41000</v>
      </c>
      <c r="FN536" s="156">
        <v>0.39298523591529699</v>
      </c>
      <c r="FO536" s="156">
        <v>7.2999999999999995E-2</v>
      </c>
      <c r="FT536" s="156">
        <f t="shared" si="52"/>
        <v>9.9000000000000005E-2</v>
      </c>
      <c r="FU536" s="156">
        <f t="shared" si="53"/>
        <v>11.908926440884004</v>
      </c>
      <c r="FX536" s="156">
        <v>0.66772491201809903</v>
      </c>
      <c r="FY536" s="156">
        <v>9.9000000000000005E-2</v>
      </c>
    </row>
    <row r="537" spans="169:181" x14ac:dyDescent="0.35">
      <c r="FM537" s="158">
        <v>41030</v>
      </c>
      <c r="FN537" s="156">
        <v>8.0131117341342498E-2</v>
      </c>
      <c r="FO537" s="156">
        <v>7.3999999999999996E-2</v>
      </c>
      <c r="FT537" s="156">
        <f t="shared" si="52"/>
        <v>9.9000000000000005E-2</v>
      </c>
      <c r="FU537" s="156">
        <f t="shared" si="53"/>
        <v>11.908926440884004</v>
      </c>
      <c r="FX537" s="156">
        <v>0.668238270417017</v>
      </c>
      <c r="FY537" s="156">
        <v>9.9000000000000005E-2</v>
      </c>
    </row>
    <row r="538" spans="169:181" x14ac:dyDescent="0.35">
      <c r="FM538" s="158">
        <v>41061</v>
      </c>
      <c r="FN538" s="156">
        <v>-0.31906030290406201</v>
      </c>
      <c r="FO538" s="156">
        <v>7.1999999999999995E-2</v>
      </c>
      <c r="FT538" s="156">
        <f t="shared" si="52"/>
        <v>0.1</v>
      </c>
      <c r="FU538" s="156">
        <f t="shared" si="53"/>
        <v>11.141039704863125</v>
      </c>
      <c r="FX538" s="156">
        <v>0.66971009262917602</v>
      </c>
      <c r="FY538" s="156">
        <v>0.1</v>
      </c>
    </row>
    <row r="539" spans="169:181" x14ac:dyDescent="0.35">
      <c r="FM539" s="158">
        <v>41091</v>
      </c>
      <c r="FN539" s="156">
        <v>-0.28003392446927999</v>
      </c>
      <c r="FO539" s="156">
        <v>7.2999999999999995E-2</v>
      </c>
      <c r="FT539" s="156">
        <f t="shared" si="52"/>
        <v>0.1</v>
      </c>
      <c r="FU539" s="156">
        <f t="shared" si="53"/>
        <v>11.141039704863125</v>
      </c>
      <c r="FX539" s="156">
        <v>0.67399053040987</v>
      </c>
      <c r="FY539" s="156">
        <v>0.1</v>
      </c>
    </row>
    <row r="540" spans="169:181" x14ac:dyDescent="0.35">
      <c r="FM540" s="158">
        <v>41122</v>
      </c>
      <c r="FN540" s="156">
        <v>2.4869762095623901E-2</v>
      </c>
      <c r="FO540" s="156">
        <v>7.1999999999999995E-2</v>
      </c>
      <c r="FT540" s="156">
        <f t="shared" si="52"/>
        <v>0.1</v>
      </c>
      <c r="FU540" s="156">
        <f t="shared" si="53"/>
        <v>11.141039704863125</v>
      </c>
      <c r="FX540" s="156">
        <v>0.68054891632990999</v>
      </c>
      <c r="FY540" s="156">
        <v>0.1</v>
      </c>
    </row>
    <row r="541" spans="169:181" x14ac:dyDescent="0.35">
      <c r="FM541" s="158">
        <v>41153</v>
      </c>
      <c r="FN541" s="156">
        <v>0.33148599809198198</v>
      </c>
      <c r="FO541" s="156">
        <v>7.2999999999999995E-2</v>
      </c>
      <c r="FT541" s="156">
        <f t="shared" si="52"/>
        <v>0.10100000000000001</v>
      </c>
      <c r="FU541" s="156">
        <f t="shared" si="53"/>
        <v>10.388745290810247</v>
      </c>
      <c r="FX541" s="156">
        <v>0.68282120459388396</v>
      </c>
      <c r="FY541" s="156">
        <v>0.10100000000000001</v>
      </c>
    </row>
    <row r="542" spans="169:181" x14ac:dyDescent="0.35">
      <c r="FM542" s="158">
        <v>41183</v>
      </c>
      <c r="FN542" s="156">
        <v>0.29733697878322801</v>
      </c>
      <c r="FO542" s="156">
        <v>7.3999999999999996E-2</v>
      </c>
      <c r="FT542" s="156">
        <f t="shared" ref="FT542:FT605" si="54">IF($FR$28=$FX$29,FX542,FY542)</f>
        <v>0.10100000000000001</v>
      </c>
      <c r="FU542" s="156">
        <f t="shared" ref="FU542:FU605" si="55">_xlfn.NORM.DIST(FT542,$FR$30,$FS$30,FALSE)</f>
        <v>10.388745290810247</v>
      </c>
      <c r="FX542" s="156">
        <v>0.68314518731099805</v>
      </c>
      <c r="FY542" s="156">
        <v>0.10100000000000001</v>
      </c>
    </row>
    <row r="543" spans="169:181" x14ac:dyDescent="0.35">
      <c r="FM543" s="158">
        <v>41214</v>
      </c>
      <c r="FN543" s="156">
        <v>9.7206338747792498E-2</v>
      </c>
      <c r="FO543" s="156">
        <v>7.1999999999999995E-2</v>
      </c>
      <c r="FT543" s="156">
        <f t="shared" si="54"/>
        <v>0.10199999999999999</v>
      </c>
      <c r="FU543" s="156">
        <f t="shared" si="55"/>
        <v>9.6557217490203904</v>
      </c>
      <c r="FX543" s="156">
        <v>0.68462551115151205</v>
      </c>
      <c r="FY543" s="156">
        <v>0.10199999999999999</v>
      </c>
    </row>
    <row r="544" spans="169:181" x14ac:dyDescent="0.35">
      <c r="FM544" s="158">
        <v>41244</v>
      </c>
      <c r="FN544" s="156">
        <v>-0.53032720409631195</v>
      </c>
      <c r="FO544" s="156">
        <v>7.1999999999999995E-2</v>
      </c>
      <c r="FT544" s="156">
        <f t="shared" si="54"/>
        <v>0.10199999999999999</v>
      </c>
      <c r="FU544" s="156">
        <f t="shared" si="55"/>
        <v>9.6557217490203904</v>
      </c>
      <c r="FX544" s="156">
        <v>0.68661117846431297</v>
      </c>
      <c r="FY544" s="156">
        <v>0.10199999999999999</v>
      </c>
    </row>
    <row r="545" spans="169:181" x14ac:dyDescent="0.35">
      <c r="FM545" s="158">
        <v>41275</v>
      </c>
      <c r="FN545" s="156">
        <v>-1.54717148715525E-2</v>
      </c>
      <c r="FO545" s="156">
        <v>7.0999999999999994E-2</v>
      </c>
      <c r="FT545" s="156">
        <f t="shared" si="54"/>
        <v>0.10199999999999999</v>
      </c>
      <c r="FU545" s="156">
        <f t="shared" si="55"/>
        <v>9.6557217490203904</v>
      </c>
      <c r="FX545" s="156">
        <v>0.68998097417426596</v>
      </c>
      <c r="FY545" s="156">
        <v>0.10199999999999999</v>
      </c>
    </row>
    <row r="546" spans="169:181" x14ac:dyDescent="0.35">
      <c r="FM546" s="158">
        <v>41306</v>
      </c>
      <c r="FN546" s="156">
        <v>0.58388702817924698</v>
      </c>
      <c r="FO546" s="156">
        <v>7.0999999999999994E-2</v>
      </c>
      <c r="FT546" s="156">
        <f t="shared" si="54"/>
        <v>0.10199999999999999</v>
      </c>
      <c r="FU546" s="156">
        <f t="shared" si="55"/>
        <v>9.6557217490203904</v>
      </c>
      <c r="FX546" s="156">
        <v>0.69488532153732396</v>
      </c>
      <c r="FY546" s="156">
        <v>0.10199999999999999</v>
      </c>
    </row>
    <row r="547" spans="169:181" x14ac:dyDescent="0.35">
      <c r="FM547" s="158">
        <v>41334</v>
      </c>
      <c r="FN547" s="156">
        <v>0.32837592370427199</v>
      </c>
      <c r="FO547" s="156">
        <v>7.2999999999999995E-2</v>
      </c>
      <c r="FT547" s="156">
        <f t="shared" si="54"/>
        <v>0.10299999999999999</v>
      </c>
      <c r="FU547" s="156">
        <f t="shared" si="55"/>
        <v>8.9452123138199049</v>
      </c>
      <c r="FX547" s="156">
        <v>0.70150453077021502</v>
      </c>
      <c r="FY547" s="156">
        <v>0.10299999999999999</v>
      </c>
    </row>
    <row r="548" spans="169:181" x14ac:dyDescent="0.35">
      <c r="FM548" s="158">
        <v>41365</v>
      </c>
      <c r="FN548" s="156">
        <v>-3.0885078025897E-2</v>
      </c>
      <c r="FO548" s="156">
        <v>7.0999999999999994E-2</v>
      </c>
      <c r="FT548" s="156">
        <f t="shared" si="54"/>
        <v>0.10299999999999999</v>
      </c>
      <c r="FU548" s="156">
        <f t="shared" si="55"/>
        <v>8.9452123138199049</v>
      </c>
      <c r="FX548" s="156">
        <v>0.71780839403019903</v>
      </c>
      <c r="FY548" s="156">
        <v>0.10299999999999999</v>
      </c>
    </row>
    <row r="549" spans="169:181" x14ac:dyDescent="0.35">
      <c r="FM549" s="158">
        <v>41395</v>
      </c>
      <c r="FN549" s="156">
        <v>0.12397757743592699</v>
      </c>
      <c r="FO549" s="156">
        <v>7.0000000000000007E-2</v>
      </c>
      <c r="FT549" s="156">
        <f t="shared" si="54"/>
        <v>0.10299999999999999</v>
      </c>
      <c r="FU549" s="156">
        <f t="shared" si="55"/>
        <v>8.9452123138199049</v>
      </c>
      <c r="FX549" s="156">
        <v>0.71992208453929096</v>
      </c>
      <c r="FY549" s="156">
        <v>0.10299999999999999</v>
      </c>
    </row>
    <row r="550" spans="169:181" x14ac:dyDescent="0.35">
      <c r="FM550" s="158">
        <v>41426</v>
      </c>
      <c r="FN550" s="156">
        <v>-0.24478703705375199</v>
      </c>
      <c r="FO550" s="156">
        <v>7.0999999999999994E-2</v>
      </c>
      <c r="FT550" s="156">
        <f t="shared" si="54"/>
        <v>0.10299999999999999</v>
      </c>
      <c r="FU550" s="156">
        <f t="shared" si="55"/>
        <v>8.9452123138199049</v>
      </c>
      <c r="FX550" s="156">
        <v>0.72313601956385698</v>
      </c>
      <c r="FY550" s="156">
        <v>0.10299999999999999</v>
      </c>
    </row>
    <row r="551" spans="169:181" x14ac:dyDescent="0.35">
      <c r="FM551" s="158">
        <v>41456</v>
      </c>
      <c r="FN551" s="156">
        <v>-0.10695032841327801</v>
      </c>
      <c r="FO551" s="156">
        <v>7.1999999999999995E-2</v>
      </c>
      <c r="FT551" s="156">
        <f t="shared" si="54"/>
        <v>0.10299999999999999</v>
      </c>
      <c r="FU551" s="156">
        <f t="shared" si="55"/>
        <v>8.9452123138199049</v>
      </c>
      <c r="FX551" s="156">
        <v>0.72608608395290697</v>
      </c>
      <c r="FY551" s="156">
        <v>0.10299999999999999</v>
      </c>
    </row>
    <row r="552" spans="169:181" x14ac:dyDescent="0.35">
      <c r="FM552" s="158">
        <v>41487</v>
      </c>
      <c r="FN552" s="156">
        <v>9.1691126155919594E-2</v>
      </c>
      <c r="FO552" s="156">
        <v>7.0999999999999994E-2</v>
      </c>
      <c r="FT552" s="156">
        <f t="shared" si="54"/>
        <v>0.104</v>
      </c>
      <c r="FU552" s="156">
        <f t="shared" si="55"/>
        <v>8.2600149053493883</v>
      </c>
      <c r="FX552" s="156">
        <v>0.73696456755554396</v>
      </c>
      <c r="FY552" s="156">
        <v>0.104</v>
      </c>
    </row>
    <row r="553" spans="169:181" x14ac:dyDescent="0.35">
      <c r="FM553" s="158">
        <v>41518</v>
      </c>
      <c r="FN553" s="156">
        <v>0.40364863693976299</v>
      </c>
      <c r="FO553" s="156">
        <v>7.0000000000000007E-2</v>
      </c>
      <c r="FT553" s="156">
        <f t="shared" si="54"/>
        <v>0.104</v>
      </c>
      <c r="FU553" s="156">
        <f t="shared" si="55"/>
        <v>8.2600149053493883</v>
      </c>
      <c r="FX553" s="156">
        <v>0.73986666663275102</v>
      </c>
      <c r="FY553" s="156">
        <v>0.104</v>
      </c>
    </row>
    <row r="554" spans="169:181" x14ac:dyDescent="0.35">
      <c r="FM554" s="158">
        <v>41548</v>
      </c>
      <c r="FN554" s="156">
        <v>0.29088518619833498</v>
      </c>
      <c r="FO554" s="156">
        <v>7.0000000000000007E-2</v>
      </c>
      <c r="FT554" s="156">
        <f t="shared" si="54"/>
        <v>0.104</v>
      </c>
      <c r="FU554" s="156">
        <f t="shared" si="55"/>
        <v>8.2600149053493883</v>
      </c>
      <c r="FX554" s="156">
        <v>0.74013490332920595</v>
      </c>
      <c r="FY554" s="156">
        <v>0.104</v>
      </c>
    </row>
    <row r="555" spans="169:181" x14ac:dyDescent="0.35">
      <c r="FM555" s="158">
        <v>41579</v>
      </c>
      <c r="FN555" s="156">
        <v>-0.22692841191316099</v>
      </c>
      <c r="FO555" s="156">
        <v>7.0000000000000007E-2</v>
      </c>
      <c r="FT555" s="156">
        <f t="shared" si="54"/>
        <v>0.104</v>
      </c>
      <c r="FU555" s="156">
        <f t="shared" si="55"/>
        <v>8.2600149053493883</v>
      </c>
      <c r="FX555" s="156">
        <v>0.74125689663447203</v>
      </c>
      <c r="FY555" s="156">
        <v>0.104</v>
      </c>
    </row>
    <row r="556" spans="169:181" x14ac:dyDescent="0.35">
      <c r="FM556" s="158">
        <v>41609</v>
      </c>
      <c r="FN556" s="156">
        <v>-0.37967681747996201</v>
      </c>
      <c r="FO556" s="156">
        <v>7.1999999999999995E-2</v>
      </c>
      <c r="FT556" s="156">
        <f t="shared" si="54"/>
        <v>0.104</v>
      </c>
      <c r="FU556" s="156">
        <f t="shared" si="55"/>
        <v>8.2600149053493883</v>
      </c>
      <c r="FX556" s="156">
        <v>0.75466077702602596</v>
      </c>
      <c r="FY556" s="156">
        <v>0.104</v>
      </c>
    </row>
    <row r="557" spans="169:181" x14ac:dyDescent="0.35">
      <c r="FM557" s="158">
        <v>41640</v>
      </c>
      <c r="FN557" s="156">
        <v>0.2307471292945</v>
      </c>
      <c r="FO557" s="156">
        <v>7.0000000000000007E-2</v>
      </c>
      <c r="FT557" s="156">
        <f t="shared" si="54"/>
        <v>0.105</v>
      </c>
      <c r="FU557" s="156">
        <f t="shared" si="55"/>
        <v>7.602479823960496</v>
      </c>
      <c r="FX557" s="156">
        <v>0.75827188541666102</v>
      </c>
      <c r="FY557" s="156">
        <v>0.105</v>
      </c>
    </row>
    <row r="558" spans="169:181" x14ac:dyDescent="0.35">
      <c r="FM558" s="158">
        <v>41671</v>
      </c>
      <c r="FN558" s="156">
        <v>0.62147540120315803</v>
      </c>
      <c r="FO558" s="156">
        <v>7.0000000000000007E-2</v>
      </c>
      <c r="FT558" s="156">
        <f t="shared" si="54"/>
        <v>0.105</v>
      </c>
      <c r="FU558" s="156">
        <f t="shared" si="55"/>
        <v>7.602479823960496</v>
      </c>
      <c r="FX558" s="156">
        <v>0.76163906577319096</v>
      </c>
      <c r="FY558" s="156">
        <v>0.105</v>
      </c>
    </row>
    <row r="559" spans="169:181" x14ac:dyDescent="0.35">
      <c r="FM559" s="158">
        <v>41699</v>
      </c>
      <c r="FN559" s="156">
        <v>0.278979215055354</v>
      </c>
      <c r="FO559" s="156">
        <v>7.0000000000000007E-2</v>
      </c>
      <c r="FT559" s="156">
        <f t="shared" si="54"/>
        <v>0.105</v>
      </c>
      <c r="FU559" s="156">
        <f t="shared" si="55"/>
        <v>7.602479823960496</v>
      </c>
      <c r="FX559" s="156">
        <v>0.76255266261867505</v>
      </c>
      <c r="FY559" s="156">
        <v>0.105</v>
      </c>
    </row>
    <row r="560" spans="169:181" x14ac:dyDescent="0.35">
      <c r="FM560" s="158">
        <v>41730</v>
      </c>
      <c r="FN560" s="156">
        <v>4.21316435673596E-2</v>
      </c>
      <c r="FO560" s="156">
        <v>7.0000000000000007E-2</v>
      </c>
      <c r="FT560" s="156">
        <f t="shared" si="54"/>
        <v>0.105</v>
      </c>
      <c r="FU560" s="156">
        <f t="shared" si="55"/>
        <v>7.602479823960496</v>
      </c>
      <c r="FX560" s="156">
        <v>0.76307591758214799</v>
      </c>
      <c r="FY560" s="156">
        <v>0.105</v>
      </c>
    </row>
    <row r="561" spans="169:181" x14ac:dyDescent="0.35">
      <c r="FM561" s="158">
        <v>41760</v>
      </c>
      <c r="FN561" s="156">
        <v>0.30270352473246398</v>
      </c>
      <c r="FO561" s="156">
        <v>7.0000000000000007E-2</v>
      </c>
      <c r="FT561" s="156">
        <f t="shared" si="54"/>
        <v>0.105</v>
      </c>
      <c r="FU561" s="156">
        <f t="shared" si="55"/>
        <v>7.602479823960496</v>
      </c>
      <c r="FX561" s="156">
        <v>0.76824767602096999</v>
      </c>
      <c r="FY561" s="156">
        <v>0.105</v>
      </c>
    </row>
    <row r="562" spans="169:181" x14ac:dyDescent="0.35">
      <c r="FM562" s="158">
        <v>41791</v>
      </c>
      <c r="FN562" s="156">
        <v>-1.6805214223448099E-2</v>
      </c>
      <c r="FO562" s="156">
        <v>7.0000000000000007E-2</v>
      </c>
      <c r="FT562" s="156">
        <f t="shared" si="54"/>
        <v>0.105</v>
      </c>
      <c r="FU562" s="156">
        <f t="shared" si="55"/>
        <v>7.602479823960496</v>
      </c>
      <c r="FX562" s="156">
        <v>0.77004556580128602</v>
      </c>
      <c r="FY562" s="156">
        <v>0.105</v>
      </c>
    </row>
    <row r="563" spans="169:181" x14ac:dyDescent="0.35">
      <c r="FM563" s="158">
        <v>41821</v>
      </c>
      <c r="FN563" s="156">
        <v>-0.10619584801736499</v>
      </c>
      <c r="FO563" s="156">
        <v>7.0999999999999994E-2</v>
      </c>
      <c r="FT563" s="156">
        <f t="shared" si="54"/>
        <v>0.105</v>
      </c>
      <c r="FU563" s="156">
        <f t="shared" si="55"/>
        <v>7.602479823960496</v>
      </c>
      <c r="FX563" s="156">
        <v>0.77513171757974597</v>
      </c>
      <c r="FY563" s="156">
        <v>0.105</v>
      </c>
    </row>
    <row r="564" spans="169:181" x14ac:dyDescent="0.35">
      <c r="FM564" s="158">
        <v>41852</v>
      </c>
      <c r="FN564" s="156">
        <v>0.458247719188974</v>
      </c>
      <c r="FO564" s="156">
        <v>7.0000000000000007E-2</v>
      </c>
      <c r="FT564" s="156">
        <f t="shared" si="54"/>
        <v>0.105</v>
      </c>
      <c r="FU564" s="156">
        <f t="shared" si="55"/>
        <v>7.602479823960496</v>
      </c>
      <c r="FX564" s="156">
        <v>0.77517568901640099</v>
      </c>
      <c r="FY564" s="156">
        <v>0.105</v>
      </c>
    </row>
    <row r="565" spans="169:181" x14ac:dyDescent="0.35">
      <c r="FM565" s="158">
        <v>41883</v>
      </c>
      <c r="FN565" s="156">
        <v>0.27128489021262397</v>
      </c>
      <c r="FO565" s="156">
        <v>6.9000000000000006E-2</v>
      </c>
      <c r="FT565" s="156">
        <f t="shared" si="54"/>
        <v>0.106</v>
      </c>
      <c r="FU565" s="156">
        <f t="shared" si="55"/>
        <v>6.9745146153233977</v>
      </c>
      <c r="FX565" s="156">
        <v>0.77691822053297499</v>
      </c>
      <c r="FY565" s="156">
        <v>0.106</v>
      </c>
    </row>
    <row r="566" spans="169:181" x14ac:dyDescent="0.35">
      <c r="FM566" s="158">
        <v>41913</v>
      </c>
      <c r="FN566" s="156">
        <v>0.48525870940566501</v>
      </c>
      <c r="FO566" s="156">
        <v>6.7000000000000004E-2</v>
      </c>
      <c r="FT566" s="156">
        <f t="shared" si="54"/>
        <v>0.107</v>
      </c>
      <c r="FU566" s="156">
        <f t="shared" si="55"/>
        <v>6.3775954666845847</v>
      </c>
      <c r="FX566" s="156">
        <v>0.78422188118437997</v>
      </c>
      <c r="FY566" s="156">
        <v>0.107</v>
      </c>
    </row>
    <row r="567" spans="169:181" x14ac:dyDescent="0.35">
      <c r="FM567" s="158">
        <v>41944</v>
      </c>
      <c r="FN567" s="156">
        <v>-8.6661917808534106E-2</v>
      </c>
      <c r="FO567" s="156">
        <v>6.7000000000000004E-2</v>
      </c>
      <c r="FT567" s="156">
        <f t="shared" si="54"/>
        <v>0.107</v>
      </c>
      <c r="FU567" s="156">
        <f t="shared" si="55"/>
        <v>6.3775954666845847</v>
      </c>
      <c r="FX567" s="156">
        <v>0.78513194199337799</v>
      </c>
      <c r="FY567" s="156">
        <v>0.107</v>
      </c>
    </row>
    <row r="568" spans="169:181" x14ac:dyDescent="0.35">
      <c r="FM568" s="158">
        <v>41974</v>
      </c>
      <c r="FN568" s="156">
        <v>-0.26386425660955898</v>
      </c>
      <c r="FO568" s="156">
        <v>6.7000000000000004E-2</v>
      </c>
      <c r="FT568" s="156">
        <f t="shared" si="54"/>
        <v>0.107</v>
      </c>
      <c r="FU568" s="156">
        <f t="shared" si="55"/>
        <v>6.3775954666845847</v>
      </c>
      <c r="FX568" s="156">
        <v>0.78672051517693997</v>
      </c>
      <c r="FY568" s="156">
        <v>0.107</v>
      </c>
    </row>
    <row r="569" spans="169:181" x14ac:dyDescent="0.35">
      <c r="FM569" s="158">
        <v>42005</v>
      </c>
      <c r="FN569" s="156">
        <v>0.53779711502328698</v>
      </c>
      <c r="FO569" s="156">
        <v>6.6000000000000003E-2</v>
      </c>
      <c r="FT569" s="156">
        <f t="shared" si="54"/>
        <v>0.107</v>
      </c>
      <c r="FU569" s="156">
        <f t="shared" si="55"/>
        <v>6.3775954666845847</v>
      </c>
      <c r="FX569" s="156">
        <v>0.78812779493284502</v>
      </c>
      <c r="FY569" s="156">
        <v>0.107</v>
      </c>
    </row>
    <row r="570" spans="169:181" x14ac:dyDescent="0.35">
      <c r="FM570" s="158">
        <v>42036</v>
      </c>
      <c r="FN570" s="156">
        <v>0.61973272640343702</v>
      </c>
      <c r="FO570" s="156">
        <v>6.8000000000000005E-2</v>
      </c>
      <c r="FT570" s="156">
        <f t="shared" si="54"/>
        <v>0.108</v>
      </c>
      <c r="FU570" s="156">
        <f t="shared" si="55"/>
        <v>5.8127844020112018</v>
      </c>
      <c r="FX570" s="156">
        <v>0.79517584227073601</v>
      </c>
      <c r="FY570" s="156">
        <v>0.108</v>
      </c>
    </row>
    <row r="571" spans="169:181" x14ac:dyDescent="0.35">
      <c r="FM571" s="158">
        <v>42064</v>
      </c>
      <c r="FN571" s="156">
        <v>0.543082220044389</v>
      </c>
      <c r="FO571" s="156">
        <v>6.8000000000000005E-2</v>
      </c>
      <c r="FT571" s="156">
        <f t="shared" si="54"/>
        <v>0.109</v>
      </c>
      <c r="FU571" s="156">
        <f t="shared" si="55"/>
        <v>5.2807514766615675</v>
      </c>
      <c r="FX571" s="156">
        <v>0.79636482477905601</v>
      </c>
      <c r="FY571" s="156">
        <v>0.109</v>
      </c>
    </row>
    <row r="572" spans="169:181" x14ac:dyDescent="0.35">
      <c r="FM572" s="158">
        <v>42095</v>
      </c>
      <c r="FN572" s="156">
        <v>5.7873123324806597E-2</v>
      </c>
      <c r="FO572" s="156">
        <v>6.8000000000000005E-2</v>
      </c>
      <c r="FT572" s="156">
        <f t="shared" si="54"/>
        <v>0.109</v>
      </c>
      <c r="FU572" s="156">
        <f t="shared" si="55"/>
        <v>5.2807514766615675</v>
      </c>
      <c r="FX572" s="156">
        <v>0.802757704768017</v>
      </c>
      <c r="FY572" s="156">
        <v>0.109</v>
      </c>
    </row>
    <row r="573" spans="169:181" x14ac:dyDescent="0.35">
      <c r="FM573" s="158">
        <v>42125</v>
      </c>
      <c r="FN573" s="156">
        <v>0.15552781747210501</v>
      </c>
      <c r="FO573" s="156">
        <v>6.8000000000000005E-2</v>
      </c>
      <c r="FT573" s="156">
        <f t="shared" si="54"/>
        <v>0.109</v>
      </c>
      <c r="FU573" s="156">
        <f t="shared" si="55"/>
        <v>5.2807514766615675</v>
      </c>
      <c r="FX573" s="156">
        <v>0.80489298651518004</v>
      </c>
      <c r="FY573" s="156">
        <v>0.109</v>
      </c>
    </row>
    <row r="574" spans="169:181" x14ac:dyDescent="0.35">
      <c r="FM574" s="158">
        <v>42156</v>
      </c>
      <c r="FN574" s="156">
        <v>-0.114226022154982</v>
      </c>
      <c r="FO574" s="156">
        <v>6.9000000000000006E-2</v>
      </c>
      <c r="FT574" s="156">
        <f t="shared" si="54"/>
        <v>0.109</v>
      </c>
      <c r="FU574" s="156">
        <f t="shared" si="55"/>
        <v>5.2807514766615675</v>
      </c>
      <c r="FX574" s="156">
        <v>0.81639172051787401</v>
      </c>
      <c r="FY574" s="156">
        <v>0.109</v>
      </c>
    </row>
    <row r="575" spans="169:181" x14ac:dyDescent="0.35">
      <c r="FM575" s="158">
        <v>42186</v>
      </c>
      <c r="FN575" s="156">
        <v>-2.2361289577620298E-2</v>
      </c>
      <c r="FO575" s="156">
        <v>6.8000000000000005E-2</v>
      </c>
      <c r="FT575" s="156">
        <f t="shared" si="54"/>
        <v>0.109</v>
      </c>
      <c r="FU575" s="156">
        <f t="shared" si="55"/>
        <v>5.2807514766615675</v>
      </c>
      <c r="FX575" s="156">
        <v>0.83276358420341201</v>
      </c>
      <c r="FY575" s="156">
        <v>0.109</v>
      </c>
    </row>
    <row r="576" spans="169:181" x14ac:dyDescent="0.35">
      <c r="FM576" s="158">
        <v>42217</v>
      </c>
      <c r="FN576" s="156">
        <v>0.29511352071199298</v>
      </c>
      <c r="FO576" s="156">
        <v>7.0000000000000007E-2</v>
      </c>
      <c r="FT576" s="156">
        <f t="shared" si="54"/>
        <v>0.11</v>
      </c>
      <c r="FU576" s="156">
        <f t="shared" si="55"/>
        <v>4.7818011305390344</v>
      </c>
      <c r="FX576" s="156">
        <v>0.84018662980405701</v>
      </c>
      <c r="FY576" s="156">
        <v>0.11</v>
      </c>
    </row>
    <row r="577" spans="169:181" x14ac:dyDescent="0.35">
      <c r="FM577" s="158">
        <v>42248</v>
      </c>
      <c r="FN577" s="156">
        <v>0.43347545019366901</v>
      </c>
      <c r="FO577" s="156">
        <v>7.0999999999999994E-2</v>
      </c>
      <c r="FT577" s="156">
        <f t="shared" si="54"/>
        <v>0.11</v>
      </c>
      <c r="FU577" s="156">
        <f t="shared" si="55"/>
        <v>4.7818011305390344</v>
      </c>
      <c r="FX577" s="156">
        <v>0.84363499093313599</v>
      </c>
      <c r="FY577" s="156">
        <v>0.11</v>
      </c>
    </row>
    <row r="578" spans="169:181" x14ac:dyDescent="0.35">
      <c r="FM578" s="158">
        <v>42278</v>
      </c>
      <c r="FN578" s="156">
        <v>0.23312445411393001</v>
      </c>
      <c r="FO578" s="156">
        <v>7.0000000000000007E-2</v>
      </c>
      <c r="FT578" s="156">
        <f t="shared" si="54"/>
        <v>0.11</v>
      </c>
      <c r="FU578" s="156">
        <f t="shared" si="55"/>
        <v>4.7818011305390344</v>
      </c>
      <c r="FX578" s="156">
        <v>0.84459720424305595</v>
      </c>
      <c r="FY578" s="156">
        <v>0.11</v>
      </c>
    </row>
    <row r="579" spans="169:181" x14ac:dyDescent="0.35">
      <c r="FM579" s="158">
        <v>42309</v>
      </c>
      <c r="FN579" s="156">
        <v>-0.198200726778408</v>
      </c>
      <c r="FO579" s="156">
        <v>7.0999999999999994E-2</v>
      </c>
      <c r="FT579" s="156">
        <f t="shared" si="54"/>
        <v>0.111</v>
      </c>
      <c r="FU579" s="156">
        <f t="shared" si="55"/>
        <v>4.315901841449806</v>
      </c>
      <c r="FX579" s="156">
        <v>0.84753134456726897</v>
      </c>
      <c r="FY579" s="156">
        <v>0.111</v>
      </c>
    </row>
    <row r="580" spans="169:181" x14ac:dyDescent="0.35">
      <c r="FM580" s="158">
        <v>42339</v>
      </c>
      <c r="FN580" s="156">
        <v>-0.47704920863868799</v>
      </c>
      <c r="FO580" s="156">
        <v>7.0999999999999994E-2</v>
      </c>
      <c r="FT580" s="156">
        <f t="shared" si="54"/>
        <v>0.111</v>
      </c>
      <c r="FU580" s="156">
        <f t="shared" si="55"/>
        <v>4.315901841449806</v>
      </c>
      <c r="FX580" s="156">
        <v>0.84977790919889595</v>
      </c>
      <c r="FY580" s="156">
        <v>0.111</v>
      </c>
    </row>
    <row r="581" spans="169:181" x14ac:dyDescent="0.35">
      <c r="FM581" s="158">
        <v>42370</v>
      </c>
      <c r="FN581" s="156">
        <v>0.31322466723083697</v>
      </c>
      <c r="FO581" s="156">
        <v>7.1999999999999995E-2</v>
      </c>
      <c r="FT581" s="156">
        <f t="shared" si="54"/>
        <v>0.111</v>
      </c>
      <c r="FU581" s="156">
        <f t="shared" si="55"/>
        <v>4.315901841449806</v>
      </c>
      <c r="FX581" s="156">
        <v>0.87634996120057995</v>
      </c>
      <c r="FY581" s="156">
        <v>0.111</v>
      </c>
    </row>
    <row r="582" spans="169:181" x14ac:dyDescent="0.35">
      <c r="FM582" s="158">
        <v>42401</v>
      </c>
      <c r="FN582" s="156">
        <v>0.617761444986627</v>
      </c>
      <c r="FO582" s="156">
        <v>7.2999999999999995E-2</v>
      </c>
      <c r="FT582" s="156">
        <f t="shared" si="54"/>
        <v>0.111</v>
      </c>
      <c r="FU582" s="156">
        <f t="shared" si="55"/>
        <v>4.315901841449806</v>
      </c>
      <c r="FX582" s="156">
        <v>0.87895344588685698</v>
      </c>
      <c r="FY582" s="156">
        <v>0.111</v>
      </c>
    </row>
    <row r="583" spans="169:181" x14ac:dyDescent="0.35">
      <c r="FM583" s="158">
        <v>42430</v>
      </c>
      <c r="FN583" s="156">
        <v>0.59758737148080898</v>
      </c>
      <c r="FO583" s="156">
        <v>7.0999999999999994E-2</v>
      </c>
      <c r="FT583" s="156">
        <f t="shared" si="54"/>
        <v>0.112</v>
      </c>
      <c r="FU583" s="156">
        <f t="shared" si="55"/>
        <v>3.8827182259523925</v>
      </c>
      <c r="FX583" s="156">
        <v>0.89214677456035696</v>
      </c>
      <c r="FY583" s="156">
        <v>0.112</v>
      </c>
    </row>
    <row r="584" spans="169:181" x14ac:dyDescent="0.35">
      <c r="FM584" s="158">
        <v>42461</v>
      </c>
      <c r="FN584" s="156">
        <v>0.12277946186050701</v>
      </c>
      <c r="FO584" s="156">
        <v>7.0999999999999994E-2</v>
      </c>
      <c r="FT584" s="156">
        <f t="shared" si="54"/>
        <v>0.112</v>
      </c>
      <c r="FU584" s="156">
        <f t="shared" si="55"/>
        <v>3.8827182259523925</v>
      </c>
      <c r="FX584" s="156">
        <v>0.89400970114776901</v>
      </c>
      <c r="FY584" s="156">
        <v>0.112</v>
      </c>
    </row>
    <row r="585" spans="169:181" x14ac:dyDescent="0.35">
      <c r="FM585" s="158">
        <v>42491</v>
      </c>
      <c r="FN585" s="156">
        <v>0.31717430600215202</v>
      </c>
      <c r="FO585" s="156">
        <v>6.9000000000000006E-2</v>
      </c>
      <c r="FT585" s="156">
        <f t="shared" si="54"/>
        <v>0.112</v>
      </c>
      <c r="FU585" s="156">
        <f t="shared" si="55"/>
        <v>3.8827182259523925</v>
      </c>
      <c r="FX585" s="156">
        <v>0.90991086065476801</v>
      </c>
      <c r="FY585" s="156">
        <v>0.112</v>
      </c>
    </row>
    <row r="586" spans="169:181" x14ac:dyDescent="0.35">
      <c r="FM586" s="158">
        <v>42522</v>
      </c>
      <c r="FN586" s="156">
        <v>9.0060960521142999E-2</v>
      </c>
      <c r="FO586" s="156">
        <v>6.8000000000000005E-2</v>
      </c>
      <c r="FT586" s="156">
        <f t="shared" si="54"/>
        <v>0.112</v>
      </c>
      <c r="FU586" s="156">
        <f t="shared" si="55"/>
        <v>3.8827182259523925</v>
      </c>
      <c r="FX586" s="156">
        <v>0.921727988037084</v>
      </c>
      <c r="FY586" s="156">
        <v>0.112</v>
      </c>
    </row>
    <row r="587" spans="169:181" x14ac:dyDescent="0.35">
      <c r="FM587" s="158">
        <v>42552</v>
      </c>
      <c r="FN587" s="156">
        <v>1.6531755712589E-2</v>
      </c>
      <c r="FO587" s="156">
        <v>7.0000000000000007E-2</v>
      </c>
      <c r="FT587" s="156">
        <f t="shared" si="54"/>
        <v>0.112</v>
      </c>
      <c r="FU587" s="156">
        <f t="shared" si="55"/>
        <v>3.8827182259523925</v>
      </c>
      <c r="FX587" s="156">
        <v>0.92355457738617597</v>
      </c>
      <c r="FY587" s="156">
        <v>0.112</v>
      </c>
    </row>
    <row r="588" spans="169:181" x14ac:dyDescent="0.35">
      <c r="FM588" s="158">
        <v>42583</v>
      </c>
      <c r="FN588" s="156">
        <v>-5.8307850946459402E-3</v>
      </c>
      <c r="FO588" s="156">
        <v>6.9000000000000006E-2</v>
      </c>
      <c r="FT588" s="156">
        <f t="shared" si="54"/>
        <v>0.112</v>
      </c>
      <c r="FU588" s="156">
        <f t="shared" si="55"/>
        <v>3.8827182259523925</v>
      </c>
      <c r="FX588" s="156">
        <v>0.93097879395013805</v>
      </c>
      <c r="FY588" s="156">
        <v>0.112</v>
      </c>
    </row>
    <row r="589" spans="169:181" x14ac:dyDescent="0.35">
      <c r="FM589" s="158">
        <v>42614</v>
      </c>
      <c r="FN589" s="156">
        <v>0.387688230552522</v>
      </c>
      <c r="FO589" s="156">
        <v>6.9000000000000006E-2</v>
      </c>
      <c r="FT589" s="156">
        <f t="shared" si="54"/>
        <v>0.112</v>
      </c>
      <c r="FU589" s="156">
        <f t="shared" si="55"/>
        <v>3.8827182259523925</v>
      </c>
      <c r="FX589" s="156">
        <v>0.97115840870460202</v>
      </c>
      <c r="FY589" s="156">
        <v>0.112</v>
      </c>
    </row>
    <row r="590" spans="169:181" x14ac:dyDescent="0.35">
      <c r="FM590" s="158">
        <v>42644</v>
      </c>
      <c r="FN590" s="156">
        <v>0.17485741877618299</v>
      </c>
      <c r="FO590" s="156">
        <v>6.9000000000000006E-2</v>
      </c>
      <c r="FT590" s="156">
        <f t="shared" si="54"/>
        <v>0.113</v>
      </c>
      <c r="FU590" s="156">
        <f t="shared" si="55"/>
        <v>3.4816447611533712</v>
      </c>
      <c r="FX590" s="156">
        <v>0.97584740925178604</v>
      </c>
      <c r="FY590" s="156">
        <v>0.113</v>
      </c>
    </row>
    <row r="591" spans="169:181" x14ac:dyDescent="0.35">
      <c r="FM591" s="158">
        <v>42675</v>
      </c>
      <c r="FN591" s="156">
        <v>-0.34481317231414599</v>
      </c>
      <c r="FO591" s="156">
        <v>6.9000000000000006E-2</v>
      </c>
      <c r="FT591" s="156">
        <f t="shared" si="54"/>
        <v>0.113</v>
      </c>
      <c r="FU591" s="156">
        <f t="shared" si="55"/>
        <v>3.4816447611533712</v>
      </c>
      <c r="FX591" s="156">
        <v>0.98557447700641398</v>
      </c>
      <c r="FY591" s="156">
        <v>0.113</v>
      </c>
    </row>
    <row r="592" spans="169:181" x14ac:dyDescent="0.35">
      <c r="FM592" s="158">
        <v>42705</v>
      </c>
      <c r="FN592" s="156">
        <v>-0.35446500285017402</v>
      </c>
      <c r="FO592" s="156">
        <v>6.9000000000000006E-2</v>
      </c>
      <c r="FT592" s="156">
        <f t="shared" si="54"/>
        <v>0.113</v>
      </c>
      <c r="FU592" s="156">
        <f t="shared" si="55"/>
        <v>3.4816447611533712</v>
      </c>
      <c r="FX592" s="156">
        <v>0.98745535910523796</v>
      </c>
      <c r="FY592" s="156">
        <v>0.113</v>
      </c>
    </row>
    <row r="593" spans="169:181" x14ac:dyDescent="0.35">
      <c r="FM593" s="158">
        <v>42736</v>
      </c>
      <c r="FN593" s="156">
        <v>0.64157054789541401</v>
      </c>
      <c r="FO593" s="156">
        <v>6.8000000000000005E-2</v>
      </c>
      <c r="FT593" s="156">
        <f t="shared" si="54"/>
        <v>0.113</v>
      </c>
      <c r="FU593" s="156">
        <f t="shared" si="55"/>
        <v>3.4816447611533712</v>
      </c>
      <c r="FX593" s="156">
        <v>0.99318117646335202</v>
      </c>
      <c r="FY593" s="156">
        <v>0.113</v>
      </c>
    </row>
    <row r="594" spans="169:181" x14ac:dyDescent="0.35">
      <c r="FM594" s="158">
        <v>42767</v>
      </c>
      <c r="FN594" s="156">
        <v>0.51818549658010704</v>
      </c>
      <c r="FO594" s="156">
        <v>6.6000000000000003E-2</v>
      </c>
      <c r="FT594" s="156">
        <f t="shared" si="54"/>
        <v>0.113</v>
      </c>
      <c r="FU594" s="156">
        <f t="shared" si="55"/>
        <v>3.4816447611533712</v>
      </c>
      <c r="FX594" s="156">
        <v>1.0040085840973401</v>
      </c>
      <c r="FY594" s="156">
        <v>0.113</v>
      </c>
    </row>
    <row r="595" spans="169:181" x14ac:dyDescent="0.35">
      <c r="FM595" s="158">
        <v>42795</v>
      </c>
      <c r="FN595" s="156">
        <v>0.26426814545409</v>
      </c>
      <c r="FO595" s="156">
        <v>6.7000000000000004E-2</v>
      </c>
      <c r="FT595" s="156">
        <f t="shared" si="54"/>
        <v>0.113</v>
      </c>
      <c r="FU595" s="156">
        <f t="shared" si="55"/>
        <v>3.4816447611533712</v>
      </c>
      <c r="FX595" s="156">
        <v>1.0096181719847599</v>
      </c>
      <c r="FY595" s="156">
        <v>0.113</v>
      </c>
    </row>
    <row r="596" spans="169:181" x14ac:dyDescent="0.35">
      <c r="FM596" s="158">
        <v>42826</v>
      </c>
      <c r="FN596" s="156">
        <v>-6.8401386498943895E-2</v>
      </c>
      <c r="FO596" s="156">
        <v>6.4000000000000001E-2</v>
      </c>
      <c r="FT596" s="156">
        <f t="shared" si="54"/>
        <v>0.114</v>
      </c>
      <c r="FU596" s="156">
        <f t="shared" si="55"/>
        <v>3.1118403450315126</v>
      </c>
      <c r="FX596" s="156">
        <v>1.0147662036303899</v>
      </c>
      <c r="FY596" s="156">
        <v>0.114</v>
      </c>
    </row>
    <row r="597" spans="169:181" x14ac:dyDescent="0.35">
      <c r="FM597" s="158">
        <v>42856</v>
      </c>
      <c r="FN597" s="156">
        <v>0.34300201472987002</v>
      </c>
      <c r="FO597" s="156">
        <v>6.6000000000000003E-2</v>
      </c>
      <c r="FT597" s="156">
        <f t="shared" si="54"/>
        <v>0.114</v>
      </c>
      <c r="FU597" s="156">
        <f t="shared" si="55"/>
        <v>3.1118403450315126</v>
      </c>
      <c r="FX597" s="156">
        <v>1.0237684914743099</v>
      </c>
      <c r="FY597" s="156">
        <v>0.114</v>
      </c>
    </row>
    <row r="598" spans="169:181" x14ac:dyDescent="0.35">
      <c r="FM598" s="158">
        <v>42887</v>
      </c>
      <c r="FN598" s="156">
        <v>6.4718696059937006E-2</v>
      </c>
      <c r="FO598" s="156">
        <v>6.4000000000000001E-2</v>
      </c>
      <c r="FT598" s="156">
        <f t="shared" si="54"/>
        <v>0.114</v>
      </c>
      <c r="FU598" s="156">
        <f t="shared" si="55"/>
        <v>3.1118403450315126</v>
      </c>
      <c r="FX598" s="156">
        <v>1.0384962699744</v>
      </c>
      <c r="FY598" s="156">
        <v>0.114</v>
      </c>
    </row>
    <row r="599" spans="169:181" x14ac:dyDescent="0.35">
      <c r="FM599" s="158">
        <v>42917</v>
      </c>
      <c r="FN599" s="156">
        <v>-3.9474881873221403E-3</v>
      </c>
      <c r="FO599" s="156">
        <v>6.3E-2</v>
      </c>
      <c r="FT599" s="156">
        <f t="shared" si="54"/>
        <v>0.114</v>
      </c>
      <c r="FU599" s="156">
        <f t="shared" si="55"/>
        <v>3.1118403450315126</v>
      </c>
      <c r="FX599" s="156">
        <v>1.05330689481018</v>
      </c>
      <c r="FY599" s="156">
        <v>0.114</v>
      </c>
    </row>
    <row r="600" spans="169:181" x14ac:dyDescent="0.35">
      <c r="FM600" s="158">
        <v>42948</v>
      </c>
      <c r="FN600" s="156">
        <v>3.9519097948235897E-3</v>
      </c>
      <c r="FO600" s="156">
        <v>6.0999999999999999E-2</v>
      </c>
      <c r="FT600" s="156">
        <f t="shared" si="54"/>
        <v>0.114</v>
      </c>
      <c r="FU600" s="156">
        <f t="shared" si="55"/>
        <v>3.1118403450315126</v>
      </c>
      <c r="FX600" s="156">
        <v>1.05410880874428</v>
      </c>
      <c r="FY600" s="156">
        <v>0.114</v>
      </c>
    </row>
    <row r="601" spans="169:181" x14ac:dyDescent="0.35">
      <c r="FM601" s="158">
        <v>42979</v>
      </c>
      <c r="FN601" s="156">
        <v>0.21554652172173999</v>
      </c>
      <c r="FO601" s="156">
        <v>6.0999999999999999E-2</v>
      </c>
      <c r="FT601" s="156">
        <f t="shared" si="54"/>
        <v>0.114</v>
      </c>
      <c r="FU601" s="156">
        <f t="shared" si="55"/>
        <v>3.1118403450315126</v>
      </c>
      <c r="FX601" s="156">
        <v>1.07304707620046</v>
      </c>
      <c r="FY601" s="156">
        <v>0.114</v>
      </c>
    </row>
    <row r="602" spans="169:181" x14ac:dyDescent="0.35">
      <c r="FM602" s="158">
        <v>43009</v>
      </c>
      <c r="FN602" s="156">
        <v>0.43780008117906499</v>
      </c>
      <c r="FO602" s="156">
        <v>6.2E-2</v>
      </c>
      <c r="FT602" s="156">
        <f t="shared" si="54"/>
        <v>0.115</v>
      </c>
      <c r="FU602" s="156">
        <f t="shared" si="55"/>
        <v>2.772262972015711</v>
      </c>
      <c r="FX602" s="156">
        <v>1.0897284660234801</v>
      </c>
      <c r="FY602" s="156">
        <v>0.115</v>
      </c>
    </row>
    <row r="603" spans="169:181" x14ac:dyDescent="0.35">
      <c r="FM603" s="158">
        <v>43040</v>
      </c>
      <c r="FN603" s="156">
        <v>-0.21368141302777999</v>
      </c>
      <c r="FO603" s="156">
        <v>0.06</v>
      </c>
      <c r="FT603" s="156">
        <f t="shared" si="54"/>
        <v>0.115</v>
      </c>
      <c r="FU603" s="156">
        <f t="shared" si="55"/>
        <v>2.772262972015711</v>
      </c>
      <c r="FX603" s="156">
        <v>1.0900475731386301</v>
      </c>
      <c r="FY603" s="156">
        <v>0.115</v>
      </c>
    </row>
    <row r="604" spans="169:181" x14ac:dyDescent="0.35">
      <c r="FM604" s="158">
        <v>43070</v>
      </c>
      <c r="FN604" s="156">
        <v>-0.40256692106075698</v>
      </c>
      <c r="FO604" s="156">
        <v>5.8000000000000003E-2</v>
      </c>
      <c r="FT604" s="156">
        <f t="shared" si="54"/>
        <v>0.115</v>
      </c>
      <c r="FU604" s="156">
        <f t="shared" si="55"/>
        <v>2.772262972015711</v>
      </c>
      <c r="FX604" s="156">
        <v>1.09905606371854</v>
      </c>
      <c r="FY604" s="156">
        <v>0.115</v>
      </c>
    </row>
    <row r="605" spans="169:181" x14ac:dyDescent="0.35">
      <c r="FM605" s="158">
        <v>43101</v>
      </c>
      <c r="FN605" s="156">
        <v>0.46711293946598997</v>
      </c>
      <c r="FO605" s="156">
        <v>5.8999999999999997E-2</v>
      </c>
      <c r="FT605" s="156">
        <f t="shared" si="54"/>
        <v>0.11600000000000001</v>
      </c>
      <c r="FU605" s="156">
        <f t="shared" si="55"/>
        <v>2.461703871580033</v>
      </c>
      <c r="FX605" s="156">
        <v>1.1048518534065299</v>
      </c>
      <c r="FY605" s="156">
        <v>0.11600000000000001</v>
      </c>
    </row>
    <row r="606" spans="169:181" x14ac:dyDescent="0.35">
      <c r="FM606" s="158">
        <v>43132</v>
      </c>
      <c r="FN606" s="156">
        <v>0.83276358420341201</v>
      </c>
      <c r="FO606" s="156">
        <v>5.8000000000000003E-2</v>
      </c>
      <c r="FT606" s="156">
        <f t="shared" ref="FT606:FT628" si="56">IF($FR$28=$FX$29,FX606,FY606)</f>
        <v>0.11600000000000001</v>
      </c>
      <c r="FU606" s="156">
        <f t="shared" ref="FU606:FU628" si="57">_xlfn.NORM.DIST(FT606,$FR$30,$FS$30,FALSE)</f>
        <v>2.461703871580033</v>
      </c>
      <c r="FX606" s="156">
        <v>1.1111091523103001</v>
      </c>
      <c r="FY606" s="156">
        <v>0.11600000000000001</v>
      </c>
    </row>
    <row r="607" spans="169:181" x14ac:dyDescent="0.35">
      <c r="FM607" s="158">
        <v>43160</v>
      </c>
      <c r="FN607" s="156">
        <v>0.36134174781351702</v>
      </c>
      <c r="FO607" s="156">
        <v>5.8000000000000003E-2</v>
      </c>
      <c r="FT607" s="156">
        <f t="shared" si="56"/>
        <v>0.11600000000000001</v>
      </c>
      <c r="FU607" s="156">
        <f t="shared" si="57"/>
        <v>2.461703871580033</v>
      </c>
      <c r="FX607" s="156">
        <v>1.1136483160676001</v>
      </c>
      <c r="FY607" s="156">
        <v>0.11600000000000001</v>
      </c>
    </row>
    <row r="608" spans="169:181" x14ac:dyDescent="0.35">
      <c r="FM608" s="158">
        <v>43191</v>
      </c>
      <c r="FN608" s="156">
        <v>-0.105620807741724</v>
      </c>
      <c r="FO608" s="156">
        <v>5.8999999999999997E-2</v>
      </c>
      <c r="FT608" s="156">
        <f t="shared" si="56"/>
        <v>0.11600000000000001</v>
      </c>
      <c r="FU608" s="156">
        <f t="shared" si="57"/>
        <v>2.461703871580033</v>
      </c>
      <c r="FX608" s="156">
        <v>1.1503541885647099</v>
      </c>
      <c r="FY608" s="156">
        <v>0.11600000000000001</v>
      </c>
    </row>
    <row r="609" spans="169:181" x14ac:dyDescent="0.35">
      <c r="FM609" s="158">
        <v>43221</v>
      </c>
      <c r="FN609" s="156">
        <v>-8.4120275432722595E-3</v>
      </c>
      <c r="FO609" s="156">
        <v>5.8999999999999997E-2</v>
      </c>
      <c r="FT609" s="156">
        <f t="shared" si="56"/>
        <v>0.11700000000000001</v>
      </c>
      <c r="FU609" s="156">
        <f t="shared" si="57"/>
        <v>2.1788205373768266</v>
      </c>
      <c r="FX609" s="156">
        <v>1.1517103670319999</v>
      </c>
      <c r="FY609" s="156">
        <v>0.11700000000000001</v>
      </c>
    </row>
    <row r="610" spans="169:181" x14ac:dyDescent="0.35">
      <c r="FM610" s="158">
        <v>43252</v>
      </c>
      <c r="FN610" s="156">
        <v>0.19964809046555501</v>
      </c>
      <c r="FO610" s="156">
        <v>0.06</v>
      </c>
      <c r="FT610" s="156">
        <f t="shared" si="56"/>
        <v>0.11700000000000001</v>
      </c>
      <c r="FU610" s="156">
        <f t="shared" si="57"/>
        <v>2.1788205373768266</v>
      </c>
      <c r="FX610" s="156">
        <v>1.15647566143116</v>
      </c>
      <c r="FY610" s="156">
        <v>0.11700000000000001</v>
      </c>
    </row>
    <row r="611" spans="169:181" x14ac:dyDescent="0.35">
      <c r="FM611" s="158">
        <v>43282</v>
      </c>
      <c r="FN611" s="156">
        <v>0.49027505986476699</v>
      </c>
      <c r="FO611" s="156">
        <v>5.8999999999999997E-2</v>
      </c>
      <c r="FT611" s="156">
        <f t="shared" si="56"/>
        <v>0.11700000000000001</v>
      </c>
      <c r="FU611" s="156">
        <f t="shared" si="57"/>
        <v>2.1788205373768266</v>
      </c>
      <c r="FX611" s="156">
        <v>1.1575190403097</v>
      </c>
      <c r="FY611" s="156">
        <v>0.11700000000000001</v>
      </c>
    </row>
    <row r="612" spans="169:181" x14ac:dyDescent="0.35">
      <c r="FM612" s="158">
        <v>43313</v>
      </c>
      <c r="FN612" s="156">
        <v>6.9659939371535307E-2</v>
      </c>
      <c r="FO612" s="156">
        <v>0.06</v>
      </c>
      <c r="FT612" s="156">
        <f t="shared" si="56"/>
        <v>0.11799999999999999</v>
      </c>
      <c r="FU612" s="156">
        <f t="shared" si="57"/>
        <v>1.922168159791015</v>
      </c>
      <c r="FX612" s="156">
        <v>1.15848071007315</v>
      </c>
      <c r="FY612" s="156">
        <v>0.11799999999999999</v>
      </c>
    </row>
    <row r="613" spans="169:181" x14ac:dyDescent="0.35">
      <c r="FM613" s="158">
        <v>43344</v>
      </c>
      <c r="FN613" s="156">
        <v>-0.25877004799824599</v>
      </c>
      <c r="FO613" s="156">
        <v>5.8000000000000003E-2</v>
      </c>
      <c r="FT613" s="156">
        <f t="shared" si="56"/>
        <v>0.11799999999999999</v>
      </c>
      <c r="FU613" s="156">
        <f t="shared" si="57"/>
        <v>1.922168159791015</v>
      </c>
      <c r="FX613" s="156">
        <v>1.17254401149923</v>
      </c>
      <c r="FY613" s="156">
        <v>0.11799999999999999</v>
      </c>
    </row>
    <row r="614" spans="169:181" x14ac:dyDescent="0.35">
      <c r="FM614" s="158">
        <v>43374</v>
      </c>
      <c r="FN614" s="156">
        <v>0.63504634379112102</v>
      </c>
      <c r="FO614" s="156">
        <v>5.7000000000000002E-2</v>
      </c>
      <c r="FT614" s="156">
        <f t="shared" si="56"/>
        <v>0.11799999999999999</v>
      </c>
      <c r="FU614" s="156">
        <f t="shared" si="57"/>
        <v>1.922168159791015</v>
      </c>
      <c r="FX614" s="156">
        <v>1.17461536729051</v>
      </c>
      <c r="FY614" s="156">
        <v>0.11799999999999999</v>
      </c>
    </row>
    <row r="615" spans="169:181" x14ac:dyDescent="0.35">
      <c r="FM615" s="158">
        <v>43405</v>
      </c>
      <c r="FN615" s="156">
        <v>-0.24415506270759499</v>
      </c>
      <c r="FO615" s="156">
        <v>5.6000000000000001E-2</v>
      </c>
      <c r="FT615" s="156">
        <f t="shared" si="56"/>
        <v>0.12</v>
      </c>
      <c r="FU615" s="156">
        <f t="shared" si="57"/>
        <v>1.4814398340279213</v>
      </c>
      <c r="FX615" s="156">
        <v>1.17837353358036</v>
      </c>
      <c r="FY615" s="156">
        <v>0.12</v>
      </c>
    </row>
    <row r="616" spans="169:181" x14ac:dyDescent="0.35">
      <c r="FM616" s="158">
        <v>43435</v>
      </c>
      <c r="FN616" s="156">
        <v>6.6523002951803897E-2</v>
      </c>
      <c r="FO616" s="156">
        <v>5.6000000000000001E-2</v>
      </c>
      <c r="FT616" s="156">
        <f t="shared" si="56"/>
        <v>0.121</v>
      </c>
      <c r="FU616" s="156">
        <f t="shared" si="57"/>
        <v>1.2942159221185208</v>
      </c>
      <c r="FX616" s="156">
        <v>1.1875468837404799</v>
      </c>
      <c r="FY616" s="156">
        <v>0.121</v>
      </c>
    </row>
    <row r="617" spans="169:181" x14ac:dyDescent="0.35">
      <c r="FM617" s="158">
        <v>43466</v>
      </c>
      <c r="FN617" s="156">
        <v>0.26698211866344201</v>
      </c>
      <c r="FO617" s="156">
        <v>5.8000000000000003E-2</v>
      </c>
      <c r="FT617" s="156">
        <f t="shared" si="56"/>
        <v>0.121</v>
      </c>
      <c r="FU617" s="156">
        <f t="shared" si="57"/>
        <v>1.2942159221185208</v>
      </c>
      <c r="FX617" s="156">
        <v>1.1930596470375101</v>
      </c>
      <c r="FY617" s="156">
        <v>0.121</v>
      </c>
    </row>
    <row r="618" spans="169:181" x14ac:dyDescent="0.35">
      <c r="FM618" s="158">
        <v>43497</v>
      </c>
      <c r="FN618" s="156">
        <v>0.63384009398984897</v>
      </c>
      <c r="FO618" s="156">
        <v>5.8000000000000003E-2</v>
      </c>
      <c r="FT618" s="156">
        <f t="shared" si="56"/>
        <v>0.121</v>
      </c>
      <c r="FU618" s="156">
        <f t="shared" si="57"/>
        <v>1.2942159221185208</v>
      </c>
      <c r="FX618" s="156">
        <v>1.20400581857188</v>
      </c>
      <c r="FY618" s="156">
        <v>0.121</v>
      </c>
    </row>
    <row r="619" spans="169:181" x14ac:dyDescent="0.35">
      <c r="FM619" s="158">
        <v>43525</v>
      </c>
      <c r="FN619" s="156">
        <v>0.27728061270496301</v>
      </c>
      <c r="FO619" s="156">
        <v>5.8000000000000003E-2</v>
      </c>
      <c r="FT619" s="156">
        <f t="shared" si="56"/>
        <v>0.124</v>
      </c>
      <c r="FU619" s="156">
        <f t="shared" si="57"/>
        <v>0.84621457766662456</v>
      </c>
      <c r="FX619" s="156">
        <v>1.2160022563412001</v>
      </c>
      <c r="FY619" s="156">
        <v>0.124</v>
      </c>
    </row>
    <row r="620" spans="169:181" x14ac:dyDescent="0.35">
      <c r="FM620" s="158">
        <v>43556</v>
      </c>
      <c r="FN620" s="156">
        <v>7.5974957231103396E-2</v>
      </c>
      <c r="FO620" s="156">
        <v>5.7000000000000002E-2</v>
      </c>
      <c r="FT620" s="156">
        <f t="shared" si="56"/>
        <v>0.124</v>
      </c>
      <c r="FU620" s="156">
        <f t="shared" si="57"/>
        <v>0.84621457766662456</v>
      </c>
      <c r="FX620" s="156">
        <v>1.2296111437580199</v>
      </c>
      <c r="FY620" s="156">
        <v>0.124</v>
      </c>
    </row>
    <row r="621" spans="169:181" x14ac:dyDescent="0.35">
      <c r="FM621" s="158">
        <v>43586</v>
      </c>
      <c r="FN621" s="156">
        <v>0.38781916172137598</v>
      </c>
      <c r="FO621" s="156">
        <v>5.3999999999999999E-2</v>
      </c>
      <c r="FT621" s="156">
        <f t="shared" si="56"/>
        <v>0.125</v>
      </c>
      <c r="FU621" s="156">
        <f t="shared" si="57"/>
        <v>0.72969318763272972</v>
      </c>
      <c r="FX621" s="156">
        <v>1.2342313136436001</v>
      </c>
      <c r="FY621" s="156">
        <v>0.125</v>
      </c>
    </row>
    <row r="622" spans="169:181" x14ac:dyDescent="0.35">
      <c r="FM622" s="158">
        <v>43617</v>
      </c>
      <c r="FN622" s="156">
        <v>0.15716149793613601</v>
      </c>
      <c r="FO622" s="156">
        <v>5.5E-2</v>
      </c>
      <c r="FT622" s="156">
        <f t="shared" si="56"/>
        <v>0.125</v>
      </c>
      <c r="FU622" s="156">
        <f t="shared" si="57"/>
        <v>0.72969318763272972</v>
      </c>
      <c r="FX622" s="156">
        <v>1.23590818743056</v>
      </c>
      <c r="FY622" s="156">
        <v>0.125</v>
      </c>
    </row>
    <row r="623" spans="169:181" x14ac:dyDescent="0.35">
      <c r="FM623" s="158">
        <v>43647</v>
      </c>
      <c r="FN623" s="156">
        <v>0.34617596756692398</v>
      </c>
      <c r="FO623" s="156">
        <v>5.7000000000000002E-2</v>
      </c>
      <c r="FT623" s="156">
        <f t="shared" si="56"/>
        <v>0.125</v>
      </c>
      <c r="FU623" s="156">
        <f t="shared" si="57"/>
        <v>0.72969318763272972</v>
      </c>
      <c r="FX623" s="156">
        <v>1.2502979393026601</v>
      </c>
      <c r="FY623" s="156">
        <v>0.125</v>
      </c>
    </row>
    <row r="624" spans="169:181" x14ac:dyDescent="0.35">
      <c r="FM624" s="158">
        <v>43678</v>
      </c>
      <c r="FN624" s="156">
        <v>0.16568912372925501</v>
      </c>
      <c r="FO624" s="156">
        <v>5.7000000000000002E-2</v>
      </c>
      <c r="FT624" s="156">
        <f t="shared" si="56"/>
        <v>0.126</v>
      </c>
      <c r="FU624" s="156">
        <f t="shared" si="57"/>
        <v>0.62716865967531277</v>
      </c>
      <c r="FX624" s="156">
        <v>1.25414825767256</v>
      </c>
      <c r="FY624" s="156">
        <v>0.126</v>
      </c>
    </row>
    <row r="625" spans="169:181" x14ac:dyDescent="0.35">
      <c r="FM625" s="158">
        <v>43709</v>
      </c>
      <c r="FN625" s="156">
        <v>-0.388021013513147</v>
      </c>
      <c r="FO625" s="156">
        <v>5.5E-2</v>
      </c>
      <c r="FT625" s="156">
        <f t="shared" si="56"/>
        <v>0.127</v>
      </c>
      <c r="FU625" s="156">
        <f t="shared" si="57"/>
        <v>0.53729484218323775</v>
      </c>
      <c r="FX625" s="156">
        <v>1.2768360157521199</v>
      </c>
      <c r="FY625" s="156">
        <v>0.127</v>
      </c>
    </row>
    <row r="626" spans="169:181" x14ac:dyDescent="0.35">
      <c r="FM626" s="158">
        <v>43739</v>
      </c>
      <c r="FN626" s="156">
        <v>0.42776410946147098</v>
      </c>
      <c r="FO626" s="156">
        <v>5.5E-2</v>
      </c>
      <c r="FT626" s="156">
        <f t="shared" si="56"/>
        <v>0.129</v>
      </c>
      <c r="FU626" s="156">
        <f t="shared" si="57"/>
        <v>0.39050097280456642</v>
      </c>
      <c r="FX626" s="156">
        <v>1.4785446709513399</v>
      </c>
      <c r="FY626" s="156">
        <v>0.129</v>
      </c>
    </row>
    <row r="627" spans="169:181" x14ac:dyDescent="0.35">
      <c r="FM627" s="229">
        <v>43770</v>
      </c>
      <c r="FN627" s="9">
        <v>-0.30876178009078198</v>
      </c>
      <c r="FO627" s="9">
        <v>5.8999999999999997E-2</v>
      </c>
      <c r="FT627" s="156">
        <f t="shared" si="56"/>
        <v>0.129</v>
      </c>
      <c r="FU627" s="156">
        <f t="shared" si="57"/>
        <v>0.39050097280456642</v>
      </c>
      <c r="FX627" s="156">
        <v>1.55293597171856</v>
      </c>
      <c r="FY627" s="156">
        <v>0.129</v>
      </c>
    </row>
    <row r="628" spans="169:181" x14ac:dyDescent="0.35">
      <c r="FT628" s="9">
        <f t="shared" si="56"/>
        <v>0.13</v>
      </c>
      <c r="FU628" s="9">
        <f t="shared" si="57"/>
        <v>0.33128612359189819</v>
      </c>
      <c r="FX628" s="9">
        <v>2.4177591712587398</v>
      </c>
      <c r="FY628" s="9">
        <v>0.13</v>
      </c>
    </row>
  </sheetData>
  <mergeCells count="95">
    <mergeCell ref="A1:E1"/>
    <mergeCell ref="A2:K2"/>
    <mergeCell ref="FH2:GG2"/>
    <mergeCell ref="A24:E24"/>
    <mergeCell ref="BS24:BX24"/>
    <mergeCell ref="EL24:ES24"/>
    <mergeCell ref="A25:K25"/>
    <mergeCell ref="AB25:AG25"/>
    <mergeCell ref="BL25:BO25"/>
    <mergeCell ref="E26:F26"/>
    <mergeCell ref="H26:K26"/>
    <mergeCell ref="AI26:AL26"/>
    <mergeCell ref="AQ26:AV26"/>
    <mergeCell ref="BA26:BD26"/>
    <mergeCell ref="BF26:BJ26"/>
    <mergeCell ref="CS28:CW28"/>
    <mergeCell ref="CZ28:DC28"/>
    <mergeCell ref="DH28:DM28"/>
    <mergeCell ref="DR28:DU28"/>
    <mergeCell ref="DX28:EB28"/>
    <mergeCell ref="BS26:CC26"/>
    <mergeCell ref="EL26:EW26"/>
    <mergeCell ref="FM26:FY26"/>
    <mergeCell ref="BW27:BX27"/>
    <mergeCell ref="BZ27:CC27"/>
    <mergeCell ref="GB28:GE28"/>
    <mergeCell ref="H33:I34"/>
    <mergeCell ref="AI33:AJ34"/>
    <mergeCell ref="BA33:BB35"/>
    <mergeCell ref="BZ34:CA36"/>
    <mergeCell ref="H35:I35"/>
    <mergeCell ref="AI35:AJ35"/>
    <mergeCell ref="CZ35:DA37"/>
    <mergeCell ref="DR35:DS37"/>
    <mergeCell ref="ET35:EU36"/>
    <mergeCell ref="ED28:EF28"/>
    <mergeCell ref="EP28:EQ28"/>
    <mergeCell ref="ET28:EW28"/>
    <mergeCell ref="FB28:FH28"/>
    <mergeCell ref="FR28:FU28"/>
    <mergeCell ref="FX28:FY28"/>
    <mergeCell ref="FR35:FS36"/>
    <mergeCell ref="BA36:BB36"/>
    <mergeCell ref="H37:I39"/>
    <mergeCell ref="AI37:AJ39"/>
    <mergeCell ref="BZ37:CA37"/>
    <mergeCell ref="ET37:EU37"/>
    <mergeCell ref="FR37:FS37"/>
    <mergeCell ref="BA38:BB40"/>
    <mergeCell ref="CZ38:DA38"/>
    <mergeCell ref="DR38:DS38"/>
    <mergeCell ref="BZ39:CA41"/>
    <mergeCell ref="ET39:EU40"/>
    <mergeCell ref="FR39:FS40"/>
    <mergeCell ref="H40:I40"/>
    <mergeCell ref="AI40:AJ40"/>
    <mergeCell ref="CZ40:DA41"/>
    <mergeCell ref="DR40:DS41"/>
    <mergeCell ref="BA41:BB41"/>
    <mergeCell ref="ET41:EU41"/>
    <mergeCell ref="FR41:FS41"/>
    <mergeCell ref="H42:I42"/>
    <mergeCell ref="AI42:AJ42"/>
    <mergeCell ref="BZ42:CA42"/>
    <mergeCell ref="CZ42:DA42"/>
    <mergeCell ref="DR42:DS42"/>
    <mergeCell ref="H45:I50"/>
    <mergeCell ref="AI45:AJ48"/>
    <mergeCell ref="BA46:BB46"/>
    <mergeCell ref="ET46:EU49"/>
    <mergeCell ref="FR46:FS49"/>
    <mergeCell ref="CZ50:DA51"/>
    <mergeCell ref="AQ51:AV51"/>
    <mergeCell ref="ET43:EU43"/>
    <mergeCell ref="FR43:FS43"/>
    <mergeCell ref="BZ44:CA44"/>
    <mergeCell ref="CZ44:DA44"/>
    <mergeCell ref="DR44:DS44"/>
    <mergeCell ref="BA43:BB43"/>
    <mergeCell ref="BZ57:CA58"/>
    <mergeCell ref="H60:I66"/>
    <mergeCell ref="ET51:EU51"/>
    <mergeCell ref="FR51:FS51"/>
    <mergeCell ref="H52:I52"/>
    <mergeCell ref="DH52:DM52"/>
    <mergeCell ref="AI53:AJ55"/>
    <mergeCell ref="FB53:FG53"/>
    <mergeCell ref="BZ54:CA54"/>
    <mergeCell ref="ET54:EU55"/>
    <mergeCell ref="FR54:FS56"/>
    <mergeCell ref="H55:I58"/>
    <mergeCell ref="BZ47:CA52"/>
    <mergeCell ref="CZ47:DA47"/>
    <mergeCell ref="DR47:DS47"/>
    <mergeCell ref="AI50:AJ50"/>
  </mergeCells>
  <conditionalFormatting sqref="J28:J118">
    <cfRule type="cellIs" dxfId="10" priority="11" operator="between">
      <formula>$H$31</formula>
      <formula>$I$31</formula>
    </cfRule>
  </conditionalFormatting>
  <conditionalFormatting sqref="AK28:AK230">
    <cfRule type="cellIs" dxfId="9" priority="10" operator="between">
      <formula>$AI$31</formula>
      <formula>$AJ$31</formula>
    </cfRule>
  </conditionalFormatting>
  <conditionalFormatting sqref="BC28:BC230">
    <cfRule type="cellIs" dxfId="8" priority="9" operator="between">
      <formula>$BA$31</formula>
      <formula>$BB$31</formula>
    </cfRule>
  </conditionalFormatting>
  <conditionalFormatting sqref="CB29:CB57">
    <cfRule type="cellIs" dxfId="7" priority="6" operator="between">
      <formula>BZ$32</formula>
      <formula>CA$32</formula>
    </cfRule>
    <cfRule type="cellIs" dxfId="6" priority="8" operator="between">
      <formula>$H$9</formula>
      <formula>$I$9</formula>
    </cfRule>
  </conditionalFormatting>
  <conditionalFormatting sqref="DB30:DB387">
    <cfRule type="cellIs" dxfId="5" priority="5" operator="between">
      <formula>$CZ$30</formula>
      <formula>$DA$30</formula>
    </cfRule>
    <cfRule type="cellIs" dxfId="4" priority="7" operator="between">
      <formula>$AH$8</formula>
      <formula>$AI$8</formula>
    </cfRule>
  </conditionalFormatting>
  <conditionalFormatting sqref="DT30:DT387">
    <cfRule type="cellIs" dxfId="3" priority="3" operator="between">
      <formula>$DR$33</formula>
      <formula>$DS$33</formula>
    </cfRule>
    <cfRule type="cellIs" dxfId="2" priority="4" operator="between">
      <formula>$AZ$8</formula>
      <formula>$BA$8</formula>
    </cfRule>
  </conditionalFormatting>
  <conditionalFormatting sqref="EV30:EV89">
    <cfRule type="cellIs" dxfId="1" priority="2" operator="between">
      <formula>$ET$33</formula>
      <formula>$EU$33</formula>
    </cfRule>
  </conditionalFormatting>
  <conditionalFormatting sqref="FT30:FT628">
    <cfRule type="cellIs" dxfId="0" priority="1" operator="between">
      <formula>$FR$33</formula>
      <formula>$FS$33</formula>
    </cfRule>
  </conditionalFormatting>
  <dataValidations count="6">
    <dataValidation type="list" allowBlank="1" showInputMessage="1" showErrorMessage="1" sqref="FR28">
      <formula1>$FX$29:$FY$29</formula1>
    </dataValidation>
    <dataValidation type="list" allowBlank="1" showInputMessage="1" showErrorMessage="1" sqref="ET28">
      <formula1>$EP$29:$EQ$29</formula1>
    </dataValidation>
    <dataValidation type="list" allowBlank="1" showInputMessage="1" showErrorMessage="1" sqref="DR28:DU28">
      <formula1>$ED$29:$EF$29</formula1>
    </dataValidation>
    <dataValidation type="list" allowBlank="1" showInputMessage="1" showErrorMessage="1" sqref="BZ27:CC27">
      <formula1>$BW$28:$BX$28</formula1>
    </dataValidation>
    <dataValidation type="list" allowBlank="1" showInputMessage="1" showErrorMessage="1" sqref="H26:K26">
      <formula1>$B$26:$C$26</formula1>
    </dataValidation>
    <dataValidation type="list" allowBlank="1" showInputMessage="1" showErrorMessage="1" sqref="BA26">
      <formula1>$BL$26:$BO$26</formula1>
    </dataValidation>
  </dataValidation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66"/>
  <sheetViews>
    <sheetView zoomScale="10" zoomScaleNormal="25" workbookViewId="0">
      <selection activeCell="F31" sqref="F31"/>
    </sheetView>
  </sheetViews>
  <sheetFormatPr defaultColWidth="11.6328125" defaultRowHeight="14.5" x14ac:dyDescent="0.35"/>
  <cols>
    <col min="1" max="1" width="75.54296875" bestFit="1" customWidth="1"/>
    <col min="10" max="10" width="86.1796875" bestFit="1" customWidth="1"/>
    <col min="11" max="11" width="16.54296875" bestFit="1" customWidth="1"/>
    <col min="12" max="12" width="19.26953125" bestFit="1" customWidth="1"/>
    <col min="13" max="13" width="16.90625" bestFit="1" customWidth="1"/>
    <col min="14" max="14" width="32.7265625" bestFit="1" customWidth="1"/>
    <col min="15" max="15" width="25.81640625" bestFit="1" customWidth="1"/>
    <col min="17" max="17" width="18.1796875" bestFit="1" customWidth="1"/>
    <col min="18" max="18" width="24.54296875" bestFit="1" customWidth="1"/>
    <col min="19" max="19" width="54.54296875" bestFit="1" customWidth="1"/>
    <col min="20" max="20" width="24.90625" bestFit="1" customWidth="1"/>
    <col min="21" max="21" width="22.7265625" bestFit="1" customWidth="1"/>
    <col min="22" max="22" width="54.54296875" bestFit="1" customWidth="1"/>
    <col min="23" max="25" width="16.7265625" bestFit="1" customWidth="1"/>
    <col min="26" max="26" width="16.54296875" bestFit="1" customWidth="1"/>
    <col min="27" max="27" width="16.90625" bestFit="1" customWidth="1"/>
    <col min="28" max="28" width="52.36328125" bestFit="1" customWidth="1"/>
    <col min="29" max="29" width="16.7265625" bestFit="1" customWidth="1"/>
    <col min="30" max="30" width="16.54296875" bestFit="1" customWidth="1"/>
    <col min="31" max="31" width="16.90625" bestFit="1" customWidth="1"/>
    <col min="37" max="37" width="41.08984375" bestFit="1" customWidth="1"/>
    <col min="38" max="38" width="30" bestFit="1" customWidth="1"/>
    <col min="39" max="39" width="16.7265625" bestFit="1" customWidth="1"/>
    <col min="40" max="40" width="16.36328125" bestFit="1" customWidth="1"/>
    <col min="41" max="41" width="19.453125" bestFit="1" customWidth="1"/>
    <col min="42" max="42" width="16.90625" bestFit="1" customWidth="1"/>
    <col min="44" max="44" width="19.6328125" bestFit="1" customWidth="1"/>
    <col min="45" max="45" width="22.7265625" bestFit="1" customWidth="1"/>
    <col min="46" max="46" width="24.90625" bestFit="1" customWidth="1"/>
    <col min="47" max="47" width="22.36328125" bestFit="1" customWidth="1"/>
    <col min="49" max="50" width="16.7265625" bestFit="1" customWidth="1"/>
    <col min="51" max="51" width="16.54296875" bestFit="1" customWidth="1"/>
    <col min="52" max="52" width="16.90625" bestFit="1" customWidth="1"/>
    <col min="53" max="53" width="16.7265625" bestFit="1" customWidth="1"/>
    <col min="54" max="54" width="16.54296875" bestFit="1" customWidth="1"/>
    <col min="55" max="55" width="16.90625" bestFit="1" customWidth="1"/>
  </cols>
  <sheetData>
    <row r="1" spans="1:55" x14ac:dyDescent="0.35">
      <c r="A1" s="351" t="s">
        <v>221</v>
      </c>
      <c r="B1" s="351"/>
      <c r="C1" s="351"/>
      <c r="D1" s="351"/>
      <c r="E1" s="351"/>
    </row>
    <row r="2" spans="1:55" ht="35.5" customHeight="1" x14ac:dyDescent="0.35">
      <c r="A2" s="351"/>
      <c r="B2" s="351"/>
      <c r="C2" s="351"/>
      <c r="D2" s="351"/>
      <c r="E2" s="351"/>
    </row>
    <row r="3" spans="1:55" ht="35.5" customHeight="1" x14ac:dyDescent="0.35"/>
    <row r="4" spans="1:55" ht="61.5" x14ac:dyDescent="1.35">
      <c r="A4" s="352" t="s">
        <v>274</v>
      </c>
      <c r="J4" s="352" t="s">
        <v>222</v>
      </c>
      <c r="AK4" s="352" t="s">
        <v>223</v>
      </c>
    </row>
    <row r="6" spans="1:55" ht="15.5" x14ac:dyDescent="0.35">
      <c r="J6" s="353" t="s">
        <v>112</v>
      </c>
      <c r="K6" s="353"/>
      <c r="L6" s="353"/>
      <c r="M6" s="353"/>
      <c r="N6" s="353"/>
      <c r="O6" s="353"/>
      <c r="P6" s="353"/>
      <c r="Q6" s="354"/>
      <c r="R6" s="354"/>
      <c r="S6" s="354"/>
      <c r="T6" s="354"/>
      <c r="U6" s="354"/>
      <c r="V6" s="354"/>
      <c r="W6" s="354"/>
      <c r="X6" s="354"/>
      <c r="Y6" s="354"/>
      <c r="Z6" s="354"/>
      <c r="AA6" s="354"/>
      <c r="AB6" s="354"/>
      <c r="AC6" s="354"/>
      <c r="AD6" s="354"/>
      <c r="AE6" s="354"/>
      <c r="AF6" s="354"/>
      <c r="AG6" s="354"/>
      <c r="AK6" s="355" t="s">
        <v>11</v>
      </c>
      <c r="AL6" s="356" t="s">
        <v>18</v>
      </c>
      <c r="AM6" s="356" t="s">
        <v>19</v>
      </c>
      <c r="AN6" s="3" t="s">
        <v>20</v>
      </c>
      <c r="AO6" s="3" t="s">
        <v>21</v>
      </c>
      <c r="AP6" s="3" t="s">
        <v>22</v>
      </c>
      <c r="AQ6" s="354"/>
      <c r="AR6" s="3" t="s">
        <v>224</v>
      </c>
      <c r="AS6" s="3" t="s">
        <v>225</v>
      </c>
      <c r="AT6" s="3" t="s">
        <v>226</v>
      </c>
      <c r="AU6" s="3" t="s">
        <v>227</v>
      </c>
      <c r="AW6" s="3" t="s">
        <v>228</v>
      </c>
      <c r="AX6" s="3" t="s">
        <v>229</v>
      </c>
      <c r="AY6" s="3" t="s">
        <v>230</v>
      </c>
      <c r="AZ6" s="3" t="s">
        <v>231</v>
      </c>
      <c r="BA6" s="3" t="s">
        <v>232</v>
      </c>
      <c r="BB6" s="3" t="s">
        <v>233</v>
      </c>
      <c r="BC6" s="3" t="s">
        <v>234</v>
      </c>
    </row>
    <row r="7" spans="1:55" ht="20" x14ac:dyDescent="0.4">
      <c r="J7" s="353" t="s">
        <v>113</v>
      </c>
      <c r="K7" s="353"/>
      <c r="L7" s="353"/>
      <c r="M7" s="353"/>
      <c r="N7" s="353"/>
      <c r="O7" s="353"/>
      <c r="P7" s="353"/>
      <c r="Q7" s="354"/>
      <c r="R7" s="354"/>
      <c r="S7" s="354"/>
      <c r="T7" s="354"/>
      <c r="U7" s="354"/>
      <c r="V7" s="354"/>
      <c r="W7" s="354"/>
      <c r="X7" s="354"/>
      <c r="Y7" s="354"/>
      <c r="Z7" s="354"/>
      <c r="AA7" s="354"/>
      <c r="AB7" s="354"/>
      <c r="AC7" s="354"/>
      <c r="AD7" s="354"/>
      <c r="AE7" s="354"/>
      <c r="AF7" s="354"/>
      <c r="AG7" s="354"/>
      <c r="AK7" s="33">
        <v>32874</v>
      </c>
      <c r="AL7" s="96">
        <v>14.4274837084476</v>
      </c>
      <c r="AM7" s="32"/>
      <c r="AN7" s="34">
        <v>10</v>
      </c>
      <c r="AO7" s="34">
        <v>783383089501.2301</v>
      </c>
      <c r="AP7" s="34">
        <v>-374321667.28051704</v>
      </c>
      <c r="AQ7" s="357"/>
    </row>
    <row r="8" spans="1:55" ht="20" x14ac:dyDescent="0.4">
      <c r="J8" s="358" t="s">
        <v>11</v>
      </c>
      <c r="K8" s="358" t="s">
        <v>12</v>
      </c>
      <c r="L8" s="358" t="s">
        <v>13</v>
      </c>
      <c r="M8" s="358" t="s">
        <v>14</v>
      </c>
      <c r="N8" s="358" t="s">
        <v>15</v>
      </c>
      <c r="O8" s="358" t="s">
        <v>16</v>
      </c>
      <c r="P8" s="358"/>
      <c r="Q8" s="359" t="s">
        <v>235</v>
      </c>
      <c r="R8" s="359" t="s">
        <v>236</v>
      </c>
      <c r="S8" s="359" t="s">
        <v>225</v>
      </c>
      <c r="T8" s="359" t="s">
        <v>237</v>
      </c>
      <c r="U8" s="359" t="s">
        <v>238</v>
      </c>
      <c r="V8" s="359"/>
      <c r="W8" s="359" t="s">
        <v>228</v>
      </c>
      <c r="X8" s="3" t="s">
        <v>239</v>
      </c>
      <c r="Y8" s="3" t="s">
        <v>229</v>
      </c>
      <c r="Z8" s="3" t="s">
        <v>230</v>
      </c>
      <c r="AA8" s="3" t="s">
        <v>231</v>
      </c>
      <c r="AB8" s="3" t="s">
        <v>240</v>
      </c>
      <c r="AC8" s="3" t="s">
        <v>232</v>
      </c>
      <c r="AD8" s="3" t="s">
        <v>233</v>
      </c>
      <c r="AE8" s="3" t="s">
        <v>234</v>
      </c>
      <c r="AF8" s="354"/>
      <c r="AG8" s="354"/>
      <c r="AK8" s="33">
        <v>32905</v>
      </c>
      <c r="AL8" s="96">
        <v>14.5104002815046</v>
      </c>
      <c r="AM8" s="32"/>
      <c r="AN8" s="34">
        <v>10</v>
      </c>
      <c r="AO8" s="34">
        <v>801452998747.40198</v>
      </c>
      <c r="AP8" s="34">
        <v>-494853218.681593</v>
      </c>
      <c r="AR8" s="357">
        <f t="shared" ref="AR8:AR71" si="0">((AL8-AL7)/AL7)*100</f>
        <v>0.5747126438164033</v>
      </c>
      <c r="AS8" s="357">
        <f t="shared" ref="AS8:AS71" si="1">AN8-AN7</f>
        <v>0</v>
      </c>
      <c r="AT8" s="357">
        <f t="shared" ref="AT8:AT71" si="2">((AO8-AO7)/AO7)*100</f>
        <v>2.3066504100409868</v>
      </c>
      <c r="AU8" s="357">
        <f t="shared" ref="AU8:AU71" si="3">((AP8-AP7)/AP7)*-100</f>
        <v>-32.199993197494891</v>
      </c>
      <c r="AV8" s="357"/>
      <c r="AW8" s="144">
        <f t="shared" ref="AW8:AW71" si="4">1/357</f>
        <v>2.8011204481792717E-3</v>
      </c>
      <c r="AX8">
        <f t="shared" ref="AX8:AX71" si="5">IF(AND(AS8&gt;0,AR8&lt;0),1,0)</f>
        <v>0</v>
      </c>
      <c r="AY8">
        <f t="shared" ref="AY8:AY71" si="6">IF(AND(AT8&lt;0,AR8&lt;0),1,0)</f>
        <v>0</v>
      </c>
      <c r="AZ8">
        <f t="shared" ref="AZ8:AZ71" si="7">IF(AND(AU8&gt;0,AR8&lt;0),1,0)</f>
        <v>0</v>
      </c>
      <c r="BA8">
        <f t="shared" ref="BA8:BA71" si="8">IF(AND(AS8&lt;0,AR8&gt;0),1,0)</f>
        <v>0</v>
      </c>
      <c r="BB8">
        <f t="shared" ref="BB8:BB71" si="9">IF(AND(AT8&gt;0,AR8&gt;0),1,0)</f>
        <v>1</v>
      </c>
      <c r="BC8">
        <f t="shared" ref="BC8:BC71" si="10">IF(AND(AU8&lt;0,AR8&gt;0),1,0)</f>
        <v>1</v>
      </c>
    </row>
    <row r="9" spans="1:55" ht="20" x14ac:dyDescent="0.4">
      <c r="J9" s="360">
        <v>37622</v>
      </c>
      <c r="K9" s="361">
        <v>2.6</v>
      </c>
      <c r="L9" s="362">
        <v>5.2</v>
      </c>
      <c r="M9" s="363">
        <v>2.25</v>
      </c>
      <c r="N9" s="362">
        <v>23163</v>
      </c>
      <c r="O9" s="364">
        <v>-122850</v>
      </c>
      <c r="P9" s="365"/>
      <c r="Q9" s="354"/>
      <c r="R9" s="354"/>
      <c r="S9" s="354"/>
      <c r="T9" s="354"/>
      <c r="U9" s="354"/>
      <c r="V9" s="354"/>
      <c r="W9" s="354"/>
      <c r="X9" s="354"/>
      <c r="Y9" s="354"/>
      <c r="Z9" s="354"/>
      <c r="AA9" s="354"/>
      <c r="AB9" s="354"/>
      <c r="AC9" s="354"/>
      <c r="AD9" s="354"/>
      <c r="AE9" s="354"/>
      <c r="AF9" s="354"/>
      <c r="AG9" s="354"/>
      <c r="AK9" s="33">
        <v>32933</v>
      </c>
      <c r="AL9" s="96">
        <v>14.676233427580501</v>
      </c>
      <c r="AM9" s="32"/>
      <c r="AN9" s="34">
        <v>10</v>
      </c>
      <c r="AO9" s="34">
        <v>805230118426.82092</v>
      </c>
      <c r="AP9" s="34">
        <v>-315419543.432607</v>
      </c>
      <c r="AR9" s="357">
        <f t="shared" si="0"/>
        <v>1.1428571428679113</v>
      </c>
      <c r="AS9" s="357">
        <f t="shared" si="1"/>
        <v>0</v>
      </c>
      <c r="AT9" s="357">
        <f t="shared" si="2"/>
        <v>0.47128399111641472</v>
      </c>
      <c r="AU9" s="357">
        <f t="shared" si="3"/>
        <v>36.259979419157887</v>
      </c>
      <c r="AV9" s="357"/>
      <c r="AW9" s="144">
        <f t="shared" si="4"/>
        <v>2.8011204481792717E-3</v>
      </c>
      <c r="AX9">
        <f t="shared" si="5"/>
        <v>0</v>
      </c>
      <c r="AY9">
        <f t="shared" si="6"/>
        <v>0</v>
      </c>
      <c r="AZ9">
        <f t="shared" si="7"/>
        <v>0</v>
      </c>
      <c r="BA9">
        <f t="shared" si="8"/>
        <v>0</v>
      </c>
      <c r="BB9">
        <f t="shared" si="9"/>
        <v>1</v>
      </c>
      <c r="BC9">
        <f t="shared" si="10"/>
        <v>0</v>
      </c>
    </row>
    <row r="10" spans="1:55" ht="20" x14ac:dyDescent="0.4">
      <c r="J10" s="360">
        <v>37653</v>
      </c>
      <c r="K10" s="361">
        <v>3</v>
      </c>
      <c r="L10" s="362">
        <v>5.3</v>
      </c>
      <c r="M10" s="363">
        <v>2.25</v>
      </c>
      <c r="N10" s="362">
        <v>23302.3</v>
      </c>
      <c r="O10" s="364">
        <v>-122142</v>
      </c>
      <c r="P10" s="365"/>
      <c r="Q10" s="366">
        <f t="shared" ref="Q10:S73" si="11">K10-K9</f>
        <v>0.39999999999999991</v>
      </c>
      <c r="R10" s="366">
        <f t="shared" si="11"/>
        <v>9.9999999999999645E-2</v>
      </c>
      <c r="S10" s="366">
        <f t="shared" si="11"/>
        <v>0</v>
      </c>
      <c r="T10" s="366">
        <f t="shared" ref="T10:T73" si="12">((N10-N9)/N9)*100</f>
        <v>0.60139014808098812</v>
      </c>
      <c r="U10" s="354">
        <f t="shared" ref="U10:U73" si="13">((O10-O9)/O9)*-100</f>
        <v>0.57631257631257626</v>
      </c>
      <c r="V10" s="354"/>
      <c r="W10" s="354">
        <f t="shared" ref="W10:W73" si="14">1/202</f>
        <v>4.9504950495049506E-3</v>
      </c>
      <c r="X10" s="354">
        <f t="shared" ref="X10:X73" si="15">IF(AND(R10&gt;0,Q10&lt;0),1,0)</f>
        <v>0</v>
      </c>
      <c r="Y10" s="354">
        <f t="shared" ref="Y10:Y73" si="16">IF(AND(S10&gt;0,Q10&lt;0),1,0)</f>
        <v>0</v>
      </c>
      <c r="Z10" s="354">
        <f t="shared" ref="Z10:Z73" si="17">IF(AND(T10&lt;0,Q10&lt;0),1,0)</f>
        <v>0</v>
      </c>
      <c r="AA10" s="354">
        <f t="shared" ref="AA10:AA73" si="18">IF(AND(U10&gt;0,Q10&lt;0),1,0)</f>
        <v>0</v>
      </c>
      <c r="AB10" s="354">
        <f t="shared" ref="AB10:AB73" si="19">IF(AND(R10&lt;0,Q10&gt;0),1,0)</f>
        <v>0</v>
      </c>
      <c r="AC10" s="354">
        <f t="shared" ref="AC10:AC73" si="20">IF(AND(S10&lt;0,Q10&gt;0),1,0)</f>
        <v>0</v>
      </c>
      <c r="AD10" s="354">
        <f t="shared" ref="AD10:AD73" si="21">IF(AND(T10&gt;0,Q10&gt;0),1,0)</f>
        <v>1</v>
      </c>
      <c r="AE10" s="354">
        <f t="shared" ref="AE10:AE73" si="22">IF(AND(T10&lt;0,Q10&gt;0),1,0)</f>
        <v>0</v>
      </c>
      <c r="AF10" s="354"/>
      <c r="AG10" s="354"/>
      <c r="AK10" s="33">
        <v>32964</v>
      </c>
      <c r="AL10" s="96">
        <v>14.924983146675199</v>
      </c>
      <c r="AM10" s="32"/>
      <c r="AN10" s="34">
        <v>10</v>
      </c>
      <c r="AO10" s="34">
        <v>832780042643.10095</v>
      </c>
      <c r="AP10" s="34">
        <v>-499038839.43232</v>
      </c>
      <c r="AQ10" s="357"/>
      <c r="AR10" s="357">
        <f t="shared" si="0"/>
        <v>1.6949152541225765</v>
      </c>
      <c r="AS10" s="357">
        <f t="shared" si="1"/>
        <v>0</v>
      </c>
      <c r="AT10" s="357">
        <f t="shared" si="2"/>
        <v>3.4213727959039026</v>
      </c>
      <c r="AU10" s="357">
        <f t="shared" si="3"/>
        <v>-58.21430530316691</v>
      </c>
      <c r="AV10" s="357"/>
      <c r="AW10" s="144">
        <f t="shared" si="4"/>
        <v>2.8011204481792717E-3</v>
      </c>
      <c r="AX10">
        <f t="shared" si="5"/>
        <v>0</v>
      </c>
      <c r="AY10">
        <f t="shared" si="6"/>
        <v>0</v>
      </c>
      <c r="AZ10">
        <f t="shared" si="7"/>
        <v>0</v>
      </c>
      <c r="BA10">
        <f t="shared" si="8"/>
        <v>0</v>
      </c>
      <c r="BB10">
        <f t="shared" si="9"/>
        <v>1</v>
      </c>
      <c r="BC10">
        <f t="shared" si="10"/>
        <v>1</v>
      </c>
    </row>
    <row r="11" spans="1:55" ht="20" x14ac:dyDescent="0.4">
      <c r="J11" s="360">
        <v>37681</v>
      </c>
      <c r="K11" s="361">
        <v>3</v>
      </c>
      <c r="L11" s="362">
        <v>5.3</v>
      </c>
      <c r="M11" s="363">
        <v>2.25</v>
      </c>
      <c r="N11" s="362">
        <v>29237.8</v>
      </c>
      <c r="O11" s="364">
        <v>-125935</v>
      </c>
      <c r="P11" s="365"/>
      <c r="Q11" s="366">
        <f t="shared" si="11"/>
        <v>0</v>
      </c>
      <c r="R11" s="366">
        <f t="shared" si="11"/>
        <v>0</v>
      </c>
      <c r="S11" s="366">
        <f t="shared" si="11"/>
        <v>0</v>
      </c>
      <c r="T11" s="366">
        <f t="shared" si="12"/>
        <v>25.471734549808389</v>
      </c>
      <c r="U11" s="354">
        <f t="shared" si="13"/>
        <v>-3.1054019092531644</v>
      </c>
      <c r="V11" s="354"/>
      <c r="W11" s="354">
        <f t="shared" si="14"/>
        <v>4.9504950495049506E-3</v>
      </c>
      <c r="X11" s="354">
        <f t="shared" si="15"/>
        <v>0</v>
      </c>
      <c r="Y11" s="354">
        <f t="shared" si="16"/>
        <v>0</v>
      </c>
      <c r="Z11" s="354">
        <f t="shared" si="17"/>
        <v>0</v>
      </c>
      <c r="AA11" s="354">
        <f t="shared" si="18"/>
        <v>0</v>
      </c>
      <c r="AB11" s="354">
        <f t="shared" si="19"/>
        <v>0</v>
      </c>
      <c r="AC11" s="354">
        <f t="shared" si="20"/>
        <v>0</v>
      </c>
      <c r="AD11" s="354">
        <f t="shared" si="21"/>
        <v>0</v>
      </c>
      <c r="AE11" s="354">
        <f t="shared" si="22"/>
        <v>0</v>
      </c>
      <c r="AF11" s="354"/>
      <c r="AG11" s="354"/>
      <c r="AK11" s="33">
        <v>32994</v>
      </c>
      <c r="AL11" s="96">
        <v>15.090816292751001</v>
      </c>
      <c r="AM11" s="32"/>
      <c r="AN11" s="34">
        <v>10</v>
      </c>
      <c r="AO11" s="34">
        <v>827322384796.1189</v>
      </c>
      <c r="AP11" s="34">
        <v>-237811797.68675202</v>
      </c>
      <c r="AR11" s="357">
        <f t="shared" si="0"/>
        <v>1.1111111111220489</v>
      </c>
      <c r="AS11" s="357">
        <f t="shared" si="1"/>
        <v>0</v>
      </c>
      <c r="AT11" s="357">
        <f t="shared" si="2"/>
        <v>-0.65535406320021627</v>
      </c>
      <c r="AU11" s="357">
        <f t="shared" si="3"/>
        <v>52.346034237079806</v>
      </c>
      <c r="AV11" s="357"/>
      <c r="AW11" s="144">
        <f t="shared" si="4"/>
        <v>2.8011204481792717E-3</v>
      </c>
      <c r="AX11">
        <f t="shared" si="5"/>
        <v>0</v>
      </c>
      <c r="AY11">
        <f t="shared" si="6"/>
        <v>0</v>
      </c>
      <c r="AZ11">
        <f t="shared" si="7"/>
        <v>0</v>
      </c>
      <c r="BA11">
        <f t="shared" si="8"/>
        <v>0</v>
      </c>
      <c r="BB11">
        <f t="shared" si="9"/>
        <v>0</v>
      </c>
      <c r="BC11">
        <f t="shared" si="10"/>
        <v>0</v>
      </c>
    </row>
    <row r="12" spans="1:55" ht="20" x14ac:dyDescent="0.4">
      <c r="J12" s="360">
        <v>37712</v>
      </c>
      <c r="K12" s="361">
        <v>2.2000000000000002</v>
      </c>
      <c r="L12" s="362">
        <v>5.4</v>
      </c>
      <c r="M12" s="363">
        <v>2.25</v>
      </c>
      <c r="N12" s="362">
        <v>23531</v>
      </c>
      <c r="O12" s="364">
        <v>-123417</v>
      </c>
      <c r="P12" s="365"/>
      <c r="Q12" s="366">
        <f t="shared" si="11"/>
        <v>-0.79999999999999982</v>
      </c>
      <c r="R12" s="366">
        <f t="shared" si="11"/>
        <v>0.10000000000000053</v>
      </c>
      <c r="S12" s="366">
        <f t="shared" si="11"/>
        <v>0</v>
      </c>
      <c r="T12" s="366">
        <f t="shared" si="12"/>
        <v>-19.518568428541133</v>
      </c>
      <c r="U12" s="354">
        <f t="shared" si="13"/>
        <v>1.999444157700401</v>
      </c>
      <c r="V12" s="354"/>
      <c r="W12" s="354">
        <f t="shared" si="14"/>
        <v>4.9504950495049506E-3</v>
      </c>
      <c r="X12" s="354">
        <f t="shared" si="15"/>
        <v>1</v>
      </c>
      <c r="Y12" s="354">
        <f t="shared" si="16"/>
        <v>0</v>
      </c>
      <c r="Z12" s="354">
        <f t="shared" si="17"/>
        <v>1</v>
      </c>
      <c r="AA12" s="354">
        <f t="shared" si="18"/>
        <v>1</v>
      </c>
      <c r="AB12" s="354">
        <f t="shared" si="19"/>
        <v>0</v>
      </c>
      <c r="AC12" s="354">
        <f t="shared" si="20"/>
        <v>0</v>
      </c>
      <c r="AD12" s="354">
        <f t="shared" si="21"/>
        <v>0</v>
      </c>
      <c r="AE12" s="354">
        <f t="shared" si="22"/>
        <v>0</v>
      </c>
      <c r="AF12" s="354"/>
      <c r="AG12" s="354"/>
      <c r="AK12" s="33">
        <v>33025</v>
      </c>
      <c r="AL12" s="96">
        <v>15.339566011883999</v>
      </c>
      <c r="AM12" s="32"/>
      <c r="AN12" s="34">
        <v>10</v>
      </c>
      <c r="AO12" s="34">
        <v>838082400908.45801</v>
      </c>
      <c r="AP12" s="34">
        <v>-268520943.747886</v>
      </c>
      <c r="AR12" s="357">
        <f t="shared" si="0"/>
        <v>1.6483516484955663</v>
      </c>
      <c r="AS12" s="357">
        <f t="shared" si="1"/>
        <v>0</v>
      </c>
      <c r="AT12" s="357">
        <f t="shared" si="2"/>
        <v>1.3005832200455636</v>
      </c>
      <c r="AU12" s="357">
        <f t="shared" si="3"/>
        <v>-12.913213877464718</v>
      </c>
      <c r="AV12" s="357"/>
      <c r="AW12" s="144">
        <f t="shared" si="4"/>
        <v>2.8011204481792717E-3</v>
      </c>
      <c r="AX12">
        <f t="shared" si="5"/>
        <v>0</v>
      </c>
      <c r="AY12">
        <f t="shared" si="6"/>
        <v>0</v>
      </c>
      <c r="AZ12">
        <f t="shared" si="7"/>
        <v>0</v>
      </c>
      <c r="BA12">
        <f t="shared" si="8"/>
        <v>0</v>
      </c>
      <c r="BB12">
        <f t="shared" si="9"/>
        <v>1</v>
      </c>
      <c r="BC12">
        <f t="shared" si="10"/>
        <v>1</v>
      </c>
    </row>
    <row r="13" spans="1:55" ht="20" x14ac:dyDescent="0.4">
      <c r="J13" s="360">
        <v>37742</v>
      </c>
      <c r="K13" s="361">
        <v>2.1</v>
      </c>
      <c r="L13" s="362">
        <v>5.5</v>
      </c>
      <c r="M13" s="363">
        <v>2.25</v>
      </c>
      <c r="N13" s="362">
        <v>23782.1</v>
      </c>
      <c r="O13" s="364">
        <v>-122951</v>
      </c>
      <c r="P13" s="365"/>
      <c r="Q13" s="366">
        <f t="shared" si="11"/>
        <v>-0.10000000000000009</v>
      </c>
      <c r="R13" s="366">
        <f t="shared" si="11"/>
        <v>9.9999999999999645E-2</v>
      </c>
      <c r="S13" s="366">
        <f t="shared" si="11"/>
        <v>0</v>
      </c>
      <c r="T13" s="366">
        <f t="shared" si="12"/>
        <v>1.0671029705494817</v>
      </c>
      <c r="U13" s="354">
        <f t="shared" si="13"/>
        <v>0.37758169458016316</v>
      </c>
      <c r="V13" s="354"/>
      <c r="W13" s="354">
        <f t="shared" si="14"/>
        <v>4.9504950495049506E-3</v>
      </c>
      <c r="X13" s="354">
        <f t="shared" si="15"/>
        <v>1</v>
      </c>
      <c r="Y13" s="354">
        <f t="shared" si="16"/>
        <v>0</v>
      </c>
      <c r="Z13" s="354">
        <f t="shared" si="17"/>
        <v>0</v>
      </c>
      <c r="AA13" s="354">
        <f t="shared" si="18"/>
        <v>1</v>
      </c>
      <c r="AB13" s="354">
        <f t="shared" si="19"/>
        <v>0</v>
      </c>
      <c r="AC13" s="354">
        <f t="shared" si="20"/>
        <v>0</v>
      </c>
      <c r="AD13" s="354">
        <f t="shared" si="21"/>
        <v>0</v>
      </c>
      <c r="AE13" s="354">
        <f t="shared" si="22"/>
        <v>0</v>
      </c>
      <c r="AF13" s="354"/>
      <c r="AG13" s="354"/>
      <c r="AK13" s="33">
        <v>33055</v>
      </c>
      <c r="AL13" s="96">
        <v>15.6712323040357</v>
      </c>
      <c r="AM13" s="32"/>
      <c r="AN13" s="34">
        <v>10</v>
      </c>
      <c r="AO13" s="34">
        <v>839137574243.63708</v>
      </c>
      <c r="AP13" s="34">
        <v>-269278076.42420501</v>
      </c>
      <c r="AQ13" s="357"/>
      <c r="AR13" s="357">
        <f t="shared" si="0"/>
        <v>2.1621621621807883</v>
      </c>
      <c r="AS13" s="357">
        <f t="shared" si="1"/>
        <v>0</v>
      </c>
      <c r="AT13" s="357">
        <f t="shared" si="2"/>
        <v>0.12590329232964428</v>
      </c>
      <c r="AU13" s="357">
        <f t="shared" si="3"/>
        <v>-0.28196410520211568</v>
      </c>
      <c r="AV13" s="357"/>
      <c r="AW13" s="144">
        <f t="shared" si="4"/>
        <v>2.8011204481792717E-3</v>
      </c>
      <c r="AX13">
        <f t="shared" si="5"/>
        <v>0</v>
      </c>
      <c r="AY13">
        <f t="shared" si="6"/>
        <v>0</v>
      </c>
      <c r="AZ13">
        <f t="shared" si="7"/>
        <v>0</v>
      </c>
      <c r="BA13">
        <f t="shared" si="8"/>
        <v>0</v>
      </c>
      <c r="BB13">
        <f t="shared" si="9"/>
        <v>1</v>
      </c>
      <c r="BC13">
        <f t="shared" si="10"/>
        <v>1</v>
      </c>
    </row>
    <row r="14" spans="1:55" ht="20" x14ac:dyDescent="0.4">
      <c r="J14" s="360">
        <v>37773</v>
      </c>
      <c r="K14" s="361">
        <v>2.1</v>
      </c>
      <c r="L14" s="362">
        <v>5.6</v>
      </c>
      <c r="M14" s="363">
        <v>2</v>
      </c>
      <c r="N14" s="362">
        <v>29900.799999999999</v>
      </c>
      <c r="O14" s="364">
        <v>-124253</v>
      </c>
      <c r="P14" s="365"/>
      <c r="Q14" s="366">
        <f t="shared" si="11"/>
        <v>0</v>
      </c>
      <c r="R14" s="366">
        <f t="shared" si="11"/>
        <v>9.9999999999999645E-2</v>
      </c>
      <c r="S14" s="366">
        <f t="shared" si="11"/>
        <v>-0.25</v>
      </c>
      <c r="T14" s="366">
        <f t="shared" si="12"/>
        <v>25.728173710479734</v>
      </c>
      <c r="U14" s="354">
        <f t="shared" si="13"/>
        <v>-1.0589584468609445</v>
      </c>
      <c r="V14" s="354"/>
      <c r="W14" s="354">
        <f t="shared" si="14"/>
        <v>4.9504950495049506E-3</v>
      </c>
      <c r="X14" s="354">
        <f t="shared" si="15"/>
        <v>0</v>
      </c>
      <c r="Y14" s="354">
        <f t="shared" si="16"/>
        <v>0</v>
      </c>
      <c r="Z14" s="354">
        <f t="shared" si="17"/>
        <v>0</v>
      </c>
      <c r="AA14" s="354">
        <f t="shared" si="18"/>
        <v>0</v>
      </c>
      <c r="AB14" s="354">
        <f t="shared" si="19"/>
        <v>0</v>
      </c>
      <c r="AC14" s="354">
        <f t="shared" si="20"/>
        <v>0</v>
      </c>
      <c r="AD14" s="354">
        <f t="shared" si="21"/>
        <v>0</v>
      </c>
      <c r="AE14" s="354">
        <f t="shared" si="22"/>
        <v>0</v>
      </c>
      <c r="AF14" s="354"/>
      <c r="AG14" s="354"/>
      <c r="AK14" s="33">
        <v>33086</v>
      </c>
      <c r="AL14" s="96">
        <v>15.754148877054501</v>
      </c>
      <c r="AM14" s="32"/>
      <c r="AN14" s="34">
        <v>10</v>
      </c>
      <c r="AO14" s="34">
        <v>848139414961.23901</v>
      </c>
      <c r="AP14" s="34">
        <v>-408875589.74124801</v>
      </c>
      <c r="AR14" s="357">
        <f t="shared" si="0"/>
        <v>0.52910052898295934</v>
      </c>
      <c r="AS14" s="357">
        <f t="shared" si="1"/>
        <v>0</v>
      </c>
      <c r="AT14" s="357">
        <f t="shared" si="2"/>
        <v>1.0727490931050019</v>
      </c>
      <c r="AU14" s="357">
        <f t="shared" si="3"/>
        <v>-51.841395768562016</v>
      </c>
      <c r="AV14" s="357"/>
      <c r="AW14" s="144">
        <f t="shared" si="4"/>
        <v>2.8011204481792717E-3</v>
      </c>
      <c r="AX14">
        <f t="shared" si="5"/>
        <v>0</v>
      </c>
      <c r="AY14">
        <f t="shared" si="6"/>
        <v>0</v>
      </c>
      <c r="AZ14">
        <f t="shared" si="7"/>
        <v>0</v>
      </c>
      <c r="BA14">
        <f t="shared" si="8"/>
        <v>0</v>
      </c>
      <c r="BB14">
        <f t="shared" si="9"/>
        <v>1</v>
      </c>
      <c r="BC14">
        <f t="shared" si="10"/>
        <v>1</v>
      </c>
    </row>
    <row r="15" spans="1:55" ht="20" x14ac:dyDescent="0.4">
      <c r="J15" s="360">
        <v>37803</v>
      </c>
      <c r="K15" s="361">
        <v>2.1</v>
      </c>
      <c r="L15" s="362">
        <v>5.5</v>
      </c>
      <c r="M15" s="363">
        <v>2</v>
      </c>
      <c r="N15" s="362">
        <v>24102.9</v>
      </c>
      <c r="O15" s="364">
        <v>-126735</v>
      </c>
      <c r="P15" s="365"/>
      <c r="Q15" s="366">
        <f t="shared" si="11"/>
        <v>0</v>
      </c>
      <c r="R15" s="366">
        <f t="shared" si="11"/>
        <v>-9.9999999999999645E-2</v>
      </c>
      <c r="S15" s="366">
        <f t="shared" si="11"/>
        <v>0</v>
      </c>
      <c r="T15" s="366">
        <f t="shared" si="12"/>
        <v>-19.390451091609581</v>
      </c>
      <c r="U15" s="354">
        <f t="shared" si="13"/>
        <v>-1.9975372828020248</v>
      </c>
      <c r="V15" s="354"/>
      <c r="W15" s="354">
        <f t="shared" si="14"/>
        <v>4.9504950495049506E-3</v>
      </c>
      <c r="X15" s="354">
        <f t="shared" si="15"/>
        <v>0</v>
      </c>
      <c r="Y15" s="354">
        <f t="shared" si="16"/>
        <v>0</v>
      </c>
      <c r="Z15" s="354">
        <f t="shared" si="17"/>
        <v>0</v>
      </c>
      <c r="AA15" s="354">
        <f t="shared" si="18"/>
        <v>0</v>
      </c>
      <c r="AB15" s="354">
        <f t="shared" si="19"/>
        <v>0</v>
      </c>
      <c r="AC15" s="354">
        <f t="shared" si="20"/>
        <v>0</v>
      </c>
      <c r="AD15" s="354">
        <f t="shared" si="21"/>
        <v>0</v>
      </c>
      <c r="AE15" s="354">
        <f t="shared" si="22"/>
        <v>0</v>
      </c>
      <c r="AF15" s="354"/>
      <c r="AG15" s="354"/>
      <c r="AK15" s="33">
        <v>33117</v>
      </c>
      <c r="AL15" s="96">
        <v>15.8370654500733</v>
      </c>
      <c r="AM15" s="32"/>
      <c r="AN15" s="34">
        <v>10</v>
      </c>
      <c r="AO15" s="34">
        <v>860662988027.58398</v>
      </c>
      <c r="AP15" s="34">
        <v>-662586628.90766001</v>
      </c>
      <c r="AR15" s="357">
        <f t="shared" si="0"/>
        <v>0.52631578935733747</v>
      </c>
      <c r="AS15" s="357">
        <f t="shared" si="1"/>
        <v>0</v>
      </c>
      <c r="AT15" s="357">
        <f t="shared" si="2"/>
        <v>1.4765936879513273</v>
      </c>
      <c r="AU15" s="357">
        <f t="shared" si="3"/>
        <v>-62.050913659817638</v>
      </c>
      <c r="AV15" s="357"/>
      <c r="AW15" s="144">
        <f t="shared" si="4"/>
        <v>2.8011204481792717E-3</v>
      </c>
      <c r="AX15">
        <f t="shared" si="5"/>
        <v>0</v>
      </c>
      <c r="AY15">
        <f t="shared" si="6"/>
        <v>0</v>
      </c>
      <c r="AZ15">
        <f t="shared" si="7"/>
        <v>0</v>
      </c>
      <c r="BA15">
        <f t="shared" si="8"/>
        <v>0</v>
      </c>
      <c r="BB15">
        <f t="shared" si="9"/>
        <v>1</v>
      </c>
      <c r="BC15">
        <f t="shared" si="10"/>
        <v>1</v>
      </c>
    </row>
    <row r="16" spans="1:55" ht="20" x14ac:dyDescent="0.4">
      <c r="J16" s="360">
        <v>37834</v>
      </c>
      <c r="K16" s="361">
        <v>2.2000000000000002</v>
      </c>
      <c r="L16" s="362">
        <v>5.5</v>
      </c>
      <c r="M16" s="363">
        <v>2</v>
      </c>
      <c r="N16" s="362">
        <v>24351.8</v>
      </c>
      <c r="O16" s="364">
        <v>-124049</v>
      </c>
      <c r="P16" s="365"/>
      <c r="Q16" s="366">
        <f t="shared" si="11"/>
        <v>0.10000000000000009</v>
      </c>
      <c r="R16" s="366">
        <f t="shared" si="11"/>
        <v>0</v>
      </c>
      <c r="S16" s="366">
        <f t="shared" si="11"/>
        <v>0</v>
      </c>
      <c r="T16" s="366">
        <f t="shared" si="12"/>
        <v>1.0326558214986488</v>
      </c>
      <c r="U16" s="354">
        <f t="shared" si="13"/>
        <v>2.1193829644533873</v>
      </c>
      <c r="V16" s="354"/>
      <c r="W16" s="354">
        <f t="shared" si="14"/>
        <v>4.9504950495049506E-3</v>
      </c>
      <c r="X16" s="354">
        <f t="shared" si="15"/>
        <v>0</v>
      </c>
      <c r="Y16" s="354">
        <f t="shared" si="16"/>
        <v>0</v>
      </c>
      <c r="Z16" s="354">
        <f t="shared" si="17"/>
        <v>0</v>
      </c>
      <c r="AA16" s="354">
        <f t="shared" si="18"/>
        <v>0</v>
      </c>
      <c r="AB16" s="354">
        <f t="shared" si="19"/>
        <v>0</v>
      </c>
      <c r="AC16" s="354">
        <f t="shared" si="20"/>
        <v>0</v>
      </c>
      <c r="AD16" s="354">
        <f t="shared" si="21"/>
        <v>1</v>
      </c>
      <c r="AE16" s="354">
        <f t="shared" si="22"/>
        <v>0</v>
      </c>
      <c r="AF16" s="354"/>
      <c r="AG16" s="354"/>
      <c r="AK16" s="33">
        <v>33147</v>
      </c>
      <c r="AL16" s="96">
        <v>16.168731742225098</v>
      </c>
      <c r="AM16" s="32"/>
      <c r="AN16" s="34">
        <v>10</v>
      </c>
      <c r="AO16" s="34">
        <v>873861835700.07593</v>
      </c>
      <c r="AP16" s="34">
        <v>-603783101.51584303</v>
      </c>
      <c r="AR16" s="357">
        <f t="shared" si="0"/>
        <v>2.0942408377194845</v>
      </c>
      <c r="AS16" s="357">
        <f t="shared" si="1"/>
        <v>0</v>
      </c>
      <c r="AT16" s="357">
        <f t="shared" si="2"/>
        <v>1.5335674771771324</v>
      </c>
      <c r="AU16" s="357">
        <f t="shared" si="3"/>
        <v>8.8748436545965976</v>
      </c>
      <c r="AV16" s="357"/>
      <c r="AW16" s="144">
        <f t="shared" si="4"/>
        <v>2.8011204481792717E-3</v>
      </c>
      <c r="AX16">
        <f t="shared" si="5"/>
        <v>0</v>
      </c>
      <c r="AY16">
        <f t="shared" si="6"/>
        <v>0</v>
      </c>
      <c r="AZ16">
        <f t="shared" si="7"/>
        <v>0</v>
      </c>
      <c r="BA16">
        <f t="shared" si="8"/>
        <v>0</v>
      </c>
      <c r="BB16">
        <f t="shared" si="9"/>
        <v>1</v>
      </c>
      <c r="BC16">
        <f t="shared" si="10"/>
        <v>0</v>
      </c>
    </row>
    <row r="17" spans="10:55" ht="20" x14ac:dyDescent="0.4">
      <c r="J17" s="360">
        <v>37865</v>
      </c>
      <c r="K17" s="361">
        <v>2.2999999999999998</v>
      </c>
      <c r="L17" s="362">
        <v>5.5</v>
      </c>
      <c r="M17" s="363">
        <v>2</v>
      </c>
      <c r="N17" s="362">
        <v>30327.8</v>
      </c>
      <c r="O17" s="364">
        <v>-127930</v>
      </c>
      <c r="P17" s="365"/>
      <c r="Q17" s="366">
        <f t="shared" si="11"/>
        <v>9.9999999999999645E-2</v>
      </c>
      <c r="R17" s="366">
        <f t="shared" si="11"/>
        <v>0</v>
      </c>
      <c r="S17" s="366">
        <f t="shared" si="11"/>
        <v>0</v>
      </c>
      <c r="T17" s="366">
        <f t="shared" si="12"/>
        <v>24.540280389950642</v>
      </c>
      <c r="U17" s="354">
        <f t="shared" si="13"/>
        <v>-3.1286024071133181</v>
      </c>
      <c r="V17" s="354"/>
      <c r="W17" s="354">
        <f t="shared" si="14"/>
        <v>4.9504950495049506E-3</v>
      </c>
      <c r="X17" s="354">
        <f t="shared" si="15"/>
        <v>0</v>
      </c>
      <c r="Y17" s="354">
        <f t="shared" si="16"/>
        <v>0</v>
      </c>
      <c r="Z17" s="354">
        <f t="shared" si="17"/>
        <v>0</v>
      </c>
      <c r="AA17" s="354">
        <f t="shared" si="18"/>
        <v>0</v>
      </c>
      <c r="AB17" s="354">
        <f t="shared" si="19"/>
        <v>0</v>
      </c>
      <c r="AC17" s="354">
        <f t="shared" si="20"/>
        <v>0</v>
      </c>
      <c r="AD17" s="354">
        <f t="shared" si="21"/>
        <v>1</v>
      </c>
      <c r="AE17" s="354">
        <f t="shared" si="22"/>
        <v>0</v>
      </c>
      <c r="AF17" s="354"/>
      <c r="AG17" s="354"/>
      <c r="AK17" s="33">
        <v>33178</v>
      </c>
      <c r="AL17" s="96">
        <v>16.417481461358001</v>
      </c>
      <c r="AM17" s="32"/>
      <c r="AN17" s="34">
        <v>10</v>
      </c>
      <c r="AO17" s="34">
        <v>888509823595.25098</v>
      </c>
      <c r="AP17" s="34">
        <v>-889245104.05210102</v>
      </c>
      <c r="AR17" s="357">
        <f t="shared" si="0"/>
        <v>1.5384615385960407</v>
      </c>
      <c r="AS17" s="357">
        <f t="shared" si="1"/>
        <v>0</v>
      </c>
      <c r="AT17" s="357">
        <f t="shared" si="2"/>
        <v>1.6762361390276443</v>
      </c>
      <c r="AU17" s="357">
        <f t="shared" si="3"/>
        <v>-47.278898965470226</v>
      </c>
      <c r="AV17" s="357"/>
      <c r="AW17" s="144">
        <f t="shared" si="4"/>
        <v>2.8011204481792717E-3</v>
      </c>
      <c r="AX17">
        <f t="shared" si="5"/>
        <v>0</v>
      </c>
      <c r="AY17">
        <f t="shared" si="6"/>
        <v>0</v>
      </c>
      <c r="AZ17">
        <f t="shared" si="7"/>
        <v>0</v>
      </c>
      <c r="BA17">
        <f t="shared" si="8"/>
        <v>0</v>
      </c>
      <c r="BB17">
        <f t="shared" si="9"/>
        <v>1</v>
      </c>
      <c r="BC17">
        <f t="shared" si="10"/>
        <v>1</v>
      </c>
    </row>
    <row r="18" spans="10:55" ht="20" x14ac:dyDescent="0.4">
      <c r="J18" s="360">
        <v>37895</v>
      </c>
      <c r="K18" s="361">
        <v>2</v>
      </c>
      <c r="L18" s="362">
        <v>5.4</v>
      </c>
      <c r="M18" s="363">
        <v>2</v>
      </c>
      <c r="N18" s="362">
        <v>24208.799999999999</v>
      </c>
      <c r="O18" s="364">
        <v>-129466</v>
      </c>
      <c r="P18" s="365"/>
      <c r="Q18" s="366">
        <f t="shared" si="11"/>
        <v>-0.29999999999999982</v>
      </c>
      <c r="R18" s="366">
        <f t="shared" si="11"/>
        <v>-9.9999999999999645E-2</v>
      </c>
      <c r="S18" s="366">
        <f t="shared" si="11"/>
        <v>0</v>
      </c>
      <c r="T18" s="366">
        <f t="shared" si="12"/>
        <v>-20.176207967607279</v>
      </c>
      <c r="U18" s="354">
        <f t="shared" si="13"/>
        <v>-1.2006566090830924</v>
      </c>
      <c r="V18" s="354"/>
      <c r="W18" s="354">
        <f t="shared" si="14"/>
        <v>4.9504950495049506E-3</v>
      </c>
      <c r="X18" s="354">
        <f t="shared" si="15"/>
        <v>0</v>
      </c>
      <c r="Y18" s="354">
        <f t="shared" si="16"/>
        <v>0</v>
      </c>
      <c r="Z18" s="354">
        <f t="shared" si="17"/>
        <v>1</v>
      </c>
      <c r="AA18" s="354">
        <f t="shared" si="18"/>
        <v>0</v>
      </c>
      <c r="AB18" s="354">
        <f t="shared" si="19"/>
        <v>0</v>
      </c>
      <c r="AC18" s="354">
        <f t="shared" si="20"/>
        <v>0</v>
      </c>
      <c r="AD18" s="354">
        <f t="shared" si="21"/>
        <v>0</v>
      </c>
      <c r="AE18" s="354">
        <f t="shared" si="22"/>
        <v>0</v>
      </c>
      <c r="AF18" s="354"/>
      <c r="AG18" s="354"/>
      <c r="AK18" s="33">
        <v>33208</v>
      </c>
      <c r="AL18" s="96">
        <v>16.500398034376801</v>
      </c>
      <c r="AM18" s="32"/>
      <c r="AN18" s="34">
        <v>10</v>
      </c>
      <c r="AO18" s="34">
        <v>899131429238.62598</v>
      </c>
      <c r="AP18" s="34">
        <v>-588889110.84316397</v>
      </c>
      <c r="AR18" s="357">
        <f t="shared" si="0"/>
        <v>0.50505050493866022</v>
      </c>
      <c r="AS18" s="357">
        <f t="shared" si="1"/>
        <v>0</v>
      </c>
      <c r="AT18" s="357">
        <f t="shared" si="2"/>
        <v>1.1954404286039197</v>
      </c>
      <c r="AU18" s="357">
        <f t="shared" si="3"/>
        <v>33.776513566426011</v>
      </c>
      <c r="AV18" s="357"/>
      <c r="AW18" s="144">
        <f t="shared" si="4"/>
        <v>2.8011204481792717E-3</v>
      </c>
      <c r="AX18">
        <f t="shared" si="5"/>
        <v>0</v>
      </c>
      <c r="AY18">
        <f t="shared" si="6"/>
        <v>0</v>
      </c>
      <c r="AZ18">
        <f t="shared" si="7"/>
        <v>0</v>
      </c>
      <c r="BA18">
        <f t="shared" si="8"/>
        <v>0</v>
      </c>
      <c r="BB18">
        <f t="shared" si="9"/>
        <v>1</v>
      </c>
      <c r="BC18">
        <f t="shared" si="10"/>
        <v>0</v>
      </c>
    </row>
    <row r="19" spans="10:55" ht="20" x14ac:dyDescent="0.4">
      <c r="J19" s="360">
        <v>37926</v>
      </c>
      <c r="K19" s="361">
        <v>1.8</v>
      </c>
      <c r="L19" s="362">
        <v>5.3</v>
      </c>
      <c r="M19" s="363">
        <v>2</v>
      </c>
      <c r="N19" s="362">
        <v>24215.599999999999</v>
      </c>
      <c r="O19" s="364">
        <v>-130355</v>
      </c>
      <c r="P19" s="365"/>
      <c r="Q19" s="366">
        <f t="shared" si="11"/>
        <v>-0.19999999999999996</v>
      </c>
      <c r="R19" s="366">
        <f t="shared" si="11"/>
        <v>-0.10000000000000053</v>
      </c>
      <c r="S19" s="366">
        <f t="shared" si="11"/>
        <v>0</v>
      </c>
      <c r="T19" s="366">
        <f t="shared" si="12"/>
        <v>2.8088959386666307E-2</v>
      </c>
      <c r="U19" s="354">
        <f t="shared" si="13"/>
        <v>-0.6866667696538088</v>
      </c>
      <c r="V19" s="354"/>
      <c r="W19" s="354">
        <f t="shared" si="14"/>
        <v>4.9504950495049506E-3</v>
      </c>
      <c r="X19" s="354">
        <f t="shared" si="15"/>
        <v>0</v>
      </c>
      <c r="Y19" s="354">
        <f t="shared" si="16"/>
        <v>0</v>
      </c>
      <c r="Z19" s="354">
        <f t="shared" si="17"/>
        <v>0</v>
      </c>
      <c r="AA19" s="354">
        <f t="shared" si="18"/>
        <v>0</v>
      </c>
      <c r="AB19" s="354">
        <f t="shared" si="19"/>
        <v>0</v>
      </c>
      <c r="AC19" s="354">
        <f t="shared" si="20"/>
        <v>0</v>
      </c>
      <c r="AD19" s="354">
        <f t="shared" si="21"/>
        <v>0</v>
      </c>
      <c r="AE19" s="354">
        <f t="shared" si="22"/>
        <v>0</v>
      </c>
      <c r="AF19" s="354"/>
      <c r="AG19" s="354"/>
      <c r="AK19" s="33">
        <v>33239</v>
      </c>
      <c r="AL19" s="96">
        <v>16.7491477535097</v>
      </c>
      <c r="AM19" s="32"/>
      <c r="AN19" s="34">
        <v>10</v>
      </c>
      <c r="AO19" s="34">
        <v>907774889001.12891</v>
      </c>
      <c r="AP19" s="34">
        <v>-645889839.42631996</v>
      </c>
      <c r="AR19" s="357">
        <f t="shared" si="0"/>
        <v>1.5075376885736689</v>
      </c>
      <c r="AS19" s="357">
        <f t="shared" si="1"/>
        <v>0</v>
      </c>
      <c r="AT19" s="357">
        <f t="shared" si="2"/>
        <v>0.96131215987212359</v>
      </c>
      <c r="AU19" s="357">
        <f t="shared" si="3"/>
        <v>-9.6793653565003215</v>
      </c>
      <c r="AV19" s="357"/>
      <c r="AW19" s="144">
        <f t="shared" si="4"/>
        <v>2.8011204481792717E-3</v>
      </c>
      <c r="AX19">
        <f t="shared" si="5"/>
        <v>0</v>
      </c>
      <c r="AY19">
        <f t="shared" si="6"/>
        <v>0</v>
      </c>
      <c r="AZ19">
        <f t="shared" si="7"/>
        <v>0</v>
      </c>
      <c r="BA19">
        <f t="shared" si="8"/>
        <v>0</v>
      </c>
      <c r="BB19">
        <f t="shared" si="9"/>
        <v>1</v>
      </c>
      <c r="BC19">
        <f t="shared" si="10"/>
        <v>1</v>
      </c>
    </row>
    <row r="20" spans="10:55" ht="20" x14ac:dyDescent="0.4">
      <c r="J20" s="360">
        <v>37956</v>
      </c>
      <c r="K20" s="361">
        <v>1.9</v>
      </c>
      <c r="L20" s="362">
        <v>5.0999999999999996</v>
      </c>
      <c r="M20" s="363">
        <v>2</v>
      </c>
      <c r="N20" s="362">
        <v>30279.9</v>
      </c>
      <c r="O20" s="364">
        <v>-134228</v>
      </c>
      <c r="P20" s="365"/>
      <c r="Q20" s="366">
        <f t="shared" si="11"/>
        <v>9.9999999999999867E-2</v>
      </c>
      <c r="R20" s="366">
        <f t="shared" si="11"/>
        <v>-0.20000000000000018</v>
      </c>
      <c r="S20" s="366">
        <f t="shared" si="11"/>
        <v>0</v>
      </c>
      <c r="T20" s="366">
        <f t="shared" si="12"/>
        <v>25.042947521432481</v>
      </c>
      <c r="U20" s="354">
        <f t="shared" si="13"/>
        <v>-2.9711173334356182</v>
      </c>
      <c r="V20" s="354"/>
      <c r="W20" s="354">
        <f t="shared" si="14"/>
        <v>4.9504950495049506E-3</v>
      </c>
      <c r="X20" s="354">
        <f t="shared" si="15"/>
        <v>0</v>
      </c>
      <c r="Y20" s="354">
        <f t="shared" si="16"/>
        <v>0</v>
      </c>
      <c r="Z20" s="354">
        <f t="shared" si="17"/>
        <v>0</v>
      </c>
      <c r="AA20" s="354">
        <f t="shared" si="18"/>
        <v>0</v>
      </c>
      <c r="AB20" s="354">
        <f t="shared" si="19"/>
        <v>1</v>
      </c>
      <c r="AC20" s="354">
        <f t="shared" si="20"/>
        <v>0</v>
      </c>
      <c r="AD20" s="354">
        <f t="shared" si="21"/>
        <v>1</v>
      </c>
      <c r="AE20" s="354">
        <f t="shared" si="22"/>
        <v>0</v>
      </c>
      <c r="AF20" s="354"/>
      <c r="AG20" s="354"/>
      <c r="AK20" s="33">
        <v>33270</v>
      </c>
      <c r="AL20" s="96">
        <v>16.7491477535097</v>
      </c>
      <c r="AM20" s="32"/>
      <c r="AN20" s="34">
        <v>10</v>
      </c>
      <c r="AO20" s="34">
        <v>932533153064.01099</v>
      </c>
      <c r="AP20" s="34">
        <v>-497462511.38089496</v>
      </c>
      <c r="AR20" s="357">
        <f t="shared" si="0"/>
        <v>0</v>
      </c>
      <c r="AS20" s="357">
        <f t="shared" si="1"/>
        <v>0</v>
      </c>
      <c r="AT20" s="357">
        <f t="shared" si="2"/>
        <v>2.7273572295136805</v>
      </c>
      <c r="AU20" s="357">
        <f t="shared" si="3"/>
        <v>22.980285334300707</v>
      </c>
      <c r="AV20" s="357"/>
      <c r="AW20" s="144">
        <f t="shared" si="4"/>
        <v>2.8011204481792717E-3</v>
      </c>
      <c r="AX20">
        <f t="shared" si="5"/>
        <v>0</v>
      </c>
      <c r="AY20">
        <f t="shared" si="6"/>
        <v>0</v>
      </c>
      <c r="AZ20">
        <f t="shared" si="7"/>
        <v>0</v>
      </c>
      <c r="BA20">
        <f t="shared" si="8"/>
        <v>0</v>
      </c>
      <c r="BB20">
        <f t="shared" si="9"/>
        <v>0</v>
      </c>
      <c r="BC20">
        <f t="shared" si="10"/>
        <v>0</v>
      </c>
    </row>
    <row r="21" spans="10:55" ht="20" x14ac:dyDescent="0.4">
      <c r="J21" s="360">
        <v>37987</v>
      </c>
      <c r="K21" s="361">
        <v>1.9</v>
      </c>
      <c r="L21" s="362">
        <v>5.0999999999999996</v>
      </c>
      <c r="M21" s="363">
        <v>2</v>
      </c>
      <c r="N21" s="362">
        <v>24234.400000000001</v>
      </c>
      <c r="O21" s="364">
        <v>-134408</v>
      </c>
      <c r="P21" s="365"/>
      <c r="Q21" s="366">
        <f t="shared" si="11"/>
        <v>0</v>
      </c>
      <c r="R21" s="366">
        <f t="shared" si="11"/>
        <v>0</v>
      </c>
      <c r="S21" s="366">
        <f t="shared" si="11"/>
        <v>0</v>
      </c>
      <c r="T21" s="366">
        <f t="shared" si="12"/>
        <v>-19.965389581867839</v>
      </c>
      <c r="U21" s="354">
        <f t="shared" si="13"/>
        <v>-0.13410018774026283</v>
      </c>
      <c r="V21" s="354"/>
      <c r="W21" s="354">
        <f t="shared" si="14"/>
        <v>4.9504950495049506E-3</v>
      </c>
      <c r="X21" s="354">
        <f t="shared" si="15"/>
        <v>0</v>
      </c>
      <c r="Y21" s="354">
        <f t="shared" si="16"/>
        <v>0</v>
      </c>
      <c r="Z21" s="354">
        <f t="shared" si="17"/>
        <v>0</v>
      </c>
      <c r="AA21" s="354">
        <f t="shared" si="18"/>
        <v>0</v>
      </c>
      <c r="AB21" s="354">
        <f t="shared" si="19"/>
        <v>0</v>
      </c>
      <c r="AC21" s="354">
        <f t="shared" si="20"/>
        <v>0</v>
      </c>
      <c r="AD21" s="354">
        <f t="shared" si="21"/>
        <v>0</v>
      </c>
      <c r="AE21" s="354">
        <f t="shared" si="22"/>
        <v>0</v>
      </c>
      <c r="AF21" s="354"/>
      <c r="AG21" s="354"/>
      <c r="AK21" s="33">
        <v>33298</v>
      </c>
      <c r="AL21" s="96">
        <v>16.666231180452701</v>
      </c>
      <c r="AM21" s="32"/>
      <c r="AN21" s="34">
        <v>10</v>
      </c>
      <c r="AO21" s="34">
        <v>926516389489.15002</v>
      </c>
      <c r="AP21" s="34">
        <v>-358445997.69694501</v>
      </c>
      <c r="AR21" s="357">
        <f t="shared" si="0"/>
        <v>-0.49504950506883877</v>
      </c>
      <c r="AS21" s="357">
        <f t="shared" si="1"/>
        <v>0</v>
      </c>
      <c r="AT21" s="357">
        <f t="shared" si="2"/>
        <v>-0.64520639883866515</v>
      </c>
      <c r="AU21" s="357">
        <f t="shared" si="3"/>
        <v>27.945123602994155</v>
      </c>
      <c r="AV21" s="357"/>
      <c r="AW21" s="144">
        <f t="shared" si="4"/>
        <v>2.8011204481792717E-3</v>
      </c>
      <c r="AX21">
        <f t="shared" si="5"/>
        <v>0</v>
      </c>
      <c r="AY21">
        <f t="shared" si="6"/>
        <v>1</v>
      </c>
      <c r="AZ21">
        <f t="shared" si="7"/>
        <v>1</v>
      </c>
      <c r="BA21">
        <f t="shared" si="8"/>
        <v>0</v>
      </c>
      <c r="BB21">
        <f t="shared" si="9"/>
        <v>0</v>
      </c>
      <c r="BC21">
        <f t="shared" si="10"/>
        <v>0</v>
      </c>
    </row>
    <row r="22" spans="10:55" ht="20" x14ac:dyDescent="0.4">
      <c r="J22" s="360">
        <v>38018</v>
      </c>
      <c r="K22" s="361">
        <v>1.7</v>
      </c>
      <c r="L22" s="362">
        <v>5</v>
      </c>
      <c r="M22" s="363">
        <v>2</v>
      </c>
      <c r="N22" s="362">
        <v>24382.6</v>
      </c>
      <c r="O22" s="364">
        <v>-138204</v>
      </c>
      <c r="P22" s="365"/>
      <c r="Q22" s="366">
        <f t="shared" si="11"/>
        <v>-0.19999999999999996</v>
      </c>
      <c r="R22" s="366">
        <f t="shared" si="11"/>
        <v>-9.9999999999999645E-2</v>
      </c>
      <c r="S22" s="366">
        <f t="shared" si="11"/>
        <v>0</v>
      </c>
      <c r="T22" s="366">
        <f t="shared" si="12"/>
        <v>0.61152741557454315</v>
      </c>
      <c r="U22" s="354">
        <f t="shared" si="13"/>
        <v>-2.8242366525802036</v>
      </c>
      <c r="V22" s="354"/>
      <c r="W22" s="354">
        <f t="shared" si="14"/>
        <v>4.9504950495049506E-3</v>
      </c>
      <c r="X22" s="354">
        <f t="shared" si="15"/>
        <v>0</v>
      </c>
      <c r="Y22" s="354">
        <f t="shared" si="16"/>
        <v>0</v>
      </c>
      <c r="Z22" s="354">
        <f t="shared" si="17"/>
        <v>0</v>
      </c>
      <c r="AA22" s="354">
        <f t="shared" si="18"/>
        <v>0</v>
      </c>
      <c r="AB22" s="354">
        <f t="shared" si="19"/>
        <v>0</v>
      </c>
      <c r="AC22" s="354">
        <f t="shared" si="20"/>
        <v>0</v>
      </c>
      <c r="AD22" s="354">
        <f t="shared" si="21"/>
        <v>0</v>
      </c>
      <c r="AE22" s="354">
        <f t="shared" si="22"/>
        <v>0</v>
      </c>
      <c r="AF22" s="354"/>
      <c r="AG22" s="354"/>
      <c r="AK22" s="33">
        <v>33329</v>
      </c>
      <c r="AL22" s="96">
        <v>16.7491477535097</v>
      </c>
      <c r="AM22" s="32"/>
      <c r="AN22" s="34">
        <v>10</v>
      </c>
      <c r="AO22" s="34">
        <v>932683045354.23889</v>
      </c>
      <c r="AP22" s="34">
        <v>-87592279.322308496</v>
      </c>
      <c r="AR22" s="357">
        <f t="shared" si="0"/>
        <v>0.49751243793046945</v>
      </c>
      <c r="AS22" s="357">
        <f t="shared" si="1"/>
        <v>0</v>
      </c>
      <c r="AT22" s="357">
        <f t="shared" si="2"/>
        <v>0.66557439620565739</v>
      </c>
      <c r="AU22" s="357">
        <f t="shared" si="3"/>
        <v>75.563326167651894</v>
      </c>
      <c r="AV22" s="357"/>
      <c r="AW22" s="144">
        <f t="shared" si="4"/>
        <v>2.8011204481792717E-3</v>
      </c>
      <c r="AX22">
        <f t="shared" si="5"/>
        <v>0</v>
      </c>
      <c r="AY22">
        <f t="shared" si="6"/>
        <v>0</v>
      </c>
      <c r="AZ22">
        <f t="shared" si="7"/>
        <v>0</v>
      </c>
      <c r="BA22">
        <f t="shared" si="8"/>
        <v>0</v>
      </c>
      <c r="BB22">
        <f t="shared" si="9"/>
        <v>1</v>
      </c>
      <c r="BC22">
        <f t="shared" si="10"/>
        <v>0</v>
      </c>
    </row>
    <row r="23" spans="10:55" ht="20" x14ac:dyDescent="0.4">
      <c r="J23" s="360">
        <v>38047</v>
      </c>
      <c r="K23" s="361">
        <v>1.7</v>
      </c>
      <c r="L23" s="362">
        <v>5.2</v>
      </c>
      <c r="M23" s="363">
        <v>2</v>
      </c>
      <c r="N23" s="362">
        <v>30665.200000000001</v>
      </c>
      <c r="O23" s="364">
        <v>-143003</v>
      </c>
      <c r="P23" s="365"/>
      <c r="Q23" s="366">
        <f t="shared" si="11"/>
        <v>0</v>
      </c>
      <c r="R23" s="366">
        <f t="shared" si="11"/>
        <v>0.20000000000000018</v>
      </c>
      <c r="S23" s="366">
        <f t="shared" si="11"/>
        <v>0</v>
      </c>
      <c r="T23" s="366">
        <f t="shared" si="12"/>
        <v>25.766735294841414</v>
      </c>
      <c r="U23" s="354">
        <f t="shared" si="13"/>
        <v>-3.4724031142369252</v>
      </c>
      <c r="V23" s="354"/>
      <c r="W23" s="354">
        <f t="shared" si="14"/>
        <v>4.9504950495049506E-3</v>
      </c>
      <c r="X23" s="354">
        <f t="shared" si="15"/>
        <v>0</v>
      </c>
      <c r="Y23" s="354">
        <f t="shared" si="16"/>
        <v>0</v>
      </c>
      <c r="Z23" s="354">
        <f t="shared" si="17"/>
        <v>0</v>
      </c>
      <c r="AA23" s="354">
        <f t="shared" si="18"/>
        <v>0</v>
      </c>
      <c r="AB23" s="354">
        <f t="shared" si="19"/>
        <v>0</v>
      </c>
      <c r="AC23" s="354">
        <f t="shared" si="20"/>
        <v>0</v>
      </c>
      <c r="AD23" s="354">
        <f t="shared" si="21"/>
        <v>0</v>
      </c>
      <c r="AE23" s="354">
        <f t="shared" si="22"/>
        <v>0</v>
      </c>
      <c r="AF23" s="354"/>
      <c r="AG23" s="354"/>
      <c r="AK23" s="33">
        <v>33359</v>
      </c>
      <c r="AL23" s="96">
        <v>16.914980899585601</v>
      </c>
      <c r="AM23" s="32"/>
      <c r="AN23" s="34">
        <v>10</v>
      </c>
      <c r="AO23" s="34">
        <v>960036300777.49304</v>
      </c>
      <c r="AP23" s="34">
        <v>-176698473.44738501</v>
      </c>
      <c r="AR23" s="357">
        <f t="shared" si="0"/>
        <v>0.99009900991022859</v>
      </c>
      <c r="AS23" s="357">
        <f t="shared" si="1"/>
        <v>0</v>
      </c>
      <c r="AT23" s="357">
        <f t="shared" si="2"/>
        <v>2.9327492935035835</v>
      </c>
      <c r="AU23" s="357">
        <f t="shared" si="3"/>
        <v>-101.72836557568887</v>
      </c>
      <c r="AV23" s="357"/>
      <c r="AW23" s="144">
        <f t="shared" si="4"/>
        <v>2.8011204481792717E-3</v>
      </c>
      <c r="AX23">
        <f t="shared" si="5"/>
        <v>0</v>
      </c>
      <c r="AY23">
        <f t="shared" si="6"/>
        <v>0</v>
      </c>
      <c r="AZ23">
        <f t="shared" si="7"/>
        <v>0</v>
      </c>
      <c r="BA23">
        <f t="shared" si="8"/>
        <v>0</v>
      </c>
      <c r="BB23">
        <f t="shared" si="9"/>
        <v>1</v>
      </c>
      <c r="BC23">
        <f t="shared" si="10"/>
        <v>1</v>
      </c>
    </row>
    <row r="24" spans="10:55" ht="20" x14ac:dyDescent="0.4">
      <c r="J24" s="360">
        <v>38078</v>
      </c>
      <c r="K24" s="361">
        <v>2.2999999999999998</v>
      </c>
      <c r="L24" s="362">
        <v>5</v>
      </c>
      <c r="M24" s="363">
        <v>2</v>
      </c>
      <c r="N24" s="362">
        <v>24683.1</v>
      </c>
      <c r="O24" s="364">
        <v>-143232</v>
      </c>
      <c r="P24" s="365"/>
      <c r="Q24" s="366">
        <f t="shared" si="11"/>
        <v>0.59999999999999987</v>
      </c>
      <c r="R24" s="366">
        <f t="shared" si="11"/>
        <v>-0.20000000000000018</v>
      </c>
      <c r="S24" s="366">
        <f t="shared" si="11"/>
        <v>0</v>
      </c>
      <c r="T24" s="366">
        <f t="shared" si="12"/>
        <v>-19.507780806908162</v>
      </c>
      <c r="U24" s="354">
        <f t="shared" si="13"/>
        <v>-0.16013650063285387</v>
      </c>
      <c r="V24" s="354"/>
      <c r="W24" s="354">
        <f t="shared" si="14"/>
        <v>4.9504950495049506E-3</v>
      </c>
      <c r="X24" s="354">
        <f t="shared" si="15"/>
        <v>0</v>
      </c>
      <c r="Y24" s="354">
        <f t="shared" si="16"/>
        <v>0</v>
      </c>
      <c r="Z24" s="354">
        <f t="shared" si="17"/>
        <v>0</v>
      </c>
      <c r="AA24" s="354">
        <f t="shared" si="18"/>
        <v>0</v>
      </c>
      <c r="AB24" s="354">
        <f t="shared" si="19"/>
        <v>1</v>
      </c>
      <c r="AC24" s="354">
        <f t="shared" si="20"/>
        <v>0</v>
      </c>
      <c r="AD24" s="354">
        <f t="shared" si="21"/>
        <v>0</v>
      </c>
      <c r="AE24" s="354">
        <f t="shared" si="22"/>
        <v>1</v>
      </c>
      <c r="AF24" s="354"/>
      <c r="AG24" s="354"/>
      <c r="AK24" s="33">
        <v>33390</v>
      </c>
      <c r="AL24" s="96">
        <v>17.329563764756099</v>
      </c>
      <c r="AM24" s="32"/>
      <c r="AN24" s="34">
        <v>10</v>
      </c>
      <c r="AO24" s="34">
        <v>969164780118.12695</v>
      </c>
      <c r="AP24" s="34">
        <v>-403809222.71111304</v>
      </c>
      <c r="AR24" s="357">
        <f t="shared" si="0"/>
        <v>2.4509803920656803</v>
      </c>
      <c r="AS24" s="357">
        <f t="shared" si="1"/>
        <v>0</v>
      </c>
      <c r="AT24" s="357">
        <f t="shared" si="2"/>
        <v>0.95084730996537725</v>
      </c>
      <c r="AU24" s="357">
        <f t="shared" si="3"/>
        <v>-128.53011394654413</v>
      </c>
      <c r="AV24" s="357"/>
      <c r="AW24" s="144">
        <f t="shared" si="4"/>
        <v>2.8011204481792717E-3</v>
      </c>
      <c r="AX24">
        <f t="shared" si="5"/>
        <v>0</v>
      </c>
      <c r="AY24">
        <f t="shared" si="6"/>
        <v>0</v>
      </c>
      <c r="AZ24">
        <f t="shared" si="7"/>
        <v>0</v>
      </c>
      <c r="BA24">
        <f t="shared" si="8"/>
        <v>0</v>
      </c>
      <c r="BB24">
        <f t="shared" si="9"/>
        <v>1</v>
      </c>
      <c r="BC24">
        <f t="shared" si="10"/>
        <v>1</v>
      </c>
    </row>
    <row r="25" spans="10:55" ht="20" x14ac:dyDescent="0.4">
      <c r="J25" s="360">
        <v>38108</v>
      </c>
      <c r="K25" s="361">
        <v>3.1</v>
      </c>
      <c r="L25" s="362">
        <v>5</v>
      </c>
      <c r="M25" s="363">
        <v>2</v>
      </c>
      <c r="N25" s="362">
        <v>31260.7</v>
      </c>
      <c r="O25" s="364">
        <v>-145428</v>
      </c>
      <c r="P25" s="365"/>
      <c r="Q25" s="366">
        <f t="shared" si="11"/>
        <v>0.80000000000000027</v>
      </c>
      <c r="R25" s="366">
        <f t="shared" si="11"/>
        <v>0</v>
      </c>
      <c r="S25" s="366">
        <f t="shared" si="11"/>
        <v>0</v>
      </c>
      <c r="T25" s="366">
        <f t="shared" si="12"/>
        <v>26.648192487977614</v>
      </c>
      <c r="U25" s="354">
        <f t="shared" si="13"/>
        <v>-1.5331769436997318</v>
      </c>
      <c r="V25" s="354"/>
      <c r="W25" s="354">
        <f t="shared" si="14"/>
        <v>4.9504950495049506E-3</v>
      </c>
      <c r="X25" s="354">
        <f t="shared" si="15"/>
        <v>0</v>
      </c>
      <c r="Y25" s="354">
        <f t="shared" si="16"/>
        <v>0</v>
      </c>
      <c r="Z25" s="354">
        <f t="shared" si="17"/>
        <v>0</v>
      </c>
      <c r="AA25" s="354">
        <f t="shared" si="18"/>
        <v>0</v>
      </c>
      <c r="AB25" s="354">
        <f t="shared" si="19"/>
        <v>0</v>
      </c>
      <c r="AC25" s="354">
        <f t="shared" si="20"/>
        <v>0</v>
      </c>
      <c r="AD25" s="354">
        <f t="shared" si="21"/>
        <v>1</v>
      </c>
      <c r="AE25" s="354">
        <f t="shared" si="22"/>
        <v>0</v>
      </c>
      <c r="AF25" s="354"/>
      <c r="AG25" s="354"/>
      <c r="AK25" s="33">
        <v>33420</v>
      </c>
      <c r="AL25" s="96">
        <v>17.744146629964899</v>
      </c>
      <c r="AM25" s="32"/>
      <c r="AN25" s="34">
        <v>11</v>
      </c>
      <c r="AO25" s="34">
        <v>973914570224.47498</v>
      </c>
      <c r="AP25" s="34">
        <v>20498802.3254182</v>
      </c>
      <c r="AR25" s="357">
        <f t="shared" si="0"/>
        <v>2.3923444977418042</v>
      </c>
      <c r="AS25" s="357">
        <f t="shared" si="1"/>
        <v>1</v>
      </c>
      <c r="AT25" s="357">
        <f t="shared" si="2"/>
        <v>0.49009107674848573</v>
      </c>
      <c r="AU25" s="357">
        <f t="shared" si="3"/>
        <v>105.07635813461424</v>
      </c>
      <c r="AV25" s="357"/>
      <c r="AW25" s="144">
        <f t="shared" si="4"/>
        <v>2.8011204481792717E-3</v>
      </c>
      <c r="AX25">
        <f t="shared" si="5"/>
        <v>0</v>
      </c>
      <c r="AY25">
        <f t="shared" si="6"/>
        <v>0</v>
      </c>
      <c r="AZ25">
        <f t="shared" si="7"/>
        <v>0</v>
      </c>
      <c r="BA25">
        <f t="shared" si="8"/>
        <v>0</v>
      </c>
      <c r="BB25">
        <f t="shared" si="9"/>
        <v>1</v>
      </c>
      <c r="BC25">
        <f t="shared" si="10"/>
        <v>0</v>
      </c>
    </row>
    <row r="26" spans="10:55" ht="20" x14ac:dyDescent="0.4">
      <c r="J26" s="360">
        <v>38139</v>
      </c>
      <c r="K26" s="361">
        <v>3.3</v>
      </c>
      <c r="L26" s="362">
        <v>5.0999999999999996</v>
      </c>
      <c r="M26" s="363">
        <v>2.25</v>
      </c>
      <c r="N26" s="362">
        <v>25031</v>
      </c>
      <c r="O26" s="364">
        <v>-149555</v>
      </c>
      <c r="P26" s="365"/>
      <c r="Q26" s="366">
        <f t="shared" si="11"/>
        <v>0.19999999999999973</v>
      </c>
      <c r="R26" s="366">
        <f t="shared" si="11"/>
        <v>9.9999999999999645E-2</v>
      </c>
      <c r="S26" s="366">
        <f t="shared" si="11"/>
        <v>0.25</v>
      </c>
      <c r="T26" s="366">
        <f t="shared" si="12"/>
        <v>-19.928216578643472</v>
      </c>
      <c r="U26" s="354">
        <f t="shared" si="13"/>
        <v>-2.8378304040487388</v>
      </c>
      <c r="V26" s="354"/>
      <c r="W26" s="354">
        <f t="shared" si="14"/>
        <v>4.9504950495049506E-3</v>
      </c>
      <c r="X26" s="354">
        <f t="shared" si="15"/>
        <v>0</v>
      </c>
      <c r="Y26" s="354">
        <f t="shared" si="16"/>
        <v>0</v>
      </c>
      <c r="Z26" s="354">
        <f t="shared" si="17"/>
        <v>0</v>
      </c>
      <c r="AA26" s="354">
        <f t="shared" si="18"/>
        <v>0</v>
      </c>
      <c r="AB26" s="354">
        <f t="shared" si="19"/>
        <v>0</v>
      </c>
      <c r="AC26" s="354">
        <f t="shared" si="20"/>
        <v>0</v>
      </c>
      <c r="AD26" s="354">
        <f t="shared" si="21"/>
        <v>0</v>
      </c>
      <c r="AE26" s="354">
        <f t="shared" si="22"/>
        <v>1</v>
      </c>
      <c r="AF26" s="354"/>
      <c r="AG26" s="354"/>
      <c r="AK26" s="33">
        <v>33451</v>
      </c>
      <c r="AL26" s="96">
        <v>17.992896349059599</v>
      </c>
      <c r="AM26" s="32"/>
      <c r="AN26" s="34">
        <v>11</v>
      </c>
      <c r="AO26" s="34">
        <v>991322728902.24902</v>
      </c>
      <c r="AP26" s="34">
        <v>-148852885.94896799</v>
      </c>
      <c r="AR26" s="357">
        <f t="shared" si="0"/>
        <v>1.4018691587829402</v>
      </c>
      <c r="AS26" s="357">
        <f t="shared" si="1"/>
        <v>0</v>
      </c>
      <c r="AT26" s="357">
        <f t="shared" si="2"/>
        <v>1.7874420621679055</v>
      </c>
      <c r="AU26" s="357">
        <f t="shared" si="3"/>
        <v>826.1540629834393</v>
      </c>
      <c r="AV26" s="357"/>
      <c r="AW26" s="144">
        <f t="shared" si="4"/>
        <v>2.8011204481792717E-3</v>
      </c>
      <c r="AX26">
        <f t="shared" si="5"/>
        <v>0</v>
      </c>
      <c r="AY26">
        <f t="shared" si="6"/>
        <v>0</v>
      </c>
      <c r="AZ26">
        <f t="shared" si="7"/>
        <v>0</v>
      </c>
      <c r="BA26">
        <f t="shared" si="8"/>
        <v>0</v>
      </c>
      <c r="BB26">
        <f t="shared" si="9"/>
        <v>1</v>
      </c>
      <c r="BC26">
        <f t="shared" si="10"/>
        <v>0</v>
      </c>
    </row>
    <row r="27" spans="10:55" ht="20" x14ac:dyDescent="0.4">
      <c r="J27" s="360">
        <v>38169</v>
      </c>
      <c r="K27" s="361">
        <v>3</v>
      </c>
      <c r="L27" s="362">
        <v>4.9000000000000004</v>
      </c>
      <c r="M27" s="363">
        <v>2.25</v>
      </c>
      <c r="N27" s="362">
        <v>25073.7</v>
      </c>
      <c r="O27" s="364">
        <v>-147767</v>
      </c>
      <c r="P27" s="365"/>
      <c r="Q27" s="366">
        <f t="shared" si="11"/>
        <v>-0.29999999999999982</v>
      </c>
      <c r="R27" s="366">
        <f t="shared" si="11"/>
        <v>-0.19999999999999929</v>
      </c>
      <c r="S27" s="366">
        <f t="shared" si="11"/>
        <v>0</v>
      </c>
      <c r="T27" s="366">
        <f t="shared" si="12"/>
        <v>0.17058847029683485</v>
      </c>
      <c r="U27" s="354">
        <f t="shared" si="13"/>
        <v>1.1955467888067934</v>
      </c>
      <c r="V27" s="354"/>
      <c r="W27" s="354">
        <f t="shared" si="14"/>
        <v>4.9504950495049506E-3</v>
      </c>
      <c r="X27" s="354">
        <f t="shared" si="15"/>
        <v>0</v>
      </c>
      <c r="Y27" s="354">
        <f t="shared" si="16"/>
        <v>0</v>
      </c>
      <c r="Z27" s="354">
        <f t="shared" si="17"/>
        <v>0</v>
      </c>
      <c r="AA27" s="354">
        <f t="shared" si="18"/>
        <v>1</v>
      </c>
      <c r="AB27" s="354">
        <f t="shared" si="19"/>
        <v>0</v>
      </c>
      <c r="AC27" s="354">
        <f t="shared" si="20"/>
        <v>0</v>
      </c>
      <c r="AD27" s="354">
        <f t="shared" si="21"/>
        <v>0</v>
      </c>
      <c r="AE27" s="354">
        <f t="shared" si="22"/>
        <v>0</v>
      </c>
      <c r="AF27" s="354"/>
      <c r="AG27" s="354"/>
      <c r="AK27" s="33">
        <v>33482</v>
      </c>
      <c r="AL27" s="96">
        <v>18.324562641211301</v>
      </c>
      <c r="AM27" s="32"/>
      <c r="AN27" s="34">
        <v>11</v>
      </c>
      <c r="AO27" s="34">
        <v>1001581670011.27</v>
      </c>
      <c r="AP27" s="34">
        <v>-16763796.237648699</v>
      </c>
      <c r="AR27" s="357">
        <f t="shared" si="0"/>
        <v>1.8433179723676714</v>
      </c>
      <c r="AS27" s="357">
        <f t="shared" si="1"/>
        <v>0</v>
      </c>
      <c r="AT27" s="357">
        <f t="shared" si="2"/>
        <v>1.0348739930921724</v>
      </c>
      <c r="AU27" s="357">
        <f t="shared" si="3"/>
        <v>88.738010599676315</v>
      </c>
      <c r="AV27" s="357"/>
      <c r="AW27" s="144">
        <f t="shared" si="4"/>
        <v>2.8011204481792717E-3</v>
      </c>
      <c r="AX27">
        <f t="shared" si="5"/>
        <v>0</v>
      </c>
      <c r="AY27">
        <f t="shared" si="6"/>
        <v>0</v>
      </c>
      <c r="AZ27">
        <f t="shared" si="7"/>
        <v>0</v>
      </c>
      <c r="BA27">
        <f t="shared" si="8"/>
        <v>0</v>
      </c>
      <c r="BB27">
        <f t="shared" si="9"/>
        <v>1</v>
      </c>
      <c r="BC27">
        <f t="shared" si="10"/>
        <v>0</v>
      </c>
    </row>
    <row r="28" spans="10:55" ht="20" x14ac:dyDescent="0.4">
      <c r="J28" s="360">
        <v>38200</v>
      </c>
      <c r="K28" s="361">
        <v>2.7</v>
      </c>
      <c r="L28" s="362">
        <v>4.8</v>
      </c>
      <c r="M28" s="363">
        <v>2.5</v>
      </c>
      <c r="N28" s="362">
        <v>31474.799999999999</v>
      </c>
      <c r="O28" s="364">
        <v>-150225</v>
      </c>
      <c r="P28" s="365"/>
      <c r="Q28" s="366">
        <f t="shared" si="11"/>
        <v>-0.29999999999999982</v>
      </c>
      <c r="R28" s="366">
        <f t="shared" si="11"/>
        <v>-0.10000000000000053</v>
      </c>
      <c r="S28" s="366">
        <f t="shared" si="11"/>
        <v>0.25</v>
      </c>
      <c r="T28" s="366">
        <f t="shared" si="12"/>
        <v>25.529140094999935</v>
      </c>
      <c r="U28" s="354">
        <f t="shared" si="13"/>
        <v>-1.6634295884737458</v>
      </c>
      <c r="V28" s="354"/>
      <c r="W28" s="354">
        <f t="shared" si="14"/>
        <v>4.9504950495049506E-3</v>
      </c>
      <c r="X28" s="354">
        <f t="shared" si="15"/>
        <v>0</v>
      </c>
      <c r="Y28" s="354">
        <f t="shared" si="16"/>
        <v>1</v>
      </c>
      <c r="Z28" s="354">
        <f t="shared" si="17"/>
        <v>0</v>
      </c>
      <c r="AA28" s="354">
        <f t="shared" si="18"/>
        <v>0</v>
      </c>
      <c r="AB28" s="354">
        <f t="shared" si="19"/>
        <v>0</v>
      </c>
      <c r="AC28" s="354">
        <f t="shared" si="20"/>
        <v>0</v>
      </c>
      <c r="AD28" s="354">
        <f t="shared" si="21"/>
        <v>0</v>
      </c>
      <c r="AE28" s="354">
        <f t="shared" si="22"/>
        <v>0</v>
      </c>
      <c r="AF28" s="354"/>
      <c r="AG28" s="354"/>
      <c r="AK28" s="33">
        <v>33512</v>
      </c>
      <c r="AL28" s="96">
        <v>18.490395787287198</v>
      </c>
      <c r="AM28" s="32"/>
      <c r="AN28" s="34">
        <v>12</v>
      </c>
      <c r="AO28" s="34">
        <v>1050817505608.5801</v>
      </c>
      <c r="AP28" s="34">
        <v>-222774200.67340499</v>
      </c>
      <c r="AR28" s="357">
        <f t="shared" si="0"/>
        <v>0.90497737557427049</v>
      </c>
      <c r="AS28" s="357">
        <f t="shared" si="1"/>
        <v>1</v>
      </c>
      <c r="AT28" s="357">
        <f t="shared" si="2"/>
        <v>4.9158083730462083</v>
      </c>
      <c r="AU28" s="357">
        <f t="shared" si="3"/>
        <v>-1228.9006709177911</v>
      </c>
      <c r="AV28" s="357"/>
      <c r="AW28" s="144">
        <f t="shared" si="4"/>
        <v>2.8011204481792717E-3</v>
      </c>
      <c r="AX28">
        <f t="shared" si="5"/>
        <v>0</v>
      </c>
      <c r="AY28">
        <f t="shared" si="6"/>
        <v>0</v>
      </c>
      <c r="AZ28">
        <f t="shared" si="7"/>
        <v>0</v>
      </c>
      <c r="BA28">
        <f t="shared" si="8"/>
        <v>0</v>
      </c>
      <c r="BB28">
        <f t="shared" si="9"/>
        <v>1</v>
      </c>
      <c r="BC28">
        <f t="shared" si="10"/>
        <v>1</v>
      </c>
    </row>
    <row r="29" spans="10:55" ht="20" x14ac:dyDescent="0.4">
      <c r="J29" s="360">
        <v>38231</v>
      </c>
      <c r="K29" s="361">
        <v>2.5</v>
      </c>
      <c r="L29" s="362">
        <v>4.8</v>
      </c>
      <c r="M29" s="363">
        <v>2.75</v>
      </c>
      <c r="N29" s="362">
        <v>25321.4</v>
      </c>
      <c r="O29" s="364">
        <v>-149765</v>
      </c>
      <c r="P29" s="365"/>
      <c r="Q29" s="366">
        <f t="shared" si="11"/>
        <v>-0.20000000000000018</v>
      </c>
      <c r="R29" s="366">
        <f t="shared" si="11"/>
        <v>0</v>
      </c>
      <c r="S29" s="366">
        <f t="shared" si="11"/>
        <v>0.25</v>
      </c>
      <c r="T29" s="366">
        <f t="shared" si="12"/>
        <v>-19.550243369298606</v>
      </c>
      <c r="U29" s="354">
        <f t="shared" si="13"/>
        <v>0.30620735563321683</v>
      </c>
      <c r="V29" s="354"/>
      <c r="W29" s="354">
        <f t="shared" si="14"/>
        <v>4.9504950495049506E-3</v>
      </c>
      <c r="X29" s="354">
        <f t="shared" si="15"/>
        <v>0</v>
      </c>
      <c r="Y29" s="354">
        <f t="shared" si="16"/>
        <v>1</v>
      </c>
      <c r="Z29" s="354">
        <f t="shared" si="17"/>
        <v>1</v>
      </c>
      <c r="AA29" s="354">
        <f t="shared" si="18"/>
        <v>1</v>
      </c>
      <c r="AB29" s="354">
        <f t="shared" si="19"/>
        <v>0</v>
      </c>
      <c r="AC29" s="354">
        <f t="shared" si="20"/>
        <v>0</v>
      </c>
      <c r="AD29" s="354">
        <f t="shared" si="21"/>
        <v>0</v>
      </c>
      <c r="AE29" s="354">
        <f t="shared" si="22"/>
        <v>0</v>
      </c>
      <c r="AF29" s="354"/>
      <c r="AG29" s="354"/>
      <c r="AK29" s="33">
        <v>33543</v>
      </c>
      <c r="AL29" s="96">
        <v>18.656228933363099</v>
      </c>
      <c r="AM29" s="32"/>
      <c r="AN29" s="34">
        <v>12</v>
      </c>
      <c r="AO29" s="34">
        <v>1088504080128.9801</v>
      </c>
      <c r="AP29" s="34">
        <v>-27711287.9490235</v>
      </c>
      <c r="AR29" s="357">
        <f t="shared" si="0"/>
        <v>0.89686098655560942</v>
      </c>
      <c r="AS29" s="357">
        <f t="shared" si="1"/>
        <v>0</v>
      </c>
      <c r="AT29" s="357">
        <f t="shared" si="2"/>
        <v>3.5864052815311522</v>
      </c>
      <c r="AU29" s="357">
        <f t="shared" si="3"/>
        <v>87.560818144445179</v>
      </c>
      <c r="AV29" s="357"/>
      <c r="AW29" s="144">
        <f t="shared" si="4"/>
        <v>2.8011204481792717E-3</v>
      </c>
      <c r="AX29">
        <f t="shared" si="5"/>
        <v>0</v>
      </c>
      <c r="AY29">
        <f t="shared" si="6"/>
        <v>0</v>
      </c>
      <c r="AZ29">
        <f t="shared" si="7"/>
        <v>0</v>
      </c>
      <c r="BA29">
        <f t="shared" si="8"/>
        <v>0</v>
      </c>
      <c r="BB29">
        <f t="shared" si="9"/>
        <v>1</v>
      </c>
      <c r="BC29">
        <f t="shared" si="10"/>
        <v>0</v>
      </c>
    </row>
    <row r="30" spans="10:55" ht="20" x14ac:dyDescent="0.4">
      <c r="J30" s="360">
        <v>38261</v>
      </c>
      <c r="K30" s="361">
        <v>3.2</v>
      </c>
      <c r="L30" s="362">
        <v>4.8</v>
      </c>
      <c r="M30" s="363">
        <v>2.75</v>
      </c>
      <c r="N30" s="362">
        <v>25414.799999999999</v>
      </c>
      <c r="O30" s="364">
        <v>-154734</v>
      </c>
      <c r="P30" s="365"/>
      <c r="Q30" s="366">
        <f t="shared" si="11"/>
        <v>0.70000000000000018</v>
      </c>
      <c r="R30" s="366">
        <f t="shared" si="11"/>
        <v>0</v>
      </c>
      <c r="S30" s="366">
        <f t="shared" si="11"/>
        <v>0</v>
      </c>
      <c r="T30" s="366">
        <f t="shared" si="12"/>
        <v>0.36885796204000493</v>
      </c>
      <c r="U30" s="354">
        <f t="shared" si="13"/>
        <v>-3.3178646546255806</v>
      </c>
      <c r="V30" s="354"/>
      <c r="W30" s="354">
        <f t="shared" si="14"/>
        <v>4.9504950495049506E-3</v>
      </c>
      <c r="X30" s="354">
        <f t="shared" si="15"/>
        <v>0</v>
      </c>
      <c r="Y30" s="354">
        <f t="shared" si="16"/>
        <v>0</v>
      </c>
      <c r="Z30" s="354">
        <f t="shared" si="17"/>
        <v>0</v>
      </c>
      <c r="AA30" s="354">
        <f t="shared" si="18"/>
        <v>0</v>
      </c>
      <c r="AB30" s="354">
        <f t="shared" si="19"/>
        <v>0</v>
      </c>
      <c r="AC30" s="354">
        <f t="shared" si="20"/>
        <v>0</v>
      </c>
      <c r="AD30" s="354">
        <f t="shared" si="21"/>
        <v>1</v>
      </c>
      <c r="AE30" s="354">
        <f t="shared" si="22"/>
        <v>0</v>
      </c>
      <c r="AF30" s="354"/>
      <c r="AG30" s="354"/>
      <c r="AK30" s="33">
        <v>33573</v>
      </c>
      <c r="AL30" s="96">
        <v>18.656228933363099</v>
      </c>
      <c r="AM30" s="32"/>
      <c r="AN30" s="34">
        <v>12</v>
      </c>
      <c r="AO30" s="34">
        <v>1105090344225.6699</v>
      </c>
      <c r="AP30" s="34">
        <v>-190138503.13998702</v>
      </c>
      <c r="AR30" s="357">
        <f t="shared" si="0"/>
        <v>0</v>
      </c>
      <c r="AS30" s="357">
        <f t="shared" si="1"/>
        <v>0</v>
      </c>
      <c r="AT30" s="357">
        <f t="shared" si="2"/>
        <v>1.5237668282074297</v>
      </c>
      <c r="AU30" s="357">
        <f t="shared" si="3"/>
        <v>-586.14098157313242</v>
      </c>
      <c r="AV30" s="357"/>
      <c r="AW30" s="144">
        <f t="shared" si="4"/>
        <v>2.8011204481792717E-3</v>
      </c>
      <c r="AX30">
        <f t="shared" si="5"/>
        <v>0</v>
      </c>
      <c r="AY30">
        <f t="shared" si="6"/>
        <v>0</v>
      </c>
      <c r="AZ30">
        <f t="shared" si="7"/>
        <v>0</v>
      </c>
      <c r="BA30">
        <f t="shared" si="8"/>
        <v>0</v>
      </c>
      <c r="BB30">
        <f t="shared" si="9"/>
        <v>0</v>
      </c>
      <c r="BC30">
        <f t="shared" si="10"/>
        <v>0</v>
      </c>
    </row>
    <row r="31" spans="10:55" ht="20" x14ac:dyDescent="0.4">
      <c r="J31" s="360">
        <v>38292</v>
      </c>
      <c r="K31" s="361">
        <v>3.5</v>
      </c>
      <c r="L31" s="362">
        <v>4.8</v>
      </c>
      <c r="M31" s="363">
        <v>3</v>
      </c>
      <c r="N31" s="362">
        <v>31929.5</v>
      </c>
      <c r="O31" s="364">
        <v>-158352</v>
      </c>
      <c r="P31" s="365"/>
      <c r="Q31" s="366">
        <f t="shared" si="11"/>
        <v>0.29999999999999982</v>
      </c>
      <c r="R31" s="366">
        <f t="shared" si="11"/>
        <v>0</v>
      </c>
      <c r="S31" s="366">
        <f t="shared" si="11"/>
        <v>0.25</v>
      </c>
      <c r="T31" s="366">
        <f t="shared" si="12"/>
        <v>25.633489148055467</v>
      </c>
      <c r="U31" s="354">
        <f t="shared" si="13"/>
        <v>-2.338206211950832</v>
      </c>
      <c r="V31" s="354"/>
      <c r="W31" s="354">
        <f t="shared" si="14"/>
        <v>4.9504950495049506E-3</v>
      </c>
      <c r="X31" s="354">
        <f t="shared" si="15"/>
        <v>0</v>
      </c>
      <c r="Y31" s="354">
        <f t="shared" si="16"/>
        <v>0</v>
      </c>
      <c r="Z31" s="354">
        <f t="shared" si="17"/>
        <v>0</v>
      </c>
      <c r="AA31" s="354">
        <f t="shared" si="18"/>
        <v>0</v>
      </c>
      <c r="AB31" s="354">
        <f t="shared" si="19"/>
        <v>0</v>
      </c>
      <c r="AC31" s="354">
        <f t="shared" si="20"/>
        <v>0</v>
      </c>
      <c r="AD31" s="354">
        <f t="shared" si="21"/>
        <v>1</v>
      </c>
      <c r="AE31" s="354">
        <f t="shared" si="22"/>
        <v>0</v>
      </c>
      <c r="AF31" s="354"/>
      <c r="AG31" s="354"/>
      <c r="AK31" s="33">
        <v>33604</v>
      </c>
      <c r="AL31" s="96">
        <v>18.9049786524578</v>
      </c>
      <c r="AM31" s="32"/>
      <c r="AN31" s="34">
        <v>12</v>
      </c>
      <c r="AO31" s="34">
        <v>1127059650320.9199</v>
      </c>
      <c r="AP31" s="34">
        <v>-2165260.6721510901</v>
      </c>
      <c r="AR31" s="357">
        <f t="shared" si="0"/>
        <v>1.333333333243242</v>
      </c>
      <c r="AS31" s="357">
        <f t="shared" si="1"/>
        <v>0</v>
      </c>
      <c r="AT31" s="357">
        <f t="shared" si="2"/>
        <v>1.988009958646753</v>
      </c>
      <c r="AU31" s="357">
        <f t="shared" si="3"/>
        <v>98.861219249971199</v>
      </c>
      <c r="AV31" s="357"/>
      <c r="AW31" s="144">
        <f t="shared" si="4"/>
        <v>2.8011204481792717E-3</v>
      </c>
      <c r="AX31">
        <f t="shared" si="5"/>
        <v>0</v>
      </c>
      <c r="AY31">
        <f t="shared" si="6"/>
        <v>0</v>
      </c>
      <c r="AZ31">
        <f t="shared" si="7"/>
        <v>0</v>
      </c>
      <c r="BA31">
        <f t="shared" si="8"/>
        <v>0</v>
      </c>
      <c r="BB31">
        <f t="shared" si="9"/>
        <v>1</v>
      </c>
      <c r="BC31">
        <f t="shared" si="10"/>
        <v>0</v>
      </c>
    </row>
    <row r="32" spans="10:55" ht="20" x14ac:dyDescent="0.4">
      <c r="J32" s="360">
        <v>38322</v>
      </c>
      <c r="K32" s="361">
        <v>3.3</v>
      </c>
      <c r="L32" s="362">
        <v>4.7</v>
      </c>
      <c r="M32" s="363">
        <v>3.25</v>
      </c>
      <c r="N32" s="362">
        <v>25629.8</v>
      </c>
      <c r="O32" s="364">
        <v>-156760</v>
      </c>
      <c r="P32" s="365"/>
      <c r="Q32" s="366">
        <f t="shared" si="11"/>
        <v>-0.20000000000000018</v>
      </c>
      <c r="R32" s="366">
        <f t="shared" si="11"/>
        <v>-9.9999999999999645E-2</v>
      </c>
      <c r="S32" s="366">
        <f t="shared" si="11"/>
        <v>0.25</v>
      </c>
      <c r="T32" s="366">
        <f t="shared" si="12"/>
        <v>-19.730030222834685</v>
      </c>
      <c r="U32" s="354">
        <f t="shared" si="13"/>
        <v>1.0053551581287259</v>
      </c>
      <c r="V32" s="354"/>
      <c r="W32" s="354">
        <f t="shared" si="14"/>
        <v>4.9504950495049506E-3</v>
      </c>
      <c r="X32" s="354">
        <f t="shared" si="15"/>
        <v>0</v>
      </c>
      <c r="Y32" s="354">
        <f t="shared" si="16"/>
        <v>1</v>
      </c>
      <c r="Z32" s="354">
        <f t="shared" si="17"/>
        <v>1</v>
      </c>
      <c r="AA32" s="354">
        <f t="shared" si="18"/>
        <v>1</v>
      </c>
      <c r="AB32" s="354">
        <f t="shared" si="19"/>
        <v>0</v>
      </c>
      <c r="AC32" s="354">
        <f t="shared" si="20"/>
        <v>0</v>
      </c>
      <c r="AD32" s="354">
        <f t="shared" si="21"/>
        <v>0</v>
      </c>
      <c r="AE32" s="354">
        <f t="shared" si="22"/>
        <v>0</v>
      </c>
      <c r="AF32" s="354"/>
      <c r="AG32" s="354"/>
      <c r="AK32" s="33">
        <v>33635</v>
      </c>
      <c r="AL32" s="96">
        <v>18.987895225514801</v>
      </c>
      <c r="AM32" s="32"/>
      <c r="AN32" s="34">
        <v>12</v>
      </c>
      <c r="AO32" s="34">
        <v>1147819431169.78</v>
      </c>
      <c r="AP32" s="34">
        <v>-249490179.39793798</v>
      </c>
      <c r="AR32" s="357">
        <f t="shared" si="0"/>
        <v>0.43859649133336637</v>
      </c>
      <c r="AS32" s="357">
        <f t="shared" si="1"/>
        <v>0</v>
      </c>
      <c r="AT32" s="357">
        <f t="shared" si="2"/>
        <v>1.8419416259777333</v>
      </c>
      <c r="AU32" s="357">
        <f t="shared" si="3"/>
        <v>-11422.408484428834</v>
      </c>
      <c r="AV32" s="357"/>
      <c r="AW32" s="144">
        <f t="shared" si="4"/>
        <v>2.8011204481792717E-3</v>
      </c>
      <c r="AX32">
        <f t="shared" si="5"/>
        <v>0</v>
      </c>
      <c r="AY32">
        <f t="shared" si="6"/>
        <v>0</v>
      </c>
      <c r="AZ32">
        <f t="shared" si="7"/>
        <v>0</v>
      </c>
      <c r="BA32">
        <f t="shared" si="8"/>
        <v>0</v>
      </c>
      <c r="BB32">
        <f t="shared" si="9"/>
        <v>1</v>
      </c>
      <c r="BC32">
        <f t="shared" si="10"/>
        <v>1</v>
      </c>
    </row>
    <row r="33" spans="10:55" ht="20" x14ac:dyDescent="0.4">
      <c r="J33" s="360">
        <v>38353</v>
      </c>
      <c r="K33" s="361">
        <v>3</v>
      </c>
      <c r="L33" s="362">
        <v>4.7</v>
      </c>
      <c r="M33" s="363">
        <v>3.25</v>
      </c>
      <c r="N33" s="362">
        <v>32045.1</v>
      </c>
      <c r="O33" s="364">
        <v>-158620</v>
      </c>
      <c r="P33" s="365"/>
      <c r="Q33" s="366">
        <f t="shared" si="11"/>
        <v>-0.29999999999999982</v>
      </c>
      <c r="R33" s="366">
        <f t="shared" si="11"/>
        <v>0</v>
      </c>
      <c r="S33" s="366">
        <f t="shared" si="11"/>
        <v>0</v>
      </c>
      <c r="T33" s="366">
        <f t="shared" si="12"/>
        <v>25.030628409117512</v>
      </c>
      <c r="U33" s="354">
        <f t="shared" si="13"/>
        <v>-1.1865271752998214</v>
      </c>
      <c r="V33" s="354"/>
      <c r="W33" s="354">
        <f t="shared" si="14"/>
        <v>4.9504950495049506E-3</v>
      </c>
      <c r="X33" s="354">
        <f t="shared" si="15"/>
        <v>0</v>
      </c>
      <c r="Y33" s="354">
        <f t="shared" si="16"/>
        <v>0</v>
      </c>
      <c r="Z33" s="354">
        <f t="shared" si="17"/>
        <v>0</v>
      </c>
      <c r="AA33" s="354">
        <f t="shared" si="18"/>
        <v>0</v>
      </c>
      <c r="AB33" s="354">
        <f t="shared" si="19"/>
        <v>0</v>
      </c>
      <c r="AC33" s="354">
        <f t="shared" si="20"/>
        <v>0</v>
      </c>
      <c r="AD33" s="354">
        <f t="shared" si="21"/>
        <v>0</v>
      </c>
      <c r="AE33" s="354">
        <f t="shared" si="22"/>
        <v>0</v>
      </c>
      <c r="AF33" s="354"/>
      <c r="AG33" s="354"/>
      <c r="AK33" s="33">
        <v>33664</v>
      </c>
      <c r="AL33" s="96">
        <v>18.987895225514801</v>
      </c>
      <c r="AM33" s="32"/>
      <c r="AN33" s="34">
        <v>12</v>
      </c>
      <c r="AO33" s="34">
        <v>1141746874494.3801</v>
      </c>
      <c r="AP33" s="34">
        <v>-156666659.37313402</v>
      </c>
      <c r="AR33" s="357">
        <f t="shared" si="0"/>
        <v>0</v>
      </c>
      <c r="AS33" s="357">
        <f t="shared" si="1"/>
        <v>0</v>
      </c>
      <c r="AT33" s="357">
        <f t="shared" si="2"/>
        <v>-0.52905156599511149</v>
      </c>
      <c r="AU33" s="357">
        <f t="shared" si="3"/>
        <v>37.205280083088972</v>
      </c>
      <c r="AV33" s="357"/>
      <c r="AW33" s="144">
        <f t="shared" si="4"/>
        <v>2.8011204481792717E-3</v>
      </c>
      <c r="AX33">
        <f t="shared" si="5"/>
        <v>0</v>
      </c>
      <c r="AY33">
        <f t="shared" si="6"/>
        <v>0</v>
      </c>
      <c r="AZ33">
        <f t="shared" si="7"/>
        <v>0</v>
      </c>
      <c r="BA33">
        <f t="shared" si="8"/>
        <v>0</v>
      </c>
      <c r="BB33">
        <f t="shared" si="9"/>
        <v>0</v>
      </c>
      <c r="BC33">
        <f t="shared" si="10"/>
        <v>0</v>
      </c>
    </row>
    <row r="34" spans="10:55" ht="20" x14ac:dyDescent="0.4">
      <c r="J34" s="360">
        <v>38384</v>
      </c>
      <c r="K34" s="361">
        <v>3</v>
      </c>
      <c r="L34" s="362">
        <v>4.8</v>
      </c>
      <c r="M34" s="363">
        <v>3.5</v>
      </c>
      <c r="N34" s="362">
        <v>25680</v>
      </c>
      <c r="O34" s="364">
        <v>-161321</v>
      </c>
      <c r="P34" s="365"/>
      <c r="Q34" s="366">
        <f t="shared" si="11"/>
        <v>0</v>
      </c>
      <c r="R34" s="366">
        <f t="shared" si="11"/>
        <v>9.9999999999999645E-2</v>
      </c>
      <c r="S34" s="366">
        <f t="shared" si="11"/>
        <v>0.25</v>
      </c>
      <c r="T34" s="366">
        <f t="shared" si="12"/>
        <v>-19.86294316447756</v>
      </c>
      <c r="U34" s="354">
        <f t="shared" si="13"/>
        <v>-1.7028117513554406</v>
      </c>
      <c r="V34" s="354"/>
      <c r="W34" s="354">
        <f t="shared" si="14"/>
        <v>4.9504950495049506E-3</v>
      </c>
      <c r="X34" s="354">
        <f t="shared" si="15"/>
        <v>0</v>
      </c>
      <c r="Y34" s="354">
        <f t="shared" si="16"/>
        <v>0</v>
      </c>
      <c r="Z34" s="354">
        <f t="shared" si="17"/>
        <v>0</v>
      </c>
      <c r="AA34" s="354">
        <f t="shared" si="18"/>
        <v>0</v>
      </c>
      <c r="AB34" s="354">
        <f t="shared" si="19"/>
        <v>0</v>
      </c>
      <c r="AC34" s="354">
        <f t="shared" si="20"/>
        <v>0</v>
      </c>
      <c r="AD34" s="354">
        <f t="shared" si="21"/>
        <v>0</v>
      </c>
      <c r="AE34" s="354">
        <f t="shared" si="22"/>
        <v>0</v>
      </c>
      <c r="AF34" s="354"/>
      <c r="AG34" s="354"/>
      <c r="AK34" s="33">
        <v>33695</v>
      </c>
      <c r="AL34" s="96">
        <v>19.153728371590699</v>
      </c>
      <c r="AM34" s="32"/>
      <c r="AN34" s="34">
        <v>12</v>
      </c>
      <c r="AO34" s="34">
        <v>1168783914727.6001</v>
      </c>
      <c r="AP34" s="34">
        <v>-449544459.39299697</v>
      </c>
      <c r="AR34" s="357">
        <f t="shared" si="0"/>
        <v>0.87336244542291652</v>
      </c>
      <c r="AS34" s="357">
        <f t="shared" si="1"/>
        <v>0</v>
      </c>
      <c r="AT34" s="357">
        <f t="shared" si="2"/>
        <v>2.3680415368067691</v>
      </c>
      <c r="AU34" s="357">
        <f t="shared" si="3"/>
        <v>-186.94328531146755</v>
      </c>
      <c r="AV34" s="357"/>
      <c r="AW34" s="144">
        <f t="shared" si="4"/>
        <v>2.8011204481792717E-3</v>
      </c>
      <c r="AX34">
        <f t="shared" si="5"/>
        <v>0</v>
      </c>
      <c r="AY34">
        <f t="shared" si="6"/>
        <v>0</v>
      </c>
      <c r="AZ34">
        <f t="shared" si="7"/>
        <v>0</v>
      </c>
      <c r="BA34">
        <f t="shared" si="8"/>
        <v>0</v>
      </c>
      <c r="BB34">
        <f t="shared" si="9"/>
        <v>1</v>
      </c>
      <c r="BC34">
        <f t="shared" si="10"/>
        <v>1</v>
      </c>
    </row>
    <row r="35" spans="10:55" ht="20" x14ac:dyDescent="0.4">
      <c r="J35" s="360">
        <v>38412</v>
      </c>
      <c r="K35" s="361">
        <v>3.1</v>
      </c>
      <c r="L35" s="362">
        <v>4.5999999999999996</v>
      </c>
      <c r="M35" s="363">
        <v>3.75</v>
      </c>
      <c r="N35" s="362">
        <v>25712.400000000001</v>
      </c>
      <c r="O35" s="364">
        <v>-157424</v>
      </c>
      <c r="P35" s="365"/>
      <c r="Q35" s="366">
        <f t="shared" si="11"/>
        <v>0.10000000000000009</v>
      </c>
      <c r="R35" s="366">
        <f t="shared" si="11"/>
        <v>-0.20000000000000018</v>
      </c>
      <c r="S35" s="366">
        <f t="shared" si="11"/>
        <v>0.25</v>
      </c>
      <c r="T35" s="366">
        <f t="shared" si="12"/>
        <v>0.1261682242990711</v>
      </c>
      <c r="U35" s="354">
        <f t="shared" si="13"/>
        <v>2.4156805375617556</v>
      </c>
      <c r="V35" s="354"/>
      <c r="W35" s="354">
        <f t="shared" si="14"/>
        <v>4.9504950495049506E-3</v>
      </c>
      <c r="X35" s="354">
        <f t="shared" si="15"/>
        <v>0</v>
      </c>
      <c r="Y35" s="354">
        <f t="shared" si="16"/>
        <v>0</v>
      </c>
      <c r="Z35" s="354">
        <f t="shared" si="17"/>
        <v>0</v>
      </c>
      <c r="AA35" s="354">
        <f t="shared" si="18"/>
        <v>0</v>
      </c>
      <c r="AB35" s="354">
        <f t="shared" si="19"/>
        <v>1</v>
      </c>
      <c r="AC35" s="354">
        <f t="shared" si="20"/>
        <v>0</v>
      </c>
      <c r="AD35" s="354">
        <f t="shared" si="21"/>
        <v>1</v>
      </c>
      <c r="AE35" s="354">
        <f t="shared" si="22"/>
        <v>0</v>
      </c>
      <c r="AF35" s="354"/>
      <c r="AG35" s="354"/>
      <c r="AK35" s="33">
        <v>33725</v>
      </c>
      <c r="AL35" s="96">
        <v>19.402478090685399</v>
      </c>
      <c r="AM35" s="32"/>
      <c r="AN35" s="34">
        <v>12</v>
      </c>
      <c r="AO35" s="34">
        <v>1199934318172</v>
      </c>
      <c r="AP35" s="34">
        <v>-447610907.56195998</v>
      </c>
      <c r="AR35" s="357">
        <f t="shared" si="0"/>
        <v>1.2987012986132367</v>
      </c>
      <c r="AS35" s="357">
        <f t="shared" si="1"/>
        <v>0</v>
      </c>
      <c r="AT35" s="357">
        <f t="shared" si="2"/>
        <v>2.6651978224443562</v>
      </c>
      <c r="AU35" s="357">
        <f t="shared" si="3"/>
        <v>0.43011359402533561</v>
      </c>
      <c r="AV35" s="357"/>
      <c r="AW35" s="144">
        <f t="shared" si="4"/>
        <v>2.8011204481792717E-3</v>
      </c>
      <c r="AX35">
        <f t="shared" si="5"/>
        <v>0</v>
      </c>
      <c r="AY35">
        <f t="shared" si="6"/>
        <v>0</v>
      </c>
      <c r="AZ35">
        <f t="shared" si="7"/>
        <v>0</v>
      </c>
      <c r="BA35">
        <f t="shared" si="8"/>
        <v>0</v>
      </c>
      <c r="BB35">
        <f t="shared" si="9"/>
        <v>1</v>
      </c>
      <c r="BC35">
        <f t="shared" si="10"/>
        <v>0</v>
      </c>
    </row>
    <row r="36" spans="10:55" ht="20" x14ac:dyDescent="0.4">
      <c r="J36" s="360">
        <v>38443</v>
      </c>
      <c r="K36" s="361">
        <v>3.5</v>
      </c>
      <c r="L36" s="362">
        <v>4.5</v>
      </c>
      <c r="M36" s="363">
        <v>3.75</v>
      </c>
      <c r="N36" s="362">
        <v>25763.599999999999</v>
      </c>
      <c r="O36" s="364">
        <v>-163980</v>
      </c>
      <c r="P36" s="365"/>
      <c r="Q36" s="366">
        <f t="shared" si="11"/>
        <v>0.39999999999999991</v>
      </c>
      <c r="R36" s="366">
        <f t="shared" si="11"/>
        <v>-9.9999999999999645E-2</v>
      </c>
      <c r="S36" s="366">
        <f t="shared" si="11"/>
        <v>0</v>
      </c>
      <c r="T36" s="366">
        <f t="shared" si="12"/>
        <v>0.19912571366343512</v>
      </c>
      <c r="U36" s="354">
        <f t="shared" si="13"/>
        <v>-4.1645492428092279</v>
      </c>
      <c r="V36" s="354"/>
      <c r="W36" s="354">
        <f t="shared" si="14"/>
        <v>4.9504950495049506E-3</v>
      </c>
      <c r="X36" s="354">
        <f t="shared" si="15"/>
        <v>0</v>
      </c>
      <c r="Y36" s="354">
        <f t="shared" si="16"/>
        <v>0</v>
      </c>
      <c r="Z36" s="354">
        <f t="shared" si="17"/>
        <v>0</v>
      </c>
      <c r="AA36" s="354">
        <f t="shared" si="18"/>
        <v>0</v>
      </c>
      <c r="AB36" s="354">
        <f t="shared" si="19"/>
        <v>1</v>
      </c>
      <c r="AC36" s="354">
        <f t="shared" si="20"/>
        <v>0</v>
      </c>
      <c r="AD36" s="354">
        <f t="shared" si="21"/>
        <v>1</v>
      </c>
      <c r="AE36" s="354">
        <f t="shared" si="22"/>
        <v>0</v>
      </c>
      <c r="AF36" s="354"/>
      <c r="AG36" s="354"/>
      <c r="AK36" s="33">
        <v>33756</v>
      </c>
      <c r="AL36" s="96">
        <v>19.5683112367612</v>
      </c>
      <c r="AM36" s="32"/>
      <c r="AN36" s="34">
        <v>12</v>
      </c>
      <c r="AO36" s="34">
        <v>1187227624048.9202</v>
      </c>
      <c r="AP36" s="34">
        <v>-574303581.61768997</v>
      </c>
      <c r="AR36" s="357">
        <f t="shared" si="0"/>
        <v>0.85470085470893187</v>
      </c>
      <c r="AS36" s="357">
        <f t="shared" si="1"/>
        <v>0</v>
      </c>
      <c r="AT36" s="357">
        <f t="shared" si="2"/>
        <v>-1.0589491383526246</v>
      </c>
      <c r="AU36" s="357">
        <f t="shared" si="3"/>
        <v>-28.304197220259365</v>
      </c>
      <c r="AV36" s="357"/>
      <c r="AW36" s="144">
        <f t="shared" si="4"/>
        <v>2.8011204481792717E-3</v>
      </c>
      <c r="AX36">
        <f t="shared" si="5"/>
        <v>0</v>
      </c>
      <c r="AY36">
        <f t="shared" si="6"/>
        <v>0</v>
      </c>
      <c r="AZ36">
        <f t="shared" si="7"/>
        <v>0</v>
      </c>
      <c r="BA36">
        <f t="shared" si="8"/>
        <v>0</v>
      </c>
      <c r="BB36">
        <f t="shared" si="9"/>
        <v>0</v>
      </c>
      <c r="BC36">
        <f t="shared" si="10"/>
        <v>1</v>
      </c>
    </row>
    <row r="37" spans="10:55" ht="20" x14ac:dyDescent="0.4">
      <c r="J37" s="360">
        <v>38473</v>
      </c>
      <c r="K37" s="361">
        <v>2.8</v>
      </c>
      <c r="L37" s="362">
        <v>4.5</v>
      </c>
      <c r="M37" s="363">
        <v>4</v>
      </c>
      <c r="N37" s="362">
        <v>32293.4</v>
      </c>
      <c r="O37" s="364">
        <v>-162495</v>
      </c>
      <c r="P37" s="365"/>
      <c r="Q37" s="366">
        <f t="shared" si="11"/>
        <v>-0.70000000000000018</v>
      </c>
      <c r="R37" s="366">
        <f t="shared" si="11"/>
        <v>0</v>
      </c>
      <c r="S37" s="366">
        <f t="shared" si="11"/>
        <v>0.25</v>
      </c>
      <c r="T37" s="366">
        <f t="shared" si="12"/>
        <v>25.345060472915286</v>
      </c>
      <c r="U37" s="354">
        <f t="shared" si="13"/>
        <v>0.90559824368825459</v>
      </c>
      <c r="V37" s="354"/>
      <c r="W37" s="354">
        <f t="shared" si="14"/>
        <v>4.9504950495049506E-3</v>
      </c>
      <c r="X37" s="354">
        <f t="shared" si="15"/>
        <v>0</v>
      </c>
      <c r="Y37" s="354">
        <f t="shared" si="16"/>
        <v>1</v>
      </c>
      <c r="Z37" s="354">
        <f t="shared" si="17"/>
        <v>0</v>
      </c>
      <c r="AA37" s="354">
        <f t="shared" si="18"/>
        <v>1</v>
      </c>
      <c r="AB37" s="354">
        <f t="shared" si="19"/>
        <v>0</v>
      </c>
      <c r="AC37" s="354">
        <f t="shared" si="20"/>
        <v>0</v>
      </c>
      <c r="AD37" s="354">
        <f t="shared" si="21"/>
        <v>0</v>
      </c>
      <c r="AE37" s="354">
        <f t="shared" si="22"/>
        <v>0</v>
      </c>
      <c r="AF37" s="354"/>
      <c r="AG37" s="354"/>
      <c r="AK37" s="33">
        <v>33786</v>
      </c>
      <c r="AL37" s="96">
        <v>20.0658106749888</v>
      </c>
      <c r="AM37" s="32"/>
      <c r="AN37" s="34">
        <v>12</v>
      </c>
      <c r="AO37" s="34">
        <v>1208454453126.0999</v>
      </c>
      <c r="AP37" s="34">
        <v>-522655292.98087996</v>
      </c>
      <c r="AR37" s="357">
        <f t="shared" si="0"/>
        <v>2.5423728813807531</v>
      </c>
      <c r="AS37" s="357">
        <f t="shared" si="1"/>
        <v>0</v>
      </c>
      <c r="AT37" s="357">
        <f t="shared" si="2"/>
        <v>1.7879325453014416</v>
      </c>
      <c r="AU37" s="357">
        <f t="shared" si="3"/>
        <v>8.9932032969963132</v>
      </c>
      <c r="AV37" s="357"/>
      <c r="AW37" s="144">
        <f t="shared" si="4"/>
        <v>2.8011204481792717E-3</v>
      </c>
      <c r="AX37">
        <f t="shared" si="5"/>
        <v>0</v>
      </c>
      <c r="AY37">
        <f t="shared" si="6"/>
        <v>0</v>
      </c>
      <c r="AZ37">
        <f t="shared" si="7"/>
        <v>0</v>
      </c>
      <c r="BA37">
        <f t="shared" si="8"/>
        <v>0</v>
      </c>
      <c r="BB37">
        <f t="shared" si="9"/>
        <v>1</v>
      </c>
      <c r="BC37">
        <f t="shared" si="10"/>
        <v>0</v>
      </c>
    </row>
    <row r="38" spans="10:55" ht="20" x14ac:dyDescent="0.4">
      <c r="J38" s="360">
        <v>38504</v>
      </c>
      <c r="K38" s="361">
        <v>2.5</v>
      </c>
      <c r="L38" s="362">
        <v>4.5</v>
      </c>
      <c r="M38" s="363">
        <v>4.25</v>
      </c>
      <c r="N38" s="362">
        <v>25963.200000000001</v>
      </c>
      <c r="O38" s="364">
        <v>-164574</v>
      </c>
      <c r="P38" s="365"/>
      <c r="Q38" s="366">
        <f t="shared" si="11"/>
        <v>-0.29999999999999982</v>
      </c>
      <c r="R38" s="366">
        <f t="shared" si="11"/>
        <v>0</v>
      </c>
      <c r="S38" s="366">
        <f t="shared" si="11"/>
        <v>0.25</v>
      </c>
      <c r="T38" s="366">
        <f t="shared" si="12"/>
        <v>-19.602147807291896</v>
      </c>
      <c r="U38" s="354">
        <f t="shared" si="13"/>
        <v>-1.2794239822763778</v>
      </c>
      <c r="V38" s="354"/>
      <c r="W38" s="354">
        <f t="shared" si="14"/>
        <v>4.9504950495049506E-3</v>
      </c>
      <c r="X38" s="354">
        <f t="shared" si="15"/>
        <v>0</v>
      </c>
      <c r="Y38" s="354">
        <f t="shared" si="16"/>
        <v>1</v>
      </c>
      <c r="Z38" s="354">
        <f t="shared" si="17"/>
        <v>1</v>
      </c>
      <c r="AA38" s="354">
        <f t="shared" si="18"/>
        <v>0</v>
      </c>
      <c r="AB38" s="354">
        <f t="shared" si="19"/>
        <v>0</v>
      </c>
      <c r="AC38" s="354">
        <f t="shared" si="20"/>
        <v>0</v>
      </c>
      <c r="AD38" s="354">
        <f t="shared" si="21"/>
        <v>0</v>
      </c>
      <c r="AE38" s="354">
        <f t="shared" si="22"/>
        <v>0</v>
      </c>
      <c r="AF38" s="354"/>
      <c r="AG38" s="354"/>
      <c r="AK38" s="33">
        <v>33817</v>
      </c>
      <c r="AL38" s="96">
        <v>20.0658106749888</v>
      </c>
      <c r="AM38" s="32"/>
      <c r="AN38" s="34">
        <v>12</v>
      </c>
      <c r="AO38" s="34">
        <v>1215117752746.9302</v>
      </c>
      <c r="AP38" s="34">
        <v>-192108496.03859401</v>
      </c>
      <c r="AR38" s="357">
        <f t="shared" si="0"/>
        <v>0</v>
      </c>
      <c r="AS38" s="357">
        <f t="shared" si="1"/>
        <v>0</v>
      </c>
      <c r="AT38" s="357">
        <f t="shared" si="2"/>
        <v>0.55139021612219752</v>
      </c>
      <c r="AU38" s="357">
        <f t="shared" si="3"/>
        <v>63.243748103470978</v>
      </c>
      <c r="AV38" s="357"/>
      <c r="AW38" s="144">
        <f t="shared" si="4"/>
        <v>2.8011204481792717E-3</v>
      </c>
      <c r="AX38">
        <f t="shared" si="5"/>
        <v>0</v>
      </c>
      <c r="AY38">
        <f t="shared" si="6"/>
        <v>0</v>
      </c>
      <c r="AZ38">
        <f t="shared" si="7"/>
        <v>0</v>
      </c>
      <c r="BA38">
        <f t="shared" si="8"/>
        <v>0</v>
      </c>
      <c r="BB38">
        <f t="shared" si="9"/>
        <v>0</v>
      </c>
      <c r="BC38">
        <f t="shared" si="10"/>
        <v>0</v>
      </c>
    </row>
    <row r="39" spans="10:55" ht="20" x14ac:dyDescent="0.4">
      <c r="J39" s="360">
        <v>38534</v>
      </c>
      <c r="K39" s="361">
        <v>3.2</v>
      </c>
      <c r="L39" s="362">
        <v>4.4000000000000004</v>
      </c>
      <c r="M39" s="363">
        <v>4.25</v>
      </c>
      <c r="N39" s="362">
        <v>26066.3</v>
      </c>
      <c r="O39" s="364">
        <v>-164742</v>
      </c>
      <c r="P39" s="365"/>
      <c r="Q39" s="366">
        <f t="shared" si="11"/>
        <v>0.70000000000000018</v>
      </c>
      <c r="R39" s="366">
        <f t="shared" si="11"/>
        <v>-9.9999999999999645E-2</v>
      </c>
      <c r="S39" s="366">
        <f t="shared" si="11"/>
        <v>0</v>
      </c>
      <c r="T39" s="366">
        <f t="shared" si="12"/>
        <v>0.39710051149318476</v>
      </c>
      <c r="U39" s="354">
        <f t="shared" si="13"/>
        <v>-0.1020817383061723</v>
      </c>
      <c r="V39" s="354"/>
      <c r="W39" s="354">
        <f t="shared" si="14"/>
        <v>4.9504950495049506E-3</v>
      </c>
      <c r="X39" s="354">
        <f t="shared" si="15"/>
        <v>0</v>
      </c>
      <c r="Y39" s="354">
        <f t="shared" si="16"/>
        <v>0</v>
      </c>
      <c r="Z39" s="354">
        <f t="shared" si="17"/>
        <v>0</v>
      </c>
      <c r="AA39" s="354">
        <f t="shared" si="18"/>
        <v>0</v>
      </c>
      <c r="AB39" s="354">
        <f t="shared" si="19"/>
        <v>1</v>
      </c>
      <c r="AC39" s="354">
        <f t="shared" si="20"/>
        <v>0</v>
      </c>
      <c r="AD39" s="354">
        <f t="shared" si="21"/>
        <v>1</v>
      </c>
      <c r="AE39" s="354">
        <f t="shared" si="22"/>
        <v>0</v>
      </c>
      <c r="AF39" s="354"/>
      <c r="AG39" s="354"/>
      <c r="AK39" s="33">
        <v>33848</v>
      </c>
      <c r="AL39" s="96">
        <v>20.148727248007599</v>
      </c>
      <c r="AM39" s="32"/>
      <c r="AN39" s="34">
        <v>12</v>
      </c>
      <c r="AO39" s="34">
        <v>1200230495179.0498</v>
      </c>
      <c r="AP39" s="34">
        <v>-329276922.23965502</v>
      </c>
      <c r="AR39" s="357">
        <f t="shared" si="0"/>
        <v>0.41322314040444719</v>
      </c>
      <c r="AS39" s="357">
        <f t="shared" si="1"/>
        <v>0</v>
      </c>
      <c r="AT39" s="357">
        <f t="shared" si="2"/>
        <v>-1.2251699503382127</v>
      </c>
      <c r="AU39" s="357">
        <f t="shared" si="3"/>
        <v>-71.401540811346678</v>
      </c>
      <c r="AV39" s="357"/>
      <c r="AW39" s="144">
        <f t="shared" si="4"/>
        <v>2.8011204481792717E-3</v>
      </c>
      <c r="AX39">
        <f t="shared" si="5"/>
        <v>0</v>
      </c>
      <c r="AY39">
        <f t="shared" si="6"/>
        <v>0</v>
      </c>
      <c r="AZ39">
        <f t="shared" si="7"/>
        <v>0</v>
      </c>
      <c r="BA39">
        <f t="shared" si="8"/>
        <v>0</v>
      </c>
      <c r="BB39">
        <f t="shared" si="9"/>
        <v>0</v>
      </c>
      <c r="BC39">
        <f t="shared" si="10"/>
        <v>1</v>
      </c>
    </row>
    <row r="40" spans="10:55" ht="20" x14ac:dyDescent="0.4">
      <c r="J40" s="360">
        <v>38565</v>
      </c>
      <c r="K40" s="361">
        <v>3.6</v>
      </c>
      <c r="L40" s="362">
        <v>4.3</v>
      </c>
      <c r="M40" s="363">
        <v>4.5</v>
      </c>
      <c r="N40" s="362">
        <v>32774.300000000003</v>
      </c>
      <c r="O40" s="364">
        <v>-166385</v>
      </c>
      <c r="P40" s="365"/>
      <c r="Q40" s="366">
        <f t="shared" si="11"/>
        <v>0.39999999999999991</v>
      </c>
      <c r="R40" s="366">
        <f t="shared" si="11"/>
        <v>-0.10000000000000053</v>
      </c>
      <c r="S40" s="366">
        <f t="shared" si="11"/>
        <v>0.25</v>
      </c>
      <c r="T40" s="366">
        <f t="shared" si="12"/>
        <v>25.734377337788654</v>
      </c>
      <c r="U40" s="354">
        <f t="shared" si="13"/>
        <v>-0.9973170169112916</v>
      </c>
      <c r="V40" s="354"/>
      <c r="W40" s="354">
        <f t="shared" si="14"/>
        <v>4.9504950495049506E-3</v>
      </c>
      <c r="X40" s="354">
        <f t="shared" si="15"/>
        <v>0</v>
      </c>
      <c r="Y40" s="354">
        <f t="shared" si="16"/>
        <v>0</v>
      </c>
      <c r="Z40" s="354">
        <f t="shared" si="17"/>
        <v>0</v>
      </c>
      <c r="AA40" s="354">
        <f t="shared" si="18"/>
        <v>0</v>
      </c>
      <c r="AB40" s="354">
        <f t="shared" si="19"/>
        <v>1</v>
      </c>
      <c r="AC40" s="354">
        <f t="shared" si="20"/>
        <v>0</v>
      </c>
      <c r="AD40" s="354">
        <f t="shared" si="21"/>
        <v>1</v>
      </c>
      <c r="AE40" s="354">
        <f t="shared" si="22"/>
        <v>0</v>
      </c>
      <c r="AF40" s="354"/>
      <c r="AG40" s="354"/>
      <c r="AK40" s="33">
        <v>33878</v>
      </c>
      <c r="AL40" s="96">
        <v>20.231643821064701</v>
      </c>
      <c r="AM40" s="32"/>
      <c r="AN40" s="34">
        <v>12</v>
      </c>
      <c r="AO40" s="34">
        <v>1200938508149.0701</v>
      </c>
      <c r="AP40" s="34">
        <v>-84051352.513186693</v>
      </c>
      <c r="AR40" s="357">
        <f t="shared" si="0"/>
        <v>0.41152263384428167</v>
      </c>
      <c r="AS40" s="357">
        <f t="shared" si="1"/>
        <v>0</v>
      </c>
      <c r="AT40" s="357">
        <f t="shared" si="2"/>
        <v>5.8989750124174498E-2</v>
      </c>
      <c r="AU40" s="357">
        <f t="shared" si="3"/>
        <v>74.473961934079227</v>
      </c>
      <c r="AV40" s="357"/>
      <c r="AW40" s="144">
        <f t="shared" si="4"/>
        <v>2.8011204481792717E-3</v>
      </c>
      <c r="AX40">
        <f t="shared" si="5"/>
        <v>0</v>
      </c>
      <c r="AY40">
        <f t="shared" si="6"/>
        <v>0</v>
      </c>
      <c r="AZ40">
        <f t="shared" si="7"/>
        <v>0</v>
      </c>
      <c r="BA40">
        <f t="shared" si="8"/>
        <v>0</v>
      </c>
      <c r="BB40">
        <f t="shared" si="9"/>
        <v>1</v>
      </c>
      <c r="BC40">
        <f t="shared" si="10"/>
        <v>0</v>
      </c>
    </row>
    <row r="41" spans="10:55" ht="20" x14ac:dyDescent="0.4">
      <c r="J41" s="360">
        <v>38596</v>
      </c>
      <c r="K41" s="361">
        <v>4.7</v>
      </c>
      <c r="L41" s="362">
        <v>4.5</v>
      </c>
      <c r="M41" s="363">
        <v>4.75</v>
      </c>
      <c r="N41" s="362">
        <v>26350.799999999999</v>
      </c>
      <c r="O41" s="364">
        <v>-171808</v>
      </c>
      <c r="P41" s="365"/>
      <c r="Q41" s="366">
        <f t="shared" si="11"/>
        <v>1.1000000000000001</v>
      </c>
      <c r="R41" s="366">
        <f t="shared" si="11"/>
        <v>0.20000000000000018</v>
      </c>
      <c r="S41" s="366">
        <f t="shared" si="11"/>
        <v>0.25</v>
      </c>
      <c r="T41" s="366">
        <f t="shared" si="12"/>
        <v>-19.599198152210736</v>
      </c>
      <c r="U41" s="354">
        <f t="shared" si="13"/>
        <v>-3.2593082309102384</v>
      </c>
      <c r="V41" s="354"/>
      <c r="W41" s="354">
        <f t="shared" si="14"/>
        <v>4.9504950495049506E-3</v>
      </c>
      <c r="X41" s="354">
        <f t="shared" si="15"/>
        <v>0</v>
      </c>
      <c r="Y41" s="354">
        <f t="shared" si="16"/>
        <v>0</v>
      </c>
      <c r="Z41" s="354">
        <f t="shared" si="17"/>
        <v>0</v>
      </c>
      <c r="AA41" s="354">
        <f t="shared" si="18"/>
        <v>0</v>
      </c>
      <c r="AB41" s="354">
        <f t="shared" si="19"/>
        <v>0</v>
      </c>
      <c r="AC41" s="354">
        <f t="shared" si="20"/>
        <v>0</v>
      </c>
      <c r="AD41" s="354">
        <f t="shared" si="21"/>
        <v>0</v>
      </c>
      <c r="AE41" s="354">
        <f t="shared" si="22"/>
        <v>1</v>
      </c>
      <c r="AF41" s="354"/>
      <c r="AG41" s="354"/>
      <c r="AK41" s="33">
        <v>33909</v>
      </c>
      <c r="AL41" s="96">
        <v>20.231643821064701</v>
      </c>
      <c r="AM41" s="32"/>
      <c r="AN41" s="34">
        <v>12</v>
      </c>
      <c r="AO41" s="34">
        <v>1195975938160.6699</v>
      </c>
      <c r="AP41" s="34">
        <v>-245335791.40039799</v>
      </c>
      <c r="AR41" s="357">
        <f t="shared" si="0"/>
        <v>0</v>
      </c>
      <c r="AS41" s="357">
        <f t="shared" si="1"/>
        <v>0</v>
      </c>
      <c r="AT41" s="357">
        <f t="shared" si="2"/>
        <v>-0.41322432037329204</v>
      </c>
      <c r="AU41" s="357">
        <f t="shared" si="3"/>
        <v>-191.88797570141136</v>
      </c>
      <c r="AV41" s="357"/>
      <c r="AW41" s="144">
        <f t="shared" si="4"/>
        <v>2.8011204481792717E-3</v>
      </c>
      <c r="AX41">
        <f t="shared" si="5"/>
        <v>0</v>
      </c>
      <c r="AY41">
        <f t="shared" si="6"/>
        <v>0</v>
      </c>
      <c r="AZ41">
        <f t="shared" si="7"/>
        <v>0</v>
      </c>
      <c r="BA41">
        <f t="shared" si="8"/>
        <v>0</v>
      </c>
      <c r="BB41">
        <f t="shared" si="9"/>
        <v>0</v>
      </c>
      <c r="BC41">
        <f t="shared" si="10"/>
        <v>0</v>
      </c>
    </row>
    <row r="42" spans="10:55" ht="20" x14ac:dyDescent="0.4">
      <c r="J42" s="360">
        <v>38626</v>
      </c>
      <c r="K42" s="361">
        <v>4.3</v>
      </c>
      <c r="L42" s="362">
        <v>4.4000000000000004</v>
      </c>
      <c r="M42" s="363">
        <v>4.75</v>
      </c>
      <c r="N42" s="362">
        <v>33114.1</v>
      </c>
      <c r="O42" s="364">
        <v>-176528</v>
      </c>
      <c r="P42" s="365"/>
      <c r="Q42" s="366">
        <f t="shared" si="11"/>
        <v>-0.40000000000000036</v>
      </c>
      <c r="R42" s="366">
        <f t="shared" si="11"/>
        <v>-9.9999999999999645E-2</v>
      </c>
      <c r="S42" s="366">
        <f t="shared" si="11"/>
        <v>0</v>
      </c>
      <c r="T42" s="366">
        <f t="shared" si="12"/>
        <v>25.666393430180484</v>
      </c>
      <c r="U42" s="354">
        <f t="shared" si="13"/>
        <v>-2.7472527472527473</v>
      </c>
      <c r="V42" s="354"/>
      <c r="W42" s="354">
        <f t="shared" si="14"/>
        <v>4.9504950495049506E-3</v>
      </c>
      <c r="X42" s="354">
        <f t="shared" si="15"/>
        <v>0</v>
      </c>
      <c r="Y42" s="354">
        <f t="shared" si="16"/>
        <v>0</v>
      </c>
      <c r="Z42" s="354">
        <f t="shared" si="17"/>
        <v>0</v>
      </c>
      <c r="AA42" s="354">
        <f t="shared" si="18"/>
        <v>0</v>
      </c>
      <c r="AB42" s="354">
        <f t="shared" si="19"/>
        <v>0</v>
      </c>
      <c r="AC42" s="354">
        <f t="shared" si="20"/>
        <v>0</v>
      </c>
      <c r="AD42" s="354">
        <f t="shared" si="21"/>
        <v>0</v>
      </c>
      <c r="AE42" s="354">
        <f t="shared" si="22"/>
        <v>0</v>
      </c>
      <c r="AF42" s="354"/>
      <c r="AG42" s="354"/>
      <c r="AK42" s="33">
        <v>33939</v>
      </c>
      <c r="AL42" s="96">
        <v>20.148727248007599</v>
      </c>
      <c r="AM42" s="32"/>
      <c r="AN42" s="34">
        <v>12</v>
      </c>
      <c r="AO42" s="34">
        <v>1185476556960.1201</v>
      </c>
      <c r="AP42" s="34">
        <v>-354694546.50258702</v>
      </c>
      <c r="AR42" s="357">
        <f t="shared" si="0"/>
        <v>-0.40983606567238284</v>
      </c>
      <c r="AS42" s="357">
        <f t="shared" si="1"/>
        <v>0</v>
      </c>
      <c r="AT42" s="357">
        <f t="shared" si="2"/>
        <v>-0.8778923442805332</v>
      </c>
      <c r="AU42" s="357">
        <f t="shared" si="3"/>
        <v>-44.575132913937985</v>
      </c>
      <c r="AV42" s="357"/>
      <c r="AW42" s="144">
        <f t="shared" si="4"/>
        <v>2.8011204481792717E-3</v>
      </c>
      <c r="AX42">
        <f t="shared" si="5"/>
        <v>0</v>
      </c>
      <c r="AY42">
        <f t="shared" si="6"/>
        <v>1</v>
      </c>
      <c r="AZ42">
        <f t="shared" si="7"/>
        <v>0</v>
      </c>
      <c r="BA42">
        <f t="shared" si="8"/>
        <v>0</v>
      </c>
      <c r="BB42">
        <f t="shared" si="9"/>
        <v>0</v>
      </c>
      <c r="BC42">
        <f t="shared" si="10"/>
        <v>0</v>
      </c>
    </row>
    <row r="43" spans="10:55" ht="20" x14ac:dyDescent="0.4">
      <c r="J43" s="360">
        <v>38657</v>
      </c>
      <c r="K43" s="361">
        <v>3.5</v>
      </c>
      <c r="L43" s="362">
        <v>4.4000000000000004</v>
      </c>
      <c r="M43" s="363">
        <v>5</v>
      </c>
      <c r="N43" s="362">
        <v>26563.8</v>
      </c>
      <c r="O43" s="364">
        <v>-174746</v>
      </c>
      <c r="P43" s="365"/>
      <c r="Q43" s="366">
        <f t="shared" si="11"/>
        <v>-0.79999999999999982</v>
      </c>
      <c r="R43" s="366">
        <f t="shared" si="11"/>
        <v>0</v>
      </c>
      <c r="S43" s="366">
        <f t="shared" si="11"/>
        <v>0.25</v>
      </c>
      <c r="T43" s="366">
        <f t="shared" si="12"/>
        <v>-19.780999634596739</v>
      </c>
      <c r="U43" s="354">
        <f t="shared" si="13"/>
        <v>1.0094715852442673</v>
      </c>
      <c r="V43" s="354"/>
      <c r="W43" s="354">
        <f t="shared" si="14"/>
        <v>4.9504950495049506E-3</v>
      </c>
      <c r="X43" s="354">
        <f t="shared" si="15"/>
        <v>0</v>
      </c>
      <c r="Y43" s="354">
        <f t="shared" si="16"/>
        <v>1</v>
      </c>
      <c r="Z43" s="354">
        <f t="shared" si="17"/>
        <v>1</v>
      </c>
      <c r="AA43" s="354">
        <f t="shared" si="18"/>
        <v>1</v>
      </c>
      <c r="AB43" s="354">
        <f t="shared" si="19"/>
        <v>0</v>
      </c>
      <c r="AC43" s="354">
        <f t="shared" si="20"/>
        <v>0</v>
      </c>
      <c r="AD43" s="354">
        <f t="shared" si="21"/>
        <v>0</v>
      </c>
      <c r="AE43" s="354">
        <f t="shared" si="22"/>
        <v>0</v>
      </c>
      <c r="AF43" s="354"/>
      <c r="AG43" s="354"/>
      <c r="AK43" s="33">
        <v>33970</v>
      </c>
      <c r="AL43" s="96">
        <v>19.982894101931802</v>
      </c>
      <c r="AM43" s="32"/>
      <c r="AN43" s="34">
        <v>12</v>
      </c>
      <c r="AO43" s="34">
        <v>1205310750311.73</v>
      </c>
      <c r="AP43" s="34">
        <v>-102364393.446881</v>
      </c>
      <c r="AR43" s="357">
        <f t="shared" si="0"/>
        <v>-0.82304526749795648</v>
      </c>
      <c r="AS43" s="357">
        <f t="shared" si="1"/>
        <v>0</v>
      </c>
      <c r="AT43" s="357">
        <f t="shared" si="2"/>
        <v>1.673098741190636</v>
      </c>
      <c r="AU43" s="357">
        <f t="shared" si="3"/>
        <v>71.140127623548238</v>
      </c>
      <c r="AV43" s="357"/>
      <c r="AW43" s="144">
        <f t="shared" si="4"/>
        <v>2.8011204481792717E-3</v>
      </c>
      <c r="AX43">
        <f t="shared" si="5"/>
        <v>0</v>
      </c>
      <c r="AY43">
        <f t="shared" si="6"/>
        <v>0</v>
      </c>
      <c r="AZ43">
        <f t="shared" si="7"/>
        <v>1</v>
      </c>
      <c r="BA43">
        <f t="shared" si="8"/>
        <v>0</v>
      </c>
      <c r="BB43">
        <f t="shared" si="9"/>
        <v>0</v>
      </c>
      <c r="BC43">
        <f t="shared" si="10"/>
        <v>0</v>
      </c>
    </row>
    <row r="44" spans="10:55" ht="20" x14ac:dyDescent="0.4">
      <c r="J44" s="360">
        <v>38687</v>
      </c>
      <c r="K44" s="361">
        <v>3.4</v>
      </c>
      <c r="L44" s="362">
        <v>4.3</v>
      </c>
      <c r="M44" s="363">
        <v>5.25</v>
      </c>
      <c r="N44" s="362">
        <v>26658.799999999999</v>
      </c>
      <c r="O44" s="364">
        <v>-177643</v>
      </c>
      <c r="P44" s="365"/>
      <c r="Q44" s="366">
        <f t="shared" si="11"/>
        <v>-0.10000000000000009</v>
      </c>
      <c r="R44" s="366">
        <f t="shared" si="11"/>
        <v>-0.10000000000000053</v>
      </c>
      <c r="S44" s="366">
        <f t="shared" si="11"/>
        <v>0.25</v>
      </c>
      <c r="T44" s="366">
        <f t="shared" si="12"/>
        <v>0.35762955601231755</v>
      </c>
      <c r="U44" s="354">
        <f t="shared" si="13"/>
        <v>-1.6578348002243257</v>
      </c>
      <c r="V44" s="354"/>
      <c r="W44" s="354">
        <f t="shared" si="14"/>
        <v>4.9504950495049506E-3</v>
      </c>
      <c r="X44" s="354">
        <f t="shared" si="15"/>
        <v>0</v>
      </c>
      <c r="Y44" s="354">
        <f t="shared" si="16"/>
        <v>1</v>
      </c>
      <c r="Z44" s="354">
        <f t="shared" si="17"/>
        <v>0</v>
      </c>
      <c r="AA44" s="354">
        <f t="shared" si="18"/>
        <v>0</v>
      </c>
      <c r="AB44" s="354">
        <f t="shared" si="19"/>
        <v>0</v>
      </c>
      <c r="AC44" s="354">
        <f t="shared" si="20"/>
        <v>0</v>
      </c>
      <c r="AD44" s="354">
        <f t="shared" si="21"/>
        <v>0</v>
      </c>
      <c r="AE44" s="354">
        <f t="shared" si="22"/>
        <v>0</v>
      </c>
      <c r="AF44" s="354"/>
      <c r="AG44" s="354"/>
      <c r="AK44" s="33">
        <v>34001</v>
      </c>
      <c r="AL44" s="96">
        <v>19.982894101931802</v>
      </c>
      <c r="AM44" s="32"/>
      <c r="AN44" s="34">
        <v>12</v>
      </c>
      <c r="AO44" s="34">
        <v>1208851067074.48</v>
      </c>
      <c r="AP44" s="34">
        <v>-154494963.51617602</v>
      </c>
      <c r="AR44" s="357">
        <f t="shared" si="0"/>
        <v>0</v>
      </c>
      <c r="AS44" s="357">
        <f t="shared" si="1"/>
        <v>0</v>
      </c>
      <c r="AT44" s="357">
        <f t="shared" si="2"/>
        <v>0.29372647359482745</v>
      </c>
      <c r="AU44" s="357">
        <f t="shared" si="3"/>
        <v>-50.926467997240323</v>
      </c>
      <c r="AV44" s="357"/>
      <c r="AW44" s="144">
        <f t="shared" si="4"/>
        <v>2.8011204481792717E-3</v>
      </c>
      <c r="AX44">
        <f t="shared" si="5"/>
        <v>0</v>
      </c>
      <c r="AY44">
        <f t="shared" si="6"/>
        <v>0</v>
      </c>
      <c r="AZ44">
        <f t="shared" si="7"/>
        <v>0</v>
      </c>
      <c r="BA44">
        <f t="shared" si="8"/>
        <v>0</v>
      </c>
      <c r="BB44">
        <f t="shared" si="9"/>
        <v>0</v>
      </c>
      <c r="BC44">
        <f t="shared" si="10"/>
        <v>0</v>
      </c>
    </row>
    <row r="45" spans="10:55" ht="20" x14ac:dyDescent="0.4">
      <c r="J45" s="360">
        <v>38718</v>
      </c>
      <c r="K45" s="361">
        <v>4</v>
      </c>
      <c r="L45" s="362">
        <v>4.2</v>
      </c>
      <c r="M45" s="363">
        <v>5.5</v>
      </c>
      <c r="N45" s="362">
        <v>33534.400000000001</v>
      </c>
      <c r="O45" s="364">
        <v>-181741</v>
      </c>
      <c r="P45" s="365"/>
      <c r="Q45" s="366">
        <f t="shared" si="11"/>
        <v>0.60000000000000009</v>
      </c>
      <c r="R45" s="366">
        <f t="shared" si="11"/>
        <v>-9.9999999999999645E-2</v>
      </c>
      <c r="S45" s="366">
        <f t="shared" si="11"/>
        <v>0.25</v>
      </c>
      <c r="T45" s="366">
        <f t="shared" si="12"/>
        <v>25.791108376971216</v>
      </c>
      <c r="U45" s="354">
        <f t="shared" si="13"/>
        <v>-2.3068738987745085</v>
      </c>
      <c r="V45" s="354"/>
      <c r="W45" s="354">
        <f t="shared" si="14"/>
        <v>4.9504950495049506E-3</v>
      </c>
      <c r="X45" s="354">
        <f t="shared" si="15"/>
        <v>0</v>
      </c>
      <c r="Y45" s="354">
        <f t="shared" si="16"/>
        <v>0</v>
      </c>
      <c r="Z45" s="354">
        <f t="shared" si="17"/>
        <v>0</v>
      </c>
      <c r="AA45" s="354">
        <f t="shared" si="18"/>
        <v>0</v>
      </c>
      <c r="AB45" s="354">
        <f t="shared" si="19"/>
        <v>1</v>
      </c>
      <c r="AC45" s="354">
        <f t="shared" si="20"/>
        <v>0</v>
      </c>
      <c r="AD45" s="354">
        <f t="shared" si="21"/>
        <v>1</v>
      </c>
      <c r="AE45" s="354">
        <f t="shared" si="22"/>
        <v>0</v>
      </c>
      <c r="AF45" s="354"/>
      <c r="AG45" s="354"/>
      <c r="AK45" s="33">
        <v>34029</v>
      </c>
      <c r="AL45" s="96">
        <v>20.148727248007599</v>
      </c>
      <c r="AM45" s="32"/>
      <c r="AN45" s="34">
        <v>12</v>
      </c>
      <c r="AO45" s="34">
        <v>1235007608532.22</v>
      </c>
      <c r="AP45" s="34">
        <v>-3381427.2326555201</v>
      </c>
      <c r="AR45" s="357">
        <f t="shared" si="0"/>
        <v>0.82987551868058118</v>
      </c>
      <c r="AS45" s="357">
        <f t="shared" si="1"/>
        <v>0</v>
      </c>
      <c r="AT45" s="357">
        <f t="shared" si="2"/>
        <v>2.1637521916608797</v>
      </c>
      <c r="AU45" s="357">
        <f t="shared" si="3"/>
        <v>97.811302610973812</v>
      </c>
      <c r="AV45" s="357"/>
      <c r="AW45" s="144">
        <f t="shared" si="4"/>
        <v>2.8011204481792717E-3</v>
      </c>
      <c r="AX45">
        <f t="shared" si="5"/>
        <v>0</v>
      </c>
      <c r="AY45">
        <f t="shared" si="6"/>
        <v>0</v>
      </c>
      <c r="AZ45">
        <f t="shared" si="7"/>
        <v>0</v>
      </c>
      <c r="BA45">
        <f t="shared" si="8"/>
        <v>0</v>
      </c>
      <c r="BB45">
        <f t="shared" si="9"/>
        <v>1</v>
      </c>
      <c r="BC45">
        <f t="shared" si="10"/>
        <v>0</v>
      </c>
    </row>
    <row r="46" spans="10:55" ht="20" x14ac:dyDescent="0.4">
      <c r="J46" s="360">
        <v>38749</v>
      </c>
      <c r="K46" s="361">
        <v>3.6</v>
      </c>
      <c r="L46" s="362">
        <v>4.2</v>
      </c>
      <c r="M46" s="363">
        <v>5.5</v>
      </c>
      <c r="N46" s="362">
        <v>26935.7</v>
      </c>
      <c r="O46" s="364">
        <v>-178503</v>
      </c>
      <c r="P46" s="365"/>
      <c r="Q46" s="366">
        <f t="shared" si="11"/>
        <v>-0.39999999999999991</v>
      </c>
      <c r="R46" s="366">
        <f t="shared" si="11"/>
        <v>0</v>
      </c>
      <c r="S46" s="366">
        <f t="shared" si="11"/>
        <v>0</v>
      </c>
      <c r="T46" s="366">
        <f t="shared" si="12"/>
        <v>-19.677405887685481</v>
      </c>
      <c r="U46" s="354">
        <f t="shared" si="13"/>
        <v>1.781656313104913</v>
      </c>
      <c r="V46" s="354"/>
      <c r="W46" s="354">
        <f t="shared" si="14"/>
        <v>4.9504950495049506E-3</v>
      </c>
      <c r="X46" s="354">
        <f t="shared" si="15"/>
        <v>0</v>
      </c>
      <c r="Y46" s="354">
        <f t="shared" si="16"/>
        <v>0</v>
      </c>
      <c r="Z46" s="354">
        <f t="shared" si="17"/>
        <v>1</v>
      </c>
      <c r="AA46" s="354">
        <f t="shared" si="18"/>
        <v>1</v>
      </c>
      <c r="AB46" s="354">
        <f t="shared" si="19"/>
        <v>0</v>
      </c>
      <c r="AC46" s="354">
        <f t="shared" si="20"/>
        <v>0</v>
      </c>
      <c r="AD46" s="354">
        <f t="shared" si="21"/>
        <v>0</v>
      </c>
      <c r="AE46" s="354">
        <f t="shared" si="22"/>
        <v>0</v>
      </c>
      <c r="AF46" s="354"/>
      <c r="AG46" s="354"/>
      <c r="AK46" s="33">
        <v>34060</v>
      </c>
      <c r="AL46" s="96">
        <v>20.3145603940835</v>
      </c>
      <c r="AM46" s="32"/>
      <c r="AN46" s="34">
        <v>12</v>
      </c>
      <c r="AO46" s="34">
        <v>1292054807876</v>
      </c>
      <c r="AP46" s="34">
        <v>4781234.7021393804</v>
      </c>
      <c r="AR46" s="357">
        <f t="shared" si="0"/>
        <v>0.82304526749846785</v>
      </c>
      <c r="AS46" s="357">
        <f t="shared" si="1"/>
        <v>0</v>
      </c>
      <c r="AT46" s="357">
        <f t="shared" si="2"/>
        <v>4.6191779669745845</v>
      </c>
      <c r="AU46" s="357">
        <f t="shared" si="3"/>
        <v>241.39694197661493</v>
      </c>
      <c r="AV46" s="357"/>
      <c r="AW46" s="144">
        <f t="shared" si="4"/>
        <v>2.8011204481792717E-3</v>
      </c>
      <c r="AX46">
        <f t="shared" si="5"/>
        <v>0</v>
      </c>
      <c r="AY46">
        <f t="shared" si="6"/>
        <v>0</v>
      </c>
      <c r="AZ46">
        <f t="shared" si="7"/>
        <v>0</v>
      </c>
      <c r="BA46">
        <f t="shared" si="8"/>
        <v>0</v>
      </c>
      <c r="BB46">
        <f t="shared" si="9"/>
        <v>1</v>
      </c>
      <c r="BC46">
        <f t="shared" si="10"/>
        <v>0</v>
      </c>
    </row>
    <row r="47" spans="10:55" ht="20" x14ac:dyDescent="0.4">
      <c r="J47" s="360">
        <v>38777</v>
      </c>
      <c r="K47" s="361">
        <v>3.4</v>
      </c>
      <c r="L47" s="362">
        <v>4.0999999999999996</v>
      </c>
      <c r="M47" s="363">
        <v>5.75</v>
      </c>
      <c r="N47" s="362">
        <v>26994.799999999999</v>
      </c>
      <c r="O47" s="364">
        <v>-180846</v>
      </c>
      <c r="P47" s="365"/>
      <c r="Q47" s="366">
        <f t="shared" si="11"/>
        <v>-0.20000000000000018</v>
      </c>
      <c r="R47" s="366">
        <f t="shared" si="11"/>
        <v>-0.10000000000000053</v>
      </c>
      <c r="S47" s="366">
        <f t="shared" si="11"/>
        <v>0.25</v>
      </c>
      <c r="T47" s="366">
        <f t="shared" si="12"/>
        <v>0.21941141310602119</v>
      </c>
      <c r="U47" s="354">
        <f t="shared" si="13"/>
        <v>-1.3125829817986252</v>
      </c>
      <c r="V47" s="354"/>
      <c r="W47" s="354">
        <f t="shared" si="14"/>
        <v>4.9504950495049506E-3</v>
      </c>
      <c r="X47" s="354">
        <f t="shared" si="15"/>
        <v>0</v>
      </c>
      <c r="Y47" s="354">
        <f t="shared" si="16"/>
        <v>1</v>
      </c>
      <c r="Z47" s="354">
        <f t="shared" si="17"/>
        <v>0</v>
      </c>
      <c r="AA47" s="354">
        <f t="shared" si="18"/>
        <v>0</v>
      </c>
      <c r="AB47" s="354">
        <f t="shared" si="19"/>
        <v>0</v>
      </c>
      <c r="AC47" s="354">
        <f t="shared" si="20"/>
        <v>0</v>
      </c>
      <c r="AD47" s="354">
        <f t="shared" si="21"/>
        <v>0</v>
      </c>
      <c r="AE47" s="354">
        <f t="shared" si="22"/>
        <v>0</v>
      </c>
      <c r="AF47" s="354"/>
      <c r="AG47" s="354"/>
      <c r="AK47" s="33">
        <v>34090</v>
      </c>
      <c r="AL47" s="96">
        <v>20.397476967140602</v>
      </c>
      <c r="AM47" s="32"/>
      <c r="AN47" s="34">
        <v>12</v>
      </c>
      <c r="AO47" s="34">
        <v>1284150976454.3599</v>
      </c>
      <c r="AP47" s="34">
        <v>25999795.455875602</v>
      </c>
      <c r="AR47" s="357">
        <f t="shared" si="0"/>
        <v>0.40816326540470099</v>
      </c>
      <c r="AS47" s="357">
        <f t="shared" si="1"/>
        <v>0</v>
      </c>
      <c r="AT47" s="357">
        <f t="shared" si="2"/>
        <v>-0.61172570803193638</v>
      </c>
      <c r="AU47" s="357">
        <f t="shared" si="3"/>
        <v>-443.78831150543397</v>
      </c>
      <c r="AV47" s="357"/>
      <c r="AW47" s="144">
        <f t="shared" si="4"/>
        <v>2.8011204481792717E-3</v>
      </c>
      <c r="AX47">
        <f t="shared" si="5"/>
        <v>0</v>
      </c>
      <c r="AY47">
        <f t="shared" si="6"/>
        <v>0</v>
      </c>
      <c r="AZ47">
        <f t="shared" si="7"/>
        <v>0</v>
      </c>
      <c r="BA47">
        <f t="shared" si="8"/>
        <v>0</v>
      </c>
      <c r="BB47">
        <f t="shared" si="9"/>
        <v>0</v>
      </c>
      <c r="BC47">
        <f t="shared" si="10"/>
        <v>1</v>
      </c>
    </row>
    <row r="48" spans="10:55" ht="20" x14ac:dyDescent="0.4">
      <c r="J48" s="360">
        <v>38808</v>
      </c>
      <c r="K48" s="361">
        <v>3.5</v>
      </c>
      <c r="L48" s="362">
        <v>4.2</v>
      </c>
      <c r="M48" s="363">
        <v>5.75</v>
      </c>
      <c r="N48" s="362">
        <v>27121.9</v>
      </c>
      <c r="O48" s="364">
        <v>-181516</v>
      </c>
      <c r="P48" s="365"/>
      <c r="Q48" s="366">
        <f t="shared" si="11"/>
        <v>0.10000000000000009</v>
      </c>
      <c r="R48" s="366">
        <f t="shared" si="11"/>
        <v>0.10000000000000053</v>
      </c>
      <c r="S48" s="366">
        <f t="shared" si="11"/>
        <v>0</v>
      </c>
      <c r="T48" s="366">
        <f t="shared" si="12"/>
        <v>0.47083141938448214</v>
      </c>
      <c r="U48" s="354">
        <f t="shared" si="13"/>
        <v>-0.37048096170222178</v>
      </c>
      <c r="V48" s="354"/>
      <c r="W48" s="354">
        <f t="shared" si="14"/>
        <v>4.9504950495049506E-3</v>
      </c>
      <c r="X48" s="354">
        <f t="shared" si="15"/>
        <v>0</v>
      </c>
      <c r="Y48" s="354">
        <f t="shared" si="16"/>
        <v>0</v>
      </c>
      <c r="Z48" s="354">
        <f t="shared" si="17"/>
        <v>0</v>
      </c>
      <c r="AA48" s="354">
        <f t="shared" si="18"/>
        <v>0</v>
      </c>
      <c r="AB48" s="354">
        <f t="shared" si="19"/>
        <v>0</v>
      </c>
      <c r="AC48" s="354">
        <f t="shared" si="20"/>
        <v>0</v>
      </c>
      <c r="AD48" s="354">
        <f t="shared" si="21"/>
        <v>1</v>
      </c>
      <c r="AE48" s="354">
        <f t="shared" si="22"/>
        <v>0</v>
      </c>
      <c r="AF48" s="354"/>
      <c r="AG48" s="354"/>
      <c r="AK48" s="33">
        <v>34121</v>
      </c>
      <c r="AL48" s="96">
        <v>20.7291432592923</v>
      </c>
      <c r="AM48" s="32"/>
      <c r="AN48" s="34">
        <v>12</v>
      </c>
      <c r="AO48" s="34">
        <v>1288067244692.79</v>
      </c>
      <c r="AP48" s="34">
        <v>-199313475.65671802</v>
      </c>
      <c r="AR48" s="357">
        <f t="shared" si="0"/>
        <v>1.6260162601776571</v>
      </c>
      <c r="AS48" s="357">
        <f t="shared" si="1"/>
        <v>0</v>
      </c>
      <c r="AT48" s="357">
        <f t="shared" si="2"/>
        <v>0.30496945532396003</v>
      </c>
      <c r="AU48" s="357">
        <f t="shared" si="3"/>
        <v>866.59632186327792</v>
      </c>
      <c r="AV48" s="357"/>
      <c r="AW48" s="144">
        <f t="shared" si="4"/>
        <v>2.8011204481792717E-3</v>
      </c>
      <c r="AX48">
        <f t="shared" si="5"/>
        <v>0</v>
      </c>
      <c r="AY48">
        <f t="shared" si="6"/>
        <v>0</v>
      </c>
      <c r="AZ48">
        <f t="shared" si="7"/>
        <v>0</v>
      </c>
      <c r="BA48">
        <f t="shared" si="8"/>
        <v>0</v>
      </c>
      <c r="BB48">
        <f t="shared" si="9"/>
        <v>1</v>
      </c>
      <c r="BC48">
        <f t="shared" si="10"/>
        <v>0</v>
      </c>
    </row>
    <row r="49" spans="10:55" ht="20" x14ac:dyDescent="0.4">
      <c r="J49" s="360">
        <v>38838</v>
      </c>
      <c r="K49" s="361">
        <v>4.2</v>
      </c>
      <c r="L49" s="362">
        <v>4.0999999999999996</v>
      </c>
      <c r="M49" s="363">
        <v>6</v>
      </c>
      <c r="N49" s="362">
        <v>33965</v>
      </c>
      <c r="O49" s="364">
        <v>-185444</v>
      </c>
      <c r="P49" s="365"/>
      <c r="Q49" s="366">
        <f t="shared" si="11"/>
        <v>0.70000000000000018</v>
      </c>
      <c r="R49" s="366">
        <f t="shared" si="11"/>
        <v>-0.10000000000000053</v>
      </c>
      <c r="S49" s="366">
        <f t="shared" si="11"/>
        <v>0.25</v>
      </c>
      <c r="T49" s="366">
        <f t="shared" si="12"/>
        <v>25.230901964832842</v>
      </c>
      <c r="U49" s="354">
        <f t="shared" si="13"/>
        <v>-2.16399656228652</v>
      </c>
      <c r="V49" s="354"/>
      <c r="W49" s="354">
        <f t="shared" si="14"/>
        <v>4.9504950495049506E-3</v>
      </c>
      <c r="X49" s="354">
        <f t="shared" si="15"/>
        <v>0</v>
      </c>
      <c r="Y49" s="354">
        <f t="shared" si="16"/>
        <v>0</v>
      </c>
      <c r="Z49" s="354">
        <f t="shared" si="17"/>
        <v>0</v>
      </c>
      <c r="AA49" s="354">
        <f t="shared" si="18"/>
        <v>0</v>
      </c>
      <c r="AB49" s="354">
        <f t="shared" si="19"/>
        <v>1</v>
      </c>
      <c r="AC49" s="354">
        <f t="shared" si="20"/>
        <v>0</v>
      </c>
      <c r="AD49" s="354">
        <f t="shared" si="21"/>
        <v>1</v>
      </c>
      <c r="AE49" s="354">
        <f t="shared" si="22"/>
        <v>0</v>
      </c>
      <c r="AF49" s="354"/>
      <c r="AG49" s="354"/>
      <c r="AK49" s="33">
        <v>34151</v>
      </c>
      <c r="AL49" s="96">
        <v>20.977892978387001</v>
      </c>
      <c r="AM49" s="32"/>
      <c r="AN49" s="34">
        <v>12</v>
      </c>
      <c r="AO49" s="34">
        <v>1306914614373.5801</v>
      </c>
      <c r="AP49" s="34">
        <v>-88670051.040766701</v>
      </c>
      <c r="AR49" s="357">
        <f t="shared" si="0"/>
        <v>1.1999999999189195</v>
      </c>
      <c r="AS49" s="357">
        <f t="shared" si="1"/>
        <v>0</v>
      </c>
      <c r="AT49" s="357">
        <f t="shared" si="2"/>
        <v>1.4632287062998193</v>
      </c>
      <c r="AU49" s="357">
        <f t="shared" si="3"/>
        <v>55.512264914046717</v>
      </c>
      <c r="AV49" s="357"/>
      <c r="AW49" s="144">
        <f t="shared" si="4"/>
        <v>2.8011204481792717E-3</v>
      </c>
      <c r="AX49">
        <f t="shared" si="5"/>
        <v>0</v>
      </c>
      <c r="AY49">
        <f t="shared" si="6"/>
        <v>0</v>
      </c>
      <c r="AZ49">
        <f t="shared" si="7"/>
        <v>0</v>
      </c>
      <c r="BA49">
        <f t="shared" si="8"/>
        <v>0</v>
      </c>
      <c r="BB49">
        <f t="shared" si="9"/>
        <v>1</v>
      </c>
      <c r="BC49">
        <f t="shared" si="10"/>
        <v>0</v>
      </c>
    </row>
    <row r="50" spans="10:55" ht="20" x14ac:dyDescent="0.4">
      <c r="J50" s="360">
        <v>38869</v>
      </c>
      <c r="K50" s="361">
        <v>4.3</v>
      </c>
      <c r="L50" s="362">
        <v>4.0999999999999996</v>
      </c>
      <c r="M50" s="363">
        <v>6.25</v>
      </c>
      <c r="N50" s="362">
        <v>27308</v>
      </c>
      <c r="O50" s="364">
        <v>-185534</v>
      </c>
      <c r="P50" s="365"/>
      <c r="Q50" s="366">
        <f t="shared" si="11"/>
        <v>9.9999999999999645E-2</v>
      </c>
      <c r="R50" s="366">
        <f t="shared" si="11"/>
        <v>0</v>
      </c>
      <c r="S50" s="366">
        <f t="shared" si="11"/>
        <v>0.25</v>
      </c>
      <c r="T50" s="366">
        <f t="shared" si="12"/>
        <v>-19.599587810981895</v>
      </c>
      <c r="U50" s="354">
        <f t="shared" si="13"/>
        <v>-4.8532171437199373E-2</v>
      </c>
      <c r="V50" s="354"/>
      <c r="W50" s="354">
        <f t="shared" si="14"/>
        <v>4.9504950495049506E-3</v>
      </c>
      <c r="X50" s="354">
        <f t="shared" si="15"/>
        <v>0</v>
      </c>
      <c r="Y50" s="354">
        <f t="shared" si="16"/>
        <v>0</v>
      </c>
      <c r="Z50" s="354">
        <f t="shared" si="17"/>
        <v>0</v>
      </c>
      <c r="AA50" s="354">
        <f t="shared" si="18"/>
        <v>0</v>
      </c>
      <c r="AB50" s="354">
        <f t="shared" si="19"/>
        <v>0</v>
      </c>
      <c r="AC50" s="354">
        <f t="shared" si="20"/>
        <v>0</v>
      </c>
      <c r="AD50" s="354">
        <f t="shared" si="21"/>
        <v>0</v>
      </c>
      <c r="AE50" s="354">
        <f t="shared" si="22"/>
        <v>1</v>
      </c>
      <c r="AF50" s="354"/>
      <c r="AG50" s="354"/>
      <c r="AK50" s="33">
        <v>34182</v>
      </c>
      <c r="AL50" s="96">
        <v>21.2266426975199</v>
      </c>
      <c r="AM50" s="32"/>
      <c r="AN50" s="34">
        <v>12</v>
      </c>
      <c r="AO50" s="34">
        <v>1316411267324.53</v>
      </c>
      <c r="AP50" s="34">
        <v>-150347772.26367903</v>
      </c>
      <c r="AR50" s="357">
        <f t="shared" si="0"/>
        <v>1.185770751091064</v>
      </c>
      <c r="AS50" s="357">
        <f t="shared" si="1"/>
        <v>0</v>
      </c>
      <c r="AT50" s="357">
        <f t="shared" si="2"/>
        <v>0.72664677910131192</v>
      </c>
      <c r="AU50" s="357">
        <f t="shared" si="3"/>
        <v>-69.558684695642668</v>
      </c>
      <c r="AV50" s="357"/>
      <c r="AW50" s="144">
        <f t="shared" si="4"/>
        <v>2.8011204481792717E-3</v>
      </c>
      <c r="AX50">
        <f t="shared" si="5"/>
        <v>0</v>
      </c>
      <c r="AY50">
        <f t="shared" si="6"/>
        <v>0</v>
      </c>
      <c r="AZ50">
        <f t="shared" si="7"/>
        <v>0</v>
      </c>
      <c r="BA50">
        <f t="shared" si="8"/>
        <v>0</v>
      </c>
      <c r="BB50">
        <f t="shared" si="9"/>
        <v>1</v>
      </c>
      <c r="BC50">
        <f t="shared" si="10"/>
        <v>1</v>
      </c>
    </row>
    <row r="51" spans="10:55" ht="20" x14ac:dyDescent="0.4">
      <c r="J51" s="360">
        <v>38899</v>
      </c>
      <c r="K51" s="361">
        <v>4.0999999999999996</v>
      </c>
      <c r="L51" s="362">
        <v>4.2</v>
      </c>
      <c r="M51" s="363">
        <v>6.25</v>
      </c>
      <c r="N51" s="362">
        <v>34351.4</v>
      </c>
      <c r="O51" s="364">
        <v>-186328</v>
      </c>
      <c r="P51" s="365"/>
      <c r="Q51" s="366">
        <f t="shared" si="11"/>
        <v>-0.20000000000000018</v>
      </c>
      <c r="R51" s="366">
        <f t="shared" si="11"/>
        <v>0.10000000000000053</v>
      </c>
      <c r="S51" s="366">
        <f t="shared" si="11"/>
        <v>0</v>
      </c>
      <c r="T51" s="366">
        <f t="shared" si="12"/>
        <v>25.792441775303949</v>
      </c>
      <c r="U51" s="354">
        <f t="shared" si="13"/>
        <v>-0.42795390602261579</v>
      </c>
      <c r="V51" s="354"/>
      <c r="W51" s="354">
        <f t="shared" si="14"/>
        <v>4.9504950495049506E-3</v>
      </c>
      <c r="X51" s="354">
        <f t="shared" si="15"/>
        <v>1</v>
      </c>
      <c r="Y51" s="354">
        <f t="shared" si="16"/>
        <v>0</v>
      </c>
      <c r="Z51" s="354">
        <f t="shared" si="17"/>
        <v>0</v>
      </c>
      <c r="AA51" s="354">
        <f t="shared" si="18"/>
        <v>0</v>
      </c>
      <c r="AB51" s="354">
        <f t="shared" si="19"/>
        <v>0</v>
      </c>
      <c r="AC51" s="354">
        <f t="shared" si="20"/>
        <v>0</v>
      </c>
      <c r="AD51" s="354">
        <f t="shared" si="21"/>
        <v>0</v>
      </c>
      <c r="AE51" s="354">
        <f t="shared" si="22"/>
        <v>0</v>
      </c>
      <c r="AF51" s="354"/>
      <c r="AG51" s="354"/>
      <c r="AK51" s="33">
        <v>34213</v>
      </c>
      <c r="AL51" s="96">
        <v>21.4753924166146</v>
      </c>
      <c r="AM51" s="32"/>
      <c r="AN51" s="34">
        <v>12</v>
      </c>
      <c r="AO51" s="34">
        <v>1342028199444.22</v>
      </c>
      <c r="AP51" s="34">
        <v>-194379600.059459</v>
      </c>
      <c r="AR51" s="357">
        <f t="shared" si="0"/>
        <v>1.1718749999205669</v>
      </c>
      <c r="AS51" s="357">
        <f t="shared" si="1"/>
        <v>0</v>
      </c>
      <c r="AT51" s="357">
        <f t="shared" si="2"/>
        <v>1.9459672486512296</v>
      </c>
      <c r="AU51" s="357">
        <f t="shared" si="3"/>
        <v>-29.28665129707224</v>
      </c>
      <c r="AV51" s="357"/>
      <c r="AW51" s="144">
        <f t="shared" si="4"/>
        <v>2.8011204481792717E-3</v>
      </c>
      <c r="AX51">
        <f t="shared" si="5"/>
        <v>0</v>
      </c>
      <c r="AY51">
        <f t="shared" si="6"/>
        <v>0</v>
      </c>
      <c r="AZ51">
        <f t="shared" si="7"/>
        <v>0</v>
      </c>
      <c r="BA51">
        <f t="shared" si="8"/>
        <v>0</v>
      </c>
      <c r="BB51">
        <f t="shared" si="9"/>
        <v>1</v>
      </c>
      <c r="BC51">
        <f t="shared" si="10"/>
        <v>1</v>
      </c>
    </row>
    <row r="52" spans="10:55" ht="20" x14ac:dyDescent="0.4">
      <c r="J52" s="360">
        <v>38930</v>
      </c>
      <c r="K52" s="361">
        <v>3.8</v>
      </c>
      <c r="L52" s="362">
        <v>4.0999999999999996</v>
      </c>
      <c r="M52" s="363">
        <v>6.25</v>
      </c>
      <c r="N52" s="362">
        <v>27606.5</v>
      </c>
      <c r="O52" s="364">
        <v>-190144</v>
      </c>
      <c r="P52" s="365"/>
      <c r="Q52" s="366">
        <f t="shared" si="11"/>
        <v>-0.29999999999999982</v>
      </c>
      <c r="R52" s="366">
        <f t="shared" si="11"/>
        <v>-0.10000000000000053</v>
      </c>
      <c r="S52" s="366">
        <f t="shared" si="11"/>
        <v>0</v>
      </c>
      <c r="T52" s="366">
        <f t="shared" si="12"/>
        <v>-19.635007597943609</v>
      </c>
      <c r="U52" s="354">
        <f t="shared" si="13"/>
        <v>-2.0480013739212573</v>
      </c>
      <c r="V52" s="354"/>
      <c r="W52" s="354">
        <f t="shared" si="14"/>
        <v>4.9504950495049506E-3</v>
      </c>
      <c r="X52" s="354">
        <f t="shared" si="15"/>
        <v>0</v>
      </c>
      <c r="Y52" s="354">
        <f t="shared" si="16"/>
        <v>0</v>
      </c>
      <c r="Z52" s="354">
        <f t="shared" si="17"/>
        <v>1</v>
      </c>
      <c r="AA52" s="354">
        <f t="shared" si="18"/>
        <v>0</v>
      </c>
      <c r="AB52" s="354">
        <f t="shared" si="19"/>
        <v>0</v>
      </c>
      <c r="AC52" s="354">
        <f t="shared" si="20"/>
        <v>0</v>
      </c>
      <c r="AD52" s="354">
        <f t="shared" si="21"/>
        <v>0</v>
      </c>
      <c r="AE52" s="354">
        <f t="shared" si="22"/>
        <v>0</v>
      </c>
      <c r="AF52" s="354"/>
      <c r="AG52" s="354"/>
      <c r="AK52" s="33">
        <v>34243</v>
      </c>
      <c r="AL52" s="96">
        <v>21.724142135747499</v>
      </c>
      <c r="AM52" s="32"/>
      <c r="AN52" s="34">
        <v>12</v>
      </c>
      <c r="AO52" s="34">
        <v>1328973676995.1702</v>
      </c>
      <c r="AP52" s="34">
        <v>-22933084.082154501</v>
      </c>
      <c r="AR52" s="357">
        <f t="shared" si="0"/>
        <v>1.1583011584014269</v>
      </c>
      <c r="AS52" s="357">
        <f t="shared" si="1"/>
        <v>0</v>
      </c>
      <c r="AT52" s="357">
        <f t="shared" si="2"/>
        <v>-0.97274576305148663</v>
      </c>
      <c r="AU52" s="357">
        <f t="shared" si="3"/>
        <v>88.20190798049822</v>
      </c>
      <c r="AV52" s="357"/>
      <c r="AW52" s="144">
        <f t="shared" si="4"/>
        <v>2.8011204481792717E-3</v>
      </c>
      <c r="AX52">
        <f t="shared" si="5"/>
        <v>0</v>
      </c>
      <c r="AY52">
        <f t="shared" si="6"/>
        <v>0</v>
      </c>
      <c r="AZ52">
        <f t="shared" si="7"/>
        <v>0</v>
      </c>
      <c r="BA52">
        <f t="shared" si="8"/>
        <v>0</v>
      </c>
      <c r="BB52">
        <f t="shared" si="9"/>
        <v>0</v>
      </c>
      <c r="BC52">
        <f t="shared" si="10"/>
        <v>0</v>
      </c>
    </row>
    <row r="53" spans="10:55" ht="20" x14ac:dyDescent="0.4">
      <c r="J53" s="360">
        <v>38961</v>
      </c>
      <c r="K53" s="361">
        <v>2.1</v>
      </c>
      <c r="L53" s="362">
        <v>3.9</v>
      </c>
      <c r="M53" s="363">
        <v>6.25</v>
      </c>
      <c r="N53" s="362">
        <v>27706.5</v>
      </c>
      <c r="O53" s="364">
        <v>-188497</v>
      </c>
      <c r="P53" s="365"/>
      <c r="Q53" s="366">
        <f t="shared" si="11"/>
        <v>-1.6999999999999997</v>
      </c>
      <c r="R53" s="366">
        <f t="shared" si="11"/>
        <v>-0.19999999999999973</v>
      </c>
      <c r="S53" s="366">
        <f t="shared" si="11"/>
        <v>0</v>
      </c>
      <c r="T53" s="366">
        <f t="shared" si="12"/>
        <v>0.36223353195805336</v>
      </c>
      <c r="U53" s="354">
        <f t="shared" si="13"/>
        <v>0.86618562773476937</v>
      </c>
      <c r="V53" s="354"/>
      <c r="W53" s="354">
        <f t="shared" si="14"/>
        <v>4.9504950495049506E-3</v>
      </c>
      <c r="X53" s="354">
        <f t="shared" si="15"/>
        <v>0</v>
      </c>
      <c r="Y53" s="354">
        <f t="shared" si="16"/>
        <v>0</v>
      </c>
      <c r="Z53" s="354">
        <f t="shared" si="17"/>
        <v>0</v>
      </c>
      <c r="AA53" s="354">
        <f t="shared" si="18"/>
        <v>1</v>
      </c>
      <c r="AB53" s="354">
        <f t="shared" si="19"/>
        <v>0</v>
      </c>
      <c r="AC53" s="354">
        <f t="shared" si="20"/>
        <v>0</v>
      </c>
      <c r="AD53" s="354">
        <f t="shared" si="21"/>
        <v>0</v>
      </c>
      <c r="AE53" s="354">
        <f t="shared" si="22"/>
        <v>0</v>
      </c>
      <c r="AF53" s="354"/>
      <c r="AG53" s="354"/>
      <c r="AK53" s="33">
        <v>34274</v>
      </c>
      <c r="AL53" s="96">
        <v>21.972891854842199</v>
      </c>
      <c r="AM53" s="32"/>
      <c r="AN53" s="34">
        <v>12</v>
      </c>
      <c r="AO53" s="34">
        <v>1378568775040.8301</v>
      </c>
      <c r="AP53" s="34">
        <v>-51590342.268296503</v>
      </c>
      <c r="AR53" s="357">
        <f t="shared" si="0"/>
        <v>1.1450381678610813</v>
      </c>
      <c r="AS53" s="357">
        <f t="shared" si="1"/>
        <v>0</v>
      </c>
      <c r="AT53" s="357">
        <f t="shared" si="2"/>
        <v>3.7318344903410869</v>
      </c>
      <c r="AU53" s="357">
        <f t="shared" si="3"/>
        <v>-124.96033278158953</v>
      </c>
      <c r="AV53" s="357"/>
      <c r="AW53" s="144">
        <f t="shared" si="4"/>
        <v>2.8011204481792717E-3</v>
      </c>
      <c r="AX53">
        <f t="shared" si="5"/>
        <v>0</v>
      </c>
      <c r="AY53">
        <f t="shared" si="6"/>
        <v>0</v>
      </c>
      <c r="AZ53">
        <f t="shared" si="7"/>
        <v>0</v>
      </c>
      <c r="BA53">
        <f t="shared" si="8"/>
        <v>0</v>
      </c>
      <c r="BB53">
        <f t="shared" si="9"/>
        <v>1</v>
      </c>
      <c r="BC53">
        <f t="shared" si="10"/>
        <v>1</v>
      </c>
    </row>
    <row r="54" spans="10:55" ht="20" x14ac:dyDescent="0.4">
      <c r="J54" s="360">
        <v>38991</v>
      </c>
      <c r="K54" s="361">
        <v>1.3</v>
      </c>
      <c r="L54" s="362">
        <v>3.9</v>
      </c>
      <c r="M54" s="363">
        <v>6.25</v>
      </c>
      <c r="N54" s="362">
        <v>34874.9</v>
      </c>
      <c r="O54" s="364">
        <v>-184636</v>
      </c>
      <c r="P54" s="365"/>
      <c r="Q54" s="366">
        <f t="shared" si="11"/>
        <v>-0.8</v>
      </c>
      <c r="R54" s="366">
        <f t="shared" si="11"/>
        <v>0</v>
      </c>
      <c r="S54" s="366">
        <f t="shared" si="11"/>
        <v>0</v>
      </c>
      <c r="T54" s="366">
        <f t="shared" si="12"/>
        <v>25.87262916644109</v>
      </c>
      <c r="U54" s="354">
        <f t="shared" si="13"/>
        <v>2.0483084611426174</v>
      </c>
      <c r="V54" s="354"/>
      <c r="W54" s="354">
        <f t="shared" si="14"/>
        <v>4.9504950495049506E-3</v>
      </c>
      <c r="X54" s="354">
        <f t="shared" si="15"/>
        <v>0</v>
      </c>
      <c r="Y54" s="354">
        <f t="shared" si="16"/>
        <v>0</v>
      </c>
      <c r="Z54" s="354">
        <f t="shared" si="17"/>
        <v>0</v>
      </c>
      <c r="AA54" s="354">
        <f t="shared" si="18"/>
        <v>1</v>
      </c>
      <c r="AB54" s="354">
        <f t="shared" si="19"/>
        <v>0</v>
      </c>
      <c r="AC54" s="354">
        <f t="shared" si="20"/>
        <v>0</v>
      </c>
      <c r="AD54" s="354">
        <f t="shared" si="21"/>
        <v>0</v>
      </c>
      <c r="AE54" s="354">
        <f t="shared" si="22"/>
        <v>0</v>
      </c>
      <c r="AF54" s="354"/>
      <c r="AG54" s="354"/>
      <c r="AK54" s="33">
        <v>34304</v>
      </c>
      <c r="AL54" s="96">
        <v>21.889975281785102</v>
      </c>
      <c r="AM54" s="32"/>
      <c r="AN54" s="34">
        <v>12</v>
      </c>
      <c r="AO54" s="34">
        <v>1406249201491.2</v>
      </c>
      <c r="AP54" s="34">
        <v>-245672029.48929501</v>
      </c>
      <c r="AR54" s="357">
        <f t="shared" si="0"/>
        <v>-0.37735849065686505</v>
      </c>
      <c r="AS54" s="357">
        <f t="shared" si="1"/>
        <v>0</v>
      </c>
      <c r="AT54" s="357">
        <f t="shared" si="2"/>
        <v>2.0079104468001634</v>
      </c>
      <c r="AU54" s="357">
        <f t="shared" si="3"/>
        <v>-376.19771198972319</v>
      </c>
      <c r="AV54" s="357"/>
      <c r="AW54" s="144">
        <f t="shared" si="4"/>
        <v>2.8011204481792717E-3</v>
      </c>
      <c r="AX54">
        <f t="shared" si="5"/>
        <v>0</v>
      </c>
      <c r="AY54">
        <f t="shared" si="6"/>
        <v>0</v>
      </c>
      <c r="AZ54">
        <f t="shared" si="7"/>
        <v>0</v>
      </c>
      <c r="BA54">
        <f t="shared" si="8"/>
        <v>0</v>
      </c>
      <c r="BB54">
        <f t="shared" si="9"/>
        <v>0</v>
      </c>
      <c r="BC54">
        <f t="shared" si="10"/>
        <v>0</v>
      </c>
    </row>
    <row r="55" spans="10:55" ht="20" x14ac:dyDescent="0.4">
      <c r="J55" s="360">
        <v>39022</v>
      </c>
      <c r="K55" s="361">
        <v>2</v>
      </c>
      <c r="L55" s="362">
        <v>4</v>
      </c>
      <c r="M55" s="363">
        <v>6.25</v>
      </c>
      <c r="N55" s="362">
        <v>28048.400000000001</v>
      </c>
      <c r="O55" s="364">
        <v>-186020</v>
      </c>
      <c r="P55" s="365"/>
      <c r="Q55" s="366">
        <f t="shared" si="11"/>
        <v>0.7</v>
      </c>
      <c r="R55" s="366">
        <f t="shared" si="11"/>
        <v>0.10000000000000009</v>
      </c>
      <c r="S55" s="366">
        <f t="shared" si="11"/>
        <v>0</v>
      </c>
      <c r="T55" s="366">
        <f t="shared" si="12"/>
        <v>-19.574249675267886</v>
      </c>
      <c r="U55" s="354">
        <f t="shared" si="13"/>
        <v>-0.749582963235772</v>
      </c>
      <c r="V55" s="354"/>
      <c r="W55" s="354">
        <f t="shared" si="14"/>
        <v>4.9504950495049506E-3</v>
      </c>
      <c r="X55" s="354">
        <f t="shared" si="15"/>
        <v>0</v>
      </c>
      <c r="Y55" s="354">
        <f t="shared" si="16"/>
        <v>0</v>
      </c>
      <c r="Z55" s="354">
        <f t="shared" si="17"/>
        <v>0</v>
      </c>
      <c r="AA55" s="354">
        <f t="shared" si="18"/>
        <v>0</v>
      </c>
      <c r="AB55" s="354">
        <f t="shared" si="19"/>
        <v>0</v>
      </c>
      <c r="AC55" s="354">
        <f t="shared" si="20"/>
        <v>0</v>
      </c>
      <c r="AD55" s="354">
        <f t="shared" si="21"/>
        <v>0</v>
      </c>
      <c r="AE55" s="354">
        <f t="shared" si="22"/>
        <v>1</v>
      </c>
      <c r="AF55" s="354"/>
      <c r="AG55" s="354"/>
      <c r="AK55" s="33">
        <v>34335</v>
      </c>
      <c r="AL55" s="96">
        <v>21.807058708766299</v>
      </c>
      <c r="AM55" s="32"/>
      <c r="AN55" s="34">
        <v>12</v>
      </c>
      <c r="AO55" s="34">
        <v>1443328931146.3101</v>
      </c>
      <c r="AP55" s="34">
        <v>139421275.08777899</v>
      </c>
      <c r="AR55" s="357">
        <f t="shared" si="0"/>
        <v>-0.3787878787044538</v>
      </c>
      <c r="AS55" s="357">
        <f t="shared" si="1"/>
        <v>0</v>
      </c>
      <c r="AT55" s="357">
        <f t="shared" si="2"/>
        <v>2.6367822727145667</v>
      </c>
      <c r="AU55" s="357">
        <f t="shared" si="3"/>
        <v>156.75097624162143</v>
      </c>
      <c r="AV55" s="357"/>
      <c r="AW55" s="144">
        <f t="shared" si="4"/>
        <v>2.8011204481792717E-3</v>
      </c>
      <c r="AX55">
        <f t="shared" si="5"/>
        <v>0</v>
      </c>
      <c r="AY55">
        <f t="shared" si="6"/>
        <v>0</v>
      </c>
      <c r="AZ55">
        <f t="shared" si="7"/>
        <v>1</v>
      </c>
      <c r="BA55">
        <f t="shared" si="8"/>
        <v>0</v>
      </c>
      <c r="BB55">
        <f t="shared" si="9"/>
        <v>0</v>
      </c>
      <c r="BC55">
        <f t="shared" si="10"/>
        <v>0</v>
      </c>
    </row>
    <row r="56" spans="10:55" ht="15.5" x14ac:dyDescent="0.35">
      <c r="J56" s="360">
        <v>39052</v>
      </c>
      <c r="K56" s="361">
        <v>2.5</v>
      </c>
      <c r="L56" s="362">
        <v>3.9</v>
      </c>
      <c r="M56" s="363">
        <v>6.25</v>
      </c>
      <c r="N56" s="362">
        <v>28198.7</v>
      </c>
      <c r="O56" s="364">
        <v>-190149</v>
      </c>
      <c r="P56" s="365"/>
      <c r="Q56" s="366">
        <f t="shared" si="11"/>
        <v>0.5</v>
      </c>
      <c r="R56" s="366">
        <f t="shared" si="11"/>
        <v>-0.10000000000000009</v>
      </c>
      <c r="S56" s="366">
        <f t="shared" si="11"/>
        <v>0</v>
      </c>
      <c r="T56" s="366">
        <f t="shared" si="12"/>
        <v>0.5358594429628758</v>
      </c>
      <c r="U56" s="354">
        <f t="shared" si="13"/>
        <v>-2.2196538006665949</v>
      </c>
      <c r="V56" s="354"/>
      <c r="W56" s="354">
        <f t="shared" si="14"/>
        <v>4.9504950495049506E-3</v>
      </c>
      <c r="X56" s="354">
        <f t="shared" si="15"/>
        <v>0</v>
      </c>
      <c r="Y56" s="354">
        <f t="shared" si="16"/>
        <v>0</v>
      </c>
      <c r="Z56" s="354">
        <f t="shared" si="17"/>
        <v>0</v>
      </c>
      <c r="AA56" s="354">
        <f t="shared" si="18"/>
        <v>0</v>
      </c>
      <c r="AB56" s="354">
        <f t="shared" si="19"/>
        <v>1</v>
      </c>
      <c r="AC56" s="354">
        <f t="shared" si="20"/>
        <v>0</v>
      </c>
      <c r="AD56" s="354">
        <f t="shared" si="21"/>
        <v>1</v>
      </c>
      <c r="AE56" s="354">
        <f t="shared" si="22"/>
        <v>0</v>
      </c>
      <c r="AF56" s="354"/>
      <c r="AG56" s="354"/>
      <c r="AK56" s="33">
        <v>34366</v>
      </c>
      <c r="AL56" s="96">
        <v>21.972891854842199</v>
      </c>
      <c r="AN56" s="34">
        <v>12</v>
      </c>
      <c r="AO56" s="34">
        <v>1491758091173.8501</v>
      </c>
      <c r="AP56" s="34">
        <v>77519508.037778795</v>
      </c>
      <c r="AR56" s="357">
        <f t="shared" si="0"/>
        <v>0.76045627377174418</v>
      </c>
      <c r="AS56" s="357">
        <f t="shared" si="1"/>
        <v>0</v>
      </c>
      <c r="AT56" s="357">
        <f t="shared" si="2"/>
        <v>3.355379288980024</v>
      </c>
      <c r="AU56" s="357">
        <f t="shared" si="3"/>
        <v>44.399082572603874</v>
      </c>
      <c r="AV56" s="357"/>
      <c r="AW56" s="144">
        <f t="shared" si="4"/>
        <v>2.8011204481792717E-3</v>
      </c>
      <c r="AX56">
        <f t="shared" si="5"/>
        <v>0</v>
      </c>
      <c r="AY56">
        <f t="shared" si="6"/>
        <v>0</v>
      </c>
      <c r="AZ56">
        <f t="shared" si="7"/>
        <v>0</v>
      </c>
      <c r="BA56">
        <f t="shared" si="8"/>
        <v>0</v>
      </c>
      <c r="BB56">
        <f t="shared" si="9"/>
        <v>1</v>
      </c>
      <c r="BC56">
        <f t="shared" si="10"/>
        <v>0</v>
      </c>
    </row>
    <row r="57" spans="10:55" ht="15.5" x14ac:dyDescent="0.35">
      <c r="J57" s="360">
        <v>39083</v>
      </c>
      <c r="K57" s="361">
        <v>2.1</v>
      </c>
      <c r="L57" s="362">
        <v>4.0999999999999996</v>
      </c>
      <c r="M57" s="363">
        <v>6.25</v>
      </c>
      <c r="N57" s="362">
        <v>35467.599999999999</v>
      </c>
      <c r="O57" s="364">
        <v>-187734</v>
      </c>
      <c r="P57" s="365"/>
      <c r="Q57" s="366">
        <f t="shared" si="11"/>
        <v>-0.39999999999999991</v>
      </c>
      <c r="R57" s="366">
        <f t="shared" si="11"/>
        <v>0.19999999999999973</v>
      </c>
      <c r="S57" s="366">
        <f t="shared" si="11"/>
        <v>0</v>
      </c>
      <c r="T57" s="366">
        <f t="shared" si="12"/>
        <v>25.77742945596782</v>
      </c>
      <c r="U57" s="354">
        <f t="shared" si="13"/>
        <v>1.2700566397930044</v>
      </c>
      <c r="V57" s="354"/>
      <c r="W57" s="354">
        <f t="shared" si="14"/>
        <v>4.9504950495049506E-3</v>
      </c>
      <c r="X57" s="354">
        <f t="shared" si="15"/>
        <v>1</v>
      </c>
      <c r="Y57" s="354">
        <f t="shared" si="16"/>
        <v>0</v>
      </c>
      <c r="Z57" s="354">
        <f t="shared" si="17"/>
        <v>0</v>
      </c>
      <c r="AA57" s="354">
        <f t="shared" si="18"/>
        <v>1</v>
      </c>
      <c r="AB57" s="354">
        <f t="shared" si="19"/>
        <v>0</v>
      </c>
      <c r="AC57" s="354">
        <f t="shared" si="20"/>
        <v>0</v>
      </c>
      <c r="AD57" s="354">
        <f t="shared" si="21"/>
        <v>0</v>
      </c>
      <c r="AE57" s="354">
        <f t="shared" si="22"/>
        <v>0</v>
      </c>
      <c r="AF57" s="354"/>
      <c r="AG57" s="354"/>
      <c r="AK57" s="33">
        <v>34394</v>
      </c>
      <c r="AL57" s="96">
        <v>22.1387250009181</v>
      </c>
      <c r="AN57" s="34">
        <v>12</v>
      </c>
      <c r="AO57" s="34">
        <v>1492471330535.21</v>
      </c>
      <c r="AP57" s="34">
        <v>-361624101.67254102</v>
      </c>
      <c r="AR57" s="357">
        <f t="shared" si="0"/>
        <v>0.75471698113944852</v>
      </c>
      <c r="AS57" s="357">
        <f t="shared" si="1"/>
        <v>0</v>
      </c>
      <c r="AT57" s="357">
        <f t="shared" si="2"/>
        <v>4.7811998847522394E-2</v>
      </c>
      <c r="AU57" s="357">
        <f t="shared" si="3"/>
        <v>566.49431972182413</v>
      </c>
      <c r="AV57" s="357"/>
      <c r="AW57" s="144">
        <f t="shared" si="4"/>
        <v>2.8011204481792717E-3</v>
      </c>
      <c r="AX57">
        <f t="shared" si="5"/>
        <v>0</v>
      </c>
      <c r="AY57">
        <f t="shared" si="6"/>
        <v>0</v>
      </c>
      <c r="AZ57">
        <f t="shared" si="7"/>
        <v>0</v>
      </c>
      <c r="BA57">
        <f t="shared" si="8"/>
        <v>0</v>
      </c>
      <c r="BB57">
        <f t="shared" si="9"/>
        <v>1</v>
      </c>
      <c r="BC57">
        <f t="shared" si="10"/>
        <v>0</v>
      </c>
    </row>
    <row r="58" spans="10:55" ht="15.5" x14ac:dyDescent="0.35">
      <c r="J58" s="360">
        <v>39114</v>
      </c>
      <c r="K58" s="361">
        <v>2.4</v>
      </c>
      <c r="L58" s="362">
        <v>4</v>
      </c>
      <c r="M58" s="363">
        <v>6.25</v>
      </c>
      <c r="N58" s="362">
        <v>28444.6</v>
      </c>
      <c r="O58" s="364">
        <v>-186877</v>
      </c>
      <c r="P58" s="365"/>
      <c r="Q58" s="366">
        <f t="shared" si="11"/>
        <v>0.29999999999999982</v>
      </c>
      <c r="R58" s="366">
        <f t="shared" si="11"/>
        <v>-9.9999999999999645E-2</v>
      </c>
      <c r="S58" s="366">
        <f t="shared" si="11"/>
        <v>0</v>
      </c>
      <c r="T58" s="366">
        <f t="shared" si="12"/>
        <v>-19.801170645885261</v>
      </c>
      <c r="U58" s="354">
        <f t="shared" si="13"/>
        <v>0.45649695846250543</v>
      </c>
      <c r="V58" s="354"/>
      <c r="W58" s="354">
        <f t="shared" si="14"/>
        <v>4.9504950495049506E-3</v>
      </c>
      <c r="X58" s="354">
        <f t="shared" si="15"/>
        <v>0</v>
      </c>
      <c r="Y58" s="354">
        <f t="shared" si="16"/>
        <v>0</v>
      </c>
      <c r="Z58" s="354">
        <f t="shared" si="17"/>
        <v>0</v>
      </c>
      <c r="AA58" s="354">
        <f t="shared" si="18"/>
        <v>0</v>
      </c>
      <c r="AB58" s="354">
        <f t="shared" si="19"/>
        <v>1</v>
      </c>
      <c r="AC58" s="354">
        <f t="shared" si="20"/>
        <v>0</v>
      </c>
      <c r="AD58" s="354">
        <f t="shared" si="21"/>
        <v>0</v>
      </c>
      <c r="AE58" s="354">
        <f t="shared" si="22"/>
        <v>1</v>
      </c>
      <c r="AF58" s="354"/>
      <c r="AG58" s="354"/>
      <c r="AK58" s="33">
        <v>34425</v>
      </c>
      <c r="AL58" s="96">
        <v>22.304558146993902</v>
      </c>
      <c r="AN58" s="34">
        <v>12</v>
      </c>
      <c r="AO58" s="34">
        <v>1527103135530.97</v>
      </c>
      <c r="AP58" s="34">
        <v>-46621911.696550801</v>
      </c>
      <c r="AR58" s="357">
        <f t="shared" si="0"/>
        <v>0.74906367041879873</v>
      </c>
      <c r="AS58" s="357">
        <f t="shared" si="1"/>
        <v>0</v>
      </c>
      <c r="AT58" s="357">
        <f t="shared" si="2"/>
        <v>2.3204335176971753</v>
      </c>
      <c r="AU58" s="357">
        <f t="shared" si="3"/>
        <v>87.107631520985279</v>
      </c>
      <c r="AV58" s="357"/>
      <c r="AW58" s="144">
        <f t="shared" si="4"/>
        <v>2.8011204481792717E-3</v>
      </c>
      <c r="AX58">
        <f t="shared" si="5"/>
        <v>0</v>
      </c>
      <c r="AY58">
        <f t="shared" si="6"/>
        <v>0</v>
      </c>
      <c r="AZ58">
        <f t="shared" si="7"/>
        <v>0</v>
      </c>
      <c r="BA58">
        <f t="shared" si="8"/>
        <v>0</v>
      </c>
      <c r="BB58">
        <f t="shared" si="9"/>
        <v>1</v>
      </c>
      <c r="BC58">
        <f t="shared" si="10"/>
        <v>0</v>
      </c>
    </row>
    <row r="59" spans="10:55" ht="15.5" x14ac:dyDescent="0.35">
      <c r="J59" s="360">
        <v>39142</v>
      </c>
      <c r="K59" s="361">
        <v>2.8</v>
      </c>
      <c r="L59" s="362">
        <v>3.9</v>
      </c>
      <c r="M59" s="363">
        <v>6.25</v>
      </c>
      <c r="N59" s="362">
        <v>28542.5</v>
      </c>
      <c r="O59" s="364">
        <v>-194930</v>
      </c>
      <c r="P59" s="365"/>
      <c r="Q59" s="366">
        <f t="shared" si="11"/>
        <v>0.39999999999999991</v>
      </c>
      <c r="R59" s="366">
        <f t="shared" si="11"/>
        <v>-0.10000000000000009</v>
      </c>
      <c r="S59" s="366">
        <f t="shared" si="11"/>
        <v>0</v>
      </c>
      <c r="T59" s="366">
        <f t="shared" si="12"/>
        <v>0.34417780527763253</v>
      </c>
      <c r="U59" s="354">
        <f t="shared" si="13"/>
        <v>-4.3092515397828519</v>
      </c>
      <c r="V59" s="354"/>
      <c r="W59" s="354">
        <f t="shared" si="14"/>
        <v>4.9504950495049506E-3</v>
      </c>
      <c r="X59" s="354">
        <f t="shared" si="15"/>
        <v>0</v>
      </c>
      <c r="Y59" s="354">
        <f t="shared" si="16"/>
        <v>0</v>
      </c>
      <c r="Z59" s="354">
        <f t="shared" si="17"/>
        <v>0</v>
      </c>
      <c r="AA59" s="354">
        <f t="shared" si="18"/>
        <v>0</v>
      </c>
      <c r="AB59" s="354">
        <f t="shared" si="19"/>
        <v>1</v>
      </c>
      <c r="AC59" s="354">
        <f t="shared" si="20"/>
        <v>0</v>
      </c>
      <c r="AD59" s="354">
        <f t="shared" si="21"/>
        <v>1</v>
      </c>
      <c r="AE59" s="354">
        <f t="shared" si="22"/>
        <v>0</v>
      </c>
      <c r="AF59" s="354"/>
      <c r="AG59" s="354"/>
      <c r="AK59" s="33">
        <v>34455</v>
      </c>
      <c r="AL59" s="96">
        <v>22.553307866088598</v>
      </c>
      <c r="AN59" s="34">
        <v>12</v>
      </c>
      <c r="AO59" s="34">
        <v>1552164383078.6899</v>
      </c>
      <c r="AP59" s="34">
        <v>-17397427.2537737</v>
      </c>
      <c r="AR59" s="357">
        <f t="shared" si="0"/>
        <v>1.1152416356125936</v>
      </c>
      <c r="AS59" s="357">
        <f t="shared" si="1"/>
        <v>0</v>
      </c>
      <c r="AT59" s="357">
        <f t="shared" si="2"/>
        <v>1.6410972490738969</v>
      </c>
      <c r="AU59" s="357">
        <f t="shared" si="3"/>
        <v>62.684011400028453</v>
      </c>
      <c r="AV59" s="357"/>
      <c r="AW59" s="144">
        <f t="shared" si="4"/>
        <v>2.8011204481792717E-3</v>
      </c>
      <c r="AX59">
        <f t="shared" si="5"/>
        <v>0</v>
      </c>
      <c r="AY59">
        <f t="shared" si="6"/>
        <v>0</v>
      </c>
      <c r="AZ59">
        <f t="shared" si="7"/>
        <v>0</v>
      </c>
      <c r="BA59">
        <f t="shared" si="8"/>
        <v>0</v>
      </c>
      <c r="BB59">
        <f t="shared" si="9"/>
        <v>1</v>
      </c>
      <c r="BC59">
        <f t="shared" si="10"/>
        <v>0</v>
      </c>
    </row>
    <row r="60" spans="10:55" ht="15.5" x14ac:dyDescent="0.35">
      <c r="J60" s="360">
        <v>39173</v>
      </c>
      <c r="K60" s="361">
        <v>2.6</v>
      </c>
      <c r="L60" s="362">
        <v>3.9</v>
      </c>
      <c r="M60" s="363">
        <v>6.25</v>
      </c>
      <c r="N60" s="362">
        <v>36066.6</v>
      </c>
      <c r="O60" s="364">
        <v>-192972</v>
      </c>
      <c r="P60" s="365"/>
      <c r="Q60" s="366">
        <f t="shared" si="11"/>
        <v>-0.19999999999999973</v>
      </c>
      <c r="R60" s="366">
        <f t="shared" si="11"/>
        <v>0</v>
      </c>
      <c r="S60" s="366">
        <f t="shared" si="11"/>
        <v>0</v>
      </c>
      <c r="T60" s="366">
        <f t="shared" si="12"/>
        <v>26.361040553560478</v>
      </c>
      <c r="U60" s="354">
        <f t="shared" si="13"/>
        <v>1.0044631406145796</v>
      </c>
      <c r="V60" s="354"/>
      <c r="W60" s="354">
        <f t="shared" si="14"/>
        <v>4.9504950495049506E-3</v>
      </c>
      <c r="X60" s="354">
        <f t="shared" si="15"/>
        <v>0</v>
      </c>
      <c r="Y60" s="354">
        <f t="shared" si="16"/>
        <v>0</v>
      </c>
      <c r="Z60" s="354">
        <f t="shared" si="17"/>
        <v>0</v>
      </c>
      <c r="AA60" s="354">
        <f t="shared" si="18"/>
        <v>1</v>
      </c>
      <c r="AB60" s="354">
        <f t="shared" si="19"/>
        <v>0</v>
      </c>
      <c r="AC60" s="354">
        <f t="shared" si="20"/>
        <v>0</v>
      </c>
      <c r="AD60" s="354">
        <f t="shared" si="21"/>
        <v>0</v>
      </c>
      <c r="AE60" s="354">
        <f t="shared" si="22"/>
        <v>0</v>
      </c>
      <c r="AF60" s="354"/>
      <c r="AG60" s="354"/>
      <c r="AK60" s="33">
        <v>34486</v>
      </c>
      <c r="AL60" s="96">
        <v>22.967890731297398</v>
      </c>
      <c r="AN60" s="34">
        <v>12</v>
      </c>
      <c r="AO60" s="34">
        <v>1592908598637.8</v>
      </c>
      <c r="AP60" s="34">
        <v>-115085128.582792</v>
      </c>
      <c r="AR60" s="357">
        <f t="shared" si="0"/>
        <v>1.8382352942211695</v>
      </c>
      <c r="AS60" s="357">
        <f t="shared" si="1"/>
        <v>0</v>
      </c>
      <c r="AT60" s="357">
        <f t="shared" si="2"/>
        <v>2.624993589808748</v>
      </c>
      <c r="AU60" s="357">
        <f t="shared" si="3"/>
        <v>-561.50659464794558</v>
      </c>
      <c r="AV60" s="357"/>
      <c r="AW60" s="144">
        <f t="shared" si="4"/>
        <v>2.8011204481792717E-3</v>
      </c>
      <c r="AX60">
        <f t="shared" si="5"/>
        <v>0</v>
      </c>
      <c r="AY60">
        <f t="shared" si="6"/>
        <v>0</v>
      </c>
      <c r="AZ60">
        <f t="shared" si="7"/>
        <v>0</v>
      </c>
      <c r="BA60">
        <f t="shared" si="8"/>
        <v>0</v>
      </c>
      <c r="BB60">
        <f t="shared" si="9"/>
        <v>1</v>
      </c>
      <c r="BC60">
        <f t="shared" si="10"/>
        <v>1</v>
      </c>
    </row>
    <row r="61" spans="10:55" ht="15.5" x14ac:dyDescent="0.35">
      <c r="J61" s="360">
        <v>39203</v>
      </c>
      <c r="K61" s="361">
        <v>2.7</v>
      </c>
      <c r="L61" s="362">
        <v>3.9</v>
      </c>
      <c r="M61" s="363">
        <v>6.25</v>
      </c>
      <c r="N61" s="362">
        <v>28919.8</v>
      </c>
      <c r="O61" s="364">
        <v>-194470</v>
      </c>
      <c r="P61" s="365"/>
      <c r="Q61" s="366">
        <f t="shared" si="11"/>
        <v>0.10000000000000009</v>
      </c>
      <c r="R61" s="366">
        <f t="shared" si="11"/>
        <v>0</v>
      </c>
      <c r="S61" s="366">
        <f t="shared" si="11"/>
        <v>0</v>
      </c>
      <c r="T61" s="366">
        <f t="shared" si="12"/>
        <v>-19.815563429876949</v>
      </c>
      <c r="U61" s="354">
        <f t="shared" si="13"/>
        <v>-0.77627842381278112</v>
      </c>
      <c r="V61" s="354"/>
      <c r="W61" s="354">
        <f t="shared" si="14"/>
        <v>4.9504950495049506E-3</v>
      </c>
      <c r="X61" s="354">
        <f t="shared" si="15"/>
        <v>0</v>
      </c>
      <c r="Y61" s="354">
        <f t="shared" si="16"/>
        <v>0</v>
      </c>
      <c r="Z61" s="354">
        <f t="shared" si="17"/>
        <v>0</v>
      </c>
      <c r="AA61" s="354">
        <f t="shared" si="18"/>
        <v>0</v>
      </c>
      <c r="AB61" s="354">
        <f t="shared" si="19"/>
        <v>0</v>
      </c>
      <c r="AC61" s="354">
        <f t="shared" si="20"/>
        <v>0</v>
      </c>
      <c r="AD61" s="354">
        <f t="shared" si="21"/>
        <v>0</v>
      </c>
      <c r="AE61" s="354">
        <f t="shared" si="22"/>
        <v>1</v>
      </c>
      <c r="AF61" s="354"/>
      <c r="AG61" s="354"/>
      <c r="AK61" s="33">
        <v>34516</v>
      </c>
      <c r="AL61" s="96">
        <v>23.2995570234492</v>
      </c>
      <c r="AN61" s="34">
        <v>12</v>
      </c>
      <c r="AO61" s="34">
        <v>1632965593360.25</v>
      </c>
      <c r="AP61" s="34">
        <v>-252612588.86916098</v>
      </c>
      <c r="AR61" s="357">
        <f t="shared" si="0"/>
        <v>1.4440433213131483</v>
      </c>
      <c r="AS61" s="357">
        <f t="shared" si="1"/>
        <v>0</v>
      </c>
      <c r="AT61" s="357">
        <f t="shared" si="2"/>
        <v>2.5147076710305476</v>
      </c>
      <c r="AU61" s="357">
        <f t="shared" si="3"/>
        <v>-119.5006357293436</v>
      </c>
      <c r="AV61" s="357"/>
      <c r="AW61" s="144">
        <f t="shared" si="4"/>
        <v>2.8011204481792717E-3</v>
      </c>
      <c r="AX61">
        <f t="shared" si="5"/>
        <v>0</v>
      </c>
      <c r="AY61">
        <f t="shared" si="6"/>
        <v>0</v>
      </c>
      <c r="AZ61">
        <f t="shared" si="7"/>
        <v>0</v>
      </c>
      <c r="BA61">
        <f t="shared" si="8"/>
        <v>0</v>
      </c>
      <c r="BB61">
        <f t="shared" si="9"/>
        <v>1</v>
      </c>
      <c r="BC61">
        <f t="shared" si="10"/>
        <v>1</v>
      </c>
    </row>
    <row r="62" spans="10:55" ht="15.5" x14ac:dyDescent="0.35">
      <c r="J62" s="360">
        <v>39234</v>
      </c>
      <c r="K62" s="361">
        <v>2.7</v>
      </c>
      <c r="L62" s="362">
        <v>4</v>
      </c>
      <c r="M62" s="363">
        <v>6.25</v>
      </c>
      <c r="N62" s="362">
        <v>29034.6</v>
      </c>
      <c r="O62" s="364">
        <v>-196114</v>
      </c>
      <c r="P62" s="365"/>
      <c r="Q62" s="366">
        <f t="shared" si="11"/>
        <v>0</v>
      </c>
      <c r="R62" s="366">
        <f t="shared" si="11"/>
        <v>0.10000000000000009</v>
      </c>
      <c r="S62" s="366">
        <f t="shared" si="11"/>
        <v>0</v>
      </c>
      <c r="T62" s="366">
        <f t="shared" si="12"/>
        <v>0.39695986832550456</v>
      </c>
      <c r="U62" s="354">
        <f t="shared" si="13"/>
        <v>-0.84537460790867491</v>
      </c>
      <c r="V62" s="354"/>
      <c r="W62" s="354">
        <f t="shared" si="14"/>
        <v>4.9504950495049506E-3</v>
      </c>
      <c r="X62" s="354">
        <f t="shared" si="15"/>
        <v>0</v>
      </c>
      <c r="Y62" s="354">
        <f t="shared" si="16"/>
        <v>0</v>
      </c>
      <c r="Z62" s="354">
        <f t="shared" si="17"/>
        <v>0</v>
      </c>
      <c r="AA62" s="354">
        <f t="shared" si="18"/>
        <v>0</v>
      </c>
      <c r="AB62" s="354">
        <f t="shared" si="19"/>
        <v>0</v>
      </c>
      <c r="AC62" s="354">
        <f t="shared" si="20"/>
        <v>0</v>
      </c>
      <c r="AD62" s="354">
        <f t="shared" si="21"/>
        <v>0</v>
      </c>
      <c r="AE62" s="354">
        <f t="shared" si="22"/>
        <v>0</v>
      </c>
      <c r="AF62" s="354"/>
      <c r="AG62" s="354"/>
      <c r="AK62" s="33">
        <v>34547</v>
      </c>
      <c r="AL62" s="96">
        <v>23.548306742543801</v>
      </c>
      <c r="AN62" s="34">
        <v>12</v>
      </c>
      <c r="AO62" s="34">
        <v>1620366070756.47</v>
      </c>
      <c r="AP62" s="34">
        <v>-194885207.91112602</v>
      </c>
      <c r="AR62" s="357">
        <f t="shared" si="0"/>
        <v>1.0676156582902134</v>
      </c>
      <c r="AS62" s="357">
        <f t="shared" si="1"/>
        <v>0</v>
      </c>
      <c r="AT62" s="357">
        <f t="shared" si="2"/>
        <v>-0.77157306038844609</v>
      </c>
      <c r="AU62" s="357">
        <f t="shared" si="3"/>
        <v>22.852139403050288</v>
      </c>
      <c r="AV62" s="357"/>
      <c r="AW62" s="144">
        <f t="shared" si="4"/>
        <v>2.8011204481792717E-3</v>
      </c>
      <c r="AX62">
        <f t="shared" si="5"/>
        <v>0</v>
      </c>
      <c r="AY62">
        <f t="shared" si="6"/>
        <v>0</v>
      </c>
      <c r="AZ62">
        <f t="shared" si="7"/>
        <v>0</v>
      </c>
      <c r="BA62">
        <f t="shared" si="8"/>
        <v>0</v>
      </c>
      <c r="BB62">
        <f t="shared" si="9"/>
        <v>0</v>
      </c>
      <c r="BC62">
        <f t="shared" si="10"/>
        <v>0</v>
      </c>
    </row>
    <row r="63" spans="10:55" ht="15.5" x14ac:dyDescent="0.35">
      <c r="J63" s="360">
        <v>39264</v>
      </c>
      <c r="K63" s="361">
        <v>2.4</v>
      </c>
      <c r="L63" s="362">
        <v>4.2</v>
      </c>
      <c r="M63" s="363">
        <v>6.25</v>
      </c>
      <c r="N63" s="362">
        <v>36463.1</v>
      </c>
      <c r="O63" s="364">
        <v>-197478</v>
      </c>
      <c r="P63" s="365"/>
      <c r="Q63" s="366">
        <f t="shared" si="11"/>
        <v>-0.30000000000000027</v>
      </c>
      <c r="R63" s="366">
        <f t="shared" si="11"/>
        <v>0.20000000000000018</v>
      </c>
      <c r="S63" s="366">
        <f t="shared" si="11"/>
        <v>0</v>
      </c>
      <c r="T63" s="366">
        <f t="shared" si="12"/>
        <v>25.584991699558458</v>
      </c>
      <c r="U63" s="354">
        <f t="shared" si="13"/>
        <v>-0.69551383379055032</v>
      </c>
      <c r="V63" s="354"/>
      <c r="W63" s="354">
        <f t="shared" si="14"/>
        <v>4.9504950495049506E-3</v>
      </c>
      <c r="X63" s="354">
        <f t="shared" si="15"/>
        <v>1</v>
      </c>
      <c r="Y63" s="354">
        <f t="shared" si="16"/>
        <v>0</v>
      </c>
      <c r="Z63" s="354">
        <f t="shared" si="17"/>
        <v>0</v>
      </c>
      <c r="AA63" s="354">
        <f t="shared" si="18"/>
        <v>0</v>
      </c>
      <c r="AB63" s="354">
        <f t="shared" si="19"/>
        <v>0</v>
      </c>
      <c r="AC63" s="354">
        <f t="shared" si="20"/>
        <v>0</v>
      </c>
      <c r="AD63" s="354">
        <f t="shared" si="21"/>
        <v>0</v>
      </c>
      <c r="AE63" s="354">
        <f t="shared" si="22"/>
        <v>0</v>
      </c>
      <c r="AF63" s="354"/>
      <c r="AG63" s="354"/>
      <c r="AK63" s="33">
        <v>34578</v>
      </c>
      <c r="AL63" s="96">
        <v>23.879973034695599</v>
      </c>
      <c r="AN63" s="34">
        <v>12</v>
      </c>
      <c r="AO63" s="34">
        <v>1667244439441.72</v>
      </c>
      <c r="AP63" s="34">
        <v>-260322588.62607598</v>
      </c>
      <c r="AR63" s="357">
        <f t="shared" si="0"/>
        <v>1.4084507042393397</v>
      </c>
      <c r="AS63" s="357">
        <f t="shared" si="1"/>
        <v>0</v>
      </c>
      <c r="AT63" s="357">
        <f t="shared" si="2"/>
        <v>2.8930727155601805</v>
      </c>
      <c r="AU63" s="357">
        <f t="shared" si="3"/>
        <v>-33.577397390155717</v>
      </c>
      <c r="AV63" s="357"/>
      <c r="AW63" s="144">
        <f t="shared" si="4"/>
        <v>2.8011204481792717E-3</v>
      </c>
      <c r="AX63">
        <f t="shared" si="5"/>
        <v>0</v>
      </c>
      <c r="AY63">
        <f t="shared" si="6"/>
        <v>0</v>
      </c>
      <c r="AZ63">
        <f t="shared" si="7"/>
        <v>0</v>
      </c>
      <c r="BA63">
        <f t="shared" si="8"/>
        <v>0</v>
      </c>
      <c r="BB63">
        <f t="shared" si="9"/>
        <v>1</v>
      </c>
      <c r="BC63">
        <f t="shared" si="10"/>
        <v>1</v>
      </c>
    </row>
    <row r="64" spans="10:55" ht="15.5" x14ac:dyDescent="0.35">
      <c r="J64" s="360">
        <v>39295</v>
      </c>
      <c r="K64" s="361">
        <v>2</v>
      </c>
      <c r="L64" s="362">
        <v>4.0999999999999996</v>
      </c>
      <c r="M64" s="363">
        <v>5.75</v>
      </c>
      <c r="N64" s="362">
        <v>29463.8</v>
      </c>
      <c r="O64" s="364">
        <v>-197490</v>
      </c>
      <c r="P64" s="365"/>
      <c r="Q64" s="366">
        <f t="shared" si="11"/>
        <v>-0.39999999999999991</v>
      </c>
      <c r="R64" s="366">
        <f t="shared" si="11"/>
        <v>-0.10000000000000053</v>
      </c>
      <c r="S64" s="366">
        <f t="shared" si="11"/>
        <v>-0.5</v>
      </c>
      <c r="T64" s="366">
        <f t="shared" si="12"/>
        <v>-19.195570316292361</v>
      </c>
      <c r="U64" s="354">
        <f t="shared" si="13"/>
        <v>-6.0766262571020574E-3</v>
      </c>
      <c r="V64" s="354"/>
      <c r="W64" s="354">
        <f t="shared" si="14"/>
        <v>4.9504950495049506E-3</v>
      </c>
      <c r="X64" s="354">
        <f t="shared" si="15"/>
        <v>0</v>
      </c>
      <c r="Y64" s="354">
        <f t="shared" si="16"/>
        <v>0</v>
      </c>
      <c r="Z64" s="354">
        <f t="shared" si="17"/>
        <v>1</v>
      </c>
      <c r="AA64" s="354">
        <f t="shared" si="18"/>
        <v>0</v>
      </c>
      <c r="AB64" s="354">
        <f t="shared" si="19"/>
        <v>0</v>
      </c>
      <c r="AC64" s="354">
        <f t="shared" si="20"/>
        <v>0</v>
      </c>
      <c r="AD64" s="354">
        <f t="shared" si="21"/>
        <v>0</v>
      </c>
      <c r="AE64" s="354">
        <f t="shared" si="22"/>
        <v>0</v>
      </c>
      <c r="AF64" s="354"/>
      <c r="AG64" s="354"/>
      <c r="AK64" s="33">
        <v>34608</v>
      </c>
      <c r="AL64" s="96">
        <v>23.962889607714398</v>
      </c>
      <c r="AN64" s="34">
        <v>12</v>
      </c>
      <c r="AO64" s="34">
        <v>1716378777553.1399</v>
      </c>
      <c r="AP64" s="34">
        <v>-320847941.31445497</v>
      </c>
      <c r="AR64" s="357">
        <f t="shared" si="0"/>
        <v>0.34722222214542992</v>
      </c>
      <c r="AS64" s="357">
        <f t="shared" si="1"/>
        <v>0</v>
      </c>
      <c r="AT64" s="357">
        <f t="shared" si="2"/>
        <v>2.9470386554639014</v>
      </c>
      <c r="AU64" s="357">
        <f t="shared" si="3"/>
        <v>-23.250134768487886</v>
      </c>
      <c r="AV64" s="357"/>
      <c r="AW64" s="144">
        <f t="shared" si="4"/>
        <v>2.8011204481792717E-3</v>
      </c>
      <c r="AX64">
        <f t="shared" si="5"/>
        <v>0</v>
      </c>
      <c r="AY64">
        <f t="shared" si="6"/>
        <v>0</v>
      </c>
      <c r="AZ64">
        <f t="shared" si="7"/>
        <v>0</v>
      </c>
      <c r="BA64">
        <f t="shared" si="8"/>
        <v>0</v>
      </c>
      <c r="BB64">
        <f t="shared" si="9"/>
        <v>1</v>
      </c>
      <c r="BC64">
        <f t="shared" si="10"/>
        <v>1</v>
      </c>
    </row>
    <row r="65" spans="10:55" ht="15.5" x14ac:dyDescent="0.35">
      <c r="J65" s="360">
        <v>39326</v>
      </c>
      <c r="K65" s="361">
        <v>2.8</v>
      </c>
      <c r="L65" s="362">
        <v>4.0999999999999996</v>
      </c>
      <c r="M65" s="363">
        <v>5.25</v>
      </c>
      <c r="N65" s="362">
        <v>29555</v>
      </c>
      <c r="O65" s="364">
        <v>-199070</v>
      </c>
      <c r="P65" s="365"/>
      <c r="Q65" s="366">
        <f t="shared" si="11"/>
        <v>0.79999999999999982</v>
      </c>
      <c r="R65" s="366">
        <f t="shared" si="11"/>
        <v>0</v>
      </c>
      <c r="S65" s="366">
        <f t="shared" si="11"/>
        <v>-0.5</v>
      </c>
      <c r="T65" s="366">
        <f t="shared" si="12"/>
        <v>0.30953237532158351</v>
      </c>
      <c r="U65" s="354">
        <f t="shared" si="13"/>
        <v>-0.80004050838017104</v>
      </c>
      <c r="V65" s="354"/>
      <c r="W65" s="354">
        <f t="shared" si="14"/>
        <v>4.9504950495049506E-3</v>
      </c>
      <c r="X65" s="354">
        <f t="shared" si="15"/>
        <v>0</v>
      </c>
      <c r="Y65" s="354">
        <f t="shared" si="16"/>
        <v>0</v>
      </c>
      <c r="Z65" s="354">
        <f t="shared" si="17"/>
        <v>0</v>
      </c>
      <c r="AA65" s="354">
        <f t="shared" si="18"/>
        <v>0</v>
      </c>
      <c r="AB65" s="354">
        <f t="shared" si="19"/>
        <v>0</v>
      </c>
      <c r="AC65" s="354">
        <f t="shared" si="20"/>
        <v>1</v>
      </c>
      <c r="AD65" s="354">
        <f t="shared" si="21"/>
        <v>1</v>
      </c>
      <c r="AE65" s="354">
        <f t="shared" si="22"/>
        <v>0</v>
      </c>
      <c r="AF65" s="354"/>
      <c r="AG65" s="354"/>
      <c r="AK65" s="33">
        <v>34639</v>
      </c>
      <c r="AL65" s="96">
        <v>24.1287227537902</v>
      </c>
      <c r="AN65" s="34">
        <v>12</v>
      </c>
      <c r="AO65" s="34">
        <v>1748983544903.6399</v>
      </c>
      <c r="AP65" s="34">
        <v>-191559578.06533</v>
      </c>
      <c r="AR65" s="357">
        <f t="shared" si="0"/>
        <v>0.6920415224982488</v>
      </c>
      <c r="AS65" s="357">
        <f t="shared" si="1"/>
        <v>0</v>
      </c>
      <c r="AT65" s="357">
        <f t="shared" si="2"/>
        <v>1.8996254076842627</v>
      </c>
      <c r="AU65" s="357">
        <f t="shared" si="3"/>
        <v>40.295836937414755</v>
      </c>
      <c r="AV65" s="357"/>
      <c r="AW65" s="144">
        <f t="shared" si="4"/>
        <v>2.8011204481792717E-3</v>
      </c>
      <c r="AX65">
        <f t="shared" si="5"/>
        <v>0</v>
      </c>
      <c r="AY65">
        <f t="shared" si="6"/>
        <v>0</v>
      </c>
      <c r="AZ65">
        <f t="shared" si="7"/>
        <v>0</v>
      </c>
      <c r="BA65">
        <f t="shared" si="8"/>
        <v>0</v>
      </c>
      <c r="BB65">
        <f t="shared" si="9"/>
        <v>1</v>
      </c>
      <c r="BC65">
        <f t="shared" si="10"/>
        <v>0</v>
      </c>
    </row>
    <row r="66" spans="10:55" ht="15.5" x14ac:dyDescent="0.35">
      <c r="J66" s="360">
        <v>39356</v>
      </c>
      <c r="K66" s="361">
        <v>3.5</v>
      </c>
      <c r="L66" s="362">
        <v>4.2</v>
      </c>
      <c r="M66" s="363">
        <v>5</v>
      </c>
      <c r="N66" s="362">
        <v>37008.6</v>
      </c>
      <c r="O66" s="364">
        <v>-201274</v>
      </c>
      <c r="P66" s="365"/>
      <c r="Q66" s="366">
        <f t="shared" si="11"/>
        <v>0.70000000000000018</v>
      </c>
      <c r="R66" s="366">
        <f t="shared" si="11"/>
        <v>0.10000000000000053</v>
      </c>
      <c r="S66" s="366">
        <f t="shared" si="11"/>
        <v>-0.25</v>
      </c>
      <c r="T66" s="366">
        <f t="shared" si="12"/>
        <v>25.219421417695813</v>
      </c>
      <c r="U66" s="354">
        <f t="shared" si="13"/>
        <v>-1.1071482393128045</v>
      </c>
      <c r="V66" s="354"/>
      <c r="W66" s="354">
        <f t="shared" si="14"/>
        <v>4.9504950495049506E-3</v>
      </c>
      <c r="X66" s="354">
        <f t="shared" si="15"/>
        <v>0</v>
      </c>
      <c r="Y66" s="354">
        <f t="shared" si="16"/>
        <v>0</v>
      </c>
      <c r="Z66" s="354">
        <f t="shared" si="17"/>
        <v>0</v>
      </c>
      <c r="AA66" s="354">
        <f t="shared" si="18"/>
        <v>0</v>
      </c>
      <c r="AB66" s="354">
        <f t="shared" si="19"/>
        <v>0</v>
      </c>
      <c r="AC66" s="354">
        <f t="shared" si="20"/>
        <v>1</v>
      </c>
      <c r="AD66" s="354">
        <f t="shared" si="21"/>
        <v>1</v>
      </c>
      <c r="AE66" s="354">
        <f t="shared" si="22"/>
        <v>0</v>
      </c>
      <c r="AF66" s="354"/>
      <c r="AG66" s="354"/>
      <c r="AK66" s="33">
        <v>34669</v>
      </c>
      <c r="AL66" s="96">
        <v>23.962889607714398</v>
      </c>
      <c r="AN66" s="34">
        <v>12</v>
      </c>
      <c r="AO66" s="34">
        <v>1781272192613.8699</v>
      </c>
      <c r="AP66" s="34">
        <v>-242495448.26051199</v>
      </c>
      <c r="AR66" s="357">
        <f t="shared" si="0"/>
        <v>-0.68728522337450237</v>
      </c>
      <c r="AS66" s="357">
        <f t="shared" si="1"/>
        <v>0</v>
      </c>
      <c r="AT66" s="357">
        <f t="shared" si="2"/>
        <v>1.8461378784446438</v>
      </c>
      <c r="AU66" s="357">
        <f t="shared" si="3"/>
        <v>-26.590093123827351</v>
      </c>
      <c r="AV66" s="357"/>
      <c r="AW66" s="144">
        <f t="shared" si="4"/>
        <v>2.8011204481792717E-3</v>
      </c>
      <c r="AX66">
        <f t="shared" si="5"/>
        <v>0</v>
      </c>
      <c r="AY66">
        <f t="shared" si="6"/>
        <v>0</v>
      </c>
      <c r="AZ66">
        <f t="shared" si="7"/>
        <v>0</v>
      </c>
      <c r="BA66">
        <f t="shared" si="8"/>
        <v>0</v>
      </c>
      <c r="BB66">
        <f t="shared" si="9"/>
        <v>0</v>
      </c>
      <c r="BC66">
        <f t="shared" si="10"/>
        <v>0</v>
      </c>
    </row>
    <row r="67" spans="10:55" ht="15.5" x14ac:dyDescent="0.35">
      <c r="J67" s="360">
        <v>39387</v>
      </c>
      <c r="K67" s="361">
        <v>4.3</v>
      </c>
      <c r="L67" s="362">
        <v>4.2</v>
      </c>
      <c r="M67" s="363">
        <v>5</v>
      </c>
      <c r="N67" s="362">
        <v>29699.599999999999</v>
      </c>
      <c r="O67" s="364">
        <v>-206090</v>
      </c>
      <c r="P67" s="365"/>
      <c r="Q67" s="366">
        <f t="shared" si="11"/>
        <v>0.79999999999999982</v>
      </c>
      <c r="R67" s="366">
        <f t="shared" si="11"/>
        <v>0</v>
      </c>
      <c r="S67" s="366">
        <f t="shared" si="11"/>
        <v>0</v>
      </c>
      <c r="T67" s="366">
        <f t="shared" si="12"/>
        <v>-19.749463638181396</v>
      </c>
      <c r="U67" s="354">
        <f t="shared" si="13"/>
        <v>-2.392758130707394</v>
      </c>
      <c r="V67" s="354"/>
      <c r="W67" s="354">
        <f t="shared" si="14"/>
        <v>4.9504950495049506E-3</v>
      </c>
      <c r="X67" s="354">
        <f t="shared" si="15"/>
        <v>0</v>
      </c>
      <c r="Y67" s="354">
        <f t="shared" si="16"/>
        <v>0</v>
      </c>
      <c r="Z67" s="354">
        <f t="shared" si="17"/>
        <v>0</v>
      </c>
      <c r="AA67" s="354">
        <f t="shared" si="18"/>
        <v>0</v>
      </c>
      <c r="AB67" s="354">
        <f t="shared" si="19"/>
        <v>0</v>
      </c>
      <c r="AC67" s="354">
        <f t="shared" si="20"/>
        <v>0</v>
      </c>
      <c r="AD67" s="354">
        <f t="shared" si="21"/>
        <v>0</v>
      </c>
      <c r="AE67" s="354">
        <f t="shared" si="22"/>
        <v>1</v>
      </c>
      <c r="AF67" s="354"/>
      <c r="AG67" s="354"/>
      <c r="AK67" s="33">
        <v>34700</v>
      </c>
      <c r="AL67" s="96">
        <v>23.962889607714398</v>
      </c>
      <c r="AN67" s="34">
        <v>12</v>
      </c>
      <c r="AO67" s="34">
        <v>1775039058620.3699</v>
      </c>
      <c r="AP67" s="34">
        <v>-93312033.777992204</v>
      </c>
      <c r="AR67" s="357">
        <f t="shared" si="0"/>
        <v>0</v>
      </c>
      <c r="AS67" s="357">
        <f t="shared" si="1"/>
        <v>0</v>
      </c>
      <c r="AT67" s="357">
        <f t="shared" si="2"/>
        <v>-0.34992596972803974</v>
      </c>
      <c r="AU67" s="357">
        <f t="shared" si="3"/>
        <v>61.520088542962093</v>
      </c>
      <c r="AV67" s="357"/>
      <c r="AW67" s="144">
        <f t="shared" si="4"/>
        <v>2.8011204481792717E-3</v>
      </c>
      <c r="AX67">
        <f t="shared" si="5"/>
        <v>0</v>
      </c>
      <c r="AY67">
        <f t="shared" si="6"/>
        <v>0</v>
      </c>
      <c r="AZ67">
        <f t="shared" si="7"/>
        <v>0</v>
      </c>
      <c r="BA67">
        <f t="shared" si="8"/>
        <v>0</v>
      </c>
      <c r="BB67">
        <f t="shared" si="9"/>
        <v>0</v>
      </c>
      <c r="BC67">
        <f t="shared" si="10"/>
        <v>0</v>
      </c>
    </row>
    <row r="68" spans="10:55" ht="15.5" x14ac:dyDescent="0.35">
      <c r="J68" s="360">
        <v>39417</v>
      </c>
      <c r="K68" s="361">
        <v>4.0999999999999996</v>
      </c>
      <c r="L68" s="362">
        <v>4.4000000000000004</v>
      </c>
      <c r="M68" s="363">
        <v>4.75</v>
      </c>
      <c r="N68" s="362">
        <v>37282.5</v>
      </c>
      <c r="O68" s="364">
        <v>-204422</v>
      </c>
      <c r="P68" s="365"/>
      <c r="Q68" s="366">
        <f t="shared" si="11"/>
        <v>-0.20000000000000018</v>
      </c>
      <c r="R68" s="366">
        <f t="shared" si="11"/>
        <v>0.20000000000000018</v>
      </c>
      <c r="S68" s="366">
        <f t="shared" si="11"/>
        <v>-0.25</v>
      </c>
      <c r="T68" s="366">
        <f t="shared" si="12"/>
        <v>25.531993696884815</v>
      </c>
      <c r="U68" s="354">
        <f t="shared" si="13"/>
        <v>0.80935513610558496</v>
      </c>
      <c r="V68" s="354"/>
      <c r="W68" s="354">
        <f t="shared" si="14"/>
        <v>4.9504950495049506E-3</v>
      </c>
      <c r="X68" s="354">
        <f t="shared" si="15"/>
        <v>1</v>
      </c>
      <c r="Y68" s="354">
        <f t="shared" si="16"/>
        <v>0</v>
      </c>
      <c r="Z68" s="354">
        <f t="shared" si="17"/>
        <v>0</v>
      </c>
      <c r="AA68" s="354">
        <f t="shared" si="18"/>
        <v>1</v>
      </c>
      <c r="AB68" s="354">
        <f t="shared" si="19"/>
        <v>0</v>
      </c>
      <c r="AC68" s="354">
        <f t="shared" si="20"/>
        <v>0</v>
      </c>
      <c r="AD68" s="354">
        <f t="shared" si="21"/>
        <v>0</v>
      </c>
      <c r="AE68" s="354">
        <f t="shared" si="22"/>
        <v>0</v>
      </c>
      <c r="AF68" s="354"/>
      <c r="AG68" s="354"/>
      <c r="AK68" s="33">
        <v>34731</v>
      </c>
      <c r="AL68" s="96">
        <v>24.1287227537902</v>
      </c>
      <c r="AN68" s="34">
        <v>12</v>
      </c>
      <c r="AO68" s="34">
        <v>1808899522620.49</v>
      </c>
      <c r="AP68" s="34">
        <v>-352643915.300372</v>
      </c>
      <c r="AR68" s="357">
        <f t="shared" si="0"/>
        <v>0.6920415224982488</v>
      </c>
      <c r="AS68" s="357">
        <f t="shared" si="1"/>
        <v>0</v>
      </c>
      <c r="AT68" s="357">
        <f t="shared" si="2"/>
        <v>1.9075897984147909</v>
      </c>
      <c r="AU68" s="357">
        <f t="shared" si="3"/>
        <v>-277.9190111099515</v>
      </c>
      <c r="AV68" s="357"/>
      <c r="AW68" s="144">
        <f t="shared" si="4"/>
        <v>2.8011204481792717E-3</v>
      </c>
      <c r="AX68">
        <f t="shared" si="5"/>
        <v>0</v>
      </c>
      <c r="AY68">
        <f t="shared" si="6"/>
        <v>0</v>
      </c>
      <c r="AZ68">
        <f t="shared" si="7"/>
        <v>0</v>
      </c>
      <c r="BA68">
        <f t="shared" si="8"/>
        <v>0</v>
      </c>
      <c r="BB68">
        <f t="shared" si="9"/>
        <v>1</v>
      </c>
      <c r="BC68">
        <f t="shared" si="10"/>
        <v>1</v>
      </c>
    </row>
    <row r="69" spans="10:55" ht="15.5" x14ac:dyDescent="0.35">
      <c r="J69" s="360">
        <v>39448</v>
      </c>
      <c r="K69" s="361">
        <v>4.3</v>
      </c>
      <c r="L69" s="362">
        <v>4.4000000000000004</v>
      </c>
      <c r="M69" s="363">
        <v>3.5</v>
      </c>
      <c r="N69" s="362">
        <v>29942.400000000001</v>
      </c>
      <c r="O69" s="364">
        <v>-211306</v>
      </c>
      <c r="P69" s="365"/>
      <c r="Q69" s="366">
        <f t="shared" si="11"/>
        <v>0.20000000000000018</v>
      </c>
      <c r="R69" s="366">
        <f t="shared" si="11"/>
        <v>0</v>
      </c>
      <c r="S69" s="366">
        <f t="shared" si="11"/>
        <v>-1.25</v>
      </c>
      <c r="T69" s="366">
        <f t="shared" si="12"/>
        <v>-19.68778917722792</v>
      </c>
      <c r="U69" s="354">
        <f t="shared" si="13"/>
        <v>-3.3675436107659649</v>
      </c>
      <c r="V69" s="354"/>
      <c r="W69" s="354">
        <f t="shared" si="14"/>
        <v>4.9504950495049506E-3</v>
      </c>
      <c r="X69" s="354">
        <f t="shared" si="15"/>
        <v>0</v>
      </c>
      <c r="Y69" s="354">
        <f t="shared" si="16"/>
        <v>0</v>
      </c>
      <c r="Z69" s="354">
        <f t="shared" si="17"/>
        <v>0</v>
      </c>
      <c r="AA69" s="354">
        <f t="shared" si="18"/>
        <v>0</v>
      </c>
      <c r="AB69" s="354">
        <f t="shared" si="19"/>
        <v>0</v>
      </c>
      <c r="AC69" s="354">
        <f t="shared" si="20"/>
        <v>1</v>
      </c>
      <c r="AD69" s="354">
        <f t="shared" si="21"/>
        <v>0</v>
      </c>
      <c r="AE69" s="354">
        <f t="shared" si="22"/>
        <v>1</v>
      </c>
      <c r="AF69" s="354"/>
      <c r="AG69" s="354"/>
      <c r="AK69" s="33">
        <v>34759</v>
      </c>
      <c r="AL69" s="96">
        <v>24.294555899866101</v>
      </c>
      <c r="AN69" s="34">
        <v>12</v>
      </c>
      <c r="AO69" s="34">
        <v>1891386843187.6099</v>
      </c>
      <c r="AP69" s="34">
        <v>-316051857.85532302</v>
      </c>
      <c r="AR69" s="357">
        <f t="shared" si="0"/>
        <v>0.6872852233749146</v>
      </c>
      <c r="AS69" s="357">
        <f t="shared" si="1"/>
        <v>0</v>
      </c>
      <c r="AT69" s="357">
        <f t="shared" si="2"/>
        <v>4.560083052464039</v>
      </c>
      <c r="AU69" s="357">
        <f t="shared" si="3"/>
        <v>10.37648910342914</v>
      </c>
      <c r="AV69" s="357"/>
      <c r="AW69" s="144">
        <f t="shared" si="4"/>
        <v>2.8011204481792717E-3</v>
      </c>
      <c r="AX69">
        <f t="shared" si="5"/>
        <v>0</v>
      </c>
      <c r="AY69">
        <f t="shared" si="6"/>
        <v>0</v>
      </c>
      <c r="AZ69">
        <f t="shared" si="7"/>
        <v>0</v>
      </c>
      <c r="BA69">
        <f t="shared" si="8"/>
        <v>0</v>
      </c>
      <c r="BB69">
        <f t="shared" si="9"/>
        <v>1</v>
      </c>
      <c r="BC69">
        <f t="shared" si="10"/>
        <v>0</v>
      </c>
    </row>
    <row r="70" spans="10:55" ht="15.5" x14ac:dyDescent="0.35">
      <c r="J70" s="360">
        <v>39479</v>
      </c>
      <c r="K70" s="361">
        <v>4</v>
      </c>
      <c r="L70" s="362">
        <v>4.3</v>
      </c>
      <c r="M70" s="363">
        <v>3.5</v>
      </c>
      <c r="N70" s="362">
        <v>30281</v>
      </c>
      <c r="O70" s="364">
        <v>-216781</v>
      </c>
      <c r="P70" s="365"/>
      <c r="Q70" s="366">
        <f t="shared" si="11"/>
        <v>-0.29999999999999982</v>
      </c>
      <c r="R70" s="366">
        <f t="shared" si="11"/>
        <v>-0.10000000000000053</v>
      </c>
      <c r="S70" s="366">
        <f t="shared" si="11"/>
        <v>0</v>
      </c>
      <c r="T70" s="366">
        <f t="shared" si="12"/>
        <v>1.1308378753874055</v>
      </c>
      <c r="U70" s="354">
        <f t="shared" si="13"/>
        <v>-2.5910291236405971</v>
      </c>
      <c r="V70" s="354"/>
      <c r="W70" s="354">
        <f t="shared" si="14"/>
        <v>4.9504950495049506E-3</v>
      </c>
      <c r="X70" s="354">
        <f t="shared" si="15"/>
        <v>0</v>
      </c>
      <c r="Y70" s="354">
        <f t="shared" si="16"/>
        <v>0</v>
      </c>
      <c r="Z70" s="354">
        <f t="shared" si="17"/>
        <v>0</v>
      </c>
      <c r="AA70" s="354">
        <f t="shared" si="18"/>
        <v>0</v>
      </c>
      <c r="AB70" s="354">
        <f t="shared" si="19"/>
        <v>0</v>
      </c>
      <c r="AC70" s="354">
        <f t="shared" si="20"/>
        <v>0</v>
      </c>
      <c r="AD70" s="354">
        <f t="shared" si="21"/>
        <v>0</v>
      </c>
      <c r="AE70" s="354">
        <f t="shared" si="22"/>
        <v>0</v>
      </c>
      <c r="AF70" s="354"/>
      <c r="AG70" s="354"/>
      <c r="AK70" s="33">
        <v>34790</v>
      </c>
      <c r="AL70" s="96">
        <v>24.460389045942001</v>
      </c>
      <c r="AN70" s="34">
        <v>12</v>
      </c>
      <c r="AO70" s="34">
        <v>1878162295059.54</v>
      </c>
      <c r="AP70" s="34">
        <v>-32554621.460927505</v>
      </c>
      <c r="AR70" s="357">
        <f t="shared" si="0"/>
        <v>0.68259385666240902</v>
      </c>
      <c r="AS70" s="357">
        <f t="shared" si="1"/>
        <v>0</v>
      </c>
      <c r="AT70" s="357">
        <f t="shared" si="2"/>
        <v>-0.6991984836788917</v>
      </c>
      <c r="AU70" s="357">
        <f t="shared" si="3"/>
        <v>89.699594970952575</v>
      </c>
      <c r="AV70" s="357"/>
      <c r="AW70" s="144">
        <f t="shared" si="4"/>
        <v>2.8011204481792717E-3</v>
      </c>
      <c r="AX70">
        <f t="shared" si="5"/>
        <v>0</v>
      </c>
      <c r="AY70">
        <f t="shared" si="6"/>
        <v>0</v>
      </c>
      <c r="AZ70">
        <f t="shared" si="7"/>
        <v>0</v>
      </c>
      <c r="BA70">
        <f t="shared" si="8"/>
        <v>0</v>
      </c>
      <c r="BB70">
        <f t="shared" si="9"/>
        <v>0</v>
      </c>
      <c r="BC70">
        <f t="shared" si="10"/>
        <v>0</v>
      </c>
    </row>
    <row r="71" spans="10:55" ht="15.5" x14ac:dyDescent="0.35">
      <c r="J71" s="360">
        <v>39508</v>
      </c>
      <c r="K71" s="361">
        <v>4</v>
      </c>
      <c r="L71" s="362">
        <v>4.5999999999999996</v>
      </c>
      <c r="M71" s="363">
        <v>2.5</v>
      </c>
      <c r="N71" s="362">
        <v>38193.599999999999</v>
      </c>
      <c r="O71" s="364">
        <v>-212154</v>
      </c>
      <c r="P71" s="365"/>
      <c r="Q71" s="366">
        <f t="shared" si="11"/>
        <v>0</v>
      </c>
      <c r="R71" s="366">
        <f t="shared" si="11"/>
        <v>0.29999999999999982</v>
      </c>
      <c r="S71" s="366">
        <f t="shared" si="11"/>
        <v>-1</v>
      </c>
      <c r="T71" s="366">
        <f t="shared" si="12"/>
        <v>26.13057692942769</v>
      </c>
      <c r="U71" s="354">
        <f t="shared" si="13"/>
        <v>2.1344121486661654</v>
      </c>
      <c r="V71" s="354"/>
      <c r="W71" s="354">
        <f t="shared" si="14"/>
        <v>4.9504950495049506E-3</v>
      </c>
      <c r="X71" s="354">
        <f t="shared" si="15"/>
        <v>0</v>
      </c>
      <c r="Y71" s="354">
        <f t="shared" si="16"/>
        <v>0</v>
      </c>
      <c r="Z71" s="354">
        <f t="shared" si="17"/>
        <v>0</v>
      </c>
      <c r="AA71" s="354">
        <f t="shared" si="18"/>
        <v>0</v>
      </c>
      <c r="AB71" s="354">
        <f t="shared" si="19"/>
        <v>0</v>
      </c>
      <c r="AC71" s="354">
        <f t="shared" si="20"/>
        <v>0</v>
      </c>
      <c r="AD71" s="354">
        <f t="shared" si="21"/>
        <v>0</v>
      </c>
      <c r="AE71" s="354">
        <f t="shared" si="22"/>
        <v>0</v>
      </c>
      <c r="AF71" s="354"/>
      <c r="AG71" s="354"/>
      <c r="AK71" s="33">
        <v>34820</v>
      </c>
      <c r="AL71" s="96">
        <v>24.874971911150801</v>
      </c>
      <c r="AN71" s="34">
        <v>12</v>
      </c>
      <c r="AO71" s="34">
        <v>1900395370802.0901</v>
      </c>
      <c r="AP71" s="34">
        <v>-480356933.63518</v>
      </c>
      <c r="AR71" s="357">
        <f t="shared" si="0"/>
        <v>1.6949152543327171</v>
      </c>
      <c r="AS71" s="357">
        <f t="shared" si="1"/>
        <v>0</v>
      </c>
      <c r="AT71" s="357">
        <f t="shared" si="2"/>
        <v>1.1837675477264991</v>
      </c>
      <c r="AU71" s="357">
        <f t="shared" si="3"/>
        <v>-1375.5414502721553</v>
      </c>
      <c r="AV71" s="357"/>
      <c r="AW71" s="144">
        <f t="shared" si="4"/>
        <v>2.8011204481792717E-3</v>
      </c>
      <c r="AX71">
        <f t="shared" si="5"/>
        <v>0</v>
      </c>
      <c r="AY71">
        <f t="shared" si="6"/>
        <v>0</v>
      </c>
      <c r="AZ71">
        <f t="shared" si="7"/>
        <v>0</v>
      </c>
      <c r="BA71">
        <f t="shared" si="8"/>
        <v>0</v>
      </c>
      <c r="BB71">
        <f t="shared" si="9"/>
        <v>1</v>
      </c>
      <c r="BC71">
        <f t="shared" si="10"/>
        <v>1</v>
      </c>
    </row>
    <row r="72" spans="10:55" ht="15.5" x14ac:dyDescent="0.35">
      <c r="J72" s="360">
        <v>39539</v>
      </c>
      <c r="K72" s="361">
        <v>3.9</v>
      </c>
      <c r="L72" s="362">
        <v>4.4000000000000004</v>
      </c>
      <c r="M72" s="363">
        <v>2.25</v>
      </c>
      <c r="N72" s="362">
        <v>30746</v>
      </c>
      <c r="O72" s="364">
        <v>-220284</v>
      </c>
      <c r="P72" s="365"/>
      <c r="Q72" s="366">
        <f t="shared" si="11"/>
        <v>-0.10000000000000009</v>
      </c>
      <c r="R72" s="366">
        <f t="shared" si="11"/>
        <v>-0.19999999999999929</v>
      </c>
      <c r="S72" s="366">
        <f t="shared" si="11"/>
        <v>-0.25</v>
      </c>
      <c r="T72" s="366">
        <f t="shared" si="12"/>
        <v>-19.499602027564826</v>
      </c>
      <c r="U72" s="354">
        <f t="shared" si="13"/>
        <v>-3.8321219491501455</v>
      </c>
      <c r="V72" s="354"/>
      <c r="W72" s="354">
        <f t="shared" si="14"/>
        <v>4.9504950495049506E-3</v>
      </c>
      <c r="X72" s="354">
        <f t="shared" si="15"/>
        <v>0</v>
      </c>
      <c r="Y72" s="354">
        <f t="shared" si="16"/>
        <v>0</v>
      </c>
      <c r="Z72" s="354">
        <f t="shared" si="17"/>
        <v>1</v>
      </c>
      <c r="AA72" s="354">
        <f t="shared" si="18"/>
        <v>0</v>
      </c>
      <c r="AB72" s="354">
        <f t="shared" si="19"/>
        <v>0</v>
      </c>
      <c r="AC72" s="354">
        <f t="shared" si="20"/>
        <v>0</v>
      </c>
      <c r="AD72" s="354">
        <f t="shared" si="21"/>
        <v>0</v>
      </c>
      <c r="AE72" s="354">
        <f t="shared" si="22"/>
        <v>0</v>
      </c>
      <c r="AF72" s="354"/>
      <c r="AG72" s="354"/>
      <c r="AK72" s="33">
        <v>34851</v>
      </c>
      <c r="AL72" s="96">
        <v>25.372471349378401</v>
      </c>
      <c r="AN72" s="34">
        <v>12</v>
      </c>
      <c r="AO72" s="34">
        <v>1898177254271.8801</v>
      </c>
      <c r="AP72" s="34">
        <v>-377699526.62086201</v>
      </c>
      <c r="AR72" s="357">
        <f t="shared" ref="AR72:AR135" si="23">((AL72-AL71)/AL71)*100</f>
        <v>2.0000000000184261</v>
      </c>
      <c r="AS72" s="357">
        <f t="shared" ref="AS72:AS135" si="24">AN72-AN71</f>
        <v>0</v>
      </c>
      <c r="AT72" s="357">
        <f t="shared" ref="AT72:AT135" si="25">((AO72-AO71)/AO71)*100</f>
        <v>-0.11671868729472709</v>
      </c>
      <c r="AU72" s="357">
        <f t="shared" ref="AU72:AU135" si="26">((AP72-AP71)/AP71)*-100</f>
        <v>21.371068017576263</v>
      </c>
      <c r="AV72" s="357"/>
      <c r="AW72" s="144">
        <f t="shared" ref="AW72:AW135" si="27">1/357</f>
        <v>2.8011204481792717E-3</v>
      </c>
      <c r="AX72">
        <f t="shared" ref="AX72:AX135" si="28">IF(AND(AS72&gt;0,AR72&lt;0),1,0)</f>
        <v>0</v>
      </c>
      <c r="AY72">
        <f t="shared" ref="AY72:AY135" si="29">IF(AND(AT72&lt;0,AR72&lt;0),1,0)</f>
        <v>0</v>
      </c>
      <c r="AZ72">
        <f t="shared" ref="AZ72:AZ135" si="30">IF(AND(AU72&gt;0,AR72&lt;0),1,0)</f>
        <v>0</v>
      </c>
      <c r="BA72">
        <f t="shared" ref="BA72:BA135" si="31">IF(AND(AS72&lt;0,AR72&gt;0),1,0)</f>
        <v>0</v>
      </c>
      <c r="BB72">
        <f t="shared" ref="BB72:BB135" si="32">IF(AND(AT72&gt;0,AR72&gt;0),1,0)</f>
        <v>0</v>
      </c>
      <c r="BC72">
        <f t="shared" ref="BC72:BC135" si="33">IF(AND(AU72&lt;0,AR72&gt;0),1,0)</f>
        <v>0</v>
      </c>
    </row>
    <row r="73" spans="10:55" ht="15.5" x14ac:dyDescent="0.35">
      <c r="J73" s="360">
        <v>39569</v>
      </c>
      <c r="K73" s="361">
        <v>4.2</v>
      </c>
      <c r="L73" s="362">
        <v>4.8</v>
      </c>
      <c r="M73" s="363">
        <v>2.25</v>
      </c>
      <c r="N73" s="362">
        <v>30772.6</v>
      </c>
      <c r="O73" s="364">
        <v>-220950</v>
      </c>
      <c r="P73" s="365"/>
      <c r="Q73" s="366">
        <f t="shared" si="11"/>
        <v>0.30000000000000027</v>
      </c>
      <c r="R73" s="366">
        <f t="shared" si="11"/>
        <v>0.39999999999999947</v>
      </c>
      <c r="S73" s="366">
        <f t="shared" si="11"/>
        <v>0</v>
      </c>
      <c r="T73" s="366">
        <f t="shared" si="12"/>
        <v>8.6515319065890009E-2</v>
      </c>
      <c r="U73" s="354">
        <f t="shared" si="13"/>
        <v>-0.30233698316718416</v>
      </c>
      <c r="V73" s="354"/>
      <c r="W73" s="354">
        <f t="shared" si="14"/>
        <v>4.9504950495049506E-3</v>
      </c>
      <c r="X73" s="354">
        <f t="shared" si="15"/>
        <v>0</v>
      </c>
      <c r="Y73" s="354">
        <f t="shared" si="16"/>
        <v>0</v>
      </c>
      <c r="Z73" s="354">
        <f t="shared" si="17"/>
        <v>0</v>
      </c>
      <c r="AA73" s="354">
        <f t="shared" si="18"/>
        <v>0</v>
      </c>
      <c r="AB73" s="354">
        <f t="shared" si="19"/>
        <v>0</v>
      </c>
      <c r="AC73" s="354">
        <f t="shared" si="20"/>
        <v>0</v>
      </c>
      <c r="AD73" s="354">
        <f t="shared" si="21"/>
        <v>1</v>
      </c>
      <c r="AE73" s="354">
        <f t="shared" si="22"/>
        <v>0</v>
      </c>
      <c r="AF73" s="354"/>
      <c r="AG73" s="354"/>
      <c r="AK73" s="33">
        <v>34881</v>
      </c>
      <c r="AL73" s="96">
        <v>25.9528873606248</v>
      </c>
      <c r="AN73" s="34">
        <v>12</v>
      </c>
      <c r="AO73" s="34">
        <v>1926535075790.8401</v>
      </c>
      <c r="AP73" s="34">
        <v>-514238769.55811501</v>
      </c>
      <c r="AR73" s="357">
        <f t="shared" si="23"/>
        <v>2.287581699291656</v>
      </c>
      <c r="AS73" s="357">
        <f t="shared" si="24"/>
        <v>0</v>
      </c>
      <c r="AT73" s="357">
        <f t="shared" si="25"/>
        <v>1.4939501279524976</v>
      </c>
      <c r="AU73" s="357">
        <f t="shared" si="26"/>
        <v>-36.150228770160005</v>
      </c>
      <c r="AV73" s="357"/>
      <c r="AW73" s="144">
        <f t="shared" si="27"/>
        <v>2.8011204481792717E-3</v>
      </c>
      <c r="AX73">
        <f t="shared" si="28"/>
        <v>0</v>
      </c>
      <c r="AY73">
        <f t="shared" si="29"/>
        <v>0</v>
      </c>
      <c r="AZ73">
        <f t="shared" si="30"/>
        <v>0</v>
      </c>
      <c r="BA73">
        <f t="shared" si="31"/>
        <v>0</v>
      </c>
      <c r="BB73">
        <f t="shared" si="32"/>
        <v>1</v>
      </c>
      <c r="BC73">
        <f t="shared" si="33"/>
        <v>1</v>
      </c>
    </row>
    <row r="74" spans="10:55" ht="15.5" x14ac:dyDescent="0.35">
      <c r="J74" s="360">
        <v>39600</v>
      </c>
      <c r="K74" s="361">
        <v>5</v>
      </c>
      <c r="L74" s="362">
        <v>4.9000000000000004</v>
      </c>
      <c r="M74" s="363">
        <v>2.25</v>
      </c>
      <c r="N74" s="362">
        <v>38570.699999999997</v>
      </c>
      <c r="O74" s="364">
        <v>-224279</v>
      </c>
      <c r="P74" s="365"/>
      <c r="Q74" s="366">
        <f t="shared" ref="Q74:S137" si="34">K74-K73</f>
        <v>0.79999999999999982</v>
      </c>
      <c r="R74" s="366">
        <f t="shared" si="34"/>
        <v>0.10000000000000053</v>
      </c>
      <c r="S74" s="366">
        <f t="shared" si="34"/>
        <v>0</v>
      </c>
      <c r="T74" s="366">
        <f t="shared" ref="T74:T137" si="35">((N74-N73)/N73)*100</f>
        <v>25.34105015500802</v>
      </c>
      <c r="U74" s="354">
        <f t="shared" ref="U74:U137" si="36">((O74-O73)/O73)*-100</f>
        <v>-1.5066757184883457</v>
      </c>
      <c r="V74" s="354"/>
      <c r="W74" s="354">
        <f t="shared" ref="W74:W137" si="37">1/202</f>
        <v>4.9504950495049506E-3</v>
      </c>
      <c r="X74" s="354">
        <f t="shared" ref="X74:X137" si="38">IF(AND(R74&gt;0,Q74&lt;0),1,0)</f>
        <v>0</v>
      </c>
      <c r="Y74" s="354">
        <f t="shared" ref="Y74:Y137" si="39">IF(AND(S74&gt;0,Q74&lt;0),1,0)</f>
        <v>0</v>
      </c>
      <c r="Z74" s="354">
        <f t="shared" ref="Z74:Z137" si="40">IF(AND(T74&lt;0,Q74&lt;0),1,0)</f>
        <v>0</v>
      </c>
      <c r="AA74" s="354">
        <f t="shared" ref="AA74:AA137" si="41">IF(AND(U74&gt;0,Q74&lt;0),1,0)</f>
        <v>0</v>
      </c>
      <c r="AB74" s="354">
        <f t="shared" ref="AB74:AB137" si="42">IF(AND(R74&lt;0,Q74&gt;0),1,0)</f>
        <v>0</v>
      </c>
      <c r="AC74" s="354">
        <f t="shared" ref="AC74:AC137" si="43">IF(AND(S74&lt;0,Q74&gt;0),1,0)</f>
        <v>0</v>
      </c>
      <c r="AD74" s="354">
        <f t="shared" ref="AD74:AD137" si="44">IF(AND(T74&gt;0,Q74&gt;0),1,0)</f>
        <v>1</v>
      </c>
      <c r="AE74" s="354">
        <f t="shared" ref="AE74:AE137" si="45">IF(AND(T74&lt;0,Q74&gt;0),1,0)</f>
        <v>0</v>
      </c>
      <c r="AF74" s="354"/>
      <c r="AG74" s="354"/>
      <c r="AK74" s="33">
        <v>34912</v>
      </c>
      <c r="AL74" s="96">
        <v>26.118720506700701</v>
      </c>
      <c r="AN74" s="34">
        <v>12</v>
      </c>
      <c r="AO74" s="34">
        <v>1976082431252.76</v>
      </c>
      <c r="AP74" s="34">
        <v>-509756593.86996496</v>
      </c>
      <c r="AR74" s="357">
        <f t="shared" si="23"/>
        <v>0.63897763578899336</v>
      </c>
      <c r="AS74" s="357">
        <f t="shared" si="24"/>
        <v>0</v>
      </c>
      <c r="AT74" s="357">
        <f t="shared" si="25"/>
        <v>2.5718377041010165</v>
      </c>
      <c r="AU74" s="357">
        <f t="shared" si="26"/>
        <v>0.87161372371857104</v>
      </c>
      <c r="AV74" s="357"/>
      <c r="AW74" s="144">
        <f t="shared" si="27"/>
        <v>2.8011204481792717E-3</v>
      </c>
      <c r="AX74">
        <f t="shared" si="28"/>
        <v>0</v>
      </c>
      <c r="AY74">
        <f t="shared" si="29"/>
        <v>0</v>
      </c>
      <c r="AZ74">
        <f t="shared" si="30"/>
        <v>0</v>
      </c>
      <c r="BA74">
        <f t="shared" si="31"/>
        <v>0</v>
      </c>
      <c r="BB74">
        <f t="shared" si="32"/>
        <v>1</v>
      </c>
      <c r="BC74">
        <f t="shared" si="33"/>
        <v>0</v>
      </c>
    </row>
    <row r="75" spans="10:55" ht="15.5" x14ac:dyDescent="0.35">
      <c r="J75" s="360">
        <v>39630</v>
      </c>
      <c r="K75" s="361">
        <v>5.6</v>
      </c>
      <c r="L75" s="362">
        <v>5.0999999999999996</v>
      </c>
      <c r="M75" s="363">
        <v>2.25</v>
      </c>
      <c r="N75" s="362">
        <v>31039.3</v>
      </c>
      <c r="O75" s="364">
        <v>-232221</v>
      </c>
      <c r="P75" s="365"/>
      <c r="Q75" s="366">
        <f t="shared" si="34"/>
        <v>0.59999999999999964</v>
      </c>
      <c r="R75" s="366">
        <f t="shared" si="34"/>
        <v>0.19999999999999929</v>
      </c>
      <c r="S75" s="366">
        <f t="shared" si="34"/>
        <v>0</v>
      </c>
      <c r="T75" s="366">
        <f t="shared" si="35"/>
        <v>-19.5262206804647</v>
      </c>
      <c r="U75" s="354">
        <f t="shared" si="36"/>
        <v>-3.5411251164843791</v>
      </c>
      <c r="V75" s="354"/>
      <c r="W75" s="354">
        <f t="shared" si="37"/>
        <v>4.9504950495049506E-3</v>
      </c>
      <c r="X75" s="354">
        <f t="shared" si="38"/>
        <v>0</v>
      </c>
      <c r="Y75" s="354">
        <f t="shared" si="39"/>
        <v>0</v>
      </c>
      <c r="Z75" s="354">
        <f t="shared" si="40"/>
        <v>0</v>
      </c>
      <c r="AA75" s="354">
        <f t="shared" si="41"/>
        <v>0</v>
      </c>
      <c r="AB75" s="354">
        <f t="shared" si="42"/>
        <v>0</v>
      </c>
      <c r="AC75" s="354">
        <f t="shared" si="43"/>
        <v>0</v>
      </c>
      <c r="AD75" s="354">
        <f t="shared" si="44"/>
        <v>0</v>
      </c>
      <c r="AE75" s="354">
        <f t="shared" si="45"/>
        <v>1</v>
      </c>
      <c r="AF75" s="354"/>
      <c r="AG75" s="354"/>
      <c r="AK75" s="33">
        <v>34943</v>
      </c>
      <c r="AL75" s="96">
        <v>26.284553652776498</v>
      </c>
      <c r="AN75" s="34">
        <v>12</v>
      </c>
      <c r="AO75" s="34">
        <v>1990241846176.6399</v>
      </c>
      <c r="AP75" s="34">
        <v>-576486431.83900309</v>
      </c>
      <c r="AR75" s="357">
        <f t="shared" si="23"/>
        <v>0.63492063492640716</v>
      </c>
      <c r="AS75" s="357">
        <f t="shared" si="24"/>
        <v>0</v>
      </c>
      <c r="AT75" s="357">
        <f t="shared" si="25"/>
        <v>0.71653968983993033</v>
      </c>
      <c r="AU75" s="357">
        <f t="shared" si="26"/>
        <v>-13.090529631493183</v>
      </c>
      <c r="AV75" s="357"/>
      <c r="AW75" s="144">
        <f t="shared" si="27"/>
        <v>2.8011204481792717E-3</v>
      </c>
      <c r="AX75">
        <f t="shared" si="28"/>
        <v>0</v>
      </c>
      <c r="AY75">
        <f t="shared" si="29"/>
        <v>0</v>
      </c>
      <c r="AZ75">
        <f t="shared" si="30"/>
        <v>0</v>
      </c>
      <c r="BA75">
        <f t="shared" si="31"/>
        <v>0</v>
      </c>
      <c r="BB75">
        <f t="shared" si="32"/>
        <v>1</v>
      </c>
      <c r="BC75">
        <f t="shared" si="33"/>
        <v>1</v>
      </c>
    </row>
    <row r="76" spans="10:55" ht="15.5" x14ac:dyDescent="0.35">
      <c r="J76" s="360">
        <v>39661</v>
      </c>
      <c r="K76" s="361">
        <v>5.4</v>
      </c>
      <c r="L76" s="362">
        <v>5.5</v>
      </c>
      <c r="M76" s="363">
        <v>2.25</v>
      </c>
      <c r="N76" s="362">
        <v>31109.7</v>
      </c>
      <c r="O76" s="364">
        <v>-224766</v>
      </c>
      <c r="P76" s="365"/>
      <c r="Q76" s="366">
        <f t="shared" si="34"/>
        <v>-0.19999999999999929</v>
      </c>
      <c r="R76" s="366">
        <f t="shared" si="34"/>
        <v>0.40000000000000036</v>
      </c>
      <c r="S76" s="366">
        <f t="shared" si="34"/>
        <v>0</v>
      </c>
      <c r="T76" s="366">
        <f t="shared" si="35"/>
        <v>0.2268092386104115</v>
      </c>
      <c r="U76" s="354">
        <f t="shared" si="36"/>
        <v>3.2103039776764373</v>
      </c>
      <c r="V76" s="354"/>
      <c r="W76" s="354">
        <f t="shared" si="37"/>
        <v>4.9504950495049506E-3</v>
      </c>
      <c r="X76" s="354">
        <f t="shared" si="38"/>
        <v>1</v>
      </c>
      <c r="Y76" s="354">
        <f t="shared" si="39"/>
        <v>0</v>
      </c>
      <c r="Z76" s="354">
        <f t="shared" si="40"/>
        <v>0</v>
      </c>
      <c r="AA76" s="354">
        <f t="shared" si="41"/>
        <v>1</v>
      </c>
      <c r="AB76" s="354">
        <f t="shared" si="42"/>
        <v>0</v>
      </c>
      <c r="AC76" s="354">
        <f t="shared" si="43"/>
        <v>0</v>
      </c>
      <c r="AD76" s="354">
        <f t="shared" si="44"/>
        <v>0</v>
      </c>
      <c r="AE76" s="354">
        <f t="shared" si="45"/>
        <v>0</v>
      </c>
      <c r="AF76" s="354"/>
      <c r="AG76" s="354"/>
      <c r="AK76" s="33">
        <v>34973</v>
      </c>
      <c r="AL76" s="96">
        <v>26.450386798852399</v>
      </c>
      <c r="AN76" s="34">
        <v>12</v>
      </c>
      <c r="AO76" s="34">
        <v>2018480631476.78</v>
      </c>
      <c r="AP76" s="34">
        <v>-254010505.82007399</v>
      </c>
      <c r="AR76" s="357">
        <f t="shared" si="23"/>
        <v>0.63091482650451436</v>
      </c>
      <c r="AS76" s="357">
        <f t="shared" si="24"/>
        <v>0</v>
      </c>
      <c r="AT76" s="357">
        <f t="shared" si="25"/>
        <v>1.4188620018410496</v>
      </c>
      <c r="AU76" s="357">
        <f t="shared" si="26"/>
        <v>55.938164058818273</v>
      </c>
      <c r="AV76" s="357"/>
      <c r="AW76" s="144">
        <f t="shared" si="27"/>
        <v>2.8011204481792717E-3</v>
      </c>
      <c r="AX76">
        <f t="shared" si="28"/>
        <v>0</v>
      </c>
      <c r="AY76">
        <f t="shared" si="29"/>
        <v>0</v>
      </c>
      <c r="AZ76">
        <f t="shared" si="30"/>
        <v>0</v>
      </c>
      <c r="BA76">
        <f t="shared" si="31"/>
        <v>0</v>
      </c>
      <c r="BB76">
        <f t="shared" si="32"/>
        <v>1</v>
      </c>
      <c r="BC76">
        <f t="shared" si="33"/>
        <v>0</v>
      </c>
    </row>
    <row r="77" spans="10:55" ht="15.5" x14ac:dyDescent="0.35">
      <c r="J77" s="360">
        <v>39692</v>
      </c>
      <c r="K77" s="361">
        <v>4.9000000000000004</v>
      </c>
      <c r="L77" s="362">
        <v>5.5</v>
      </c>
      <c r="M77" s="363">
        <v>2.25</v>
      </c>
      <c r="N77" s="362">
        <v>39160.199999999997</v>
      </c>
      <c r="O77" s="364">
        <v>-214086</v>
      </c>
      <c r="P77" s="365"/>
      <c r="Q77" s="366">
        <f t="shared" si="34"/>
        <v>-0.5</v>
      </c>
      <c r="R77" s="366">
        <f t="shared" si="34"/>
        <v>0</v>
      </c>
      <c r="S77" s="366">
        <f t="shared" si="34"/>
        <v>0</v>
      </c>
      <c r="T77" s="366">
        <f t="shared" si="35"/>
        <v>25.877780885061558</v>
      </c>
      <c r="U77" s="354">
        <f t="shared" si="36"/>
        <v>4.7516083393395796</v>
      </c>
      <c r="V77" s="354"/>
      <c r="W77" s="354">
        <f t="shared" si="37"/>
        <v>4.9504950495049506E-3</v>
      </c>
      <c r="X77" s="354">
        <f t="shared" si="38"/>
        <v>0</v>
      </c>
      <c r="Y77" s="354">
        <f t="shared" si="39"/>
        <v>0</v>
      </c>
      <c r="Z77" s="354">
        <f t="shared" si="40"/>
        <v>0</v>
      </c>
      <c r="AA77" s="354">
        <f t="shared" si="41"/>
        <v>1</v>
      </c>
      <c r="AB77" s="354">
        <f t="shared" si="42"/>
        <v>0</v>
      </c>
      <c r="AC77" s="354">
        <f t="shared" si="43"/>
        <v>0</v>
      </c>
      <c r="AD77" s="354">
        <f t="shared" si="44"/>
        <v>0</v>
      </c>
      <c r="AE77" s="354">
        <f t="shared" si="45"/>
        <v>0</v>
      </c>
      <c r="AF77" s="354"/>
      <c r="AG77" s="354"/>
      <c r="AK77" s="33">
        <v>35004</v>
      </c>
      <c r="AL77" s="96">
        <v>26.6162199449283</v>
      </c>
      <c r="AN77" s="34">
        <v>12</v>
      </c>
      <c r="AO77" s="34">
        <v>2002624334243.05</v>
      </c>
      <c r="AP77" s="34">
        <v>-435112927.339966</v>
      </c>
      <c r="AR77" s="357">
        <f t="shared" si="23"/>
        <v>0.62695924765491828</v>
      </c>
      <c r="AS77" s="357">
        <f t="shared" si="24"/>
        <v>0</v>
      </c>
      <c r="AT77" s="357">
        <f t="shared" si="25"/>
        <v>-0.7855560755184976</v>
      </c>
      <c r="AU77" s="357">
        <f t="shared" si="26"/>
        <v>-71.29721699313265</v>
      </c>
      <c r="AV77" s="357"/>
      <c r="AW77" s="144">
        <f t="shared" si="27"/>
        <v>2.8011204481792717E-3</v>
      </c>
      <c r="AX77">
        <f t="shared" si="28"/>
        <v>0</v>
      </c>
      <c r="AY77">
        <f t="shared" si="29"/>
        <v>0</v>
      </c>
      <c r="AZ77">
        <f t="shared" si="30"/>
        <v>0</v>
      </c>
      <c r="BA77">
        <f t="shared" si="31"/>
        <v>0</v>
      </c>
      <c r="BB77">
        <f t="shared" si="32"/>
        <v>0</v>
      </c>
      <c r="BC77">
        <f t="shared" si="33"/>
        <v>1</v>
      </c>
    </row>
    <row r="78" spans="10:55" ht="15.5" x14ac:dyDescent="0.35">
      <c r="J78" s="360">
        <v>39722</v>
      </c>
      <c r="K78" s="361">
        <v>3.7</v>
      </c>
      <c r="L78" s="362">
        <v>5.9</v>
      </c>
      <c r="M78" s="363">
        <v>1.25</v>
      </c>
      <c r="N78" s="362">
        <v>31811.599999999999</v>
      </c>
      <c r="O78" s="364">
        <v>-211555</v>
      </c>
      <c r="P78" s="365"/>
      <c r="Q78" s="366">
        <f t="shared" si="34"/>
        <v>-1.2000000000000002</v>
      </c>
      <c r="R78" s="366">
        <f t="shared" si="34"/>
        <v>0.40000000000000036</v>
      </c>
      <c r="S78" s="366">
        <f t="shared" si="34"/>
        <v>-1</v>
      </c>
      <c r="T78" s="366">
        <f t="shared" si="35"/>
        <v>-18.76548127946231</v>
      </c>
      <c r="U78" s="354">
        <f t="shared" si="36"/>
        <v>1.182235176517848</v>
      </c>
      <c r="V78" s="354"/>
      <c r="W78" s="354">
        <f t="shared" si="37"/>
        <v>4.9504950495049506E-3</v>
      </c>
      <c r="X78" s="354">
        <f t="shared" si="38"/>
        <v>1</v>
      </c>
      <c r="Y78" s="354">
        <f t="shared" si="39"/>
        <v>0</v>
      </c>
      <c r="Z78" s="354">
        <f t="shared" si="40"/>
        <v>1</v>
      </c>
      <c r="AA78" s="354">
        <f t="shared" si="41"/>
        <v>1</v>
      </c>
      <c r="AB78" s="354">
        <f t="shared" si="42"/>
        <v>0</v>
      </c>
      <c r="AC78" s="354">
        <f t="shared" si="43"/>
        <v>0</v>
      </c>
      <c r="AD78" s="354">
        <f t="shared" si="44"/>
        <v>0</v>
      </c>
      <c r="AE78" s="354">
        <f t="shared" si="45"/>
        <v>0</v>
      </c>
      <c r="AF78" s="354"/>
      <c r="AG78" s="354"/>
      <c r="AK78" s="33">
        <v>35034</v>
      </c>
      <c r="AL78" s="96">
        <v>26.284553652776498</v>
      </c>
      <c r="AN78" s="34">
        <v>12</v>
      </c>
      <c r="AO78" s="34">
        <v>2019601333226.6802</v>
      </c>
      <c r="AP78" s="34">
        <v>-119111310.09732901</v>
      </c>
      <c r="AR78" s="357">
        <f t="shared" si="23"/>
        <v>-1.2461059190149968</v>
      </c>
      <c r="AS78" s="357">
        <f t="shared" si="24"/>
        <v>0</v>
      </c>
      <c r="AT78" s="357">
        <f t="shared" si="25"/>
        <v>0.84773757580685127</v>
      </c>
      <c r="AU78" s="357">
        <f t="shared" si="26"/>
        <v>72.625196216185046</v>
      </c>
      <c r="AV78" s="357"/>
      <c r="AW78" s="144">
        <f t="shared" si="27"/>
        <v>2.8011204481792717E-3</v>
      </c>
      <c r="AX78">
        <f t="shared" si="28"/>
        <v>0</v>
      </c>
      <c r="AY78">
        <f t="shared" si="29"/>
        <v>0</v>
      </c>
      <c r="AZ78">
        <f t="shared" si="30"/>
        <v>1</v>
      </c>
      <c r="BA78">
        <f t="shared" si="31"/>
        <v>0</v>
      </c>
      <c r="BB78">
        <f t="shared" si="32"/>
        <v>0</v>
      </c>
      <c r="BC78">
        <f t="shared" si="33"/>
        <v>0</v>
      </c>
    </row>
    <row r="79" spans="10:55" ht="15.5" x14ac:dyDescent="0.35">
      <c r="J79" s="360">
        <v>39753</v>
      </c>
      <c r="K79" s="361">
        <v>1.1000000000000001</v>
      </c>
      <c r="L79" s="362">
        <v>6.2</v>
      </c>
      <c r="M79" s="363">
        <v>1.25</v>
      </c>
      <c r="N79" s="362">
        <v>31935.9</v>
      </c>
      <c r="O79" s="364">
        <v>-187123</v>
      </c>
      <c r="P79" s="365"/>
      <c r="Q79" s="366">
        <f t="shared" si="34"/>
        <v>-2.6</v>
      </c>
      <c r="R79" s="366">
        <f t="shared" si="34"/>
        <v>0.29999999999999982</v>
      </c>
      <c r="S79" s="366">
        <f t="shared" si="34"/>
        <v>0</v>
      </c>
      <c r="T79" s="366">
        <f t="shared" si="35"/>
        <v>0.39073796979719005</v>
      </c>
      <c r="U79" s="354">
        <f t="shared" si="36"/>
        <v>11.548769823450167</v>
      </c>
      <c r="V79" s="354"/>
      <c r="W79" s="354">
        <f t="shared" si="37"/>
        <v>4.9504950495049506E-3</v>
      </c>
      <c r="X79" s="354">
        <f t="shared" si="38"/>
        <v>1</v>
      </c>
      <c r="Y79" s="354">
        <f t="shared" si="39"/>
        <v>0</v>
      </c>
      <c r="Z79" s="354">
        <f t="shared" si="40"/>
        <v>0</v>
      </c>
      <c r="AA79" s="354">
        <f t="shared" si="41"/>
        <v>1</v>
      </c>
      <c r="AB79" s="354">
        <f t="shared" si="42"/>
        <v>0</v>
      </c>
      <c r="AC79" s="354">
        <f t="shared" si="43"/>
        <v>0</v>
      </c>
      <c r="AD79" s="354">
        <f t="shared" si="44"/>
        <v>0</v>
      </c>
      <c r="AE79" s="354">
        <f t="shared" si="45"/>
        <v>0</v>
      </c>
      <c r="AF79" s="354"/>
      <c r="AG79" s="354"/>
      <c r="AK79" s="33">
        <v>35065</v>
      </c>
      <c r="AL79" s="96">
        <v>26.118720506700701</v>
      </c>
      <c r="AN79" s="34">
        <v>12</v>
      </c>
      <c r="AO79" s="34">
        <v>2036488824390.6199</v>
      </c>
      <c r="AP79" s="34">
        <v>-794394767.55516005</v>
      </c>
      <c r="AR79" s="357">
        <f t="shared" si="23"/>
        <v>-0.63091482650412234</v>
      </c>
      <c r="AS79" s="357">
        <f t="shared" si="24"/>
        <v>0</v>
      </c>
      <c r="AT79" s="357">
        <f t="shared" si="25"/>
        <v>0.83617944225451968</v>
      </c>
      <c r="AU79" s="357">
        <f t="shared" si="26"/>
        <v>-566.93479141992395</v>
      </c>
      <c r="AV79" s="357"/>
      <c r="AW79" s="144">
        <f t="shared" si="27"/>
        <v>2.8011204481792717E-3</v>
      </c>
      <c r="AX79">
        <f t="shared" si="28"/>
        <v>0</v>
      </c>
      <c r="AY79">
        <f t="shared" si="29"/>
        <v>0</v>
      </c>
      <c r="AZ79">
        <f t="shared" si="30"/>
        <v>0</v>
      </c>
      <c r="BA79">
        <f t="shared" si="31"/>
        <v>0</v>
      </c>
      <c r="BB79">
        <f t="shared" si="32"/>
        <v>0</v>
      </c>
      <c r="BC79">
        <f t="shared" si="33"/>
        <v>0</v>
      </c>
    </row>
    <row r="80" spans="10:55" ht="15.5" x14ac:dyDescent="0.35">
      <c r="J80" s="360">
        <v>39783</v>
      </c>
      <c r="K80" s="361">
        <v>0.1</v>
      </c>
      <c r="L80" s="362">
        <v>6.7</v>
      </c>
      <c r="M80" s="363">
        <v>0.5</v>
      </c>
      <c r="N80" s="362">
        <v>40798.800000000003</v>
      </c>
      <c r="O80" s="364">
        <v>-174835</v>
      </c>
      <c r="P80" s="365"/>
      <c r="Q80" s="366">
        <f t="shared" si="34"/>
        <v>-1</v>
      </c>
      <c r="R80" s="366">
        <f t="shared" si="34"/>
        <v>0.5</v>
      </c>
      <c r="S80" s="366">
        <f t="shared" si="34"/>
        <v>-0.75</v>
      </c>
      <c r="T80" s="366">
        <f t="shared" si="35"/>
        <v>27.752153532544881</v>
      </c>
      <c r="U80" s="354">
        <f t="shared" si="36"/>
        <v>6.5668036532120579</v>
      </c>
      <c r="V80" s="354"/>
      <c r="W80" s="354">
        <f t="shared" si="37"/>
        <v>4.9504950495049506E-3</v>
      </c>
      <c r="X80" s="354">
        <f t="shared" si="38"/>
        <v>1</v>
      </c>
      <c r="Y80" s="354">
        <f t="shared" si="39"/>
        <v>0</v>
      </c>
      <c r="Z80" s="354">
        <f t="shared" si="40"/>
        <v>0</v>
      </c>
      <c r="AA80" s="354">
        <f t="shared" si="41"/>
        <v>1</v>
      </c>
      <c r="AB80" s="354">
        <f t="shared" si="42"/>
        <v>0</v>
      </c>
      <c r="AC80" s="354">
        <f t="shared" si="43"/>
        <v>0</v>
      </c>
      <c r="AD80" s="354">
        <f t="shared" si="44"/>
        <v>0</v>
      </c>
      <c r="AE80" s="354">
        <f t="shared" si="45"/>
        <v>0</v>
      </c>
      <c r="AF80" s="354"/>
      <c r="AG80" s="354"/>
      <c r="AK80" s="33">
        <v>35096</v>
      </c>
      <c r="AL80" s="96">
        <v>26.2016370797195</v>
      </c>
      <c r="AN80" s="34">
        <v>12</v>
      </c>
      <c r="AO80" s="34">
        <v>2048482780695.5798</v>
      </c>
      <c r="AP80" s="34">
        <v>-437929738.75082195</v>
      </c>
      <c r="AR80" s="357">
        <f t="shared" si="23"/>
        <v>0.31746031739007829</v>
      </c>
      <c r="AS80" s="357">
        <f t="shared" si="24"/>
        <v>0</v>
      </c>
      <c r="AT80" s="357">
        <f t="shared" si="25"/>
        <v>0.58895271907759783</v>
      </c>
      <c r="AU80" s="357">
        <f t="shared" si="26"/>
        <v>44.872529800441619</v>
      </c>
      <c r="AV80" s="357"/>
      <c r="AW80" s="144">
        <f t="shared" si="27"/>
        <v>2.8011204481792717E-3</v>
      </c>
      <c r="AX80">
        <f t="shared" si="28"/>
        <v>0</v>
      </c>
      <c r="AY80">
        <f t="shared" si="29"/>
        <v>0</v>
      </c>
      <c r="AZ80">
        <f t="shared" si="30"/>
        <v>0</v>
      </c>
      <c r="BA80">
        <f t="shared" si="31"/>
        <v>0</v>
      </c>
      <c r="BB80">
        <f t="shared" si="32"/>
        <v>1</v>
      </c>
      <c r="BC80">
        <f t="shared" si="33"/>
        <v>0</v>
      </c>
    </row>
    <row r="81" spans="10:55" ht="15.5" x14ac:dyDescent="0.35">
      <c r="J81" s="360">
        <v>39814</v>
      </c>
      <c r="K81" s="361">
        <v>0.1</v>
      </c>
      <c r="L81" s="362">
        <v>7.2</v>
      </c>
      <c r="M81" s="363">
        <v>0.5</v>
      </c>
      <c r="N81" s="362">
        <v>33036.5</v>
      </c>
      <c r="O81" s="364">
        <v>-163136</v>
      </c>
      <c r="P81" s="365"/>
      <c r="Q81" s="366">
        <f t="shared" si="34"/>
        <v>0</v>
      </c>
      <c r="R81" s="366">
        <f t="shared" si="34"/>
        <v>0.5</v>
      </c>
      <c r="S81" s="366">
        <f t="shared" si="34"/>
        <v>0</v>
      </c>
      <c r="T81" s="366">
        <f t="shared" si="35"/>
        <v>-19.025804680529827</v>
      </c>
      <c r="U81" s="354">
        <f t="shared" si="36"/>
        <v>6.6914519404009498</v>
      </c>
      <c r="V81" s="354"/>
      <c r="W81" s="354">
        <f t="shared" si="37"/>
        <v>4.9504950495049506E-3</v>
      </c>
      <c r="X81" s="354">
        <f t="shared" si="38"/>
        <v>0</v>
      </c>
      <c r="Y81" s="354">
        <f t="shared" si="39"/>
        <v>0</v>
      </c>
      <c r="Z81" s="354">
        <f t="shared" si="40"/>
        <v>0</v>
      </c>
      <c r="AA81" s="354">
        <f t="shared" si="41"/>
        <v>0</v>
      </c>
      <c r="AB81" s="354">
        <f t="shared" si="42"/>
        <v>0</v>
      </c>
      <c r="AC81" s="354">
        <f t="shared" si="43"/>
        <v>0</v>
      </c>
      <c r="AD81" s="354">
        <f t="shared" si="44"/>
        <v>0</v>
      </c>
      <c r="AE81" s="354">
        <f t="shared" si="45"/>
        <v>0</v>
      </c>
      <c r="AF81" s="354"/>
      <c r="AG81" s="354"/>
      <c r="AK81" s="33">
        <v>35125</v>
      </c>
      <c r="AL81" s="96">
        <v>26.450386798852399</v>
      </c>
      <c r="AN81" s="34">
        <v>12</v>
      </c>
      <c r="AO81" s="34">
        <v>2100807349451.48</v>
      </c>
      <c r="AP81" s="34">
        <v>-400903902.46412098</v>
      </c>
      <c r="AR81" s="357">
        <f t="shared" si="23"/>
        <v>0.94936708869017772</v>
      </c>
      <c r="AS81" s="357">
        <f t="shared" si="24"/>
        <v>0</v>
      </c>
      <c r="AT81" s="357">
        <f t="shared" si="25"/>
        <v>2.5543084495996053</v>
      </c>
      <c r="AU81" s="357">
        <f t="shared" si="26"/>
        <v>8.4547435376998514</v>
      </c>
      <c r="AV81" s="357"/>
      <c r="AW81" s="144">
        <f t="shared" si="27"/>
        <v>2.8011204481792717E-3</v>
      </c>
      <c r="AX81">
        <f t="shared" si="28"/>
        <v>0</v>
      </c>
      <c r="AY81">
        <f t="shared" si="29"/>
        <v>0</v>
      </c>
      <c r="AZ81">
        <f t="shared" si="30"/>
        <v>0</v>
      </c>
      <c r="BA81">
        <f t="shared" si="31"/>
        <v>0</v>
      </c>
      <c r="BB81">
        <f t="shared" si="32"/>
        <v>1</v>
      </c>
      <c r="BC81">
        <f t="shared" si="33"/>
        <v>0</v>
      </c>
    </row>
    <row r="82" spans="10:55" ht="15.5" x14ac:dyDescent="0.35">
      <c r="J82" s="360">
        <v>39845</v>
      </c>
      <c r="K82" s="361">
        <v>0.2</v>
      </c>
      <c r="L82" s="362">
        <v>7.7</v>
      </c>
      <c r="M82" s="363">
        <v>0.5</v>
      </c>
      <c r="N82" s="362">
        <v>33146.5</v>
      </c>
      <c r="O82" s="364">
        <v>-155109</v>
      </c>
      <c r="P82" s="365"/>
      <c r="Q82" s="366">
        <f t="shared" si="34"/>
        <v>0.1</v>
      </c>
      <c r="R82" s="366">
        <f t="shared" si="34"/>
        <v>0.5</v>
      </c>
      <c r="S82" s="366">
        <f t="shared" si="34"/>
        <v>0</v>
      </c>
      <c r="T82" s="366">
        <f t="shared" si="35"/>
        <v>0.33296505380412572</v>
      </c>
      <c r="U82" s="354">
        <f t="shared" si="36"/>
        <v>4.920434484111416</v>
      </c>
      <c r="V82" s="354"/>
      <c r="W82" s="354">
        <f t="shared" si="37"/>
        <v>4.9504950495049506E-3</v>
      </c>
      <c r="X82" s="354">
        <f t="shared" si="38"/>
        <v>0</v>
      </c>
      <c r="Y82" s="354">
        <f t="shared" si="39"/>
        <v>0</v>
      </c>
      <c r="Z82" s="354">
        <f t="shared" si="40"/>
        <v>0</v>
      </c>
      <c r="AA82" s="354">
        <f t="shared" si="41"/>
        <v>0</v>
      </c>
      <c r="AB82" s="354">
        <f t="shared" si="42"/>
        <v>0</v>
      </c>
      <c r="AC82" s="354">
        <f t="shared" si="43"/>
        <v>0</v>
      </c>
      <c r="AD82" s="354">
        <f t="shared" si="44"/>
        <v>1</v>
      </c>
      <c r="AE82" s="354">
        <f t="shared" si="45"/>
        <v>0</v>
      </c>
      <c r="AF82" s="354"/>
      <c r="AG82" s="354"/>
      <c r="AK82" s="33">
        <v>35156</v>
      </c>
      <c r="AL82" s="96">
        <v>26.864969664022901</v>
      </c>
      <c r="AN82" s="34">
        <v>12</v>
      </c>
      <c r="AO82" s="34">
        <v>2110610647348.9199</v>
      </c>
      <c r="AP82" s="34">
        <v>-190411241.59689</v>
      </c>
      <c r="AR82" s="357">
        <f t="shared" si="23"/>
        <v>1.5673981190645165</v>
      </c>
      <c r="AS82" s="357">
        <f t="shared" si="24"/>
        <v>0</v>
      </c>
      <c r="AT82" s="357">
        <f t="shared" si="25"/>
        <v>0.46664430700890197</v>
      </c>
      <c r="AU82" s="357">
        <f t="shared" si="26"/>
        <v>52.504517809244597</v>
      </c>
      <c r="AV82" s="357"/>
      <c r="AW82" s="144">
        <f t="shared" si="27"/>
        <v>2.8011204481792717E-3</v>
      </c>
      <c r="AX82">
        <f t="shared" si="28"/>
        <v>0</v>
      </c>
      <c r="AY82">
        <f t="shared" si="29"/>
        <v>0</v>
      </c>
      <c r="AZ82">
        <f t="shared" si="30"/>
        <v>0</v>
      </c>
      <c r="BA82">
        <f t="shared" si="31"/>
        <v>0</v>
      </c>
      <c r="BB82">
        <f t="shared" si="32"/>
        <v>1</v>
      </c>
      <c r="BC82">
        <f t="shared" si="33"/>
        <v>0</v>
      </c>
    </row>
    <row r="83" spans="10:55" ht="15.5" x14ac:dyDescent="0.35">
      <c r="J83" s="360">
        <v>39873</v>
      </c>
      <c r="K83" s="361">
        <v>-0.4</v>
      </c>
      <c r="L83" s="362">
        <v>8.1</v>
      </c>
      <c r="M83" s="363">
        <v>0.5</v>
      </c>
      <c r="N83" s="362">
        <v>41762.400000000001</v>
      </c>
      <c r="O83" s="364">
        <v>-155161</v>
      </c>
      <c r="P83" s="365"/>
      <c r="Q83" s="366">
        <f t="shared" si="34"/>
        <v>-0.60000000000000009</v>
      </c>
      <c r="R83" s="366">
        <f t="shared" si="34"/>
        <v>0.39999999999999947</v>
      </c>
      <c r="S83" s="366">
        <f t="shared" si="34"/>
        <v>0</v>
      </c>
      <c r="T83" s="366">
        <f t="shared" si="35"/>
        <v>25.993392967583308</v>
      </c>
      <c r="U83" s="354">
        <f t="shared" si="36"/>
        <v>-3.3524811584111816E-2</v>
      </c>
      <c r="V83" s="354"/>
      <c r="W83" s="354">
        <f t="shared" si="37"/>
        <v>4.9504950495049506E-3</v>
      </c>
      <c r="X83" s="354">
        <f t="shared" si="38"/>
        <v>1</v>
      </c>
      <c r="Y83" s="354">
        <f t="shared" si="39"/>
        <v>0</v>
      </c>
      <c r="Z83" s="354">
        <f t="shared" si="40"/>
        <v>0</v>
      </c>
      <c r="AA83" s="354">
        <f t="shared" si="41"/>
        <v>0</v>
      </c>
      <c r="AB83" s="354">
        <f t="shared" si="42"/>
        <v>0</v>
      </c>
      <c r="AC83" s="354">
        <f t="shared" si="43"/>
        <v>0</v>
      </c>
      <c r="AD83" s="354">
        <f t="shared" si="44"/>
        <v>0</v>
      </c>
      <c r="AE83" s="354">
        <f t="shared" si="45"/>
        <v>0</v>
      </c>
      <c r="AF83" s="354"/>
      <c r="AG83" s="354"/>
      <c r="AK83" s="33">
        <v>35186</v>
      </c>
      <c r="AL83" s="96">
        <v>27.196635956174699</v>
      </c>
      <c r="AN83" s="34">
        <v>12</v>
      </c>
      <c r="AO83" s="34">
        <v>2107430541943.4597</v>
      </c>
      <c r="AP83" s="34">
        <v>-432776268.59767199</v>
      </c>
      <c r="AR83" s="357">
        <f t="shared" si="23"/>
        <v>1.2345679012471018</v>
      </c>
      <c r="AS83" s="357">
        <f t="shared" si="24"/>
        <v>0</v>
      </c>
      <c r="AT83" s="357">
        <f t="shared" si="25"/>
        <v>-0.15067229047928135</v>
      </c>
      <c r="AU83" s="357">
        <f t="shared" si="26"/>
        <v>-127.28504103443676</v>
      </c>
      <c r="AV83" s="357"/>
      <c r="AW83" s="144">
        <f t="shared" si="27"/>
        <v>2.8011204481792717E-3</v>
      </c>
      <c r="AX83">
        <f t="shared" si="28"/>
        <v>0</v>
      </c>
      <c r="AY83">
        <f t="shared" si="29"/>
        <v>0</v>
      </c>
      <c r="AZ83">
        <f t="shared" si="30"/>
        <v>0</v>
      </c>
      <c r="BA83">
        <f t="shared" si="31"/>
        <v>0</v>
      </c>
      <c r="BB83">
        <f t="shared" si="32"/>
        <v>0</v>
      </c>
      <c r="BC83">
        <f t="shared" si="33"/>
        <v>1</v>
      </c>
    </row>
    <row r="84" spans="10:55" ht="15.5" x14ac:dyDescent="0.35">
      <c r="J84" s="360">
        <v>39904</v>
      </c>
      <c r="K84" s="361">
        <v>-0.7</v>
      </c>
      <c r="L84" s="362">
        <v>8.4</v>
      </c>
      <c r="M84" s="363">
        <v>0.5</v>
      </c>
      <c r="N84" s="362">
        <v>33426.300000000003</v>
      </c>
      <c r="O84" s="364">
        <v>-154095</v>
      </c>
      <c r="P84" s="365"/>
      <c r="Q84" s="366">
        <f t="shared" si="34"/>
        <v>-0.29999999999999993</v>
      </c>
      <c r="R84" s="366">
        <f t="shared" si="34"/>
        <v>0.30000000000000071</v>
      </c>
      <c r="S84" s="366">
        <f t="shared" si="34"/>
        <v>0</v>
      </c>
      <c r="T84" s="366">
        <f t="shared" si="35"/>
        <v>-19.960778116200213</v>
      </c>
      <c r="U84" s="354">
        <f t="shared" si="36"/>
        <v>0.68702831252698804</v>
      </c>
      <c r="V84" s="354"/>
      <c r="W84" s="354">
        <f t="shared" si="37"/>
        <v>4.9504950495049506E-3</v>
      </c>
      <c r="X84" s="354">
        <f t="shared" si="38"/>
        <v>1</v>
      </c>
      <c r="Y84" s="354">
        <f t="shared" si="39"/>
        <v>0</v>
      </c>
      <c r="Z84" s="354">
        <f t="shared" si="40"/>
        <v>1</v>
      </c>
      <c r="AA84" s="354">
        <f t="shared" si="41"/>
        <v>1</v>
      </c>
      <c r="AB84" s="354">
        <f t="shared" si="42"/>
        <v>0</v>
      </c>
      <c r="AC84" s="354">
        <f t="shared" si="43"/>
        <v>0</v>
      </c>
      <c r="AD84" s="354">
        <f t="shared" si="44"/>
        <v>0</v>
      </c>
      <c r="AE84" s="354">
        <f t="shared" si="45"/>
        <v>0</v>
      </c>
      <c r="AF84" s="354"/>
      <c r="AG84" s="354"/>
      <c r="AK84" s="33">
        <v>35217</v>
      </c>
      <c r="AL84" s="96">
        <v>27.611218821383499</v>
      </c>
      <c r="AN84" s="34">
        <v>12</v>
      </c>
      <c r="AO84" s="34">
        <v>2137352542450.3103</v>
      </c>
      <c r="AP84" s="34">
        <v>-159239679.542465</v>
      </c>
      <c r="AR84" s="357">
        <f t="shared" si="23"/>
        <v>1.5243902439877806</v>
      </c>
      <c r="AS84" s="357">
        <f t="shared" si="24"/>
        <v>0</v>
      </c>
      <c r="AT84" s="357">
        <f t="shared" si="25"/>
        <v>1.4198332951584112</v>
      </c>
      <c r="AU84" s="357">
        <f t="shared" si="26"/>
        <v>63.205080523835001</v>
      </c>
      <c r="AV84" s="357"/>
      <c r="AW84" s="144">
        <f t="shared" si="27"/>
        <v>2.8011204481792717E-3</v>
      </c>
      <c r="AX84">
        <f t="shared" si="28"/>
        <v>0</v>
      </c>
      <c r="AY84">
        <f t="shared" si="29"/>
        <v>0</v>
      </c>
      <c r="AZ84">
        <f t="shared" si="30"/>
        <v>0</v>
      </c>
      <c r="BA84">
        <f t="shared" si="31"/>
        <v>0</v>
      </c>
      <c r="BB84">
        <f t="shared" si="32"/>
        <v>1</v>
      </c>
      <c r="BC84">
        <f t="shared" si="33"/>
        <v>0</v>
      </c>
    </row>
    <row r="85" spans="10:55" ht="15.5" x14ac:dyDescent="0.35">
      <c r="J85" s="360">
        <v>39934</v>
      </c>
      <c r="K85" s="361">
        <v>-1.3</v>
      </c>
      <c r="L85" s="362">
        <v>8.6999999999999993</v>
      </c>
      <c r="M85" s="363">
        <v>0.5</v>
      </c>
      <c r="N85" s="362">
        <v>33657.199999999997</v>
      </c>
      <c r="O85" s="364">
        <v>-151593</v>
      </c>
      <c r="P85" s="365"/>
      <c r="Q85" s="366">
        <f t="shared" si="34"/>
        <v>-0.60000000000000009</v>
      </c>
      <c r="R85" s="366">
        <f t="shared" si="34"/>
        <v>0.29999999999999893</v>
      </c>
      <c r="S85" s="366">
        <f t="shared" si="34"/>
        <v>0</v>
      </c>
      <c r="T85" s="366">
        <f t="shared" si="35"/>
        <v>0.69077343289563653</v>
      </c>
      <c r="U85" s="354">
        <f t="shared" si="36"/>
        <v>1.6236737077776695</v>
      </c>
      <c r="V85" s="354"/>
      <c r="W85" s="354">
        <f t="shared" si="37"/>
        <v>4.9504950495049506E-3</v>
      </c>
      <c r="X85" s="354">
        <f t="shared" si="38"/>
        <v>1</v>
      </c>
      <c r="Y85" s="354">
        <f t="shared" si="39"/>
        <v>0</v>
      </c>
      <c r="Z85" s="354">
        <f t="shared" si="40"/>
        <v>0</v>
      </c>
      <c r="AA85" s="354">
        <f t="shared" si="41"/>
        <v>1</v>
      </c>
      <c r="AB85" s="354">
        <f t="shared" si="42"/>
        <v>0</v>
      </c>
      <c r="AC85" s="354">
        <f t="shared" si="43"/>
        <v>0</v>
      </c>
      <c r="AD85" s="354">
        <f t="shared" si="44"/>
        <v>0</v>
      </c>
      <c r="AE85" s="354">
        <f t="shared" si="45"/>
        <v>0</v>
      </c>
      <c r="AF85" s="354"/>
      <c r="AG85" s="354"/>
      <c r="AK85" s="33">
        <v>35247</v>
      </c>
      <c r="AL85" s="96">
        <v>28.1087182595728</v>
      </c>
      <c r="AN85" s="34">
        <v>12</v>
      </c>
      <c r="AO85" s="34">
        <v>2155193597637.6301</v>
      </c>
      <c r="AP85" s="34">
        <v>-167055687.286823</v>
      </c>
      <c r="AR85" s="357">
        <f t="shared" si="23"/>
        <v>1.8018018016792976</v>
      </c>
      <c r="AS85" s="357">
        <f t="shared" si="24"/>
        <v>0</v>
      </c>
      <c r="AT85" s="357">
        <f t="shared" si="25"/>
        <v>0.83472683298499872</v>
      </c>
      <c r="AU85" s="357">
        <f t="shared" si="26"/>
        <v>-4.9083292347832694</v>
      </c>
      <c r="AV85" s="357"/>
      <c r="AW85" s="144">
        <f t="shared" si="27"/>
        <v>2.8011204481792717E-3</v>
      </c>
      <c r="AX85">
        <f t="shared" si="28"/>
        <v>0</v>
      </c>
      <c r="AY85">
        <f t="shared" si="29"/>
        <v>0</v>
      </c>
      <c r="AZ85">
        <f t="shared" si="30"/>
        <v>0</v>
      </c>
      <c r="BA85">
        <f t="shared" si="31"/>
        <v>0</v>
      </c>
      <c r="BB85">
        <f t="shared" si="32"/>
        <v>1</v>
      </c>
      <c r="BC85">
        <f t="shared" si="33"/>
        <v>1</v>
      </c>
    </row>
    <row r="86" spans="10:55" ht="15.5" x14ac:dyDescent="0.35">
      <c r="J86" s="360">
        <v>39965</v>
      </c>
      <c r="K86" s="361">
        <v>-1.4</v>
      </c>
      <c r="L86" s="362">
        <v>8.8000000000000007</v>
      </c>
      <c r="M86" s="363">
        <v>0.5</v>
      </c>
      <c r="N86" s="362">
        <v>42143.4</v>
      </c>
      <c r="O86" s="364">
        <v>-155258</v>
      </c>
      <c r="P86" s="365"/>
      <c r="Q86" s="366">
        <f t="shared" si="34"/>
        <v>-9.9999999999999867E-2</v>
      </c>
      <c r="R86" s="366">
        <f t="shared" si="34"/>
        <v>0.10000000000000142</v>
      </c>
      <c r="S86" s="366">
        <f t="shared" si="34"/>
        <v>0</v>
      </c>
      <c r="T86" s="366">
        <f t="shared" si="35"/>
        <v>25.213624425085879</v>
      </c>
      <c r="U86" s="354">
        <f t="shared" si="36"/>
        <v>-2.4176578074185486</v>
      </c>
      <c r="V86" s="354"/>
      <c r="W86" s="354">
        <f t="shared" si="37"/>
        <v>4.9504950495049506E-3</v>
      </c>
      <c r="X86" s="354">
        <f t="shared" si="38"/>
        <v>1</v>
      </c>
      <c r="Y86" s="354">
        <f t="shared" si="39"/>
        <v>0</v>
      </c>
      <c r="Z86" s="354">
        <f t="shared" si="40"/>
        <v>0</v>
      </c>
      <c r="AA86" s="354">
        <f t="shared" si="41"/>
        <v>0</v>
      </c>
      <c r="AB86" s="354">
        <f t="shared" si="42"/>
        <v>0</v>
      </c>
      <c r="AC86" s="354">
        <f t="shared" si="43"/>
        <v>0</v>
      </c>
      <c r="AD86" s="354">
        <f t="shared" si="44"/>
        <v>0</v>
      </c>
      <c r="AE86" s="354">
        <f t="shared" si="45"/>
        <v>0</v>
      </c>
      <c r="AF86" s="354"/>
      <c r="AG86" s="354"/>
      <c r="AK86" s="33">
        <v>35278</v>
      </c>
      <c r="AL86" s="96">
        <v>28.440384551724598</v>
      </c>
      <c r="AN86" s="34">
        <v>12</v>
      </c>
      <c r="AO86" s="34">
        <v>2191217825196.2097</v>
      </c>
      <c r="AP86" s="34">
        <v>-385793159.37090701</v>
      </c>
      <c r="AR86" s="357">
        <f t="shared" si="23"/>
        <v>1.1799410029621138</v>
      </c>
      <c r="AS86" s="357">
        <f t="shared" si="24"/>
        <v>0</v>
      </c>
      <c r="AT86" s="357">
        <f t="shared" si="25"/>
        <v>1.6715077289607201</v>
      </c>
      <c r="AU86" s="357">
        <f t="shared" si="26"/>
        <v>-130.93686041860221</v>
      </c>
      <c r="AV86" s="357"/>
      <c r="AW86" s="144">
        <f t="shared" si="27"/>
        <v>2.8011204481792717E-3</v>
      </c>
      <c r="AX86">
        <f t="shared" si="28"/>
        <v>0</v>
      </c>
      <c r="AY86">
        <f t="shared" si="29"/>
        <v>0</v>
      </c>
      <c r="AZ86">
        <f t="shared" si="30"/>
        <v>0</v>
      </c>
      <c r="BA86">
        <f t="shared" si="31"/>
        <v>0</v>
      </c>
      <c r="BB86">
        <f t="shared" si="32"/>
        <v>1</v>
      </c>
      <c r="BC86">
        <f t="shared" si="33"/>
        <v>1</v>
      </c>
    </row>
    <row r="87" spans="10:55" ht="15.5" x14ac:dyDescent="0.35">
      <c r="J87" s="360">
        <v>39995</v>
      </c>
      <c r="K87" s="361">
        <v>-2.1</v>
      </c>
      <c r="L87" s="362">
        <v>8.8000000000000007</v>
      </c>
      <c r="M87" s="363">
        <v>0.5</v>
      </c>
      <c r="N87" s="362">
        <v>33728.9</v>
      </c>
      <c r="O87" s="364">
        <v>-163637</v>
      </c>
      <c r="P87" s="365"/>
      <c r="Q87" s="366">
        <f t="shared" si="34"/>
        <v>-0.70000000000000018</v>
      </c>
      <c r="R87" s="366">
        <f t="shared" si="34"/>
        <v>0</v>
      </c>
      <c r="S87" s="366">
        <f t="shared" si="34"/>
        <v>0</v>
      </c>
      <c r="T87" s="366">
        <f t="shared" si="35"/>
        <v>-19.966352975792176</v>
      </c>
      <c r="U87" s="354">
        <f t="shared" si="36"/>
        <v>-5.3968233520977984</v>
      </c>
      <c r="V87" s="354"/>
      <c r="W87" s="354">
        <f t="shared" si="37"/>
        <v>4.9504950495049506E-3</v>
      </c>
      <c r="X87" s="354">
        <f t="shared" si="38"/>
        <v>0</v>
      </c>
      <c r="Y87" s="354">
        <f t="shared" si="39"/>
        <v>0</v>
      </c>
      <c r="Z87" s="354">
        <f t="shared" si="40"/>
        <v>1</v>
      </c>
      <c r="AA87" s="354">
        <f t="shared" si="41"/>
        <v>0</v>
      </c>
      <c r="AB87" s="354">
        <f t="shared" si="42"/>
        <v>0</v>
      </c>
      <c r="AC87" s="354">
        <f t="shared" si="43"/>
        <v>0</v>
      </c>
      <c r="AD87" s="354">
        <f t="shared" si="44"/>
        <v>0</v>
      </c>
      <c r="AE87" s="354">
        <f t="shared" si="45"/>
        <v>0</v>
      </c>
      <c r="AF87" s="354"/>
      <c r="AG87" s="354"/>
      <c r="AK87" s="33">
        <v>35309</v>
      </c>
      <c r="AL87" s="96">
        <v>28.5233011247816</v>
      </c>
      <c r="AN87" s="34">
        <v>12</v>
      </c>
      <c r="AO87" s="34">
        <v>2214711785877.8003</v>
      </c>
      <c r="AP87" s="34">
        <v>-264395519.04905</v>
      </c>
      <c r="AR87" s="357">
        <f t="shared" si="23"/>
        <v>0.29154518957435777</v>
      </c>
      <c r="AS87" s="357">
        <f t="shared" si="24"/>
        <v>0</v>
      </c>
      <c r="AT87" s="357">
        <f t="shared" si="25"/>
        <v>1.0721873659222738</v>
      </c>
      <c r="AU87" s="357">
        <f t="shared" si="26"/>
        <v>31.467027699457883</v>
      </c>
      <c r="AV87" s="357"/>
      <c r="AW87" s="144">
        <f t="shared" si="27"/>
        <v>2.8011204481792717E-3</v>
      </c>
      <c r="AX87">
        <f t="shared" si="28"/>
        <v>0</v>
      </c>
      <c r="AY87">
        <f t="shared" si="29"/>
        <v>0</v>
      </c>
      <c r="AZ87">
        <f t="shared" si="30"/>
        <v>0</v>
      </c>
      <c r="BA87">
        <f t="shared" si="31"/>
        <v>0</v>
      </c>
      <c r="BB87">
        <f t="shared" si="32"/>
        <v>1</v>
      </c>
      <c r="BC87">
        <f t="shared" si="33"/>
        <v>0</v>
      </c>
    </row>
    <row r="88" spans="10:55" ht="15.5" x14ac:dyDescent="0.35">
      <c r="J88" s="360">
        <v>40026</v>
      </c>
      <c r="K88" s="361">
        <v>-1.5</v>
      </c>
      <c r="L88" s="362">
        <v>8.9</v>
      </c>
      <c r="M88" s="363">
        <v>0.5</v>
      </c>
      <c r="N88" s="362">
        <v>42164.2</v>
      </c>
      <c r="O88" s="364">
        <v>-162705</v>
      </c>
      <c r="P88" s="365"/>
      <c r="Q88" s="366">
        <f t="shared" si="34"/>
        <v>0.60000000000000009</v>
      </c>
      <c r="R88" s="366">
        <f t="shared" si="34"/>
        <v>9.9999999999999645E-2</v>
      </c>
      <c r="S88" s="366">
        <f t="shared" si="34"/>
        <v>0</v>
      </c>
      <c r="T88" s="366">
        <f t="shared" si="35"/>
        <v>25.009116810806148</v>
      </c>
      <c r="U88" s="354">
        <f t="shared" si="36"/>
        <v>0.56955334062589758</v>
      </c>
      <c r="V88" s="354"/>
      <c r="W88" s="354">
        <f t="shared" si="37"/>
        <v>4.9504950495049506E-3</v>
      </c>
      <c r="X88" s="354">
        <f t="shared" si="38"/>
        <v>0</v>
      </c>
      <c r="Y88" s="354">
        <f t="shared" si="39"/>
        <v>0</v>
      </c>
      <c r="Z88" s="354">
        <f t="shared" si="40"/>
        <v>0</v>
      </c>
      <c r="AA88" s="354">
        <f t="shared" si="41"/>
        <v>0</v>
      </c>
      <c r="AB88" s="354">
        <f t="shared" si="42"/>
        <v>0</v>
      </c>
      <c r="AC88" s="354">
        <f t="shared" si="43"/>
        <v>0</v>
      </c>
      <c r="AD88" s="354">
        <f t="shared" si="44"/>
        <v>1</v>
      </c>
      <c r="AE88" s="354">
        <f t="shared" si="45"/>
        <v>0</v>
      </c>
      <c r="AF88" s="354"/>
      <c r="AG88" s="354"/>
      <c r="AK88" s="33">
        <v>35339</v>
      </c>
      <c r="AL88" s="96">
        <v>28.689134270857501</v>
      </c>
      <c r="AN88" s="34">
        <v>12</v>
      </c>
      <c r="AO88" s="34">
        <v>2216931393527.8901</v>
      </c>
      <c r="AP88" s="34">
        <v>-503223076.70486301</v>
      </c>
      <c r="AR88" s="357">
        <f t="shared" si="23"/>
        <v>0.58139534884278088</v>
      </c>
      <c r="AS88" s="357">
        <f t="shared" si="24"/>
        <v>0</v>
      </c>
      <c r="AT88" s="357">
        <f t="shared" si="25"/>
        <v>0.10022106100862704</v>
      </c>
      <c r="AU88" s="357">
        <f t="shared" si="26"/>
        <v>-90.329654040583918</v>
      </c>
      <c r="AV88" s="357"/>
      <c r="AW88" s="144">
        <f t="shared" si="27"/>
        <v>2.8011204481792717E-3</v>
      </c>
      <c r="AX88">
        <f t="shared" si="28"/>
        <v>0</v>
      </c>
      <c r="AY88">
        <f t="shared" si="29"/>
        <v>0</v>
      </c>
      <c r="AZ88">
        <f t="shared" si="30"/>
        <v>0</v>
      </c>
      <c r="BA88">
        <f t="shared" si="31"/>
        <v>0</v>
      </c>
      <c r="BB88">
        <f t="shared" si="32"/>
        <v>1</v>
      </c>
      <c r="BC88">
        <f t="shared" si="33"/>
        <v>1</v>
      </c>
    </row>
    <row r="89" spans="10:55" ht="15.5" x14ac:dyDescent="0.35">
      <c r="J89" s="360">
        <v>40057</v>
      </c>
      <c r="K89" s="361">
        <v>-1.3</v>
      </c>
      <c r="L89" s="362">
        <v>9.1</v>
      </c>
      <c r="M89" s="363">
        <v>0.5</v>
      </c>
      <c r="N89" s="362">
        <v>33726.1</v>
      </c>
      <c r="O89" s="364">
        <v>-170632</v>
      </c>
      <c r="P89" s="365"/>
      <c r="Q89" s="366">
        <f t="shared" si="34"/>
        <v>0.19999999999999996</v>
      </c>
      <c r="R89" s="366">
        <f t="shared" si="34"/>
        <v>0.19999999999999929</v>
      </c>
      <c r="S89" s="366">
        <f t="shared" si="34"/>
        <v>0</v>
      </c>
      <c r="T89" s="366">
        <f t="shared" si="35"/>
        <v>-20.012475038065467</v>
      </c>
      <c r="U89" s="354">
        <f t="shared" si="36"/>
        <v>-4.8720076211548511</v>
      </c>
      <c r="V89" s="354"/>
      <c r="W89" s="354">
        <f t="shared" si="37"/>
        <v>4.9504950495049506E-3</v>
      </c>
      <c r="X89" s="354">
        <f t="shared" si="38"/>
        <v>0</v>
      </c>
      <c r="Y89" s="354">
        <f t="shared" si="39"/>
        <v>0</v>
      </c>
      <c r="Z89" s="354">
        <f t="shared" si="40"/>
        <v>0</v>
      </c>
      <c r="AA89" s="354">
        <f t="shared" si="41"/>
        <v>0</v>
      </c>
      <c r="AB89" s="354">
        <f t="shared" si="42"/>
        <v>0</v>
      </c>
      <c r="AC89" s="354">
        <f t="shared" si="43"/>
        <v>0</v>
      </c>
      <c r="AD89" s="354">
        <f t="shared" si="44"/>
        <v>0</v>
      </c>
      <c r="AE89" s="354">
        <f t="shared" si="45"/>
        <v>1</v>
      </c>
      <c r="AF89" s="354"/>
      <c r="AG89" s="354"/>
      <c r="AK89" s="33">
        <v>35370</v>
      </c>
      <c r="AL89" s="96">
        <v>28.937883989952201</v>
      </c>
      <c r="AN89" s="34">
        <v>12</v>
      </c>
      <c r="AO89" s="34">
        <v>2248287330352.7798</v>
      </c>
      <c r="AP89" s="34">
        <v>-758423515.39416695</v>
      </c>
      <c r="AR89" s="357">
        <f t="shared" si="23"/>
        <v>0.86705202306289508</v>
      </c>
      <c r="AS89" s="357">
        <f t="shared" si="24"/>
        <v>0</v>
      </c>
      <c r="AT89" s="357">
        <f t="shared" si="25"/>
        <v>1.41438462716664</v>
      </c>
      <c r="AU89" s="357">
        <f t="shared" si="26"/>
        <v>-50.713182781754121</v>
      </c>
      <c r="AV89" s="357"/>
      <c r="AW89" s="144">
        <f t="shared" si="27"/>
        <v>2.8011204481792717E-3</v>
      </c>
      <c r="AX89">
        <f t="shared" si="28"/>
        <v>0</v>
      </c>
      <c r="AY89">
        <f t="shared" si="29"/>
        <v>0</v>
      </c>
      <c r="AZ89">
        <f t="shared" si="30"/>
        <v>0</v>
      </c>
      <c r="BA89">
        <f t="shared" si="31"/>
        <v>0</v>
      </c>
      <c r="BB89">
        <f t="shared" si="32"/>
        <v>1</v>
      </c>
      <c r="BC89">
        <f t="shared" si="33"/>
        <v>1</v>
      </c>
    </row>
    <row r="90" spans="10:55" ht="15.5" x14ac:dyDescent="0.35">
      <c r="J90" s="360">
        <v>40087</v>
      </c>
      <c r="K90" s="361">
        <v>-0.2</v>
      </c>
      <c r="L90" s="362">
        <v>9.3000000000000007</v>
      </c>
      <c r="M90" s="363">
        <v>0.5</v>
      </c>
      <c r="N90" s="362">
        <v>33820.800000000003</v>
      </c>
      <c r="O90" s="364">
        <v>-174228</v>
      </c>
      <c r="P90" s="365"/>
      <c r="Q90" s="366">
        <f t="shared" si="34"/>
        <v>1.1000000000000001</v>
      </c>
      <c r="R90" s="366">
        <f t="shared" si="34"/>
        <v>0.20000000000000107</v>
      </c>
      <c r="S90" s="366">
        <f t="shared" si="34"/>
        <v>0</v>
      </c>
      <c r="T90" s="366">
        <f t="shared" si="35"/>
        <v>0.28079143452698169</v>
      </c>
      <c r="U90" s="354">
        <f t="shared" si="36"/>
        <v>-2.1074593276759339</v>
      </c>
      <c r="V90" s="354"/>
      <c r="W90" s="354">
        <f t="shared" si="37"/>
        <v>4.9504950495049506E-3</v>
      </c>
      <c r="X90" s="354">
        <f t="shared" si="38"/>
        <v>0</v>
      </c>
      <c r="Y90" s="354">
        <f t="shared" si="39"/>
        <v>0</v>
      </c>
      <c r="Z90" s="354">
        <f t="shared" si="40"/>
        <v>0</v>
      </c>
      <c r="AA90" s="354">
        <f t="shared" si="41"/>
        <v>0</v>
      </c>
      <c r="AB90" s="354">
        <f t="shared" si="42"/>
        <v>0</v>
      </c>
      <c r="AC90" s="354">
        <f t="shared" si="43"/>
        <v>0</v>
      </c>
      <c r="AD90" s="354">
        <f t="shared" si="44"/>
        <v>1</v>
      </c>
      <c r="AE90" s="354">
        <f t="shared" si="45"/>
        <v>0</v>
      </c>
      <c r="AF90" s="354"/>
      <c r="AG90" s="354"/>
      <c r="AK90" s="33">
        <v>35400</v>
      </c>
      <c r="AL90" s="96">
        <v>29.0208005630092</v>
      </c>
      <c r="AN90" s="34">
        <v>12</v>
      </c>
      <c r="AO90" s="34">
        <v>2260915560567.4399</v>
      </c>
      <c r="AP90" s="34">
        <v>-371603719.14542401</v>
      </c>
      <c r="AR90" s="357">
        <f t="shared" si="23"/>
        <v>0.28653295135811779</v>
      </c>
      <c r="AS90" s="357">
        <f t="shared" si="24"/>
        <v>0</v>
      </c>
      <c r="AT90" s="357">
        <f t="shared" si="25"/>
        <v>0.56168222113668431</v>
      </c>
      <c r="AU90" s="357">
        <f t="shared" si="26"/>
        <v>51.003138536350022</v>
      </c>
      <c r="AV90" s="357"/>
      <c r="AW90" s="144">
        <f t="shared" si="27"/>
        <v>2.8011204481792717E-3</v>
      </c>
      <c r="AX90">
        <f t="shared" si="28"/>
        <v>0</v>
      </c>
      <c r="AY90">
        <f t="shared" si="29"/>
        <v>0</v>
      </c>
      <c r="AZ90">
        <f t="shared" si="30"/>
        <v>0</v>
      </c>
      <c r="BA90">
        <f t="shared" si="31"/>
        <v>0</v>
      </c>
      <c r="BB90">
        <f t="shared" si="32"/>
        <v>1</v>
      </c>
      <c r="BC90">
        <f t="shared" si="33"/>
        <v>0</v>
      </c>
    </row>
    <row r="91" spans="10:55" ht="15.5" x14ac:dyDescent="0.35">
      <c r="J91" s="360">
        <v>40118</v>
      </c>
      <c r="K91" s="361">
        <v>1.8</v>
      </c>
      <c r="L91" s="362">
        <v>9.1999999999999993</v>
      </c>
      <c r="M91" s="363">
        <v>0.5</v>
      </c>
      <c r="N91" s="362">
        <v>42430.400000000001</v>
      </c>
      <c r="O91" s="364">
        <v>-178573</v>
      </c>
      <c r="P91" s="365"/>
      <c r="Q91" s="366">
        <f t="shared" si="34"/>
        <v>2</v>
      </c>
      <c r="R91" s="366">
        <f t="shared" si="34"/>
        <v>-0.10000000000000142</v>
      </c>
      <c r="S91" s="366">
        <f t="shared" si="34"/>
        <v>0</v>
      </c>
      <c r="T91" s="366">
        <f t="shared" si="35"/>
        <v>25.456523796007186</v>
      </c>
      <c r="U91" s="354">
        <f t="shared" si="36"/>
        <v>-2.4938586220354937</v>
      </c>
      <c r="V91" s="354"/>
      <c r="W91" s="354">
        <f t="shared" si="37"/>
        <v>4.9504950495049506E-3</v>
      </c>
      <c r="X91" s="354">
        <f t="shared" si="38"/>
        <v>0</v>
      </c>
      <c r="Y91" s="354">
        <f t="shared" si="39"/>
        <v>0</v>
      </c>
      <c r="Z91" s="354">
        <f t="shared" si="40"/>
        <v>0</v>
      </c>
      <c r="AA91" s="354">
        <f t="shared" si="41"/>
        <v>0</v>
      </c>
      <c r="AB91" s="354">
        <f t="shared" si="42"/>
        <v>1</v>
      </c>
      <c r="AC91" s="354">
        <f t="shared" si="43"/>
        <v>0</v>
      </c>
      <c r="AD91" s="354">
        <f t="shared" si="44"/>
        <v>1</v>
      </c>
      <c r="AE91" s="354">
        <f t="shared" si="45"/>
        <v>0</v>
      </c>
      <c r="AF91" s="354"/>
      <c r="AG91" s="354"/>
      <c r="AK91" s="33">
        <v>35431</v>
      </c>
      <c r="AL91" s="96">
        <v>29.0208005630092</v>
      </c>
      <c r="AN91" s="34">
        <v>12</v>
      </c>
      <c r="AO91" s="34">
        <v>2298413938500.96</v>
      </c>
      <c r="AP91" s="34">
        <v>-982992695.623317</v>
      </c>
      <c r="AR91" s="357">
        <f t="shared" si="23"/>
        <v>0</v>
      </c>
      <c r="AS91" s="357">
        <f t="shared" si="24"/>
        <v>0</v>
      </c>
      <c r="AT91" s="357">
        <f t="shared" si="25"/>
        <v>1.6585483592367667</v>
      </c>
      <c r="AU91" s="357">
        <f t="shared" si="26"/>
        <v>-164.52714140856889</v>
      </c>
      <c r="AV91" s="357"/>
      <c r="AW91" s="144">
        <f t="shared" si="27"/>
        <v>2.8011204481792717E-3</v>
      </c>
      <c r="AX91">
        <f t="shared" si="28"/>
        <v>0</v>
      </c>
      <c r="AY91">
        <f t="shared" si="29"/>
        <v>0</v>
      </c>
      <c r="AZ91">
        <f t="shared" si="30"/>
        <v>0</v>
      </c>
      <c r="BA91">
        <f t="shared" si="31"/>
        <v>0</v>
      </c>
      <c r="BB91">
        <f t="shared" si="32"/>
        <v>0</v>
      </c>
      <c r="BC91">
        <f t="shared" si="33"/>
        <v>0</v>
      </c>
    </row>
    <row r="92" spans="10:55" ht="15.5" x14ac:dyDescent="0.35">
      <c r="J92" s="360">
        <v>40148</v>
      </c>
      <c r="K92" s="361">
        <v>2.7</v>
      </c>
      <c r="L92" s="362">
        <v>9.1999999999999993</v>
      </c>
      <c r="M92" s="363">
        <v>0.5</v>
      </c>
      <c r="N92" s="362">
        <v>33954.699999999997</v>
      </c>
      <c r="O92" s="364">
        <v>-182700</v>
      </c>
      <c r="P92" s="365"/>
      <c r="Q92" s="366">
        <f t="shared" si="34"/>
        <v>0.90000000000000013</v>
      </c>
      <c r="R92" s="366">
        <f t="shared" si="34"/>
        <v>0</v>
      </c>
      <c r="S92" s="366">
        <f t="shared" si="34"/>
        <v>0</v>
      </c>
      <c r="T92" s="366">
        <f t="shared" si="35"/>
        <v>-19.975536407858527</v>
      </c>
      <c r="U92" s="354">
        <f t="shared" si="36"/>
        <v>-2.3110996623229716</v>
      </c>
      <c r="V92" s="354"/>
      <c r="W92" s="354">
        <f t="shared" si="37"/>
        <v>4.9504950495049506E-3</v>
      </c>
      <c r="X92" s="354">
        <f t="shared" si="38"/>
        <v>0</v>
      </c>
      <c r="Y92" s="354">
        <f t="shared" si="39"/>
        <v>0</v>
      </c>
      <c r="Z92" s="354">
        <f t="shared" si="40"/>
        <v>0</v>
      </c>
      <c r="AA92" s="354">
        <f t="shared" si="41"/>
        <v>0</v>
      </c>
      <c r="AB92" s="354">
        <f t="shared" si="42"/>
        <v>0</v>
      </c>
      <c r="AC92" s="354">
        <f t="shared" si="43"/>
        <v>0</v>
      </c>
      <c r="AD92" s="354">
        <f t="shared" si="44"/>
        <v>0</v>
      </c>
      <c r="AE92" s="354">
        <f t="shared" si="45"/>
        <v>1</v>
      </c>
      <c r="AF92" s="354"/>
      <c r="AG92" s="354"/>
      <c r="AK92" s="33">
        <v>35462</v>
      </c>
      <c r="AL92" s="96">
        <v>29.0208005630092</v>
      </c>
      <c r="AN92" s="34">
        <v>12</v>
      </c>
      <c r="AO92" s="34">
        <v>2327163916137.5498</v>
      </c>
      <c r="AP92" s="34">
        <v>-1009195994.3676201</v>
      </c>
      <c r="AR92" s="357">
        <f t="shared" si="23"/>
        <v>0</v>
      </c>
      <c r="AS92" s="357">
        <f t="shared" si="24"/>
        <v>0</v>
      </c>
      <c r="AT92" s="357">
        <f t="shared" si="25"/>
        <v>1.250861611783505</v>
      </c>
      <c r="AU92" s="357">
        <f t="shared" si="26"/>
        <v>-2.6656656617054066</v>
      </c>
      <c r="AV92" s="357"/>
      <c r="AW92" s="144">
        <f t="shared" si="27"/>
        <v>2.8011204481792717E-3</v>
      </c>
      <c r="AX92">
        <f t="shared" si="28"/>
        <v>0</v>
      </c>
      <c r="AY92">
        <f t="shared" si="29"/>
        <v>0</v>
      </c>
      <c r="AZ92">
        <f t="shared" si="30"/>
        <v>0</v>
      </c>
      <c r="BA92">
        <f t="shared" si="31"/>
        <v>0</v>
      </c>
      <c r="BB92">
        <f t="shared" si="32"/>
        <v>0</v>
      </c>
      <c r="BC92">
        <f t="shared" si="33"/>
        <v>0</v>
      </c>
    </row>
    <row r="93" spans="10:55" ht="15.5" x14ac:dyDescent="0.35">
      <c r="J93" s="360">
        <v>40179</v>
      </c>
      <c r="K93" s="361">
        <v>2.6</v>
      </c>
      <c r="L93" s="362">
        <v>9.1</v>
      </c>
      <c r="M93" s="363">
        <v>0.5</v>
      </c>
      <c r="N93" s="362">
        <v>33761.800000000003</v>
      </c>
      <c r="O93" s="364">
        <v>-181167</v>
      </c>
      <c r="P93" s="365"/>
      <c r="Q93" s="366">
        <f t="shared" si="34"/>
        <v>-0.10000000000000009</v>
      </c>
      <c r="R93" s="366">
        <f t="shared" si="34"/>
        <v>-9.9999999999999645E-2</v>
      </c>
      <c r="S93" s="366">
        <f t="shared" si="34"/>
        <v>0</v>
      </c>
      <c r="T93" s="366">
        <f t="shared" si="35"/>
        <v>-0.56810986402469821</v>
      </c>
      <c r="U93" s="354">
        <f t="shared" si="36"/>
        <v>0.83908045977011492</v>
      </c>
      <c r="V93" s="354"/>
      <c r="W93" s="354">
        <f t="shared" si="37"/>
        <v>4.9504950495049506E-3</v>
      </c>
      <c r="X93" s="354">
        <f t="shared" si="38"/>
        <v>0</v>
      </c>
      <c r="Y93" s="354">
        <f t="shared" si="39"/>
        <v>0</v>
      </c>
      <c r="Z93" s="354">
        <f t="shared" si="40"/>
        <v>1</v>
      </c>
      <c r="AA93" s="354">
        <f t="shared" si="41"/>
        <v>1</v>
      </c>
      <c r="AB93" s="354">
        <f t="shared" si="42"/>
        <v>0</v>
      </c>
      <c r="AC93" s="354">
        <f t="shared" si="43"/>
        <v>0</v>
      </c>
      <c r="AD93" s="354">
        <f t="shared" si="44"/>
        <v>0</v>
      </c>
      <c r="AE93" s="354">
        <f t="shared" si="45"/>
        <v>0</v>
      </c>
      <c r="AF93" s="354"/>
      <c r="AG93" s="354"/>
      <c r="AK93" s="33">
        <v>35490</v>
      </c>
      <c r="AL93" s="96">
        <v>29.103717136027999</v>
      </c>
      <c r="AN93" s="34">
        <v>12</v>
      </c>
      <c r="AO93" s="34">
        <v>2343953386743</v>
      </c>
      <c r="AP93" s="34">
        <v>-473029097.15748096</v>
      </c>
      <c r="AR93" s="357">
        <f t="shared" si="23"/>
        <v>0.28571428565098755</v>
      </c>
      <c r="AS93" s="357">
        <f t="shared" si="24"/>
        <v>0</v>
      </c>
      <c r="AT93" s="357">
        <f t="shared" si="25"/>
        <v>0.72145629661171806</v>
      </c>
      <c r="AU93" s="357">
        <f t="shared" si="26"/>
        <v>53.128123793843507</v>
      </c>
      <c r="AV93" s="357"/>
      <c r="AW93" s="144">
        <f t="shared" si="27"/>
        <v>2.8011204481792717E-3</v>
      </c>
      <c r="AX93">
        <f t="shared" si="28"/>
        <v>0</v>
      </c>
      <c r="AY93">
        <f t="shared" si="29"/>
        <v>0</v>
      </c>
      <c r="AZ93">
        <f t="shared" si="30"/>
        <v>0</v>
      </c>
      <c r="BA93">
        <f t="shared" si="31"/>
        <v>0</v>
      </c>
      <c r="BB93">
        <f t="shared" si="32"/>
        <v>1</v>
      </c>
      <c r="BC93">
        <f t="shared" si="33"/>
        <v>0</v>
      </c>
    </row>
    <row r="94" spans="10:55" ht="15.5" x14ac:dyDescent="0.35">
      <c r="J94" s="360">
        <v>40210</v>
      </c>
      <c r="K94" s="361">
        <v>2.1</v>
      </c>
      <c r="L94" s="362">
        <v>9.1999999999999993</v>
      </c>
      <c r="M94" s="363">
        <v>0.75</v>
      </c>
      <c r="N94" s="362">
        <v>33960.199999999997</v>
      </c>
      <c r="O94" s="364">
        <v>-186093</v>
      </c>
      <c r="P94" s="365"/>
      <c r="Q94" s="366">
        <f t="shared" si="34"/>
        <v>-0.5</v>
      </c>
      <c r="R94" s="366">
        <f t="shared" si="34"/>
        <v>9.9999999999999645E-2</v>
      </c>
      <c r="S94" s="366">
        <f t="shared" si="34"/>
        <v>0.25</v>
      </c>
      <c r="T94" s="366">
        <f t="shared" si="35"/>
        <v>0.58764639326100554</v>
      </c>
      <c r="U94" s="354">
        <f t="shared" si="36"/>
        <v>-2.7190382354402289</v>
      </c>
      <c r="V94" s="354"/>
      <c r="W94" s="354">
        <f t="shared" si="37"/>
        <v>4.9504950495049506E-3</v>
      </c>
      <c r="X94" s="354">
        <f t="shared" si="38"/>
        <v>1</v>
      </c>
      <c r="Y94" s="354">
        <f t="shared" si="39"/>
        <v>1</v>
      </c>
      <c r="Z94" s="354">
        <f t="shared" si="40"/>
        <v>0</v>
      </c>
      <c r="AA94" s="354">
        <f t="shared" si="41"/>
        <v>0</v>
      </c>
      <c r="AB94" s="354">
        <f t="shared" si="42"/>
        <v>0</v>
      </c>
      <c r="AC94" s="354">
        <f t="shared" si="43"/>
        <v>0</v>
      </c>
      <c r="AD94" s="354">
        <f t="shared" si="44"/>
        <v>0</v>
      </c>
      <c r="AE94" s="354">
        <f t="shared" si="45"/>
        <v>0</v>
      </c>
      <c r="AF94" s="354"/>
      <c r="AG94" s="354"/>
      <c r="AK94" s="33">
        <v>35521</v>
      </c>
      <c r="AL94" s="96">
        <v>29.352466855161001</v>
      </c>
      <c r="AN94" s="34">
        <v>11</v>
      </c>
      <c r="AO94" s="34">
        <v>2342459716901.6201</v>
      </c>
      <c r="AP94" s="34">
        <v>-588208584.414814</v>
      </c>
      <c r="AR94" s="357">
        <f t="shared" si="23"/>
        <v>0.85470085477524982</v>
      </c>
      <c r="AS94" s="357">
        <f t="shared" si="24"/>
        <v>-1</v>
      </c>
      <c r="AT94" s="357">
        <f t="shared" si="25"/>
        <v>-6.3724383335770421E-2</v>
      </c>
      <c r="AU94" s="357">
        <f t="shared" si="26"/>
        <v>-24.349345093032927</v>
      </c>
      <c r="AV94" s="357"/>
      <c r="AW94" s="144">
        <f t="shared" si="27"/>
        <v>2.8011204481792717E-3</v>
      </c>
      <c r="AX94">
        <f t="shared" si="28"/>
        <v>0</v>
      </c>
      <c r="AY94">
        <f t="shared" si="29"/>
        <v>0</v>
      </c>
      <c r="AZ94">
        <f t="shared" si="30"/>
        <v>0</v>
      </c>
      <c r="BA94">
        <f t="shared" si="31"/>
        <v>1</v>
      </c>
      <c r="BB94">
        <f t="shared" si="32"/>
        <v>0</v>
      </c>
      <c r="BC94">
        <f t="shared" si="33"/>
        <v>1</v>
      </c>
    </row>
    <row r="95" spans="10:55" ht="15.5" x14ac:dyDescent="0.35">
      <c r="J95" s="360">
        <v>40238</v>
      </c>
      <c r="K95" s="361">
        <v>2.2999999999999998</v>
      </c>
      <c r="L95" s="362">
        <v>9.1999999999999993</v>
      </c>
      <c r="M95" s="363">
        <v>0.75</v>
      </c>
      <c r="N95" s="362">
        <v>42461.7</v>
      </c>
      <c r="O95" s="364">
        <v>-189028</v>
      </c>
      <c r="P95" s="365"/>
      <c r="Q95" s="366">
        <f t="shared" si="34"/>
        <v>0.19999999999999973</v>
      </c>
      <c r="R95" s="366">
        <f t="shared" si="34"/>
        <v>0</v>
      </c>
      <c r="S95" s="366">
        <f t="shared" si="34"/>
        <v>0</v>
      </c>
      <c r="T95" s="366">
        <f t="shared" si="35"/>
        <v>25.033715938068685</v>
      </c>
      <c r="U95" s="354">
        <f t="shared" si="36"/>
        <v>-1.5771684050447894</v>
      </c>
      <c r="V95" s="354"/>
      <c r="W95" s="354">
        <f t="shared" si="37"/>
        <v>4.9504950495049506E-3</v>
      </c>
      <c r="X95" s="354">
        <f t="shared" si="38"/>
        <v>0</v>
      </c>
      <c r="Y95" s="354">
        <f t="shared" si="39"/>
        <v>0</v>
      </c>
      <c r="Z95" s="354">
        <f t="shared" si="40"/>
        <v>0</v>
      </c>
      <c r="AA95" s="354">
        <f t="shared" si="41"/>
        <v>0</v>
      </c>
      <c r="AB95" s="354">
        <f t="shared" si="42"/>
        <v>0</v>
      </c>
      <c r="AC95" s="354">
        <f t="shared" si="43"/>
        <v>0</v>
      </c>
      <c r="AD95" s="354">
        <f t="shared" si="44"/>
        <v>1</v>
      </c>
      <c r="AE95" s="354">
        <f t="shared" si="45"/>
        <v>0</v>
      </c>
      <c r="AF95" s="354"/>
      <c r="AG95" s="354"/>
      <c r="AK95" s="33">
        <v>35551</v>
      </c>
      <c r="AL95" s="96">
        <v>29.1866337090851</v>
      </c>
      <c r="AN95" s="34">
        <v>11</v>
      </c>
      <c r="AO95" s="34">
        <v>2374723893203.0601</v>
      </c>
      <c r="AP95" s="34">
        <v>-279174842.681117</v>
      </c>
      <c r="AR95" s="357">
        <f t="shared" si="23"/>
        <v>-0.56497175141769262</v>
      </c>
      <c r="AS95" s="357">
        <f t="shared" si="24"/>
        <v>0</v>
      </c>
      <c r="AT95" s="357">
        <f t="shared" si="25"/>
        <v>1.3773631225605827</v>
      </c>
      <c r="AU95" s="357">
        <f t="shared" si="26"/>
        <v>52.538121666677604</v>
      </c>
      <c r="AV95" s="357"/>
      <c r="AW95" s="144">
        <f t="shared" si="27"/>
        <v>2.8011204481792717E-3</v>
      </c>
      <c r="AX95">
        <f t="shared" si="28"/>
        <v>0</v>
      </c>
      <c r="AY95">
        <f t="shared" si="29"/>
        <v>0</v>
      </c>
      <c r="AZ95">
        <f t="shared" si="30"/>
        <v>1</v>
      </c>
      <c r="BA95">
        <f t="shared" si="31"/>
        <v>0</v>
      </c>
      <c r="BB95">
        <f t="shared" si="32"/>
        <v>0</v>
      </c>
      <c r="BC95">
        <f t="shared" si="33"/>
        <v>0</v>
      </c>
    </row>
    <row r="96" spans="10:55" ht="15.5" x14ac:dyDescent="0.35">
      <c r="J96" s="360">
        <v>40269</v>
      </c>
      <c r="K96" s="361">
        <v>2.2000000000000002</v>
      </c>
      <c r="L96" s="362">
        <v>9.3000000000000007</v>
      </c>
      <c r="M96" s="363">
        <v>0.75</v>
      </c>
      <c r="N96" s="362">
        <v>34070.800000000003</v>
      </c>
      <c r="O96" s="364">
        <v>-188664</v>
      </c>
      <c r="P96" s="365"/>
      <c r="Q96" s="366">
        <f t="shared" si="34"/>
        <v>-9.9999999999999645E-2</v>
      </c>
      <c r="R96" s="366">
        <f t="shared" si="34"/>
        <v>0.10000000000000142</v>
      </c>
      <c r="S96" s="366">
        <f t="shared" si="34"/>
        <v>0</v>
      </c>
      <c r="T96" s="366">
        <f t="shared" si="35"/>
        <v>-19.761102358125076</v>
      </c>
      <c r="U96" s="354">
        <f t="shared" si="36"/>
        <v>0.19256406458302472</v>
      </c>
      <c r="V96" s="354"/>
      <c r="W96" s="354">
        <f t="shared" si="37"/>
        <v>4.9504950495049506E-3</v>
      </c>
      <c r="X96" s="354">
        <f t="shared" si="38"/>
        <v>1</v>
      </c>
      <c r="Y96" s="354">
        <f t="shared" si="39"/>
        <v>0</v>
      </c>
      <c r="Z96" s="354">
        <f t="shared" si="40"/>
        <v>1</v>
      </c>
      <c r="AA96" s="354">
        <f t="shared" si="41"/>
        <v>1</v>
      </c>
      <c r="AB96" s="354">
        <f t="shared" si="42"/>
        <v>0</v>
      </c>
      <c r="AC96" s="354">
        <f t="shared" si="43"/>
        <v>0</v>
      </c>
      <c r="AD96" s="354">
        <f t="shared" si="44"/>
        <v>0</v>
      </c>
      <c r="AE96" s="354">
        <f t="shared" si="45"/>
        <v>0</v>
      </c>
      <c r="AF96" s="354"/>
      <c r="AG96" s="354"/>
      <c r="AK96" s="33">
        <v>35582</v>
      </c>
      <c r="AL96" s="96">
        <v>29.435383428179801</v>
      </c>
      <c r="AN96" s="34">
        <v>10</v>
      </c>
      <c r="AO96" s="34">
        <v>2440102819000.6899</v>
      </c>
      <c r="AP96" s="34">
        <v>-459973084.85039604</v>
      </c>
      <c r="AR96" s="357">
        <f t="shared" si="23"/>
        <v>0.85227272721509673</v>
      </c>
      <c r="AS96" s="357">
        <f t="shared" si="24"/>
        <v>-1</v>
      </c>
      <c r="AT96" s="357">
        <f t="shared" si="25"/>
        <v>2.7531169406581366</v>
      </c>
      <c r="AU96" s="357">
        <f t="shared" si="26"/>
        <v>-64.761652745262921</v>
      </c>
      <c r="AV96" s="357"/>
      <c r="AW96" s="144">
        <f t="shared" si="27"/>
        <v>2.8011204481792717E-3</v>
      </c>
      <c r="AX96">
        <f t="shared" si="28"/>
        <v>0</v>
      </c>
      <c r="AY96">
        <f t="shared" si="29"/>
        <v>0</v>
      </c>
      <c r="AZ96">
        <f t="shared" si="30"/>
        <v>0</v>
      </c>
      <c r="BA96">
        <f t="shared" si="31"/>
        <v>1</v>
      </c>
      <c r="BB96">
        <f t="shared" si="32"/>
        <v>1</v>
      </c>
      <c r="BC96">
        <f t="shared" si="33"/>
        <v>1</v>
      </c>
    </row>
    <row r="97" spans="10:55" ht="15.5" x14ac:dyDescent="0.35">
      <c r="J97" s="360">
        <v>40299</v>
      </c>
      <c r="K97" s="361">
        <v>2</v>
      </c>
      <c r="L97" s="362">
        <v>9</v>
      </c>
      <c r="M97" s="363">
        <v>0.75</v>
      </c>
      <c r="N97" s="362">
        <v>42875.199999999997</v>
      </c>
      <c r="O97" s="364">
        <v>-193834</v>
      </c>
      <c r="P97" s="365"/>
      <c r="Q97" s="366">
        <f t="shared" si="34"/>
        <v>-0.20000000000000018</v>
      </c>
      <c r="R97" s="366">
        <f t="shared" si="34"/>
        <v>-0.30000000000000071</v>
      </c>
      <c r="S97" s="366">
        <f t="shared" si="34"/>
        <v>0</v>
      </c>
      <c r="T97" s="366">
        <f t="shared" si="35"/>
        <v>25.841483029456292</v>
      </c>
      <c r="U97" s="354">
        <f t="shared" si="36"/>
        <v>-2.7403214179705722</v>
      </c>
      <c r="V97" s="354"/>
      <c r="W97" s="354">
        <f t="shared" si="37"/>
        <v>4.9504950495049506E-3</v>
      </c>
      <c r="X97" s="354">
        <f t="shared" si="38"/>
        <v>0</v>
      </c>
      <c r="Y97" s="354">
        <f t="shared" si="39"/>
        <v>0</v>
      </c>
      <c r="Z97" s="354">
        <f t="shared" si="40"/>
        <v>0</v>
      </c>
      <c r="AA97" s="354">
        <f t="shared" si="41"/>
        <v>0</v>
      </c>
      <c r="AB97" s="354">
        <f t="shared" si="42"/>
        <v>0</v>
      </c>
      <c r="AC97" s="354">
        <f t="shared" si="43"/>
        <v>0</v>
      </c>
      <c r="AD97" s="354">
        <f t="shared" si="44"/>
        <v>0</v>
      </c>
      <c r="AE97" s="354">
        <f t="shared" si="45"/>
        <v>0</v>
      </c>
      <c r="AF97" s="354"/>
      <c r="AG97" s="354"/>
      <c r="AK97" s="33">
        <v>35612</v>
      </c>
      <c r="AL97" s="96">
        <v>29.6841331473127</v>
      </c>
      <c r="AN97" s="34">
        <v>10</v>
      </c>
      <c r="AO97" s="34">
        <v>2450881028117.3999</v>
      </c>
      <c r="AP97" s="34">
        <v>-461863234.530047</v>
      </c>
      <c r="AR97" s="357">
        <f t="shared" si="23"/>
        <v>0.84507042260832232</v>
      </c>
      <c r="AS97" s="357">
        <f t="shared" si="24"/>
        <v>0</v>
      </c>
      <c r="AT97" s="357">
        <f t="shared" si="25"/>
        <v>0.4417112685900681</v>
      </c>
      <c r="AU97" s="357">
        <f t="shared" si="26"/>
        <v>-0.4109261480518418</v>
      </c>
      <c r="AV97" s="357"/>
      <c r="AW97" s="144">
        <f t="shared" si="27"/>
        <v>2.8011204481792717E-3</v>
      </c>
      <c r="AX97">
        <f t="shared" si="28"/>
        <v>0</v>
      </c>
      <c r="AY97">
        <f t="shared" si="29"/>
        <v>0</v>
      </c>
      <c r="AZ97">
        <f t="shared" si="30"/>
        <v>0</v>
      </c>
      <c r="BA97">
        <f t="shared" si="31"/>
        <v>0</v>
      </c>
      <c r="BB97">
        <f t="shared" si="32"/>
        <v>1</v>
      </c>
      <c r="BC97">
        <f t="shared" si="33"/>
        <v>1</v>
      </c>
    </row>
    <row r="98" spans="10:55" ht="15.5" x14ac:dyDescent="0.35">
      <c r="J98" s="360">
        <v>40330</v>
      </c>
      <c r="K98" s="361">
        <v>1.1000000000000001</v>
      </c>
      <c r="L98" s="362">
        <v>8.8000000000000007</v>
      </c>
      <c r="M98" s="363">
        <v>0.75</v>
      </c>
      <c r="N98" s="362">
        <v>34394.400000000001</v>
      </c>
      <c r="O98" s="364">
        <v>-198626</v>
      </c>
      <c r="P98" s="365"/>
      <c r="Q98" s="366">
        <f t="shared" si="34"/>
        <v>-0.89999999999999991</v>
      </c>
      <c r="R98" s="366">
        <f t="shared" si="34"/>
        <v>-0.19999999999999929</v>
      </c>
      <c r="S98" s="366">
        <f t="shared" si="34"/>
        <v>0</v>
      </c>
      <c r="T98" s="366">
        <f t="shared" si="35"/>
        <v>-19.780199276038353</v>
      </c>
      <c r="U98" s="354">
        <f t="shared" si="36"/>
        <v>-2.4722184962390497</v>
      </c>
      <c r="V98" s="354"/>
      <c r="W98" s="354">
        <f t="shared" si="37"/>
        <v>4.9504950495049506E-3</v>
      </c>
      <c r="X98" s="354">
        <f t="shared" si="38"/>
        <v>0</v>
      </c>
      <c r="Y98" s="354">
        <f t="shared" si="39"/>
        <v>0</v>
      </c>
      <c r="Z98" s="354">
        <f t="shared" si="40"/>
        <v>1</v>
      </c>
      <c r="AA98" s="354">
        <f t="shared" si="41"/>
        <v>0</v>
      </c>
      <c r="AB98" s="354">
        <f t="shared" si="42"/>
        <v>0</v>
      </c>
      <c r="AC98" s="354">
        <f t="shared" si="43"/>
        <v>0</v>
      </c>
      <c r="AD98" s="354">
        <f t="shared" si="44"/>
        <v>0</v>
      </c>
      <c r="AE98" s="354">
        <f t="shared" si="45"/>
        <v>0</v>
      </c>
      <c r="AF98" s="354"/>
      <c r="AG98" s="354"/>
      <c r="AK98" s="33">
        <v>35643</v>
      </c>
      <c r="AL98" s="96">
        <v>29.767049720331499</v>
      </c>
      <c r="AN98" s="34">
        <v>10</v>
      </c>
      <c r="AO98" s="34">
        <v>2440790985524.2896</v>
      </c>
      <c r="AP98" s="34">
        <v>-309992038.65668201</v>
      </c>
      <c r="AR98" s="357">
        <f t="shared" si="23"/>
        <v>0.27932960887660596</v>
      </c>
      <c r="AS98" s="357">
        <f t="shared" si="24"/>
        <v>0</v>
      </c>
      <c r="AT98" s="357">
        <f t="shared" si="25"/>
        <v>-0.41169042794626537</v>
      </c>
      <c r="AU98" s="357">
        <f t="shared" si="26"/>
        <v>32.882287335101765</v>
      </c>
      <c r="AV98" s="357"/>
      <c r="AW98" s="144">
        <f t="shared" si="27"/>
        <v>2.8011204481792717E-3</v>
      </c>
      <c r="AX98">
        <f t="shared" si="28"/>
        <v>0</v>
      </c>
      <c r="AY98">
        <f t="shared" si="29"/>
        <v>0</v>
      </c>
      <c r="AZ98">
        <f t="shared" si="30"/>
        <v>0</v>
      </c>
      <c r="BA98">
        <f t="shared" si="31"/>
        <v>0</v>
      </c>
      <c r="BB98">
        <f t="shared" si="32"/>
        <v>0</v>
      </c>
      <c r="BC98">
        <f t="shared" si="33"/>
        <v>0</v>
      </c>
    </row>
    <row r="99" spans="10:55" ht="15.5" x14ac:dyDescent="0.35">
      <c r="J99" s="360">
        <v>40360</v>
      </c>
      <c r="K99" s="361">
        <v>1.2</v>
      </c>
      <c r="L99" s="362">
        <v>8.8000000000000007</v>
      </c>
      <c r="M99" s="363">
        <v>0.75</v>
      </c>
      <c r="N99" s="362">
        <v>34396.199999999997</v>
      </c>
      <c r="O99" s="364">
        <v>-195847</v>
      </c>
      <c r="P99" s="365"/>
      <c r="Q99" s="366">
        <f t="shared" si="34"/>
        <v>9.9999999999999867E-2</v>
      </c>
      <c r="R99" s="366">
        <f t="shared" si="34"/>
        <v>0</v>
      </c>
      <c r="S99" s="366">
        <f t="shared" si="34"/>
        <v>0</v>
      </c>
      <c r="T99" s="366">
        <f t="shared" si="35"/>
        <v>5.2334100900019607E-3</v>
      </c>
      <c r="U99" s="354">
        <f t="shared" si="36"/>
        <v>1.3991118987443738</v>
      </c>
      <c r="V99" s="354"/>
      <c r="W99" s="354">
        <f t="shared" si="37"/>
        <v>4.9504950495049506E-3</v>
      </c>
      <c r="X99" s="354">
        <f t="shared" si="38"/>
        <v>0</v>
      </c>
      <c r="Y99" s="354">
        <f t="shared" si="39"/>
        <v>0</v>
      </c>
      <c r="Z99" s="354">
        <f t="shared" si="40"/>
        <v>0</v>
      </c>
      <c r="AA99" s="354">
        <f t="shared" si="41"/>
        <v>0</v>
      </c>
      <c r="AB99" s="354">
        <f t="shared" si="42"/>
        <v>0</v>
      </c>
      <c r="AC99" s="354">
        <f t="shared" si="43"/>
        <v>0</v>
      </c>
      <c r="AD99" s="354">
        <f t="shared" si="44"/>
        <v>1</v>
      </c>
      <c r="AE99" s="354">
        <f t="shared" si="45"/>
        <v>0</v>
      </c>
      <c r="AF99" s="354"/>
      <c r="AG99" s="354"/>
      <c r="AK99" s="33">
        <v>35674</v>
      </c>
      <c r="AL99" s="96">
        <v>29.9328828664074</v>
      </c>
      <c r="AN99" s="34">
        <v>10</v>
      </c>
      <c r="AO99" s="34">
        <v>2474371795156.5503</v>
      </c>
      <c r="AP99" s="34">
        <v>-122038945.506093</v>
      </c>
      <c r="AR99" s="357">
        <f t="shared" si="23"/>
        <v>0.55710306407233035</v>
      </c>
      <c r="AS99" s="357">
        <f t="shared" si="24"/>
        <v>0</v>
      </c>
      <c r="AT99" s="357">
        <f t="shared" si="25"/>
        <v>1.3758166853048861</v>
      </c>
      <c r="AU99" s="357">
        <f t="shared" si="26"/>
        <v>60.631587174000998</v>
      </c>
      <c r="AV99" s="357"/>
      <c r="AW99" s="144">
        <f t="shared" si="27"/>
        <v>2.8011204481792717E-3</v>
      </c>
      <c r="AX99">
        <f t="shared" si="28"/>
        <v>0</v>
      </c>
      <c r="AY99">
        <f t="shared" si="29"/>
        <v>0</v>
      </c>
      <c r="AZ99">
        <f t="shared" si="30"/>
        <v>0</v>
      </c>
      <c r="BA99">
        <f t="shared" si="31"/>
        <v>0</v>
      </c>
      <c r="BB99">
        <f t="shared" si="32"/>
        <v>1</v>
      </c>
      <c r="BC99">
        <f t="shared" si="33"/>
        <v>0</v>
      </c>
    </row>
    <row r="100" spans="10:55" ht="15.5" x14ac:dyDescent="0.35">
      <c r="J100" s="360">
        <v>40391</v>
      </c>
      <c r="K100" s="361">
        <v>1.1000000000000001</v>
      </c>
      <c r="L100" s="362">
        <v>8.9</v>
      </c>
      <c r="M100" s="363">
        <v>0.75</v>
      </c>
      <c r="N100" s="362">
        <v>43266.9</v>
      </c>
      <c r="O100" s="364">
        <v>-200937</v>
      </c>
      <c r="P100" s="365"/>
      <c r="Q100" s="366">
        <f t="shared" si="34"/>
        <v>-9.9999999999999867E-2</v>
      </c>
      <c r="R100" s="366">
        <f t="shared" si="34"/>
        <v>9.9999999999999645E-2</v>
      </c>
      <c r="S100" s="366">
        <f t="shared" si="34"/>
        <v>0</v>
      </c>
      <c r="T100" s="366">
        <f t="shared" si="35"/>
        <v>25.78976747431404</v>
      </c>
      <c r="U100" s="354">
        <f t="shared" si="36"/>
        <v>-2.5989675614127354</v>
      </c>
      <c r="V100" s="354"/>
      <c r="W100" s="354">
        <f t="shared" si="37"/>
        <v>4.9504950495049506E-3</v>
      </c>
      <c r="X100" s="354">
        <f t="shared" si="38"/>
        <v>1</v>
      </c>
      <c r="Y100" s="354">
        <f t="shared" si="39"/>
        <v>0</v>
      </c>
      <c r="Z100" s="354">
        <f t="shared" si="40"/>
        <v>0</v>
      </c>
      <c r="AA100" s="354">
        <f t="shared" si="41"/>
        <v>0</v>
      </c>
      <c r="AB100" s="354">
        <f t="shared" si="42"/>
        <v>0</v>
      </c>
      <c r="AC100" s="354">
        <f t="shared" si="43"/>
        <v>0</v>
      </c>
      <c r="AD100" s="354">
        <f t="shared" si="44"/>
        <v>0</v>
      </c>
      <c r="AE100" s="354">
        <f t="shared" si="45"/>
        <v>0</v>
      </c>
      <c r="AF100" s="354"/>
      <c r="AG100" s="354"/>
      <c r="AK100" s="33">
        <v>35704</v>
      </c>
      <c r="AL100" s="96">
        <v>30.264549158559099</v>
      </c>
      <c r="AN100" s="34">
        <v>9</v>
      </c>
      <c r="AO100" s="34">
        <v>2479331703814.4302</v>
      </c>
      <c r="AP100" s="34">
        <v>-507166618.20760399</v>
      </c>
      <c r="AR100" s="357">
        <f t="shared" si="23"/>
        <v>1.1080332410077207</v>
      </c>
      <c r="AS100" s="357">
        <f t="shared" si="24"/>
        <v>-1</v>
      </c>
      <c r="AT100" s="357">
        <f t="shared" si="25"/>
        <v>0.20045122837193011</v>
      </c>
      <c r="AU100" s="357">
        <f t="shared" si="26"/>
        <v>-315.57767981720468</v>
      </c>
      <c r="AV100" s="357"/>
      <c r="AW100" s="144">
        <f t="shared" si="27"/>
        <v>2.8011204481792717E-3</v>
      </c>
      <c r="AX100">
        <f t="shared" si="28"/>
        <v>0</v>
      </c>
      <c r="AY100">
        <f t="shared" si="29"/>
        <v>0</v>
      </c>
      <c r="AZ100">
        <f t="shared" si="30"/>
        <v>0</v>
      </c>
      <c r="BA100">
        <f t="shared" si="31"/>
        <v>1</v>
      </c>
      <c r="BB100">
        <f t="shared" si="32"/>
        <v>1</v>
      </c>
      <c r="BC100">
        <f t="shared" si="33"/>
        <v>1</v>
      </c>
    </row>
    <row r="101" spans="10:55" ht="15.5" x14ac:dyDescent="0.35">
      <c r="J101" s="360">
        <v>40422</v>
      </c>
      <c r="K101" s="361">
        <v>1.1000000000000001</v>
      </c>
      <c r="L101" s="362">
        <v>8.8000000000000007</v>
      </c>
      <c r="M101" s="363">
        <v>0.75</v>
      </c>
      <c r="N101" s="362">
        <v>34738.300000000003</v>
      </c>
      <c r="O101" s="364">
        <v>-200937</v>
      </c>
      <c r="P101" s="365"/>
      <c r="Q101" s="366">
        <f t="shared" si="34"/>
        <v>0</v>
      </c>
      <c r="R101" s="366">
        <f t="shared" si="34"/>
        <v>-9.9999999999999645E-2</v>
      </c>
      <c r="S101" s="366">
        <f t="shared" si="34"/>
        <v>0</v>
      </c>
      <c r="T101" s="366">
        <f t="shared" si="35"/>
        <v>-19.711604020625462</v>
      </c>
      <c r="U101" s="354">
        <f t="shared" si="36"/>
        <v>0</v>
      </c>
      <c r="V101" s="354"/>
      <c r="W101" s="354">
        <f t="shared" si="37"/>
        <v>4.9504950495049506E-3</v>
      </c>
      <c r="X101" s="354">
        <f t="shared" si="38"/>
        <v>0</v>
      </c>
      <c r="Y101" s="354">
        <f t="shared" si="39"/>
        <v>0</v>
      </c>
      <c r="Z101" s="354">
        <f t="shared" si="40"/>
        <v>0</v>
      </c>
      <c r="AA101" s="354">
        <f t="shared" si="41"/>
        <v>0</v>
      </c>
      <c r="AB101" s="354">
        <f t="shared" si="42"/>
        <v>0</v>
      </c>
      <c r="AC101" s="354">
        <f t="shared" si="43"/>
        <v>0</v>
      </c>
      <c r="AD101" s="354">
        <f t="shared" si="44"/>
        <v>0</v>
      </c>
      <c r="AE101" s="354">
        <f t="shared" si="45"/>
        <v>0</v>
      </c>
      <c r="AF101" s="354"/>
      <c r="AG101" s="354"/>
      <c r="AK101" s="33">
        <v>35735</v>
      </c>
      <c r="AL101" s="96">
        <v>30.347465731577898</v>
      </c>
      <c r="AN101" s="34">
        <v>9</v>
      </c>
      <c r="AO101" s="34">
        <v>2536319643034.1499</v>
      </c>
      <c r="AP101" s="34">
        <v>-565119788.81430006</v>
      </c>
      <c r="AR101" s="357">
        <f t="shared" si="23"/>
        <v>0.27397260267909829</v>
      </c>
      <c r="AS101" s="357">
        <f t="shared" si="24"/>
        <v>0</v>
      </c>
      <c r="AT101" s="357">
        <f t="shared" si="25"/>
        <v>2.298520167029054</v>
      </c>
      <c r="AU101" s="357">
        <f t="shared" si="26"/>
        <v>-11.426850373455272</v>
      </c>
      <c r="AV101" s="357"/>
      <c r="AW101" s="144">
        <f t="shared" si="27"/>
        <v>2.8011204481792717E-3</v>
      </c>
      <c r="AX101">
        <f t="shared" si="28"/>
        <v>0</v>
      </c>
      <c r="AY101">
        <f t="shared" si="29"/>
        <v>0</v>
      </c>
      <c r="AZ101">
        <f t="shared" si="30"/>
        <v>0</v>
      </c>
      <c r="BA101">
        <f t="shared" si="31"/>
        <v>0</v>
      </c>
      <c r="BB101">
        <f t="shared" si="32"/>
        <v>1</v>
      </c>
      <c r="BC101">
        <f t="shared" si="33"/>
        <v>1</v>
      </c>
    </row>
    <row r="102" spans="10:55" ht="15.5" x14ac:dyDescent="0.35">
      <c r="J102" s="360">
        <v>40452</v>
      </c>
      <c r="K102" s="361">
        <v>1.2</v>
      </c>
      <c r="L102" s="362">
        <v>8.6999999999999993</v>
      </c>
      <c r="M102" s="363">
        <v>0.75</v>
      </c>
      <c r="N102" s="362">
        <v>34930.199999999997</v>
      </c>
      <c r="O102" s="364">
        <v>-202727</v>
      </c>
      <c r="P102" s="365"/>
      <c r="Q102" s="366">
        <f t="shared" si="34"/>
        <v>9.9999999999999867E-2</v>
      </c>
      <c r="R102" s="366">
        <f t="shared" si="34"/>
        <v>-0.10000000000000142</v>
      </c>
      <c r="S102" s="366">
        <f t="shared" si="34"/>
        <v>0</v>
      </c>
      <c r="T102" s="366">
        <f t="shared" si="35"/>
        <v>0.55241620919847589</v>
      </c>
      <c r="U102" s="354">
        <f t="shared" si="36"/>
        <v>-0.89082647795080061</v>
      </c>
      <c r="V102" s="354"/>
      <c r="W102" s="354">
        <f t="shared" si="37"/>
        <v>4.9504950495049506E-3</v>
      </c>
      <c r="X102" s="354">
        <f t="shared" si="38"/>
        <v>0</v>
      </c>
      <c r="Y102" s="354">
        <f t="shared" si="39"/>
        <v>0</v>
      </c>
      <c r="Z102" s="354">
        <f t="shared" si="40"/>
        <v>0</v>
      </c>
      <c r="AA102" s="354">
        <f t="shared" si="41"/>
        <v>0</v>
      </c>
      <c r="AB102" s="354">
        <f t="shared" si="42"/>
        <v>1</v>
      </c>
      <c r="AC102" s="354">
        <f t="shared" si="43"/>
        <v>0</v>
      </c>
      <c r="AD102" s="354">
        <f t="shared" si="44"/>
        <v>1</v>
      </c>
      <c r="AE102" s="354">
        <f t="shared" si="45"/>
        <v>0</v>
      </c>
      <c r="AF102" s="354"/>
      <c r="AG102" s="354"/>
      <c r="AK102" s="33">
        <v>35765</v>
      </c>
      <c r="AL102" s="96">
        <v>30.844965169805501</v>
      </c>
      <c r="AN102" s="34">
        <v>9</v>
      </c>
      <c r="AO102" s="34">
        <v>2548973430775.23</v>
      </c>
      <c r="AP102" s="34">
        <v>-696207519.33744597</v>
      </c>
      <c r="AR102" s="357">
        <f t="shared" si="23"/>
        <v>1.6393442623116057</v>
      </c>
      <c r="AS102" s="357">
        <f t="shared" si="24"/>
        <v>0</v>
      </c>
      <c r="AT102" s="357">
        <f t="shared" si="25"/>
        <v>0.49890351067669836</v>
      </c>
      <c r="AU102" s="357">
        <f t="shared" si="26"/>
        <v>-23.196450224860506</v>
      </c>
      <c r="AV102" s="357"/>
      <c r="AW102" s="144">
        <f t="shared" si="27"/>
        <v>2.8011204481792717E-3</v>
      </c>
      <c r="AX102">
        <f t="shared" si="28"/>
        <v>0</v>
      </c>
      <c r="AY102">
        <f t="shared" si="29"/>
        <v>0</v>
      </c>
      <c r="AZ102">
        <f t="shared" si="30"/>
        <v>0</v>
      </c>
      <c r="BA102">
        <f t="shared" si="31"/>
        <v>0</v>
      </c>
      <c r="BB102">
        <f t="shared" si="32"/>
        <v>1</v>
      </c>
      <c r="BC102">
        <f t="shared" si="33"/>
        <v>1</v>
      </c>
    </row>
    <row r="103" spans="10:55" ht="15.5" x14ac:dyDescent="0.35">
      <c r="J103" s="360">
        <v>40483</v>
      </c>
      <c r="K103" s="361">
        <v>1.1000000000000001</v>
      </c>
      <c r="L103" s="362">
        <v>9.1999999999999993</v>
      </c>
      <c r="M103" s="363">
        <v>0.75</v>
      </c>
      <c r="N103" s="362">
        <v>43777.3</v>
      </c>
      <c r="O103" s="364">
        <v>-202180</v>
      </c>
      <c r="P103" s="365"/>
      <c r="Q103" s="366">
        <f t="shared" si="34"/>
        <v>-9.9999999999999867E-2</v>
      </c>
      <c r="R103" s="366">
        <f t="shared" si="34"/>
        <v>0.5</v>
      </c>
      <c r="S103" s="366">
        <f t="shared" si="34"/>
        <v>0</v>
      </c>
      <c r="T103" s="366">
        <f t="shared" si="35"/>
        <v>25.327939719784041</v>
      </c>
      <c r="U103" s="354">
        <f t="shared" si="36"/>
        <v>0.26982099079057054</v>
      </c>
      <c r="V103" s="354"/>
      <c r="W103" s="354">
        <f t="shared" si="37"/>
        <v>4.9504950495049506E-3</v>
      </c>
      <c r="X103" s="354">
        <f t="shared" si="38"/>
        <v>1</v>
      </c>
      <c r="Y103" s="354">
        <f t="shared" si="39"/>
        <v>0</v>
      </c>
      <c r="Z103" s="354">
        <f t="shared" si="40"/>
        <v>0</v>
      </c>
      <c r="AA103" s="354">
        <f t="shared" si="41"/>
        <v>1</v>
      </c>
      <c r="AB103" s="354">
        <f t="shared" si="42"/>
        <v>0</v>
      </c>
      <c r="AC103" s="354">
        <f t="shared" si="43"/>
        <v>0</v>
      </c>
      <c r="AD103" s="354">
        <f t="shared" si="44"/>
        <v>0</v>
      </c>
      <c r="AE103" s="354">
        <f t="shared" si="45"/>
        <v>0</v>
      </c>
      <c r="AF103" s="354"/>
      <c r="AG103" s="354"/>
      <c r="AK103" s="33">
        <v>35796</v>
      </c>
      <c r="AL103" s="96">
        <v>31.8399640462608</v>
      </c>
      <c r="AN103" s="34">
        <v>11</v>
      </c>
      <c r="AO103" s="34">
        <v>2553281709155.5601</v>
      </c>
      <c r="AP103" s="34">
        <v>-683570761.43271303</v>
      </c>
      <c r="AR103" s="357">
        <f t="shared" si="23"/>
        <v>3.2258064516451928</v>
      </c>
      <c r="AS103" s="357">
        <f t="shared" si="24"/>
        <v>2</v>
      </c>
      <c r="AT103" s="357">
        <f t="shared" si="25"/>
        <v>0.16902013682503483</v>
      </c>
      <c r="AU103" s="357">
        <f t="shared" si="26"/>
        <v>1.8150849500675976</v>
      </c>
      <c r="AV103" s="357"/>
      <c r="AW103" s="144">
        <f t="shared" si="27"/>
        <v>2.8011204481792717E-3</v>
      </c>
      <c r="AX103">
        <f t="shared" si="28"/>
        <v>0</v>
      </c>
      <c r="AY103">
        <f t="shared" si="29"/>
        <v>0</v>
      </c>
      <c r="AZ103">
        <f t="shared" si="30"/>
        <v>0</v>
      </c>
      <c r="BA103">
        <f t="shared" si="31"/>
        <v>0</v>
      </c>
      <c r="BB103">
        <f t="shared" si="32"/>
        <v>1</v>
      </c>
      <c r="BC103">
        <f t="shared" si="33"/>
        <v>0</v>
      </c>
    </row>
    <row r="104" spans="10:55" ht="15.5" x14ac:dyDescent="0.35">
      <c r="J104" s="360">
        <v>40513</v>
      </c>
      <c r="K104" s="361">
        <v>1.5</v>
      </c>
      <c r="L104" s="362">
        <v>8.6999999999999993</v>
      </c>
      <c r="M104" s="363">
        <v>0.75</v>
      </c>
      <c r="N104" s="362">
        <v>35157.199999999997</v>
      </c>
      <c r="O104" s="364">
        <v>-208223</v>
      </c>
      <c r="P104" s="365"/>
      <c r="Q104" s="366">
        <f t="shared" si="34"/>
        <v>0.39999999999999991</v>
      </c>
      <c r="R104" s="366">
        <f t="shared" si="34"/>
        <v>-0.5</v>
      </c>
      <c r="S104" s="366">
        <f t="shared" si="34"/>
        <v>0</v>
      </c>
      <c r="T104" s="366">
        <f t="shared" si="35"/>
        <v>-19.690798655924429</v>
      </c>
      <c r="U104" s="354">
        <f t="shared" si="36"/>
        <v>-2.9889207636759325</v>
      </c>
      <c r="V104" s="354"/>
      <c r="W104" s="354">
        <f t="shared" si="37"/>
        <v>4.9504950495049506E-3</v>
      </c>
      <c r="X104" s="354">
        <f t="shared" si="38"/>
        <v>0</v>
      </c>
      <c r="Y104" s="354">
        <f t="shared" si="39"/>
        <v>0</v>
      </c>
      <c r="Z104" s="354">
        <f t="shared" si="40"/>
        <v>0</v>
      </c>
      <c r="AA104" s="354">
        <f t="shared" si="41"/>
        <v>0</v>
      </c>
      <c r="AB104" s="354">
        <f t="shared" si="42"/>
        <v>1</v>
      </c>
      <c r="AC104" s="354">
        <f t="shared" si="43"/>
        <v>0</v>
      </c>
      <c r="AD104" s="354">
        <f t="shared" si="44"/>
        <v>0</v>
      </c>
      <c r="AE104" s="354">
        <f t="shared" si="45"/>
        <v>1</v>
      </c>
      <c r="AF104" s="354"/>
      <c r="AG104" s="354"/>
      <c r="AK104" s="33">
        <v>35827</v>
      </c>
      <c r="AL104" s="96">
        <v>31.674130900184899</v>
      </c>
      <c r="AN104" s="34">
        <v>11</v>
      </c>
      <c r="AO104" s="34">
        <v>2569714199691.79</v>
      </c>
      <c r="AP104" s="34">
        <v>-968135820.00271797</v>
      </c>
      <c r="AR104" s="357">
        <f t="shared" si="23"/>
        <v>-0.52083333333843951</v>
      </c>
      <c r="AS104" s="357">
        <f t="shared" si="24"/>
        <v>0</v>
      </c>
      <c r="AT104" s="357">
        <f t="shared" si="25"/>
        <v>0.64358313762662145</v>
      </c>
      <c r="AU104" s="357">
        <f t="shared" si="26"/>
        <v>-41.629202801708182</v>
      </c>
      <c r="AV104" s="357"/>
      <c r="AW104" s="144">
        <f t="shared" si="27"/>
        <v>2.8011204481792717E-3</v>
      </c>
      <c r="AX104">
        <f t="shared" si="28"/>
        <v>0</v>
      </c>
      <c r="AY104">
        <f t="shared" si="29"/>
        <v>0</v>
      </c>
      <c r="AZ104">
        <f t="shared" si="30"/>
        <v>0</v>
      </c>
      <c r="BA104">
        <f t="shared" si="31"/>
        <v>0</v>
      </c>
      <c r="BB104">
        <f t="shared" si="32"/>
        <v>0</v>
      </c>
      <c r="BC104">
        <f t="shared" si="33"/>
        <v>0</v>
      </c>
    </row>
    <row r="105" spans="10:55" ht="15.5" x14ac:dyDescent="0.35">
      <c r="J105" s="360">
        <v>40544</v>
      </c>
      <c r="K105" s="361">
        <v>1.6</v>
      </c>
      <c r="L105" s="362">
        <v>8.5</v>
      </c>
      <c r="M105" s="363">
        <v>0.75</v>
      </c>
      <c r="N105" s="362">
        <v>44109</v>
      </c>
      <c r="O105" s="364">
        <v>-216055</v>
      </c>
      <c r="P105" s="365"/>
      <c r="Q105" s="366">
        <f t="shared" si="34"/>
        <v>0.10000000000000009</v>
      </c>
      <c r="R105" s="366">
        <f t="shared" si="34"/>
        <v>-0.19999999999999929</v>
      </c>
      <c r="S105" s="366">
        <f t="shared" si="34"/>
        <v>0</v>
      </c>
      <c r="T105" s="366">
        <f t="shared" si="35"/>
        <v>25.462209732288134</v>
      </c>
      <c r="U105" s="354">
        <f t="shared" si="36"/>
        <v>-3.7613520120255686</v>
      </c>
      <c r="V105" s="354"/>
      <c r="W105" s="354">
        <f t="shared" si="37"/>
        <v>4.9504950495049506E-3</v>
      </c>
      <c r="X105" s="354">
        <f t="shared" si="38"/>
        <v>0</v>
      </c>
      <c r="Y105" s="354">
        <f t="shared" si="39"/>
        <v>0</v>
      </c>
      <c r="Z105" s="354">
        <f t="shared" si="40"/>
        <v>0</v>
      </c>
      <c r="AA105" s="354">
        <f t="shared" si="41"/>
        <v>0</v>
      </c>
      <c r="AB105" s="354">
        <f t="shared" si="42"/>
        <v>1</v>
      </c>
      <c r="AC105" s="354">
        <f t="shared" si="43"/>
        <v>0</v>
      </c>
      <c r="AD105" s="354">
        <f t="shared" si="44"/>
        <v>1</v>
      </c>
      <c r="AE105" s="354">
        <f t="shared" si="45"/>
        <v>0</v>
      </c>
      <c r="AF105" s="354"/>
      <c r="AG105" s="354"/>
      <c r="AK105" s="33">
        <v>35855</v>
      </c>
      <c r="AL105" s="96">
        <v>31.508297754109002</v>
      </c>
      <c r="AN105" s="34">
        <v>10.5</v>
      </c>
      <c r="AO105" s="34">
        <v>2606453444008.1196</v>
      </c>
      <c r="AP105" s="34">
        <v>-793684630.71380806</v>
      </c>
      <c r="AR105" s="357">
        <f t="shared" si="23"/>
        <v>-0.52356020942923243</v>
      </c>
      <c r="AS105" s="357">
        <f t="shared" si="24"/>
        <v>-0.5</v>
      </c>
      <c r="AT105" s="357">
        <f t="shared" si="25"/>
        <v>1.4297015722890924</v>
      </c>
      <c r="AU105" s="357">
        <f t="shared" si="26"/>
        <v>18.019288790329043</v>
      </c>
      <c r="AV105" s="357"/>
      <c r="AW105" s="144">
        <f t="shared" si="27"/>
        <v>2.8011204481792717E-3</v>
      </c>
      <c r="AX105">
        <f t="shared" si="28"/>
        <v>0</v>
      </c>
      <c r="AY105">
        <f t="shared" si="29"/>
        <v>0</v>
      </c>
      <c r="AZ105">
        <f t="shared" si="30"/>
        <v>1</v>
      </c>
      <c r="BA105">
        <f t="shared" si="31"/>
        <v>0</v>
      </c>
      <c r="BB105">
        <f t="shared" si="32"/>
        <v>0</v>
      </c>
      <c r="BC105">
        <f t="shared" si="33"/>
        <v>0</v>
      </c>
    </row>
    <row r="106" spans="10:55" ht="15.5" x14ac:dyDescent="0.35">
      <c r="J106" s="360">
        <v>40575</v>
      </c>
      <c r="K106" s="361">
        <v>2.1</v>
      </c>
      <c r="L106" s="362">
        <v>8.4</v>
      </c>
      <c r="M106" s="363">
        <v>0.75</v>
      </c>
      <c r="N106" s="362">
        <v>35486.400000000001</v>
      </c>
      <c r="O106" s="364">
        <v>-211155</v>
      </c>
      <c r="P106" s="365"/>
      <c r="Q106" s="366">
        <f t="shared" si="34"/>
        <v>0.5</v>
      </c>
      <c r="R106" s="366">
        <f t="shared" si="34"/>
        <v>-9.9999999999999645E-2</v>
      </c>
      <c r="S106" s="366">
        <f t="shared" si="34"/>
        <v>0</v>
      </c>
      <c r="T106" s="366">
        <f t="shared" si="35"/>
        <v>-19.548391484731003</v>
      </c>
      <c r="U106" s="354">
        <f t="shared" si="36"/>
        <v>2.2679410335331283</v>
      </c>
      <c r="V106" s="354"/>
      <c r="W106" s="354">
        <f t="shared" si="37"/>
        <v>4.9504950495049506E-3</v>
      </c>
      <c r="X106" s="354">
        <f t="shared" si="38"/>
        <v>0</v>
      </c>
      <c r="Y106" s="354">
        <f t="shared" si="39"/>
        <v>0</v>
      </c>
      <c r="Z106" s="354">
        <f t="shared" si="40"/>
        <v>0</v>
      </c>
      <c r="AA106" s="354">
        <f t="shared" si="41"/>
        <v>0</v>
      </c>
      <c r="AB106" s="354">
        <f t="shared" si="42"/>
        <v>1</v>
      </c>
      <c r="AC106" s="354">
        <f t="shared" si="43"/>
        <v>0</v>
      </c>
      <c r="AD106" s="354">
        <f t="shared" si="44"/>
        <v>0</v>
      </c>
      <c r="AE106" s="354">
        <f t="shared" si="45"/>
        <v>1</v>
      </c>
      <c r="AF106" s="354"/>
      <c r="AG106" s="354"/>
      <c r="AK106" s="33">
        <v>35886</v>
      </c>
      <c r="AL106" s="96">
        <v>31.757047473203698</v>
      </c>
      <c r="AN106" s="34">
        <v>10</v>
      </c>
      <c r="AO106" s="34">
        <v>2631454785151.4502</v>
      </c>
      <c r="AP106" s="34">
        <v>-906810159.44308794</v>
      </c>
      <c r="AR106" s="357">
        <f t="shared" si="23"/>
        <v>0.78947368415755581</v>
      </c>
      <c r="AS106" s="357">
        <f t="shared" si="24"/>
        <v>-0.5</v>
      </c>
      <c r="AT106" s="357">
        <f t="shared" si="25"/>
        <v>0.95920919672688698</v>
      </c>
      <c r="AU106" s="357">
        <f t="shared" si="26"/>
        <v>-14.253208938610706</v>
      </c>
      <c r="AV106" s="357"/>
      <c r="AW106" s="144">
        <f t="shared" si="27"/>
        <v>2.8011204481792717E-3</v>
      </c>
      <c r="AX106">
        <f t="shared" si="28"/>
        <v>0</v>
      </c>
      <c r="AY106">
        <f t="shared" si="29"/>
        <v>0</v>
      </c>
      <c r="AZ106">
        <f t="shared" si="30"/>
        <v>0</v>
      </c>
      <c r="BA106">
        <f t="shared" si="31"/>
        <v>1</v>
      </c>
      <c r="BB106">
        <f t="shared" si="32"/>
        <v>1</v>
      </c>
      <c r="BC106">
        <f t="shared" si="33"/>
        <v>1</v>
      </c>
    </row>
    <row r="107" spans="10:55" ht="15.5" x14ac:dyDescent="0.35">
      <c r="J107" s="360">
        <v>40603</v>
      </c>
      <c r="K107" s="361">
        <v>2.7</v>
      </c>
      <c r="L107" s="362">
        <v>8.4</v>
      </c>
      <c r="M107" s="363">
        <v>0.75</v>
      </c>
      <c r="N107" s="362">
        <v>35653</v>
      </c>
      <c r="O107" s="364">
        <v>-218851</v>
      </c>
      <c r="P107" s="365"/>
      <c r="Q107" s="366">
        <f t="shared" si="34"/>
        <v>0.60000000000000009</v>
      </c>
      <c r="R107" s="366">
        <f t="shared" si="34"/>
        <v>0</v>
      </c>
      <c r="S107" s="366">
        <f t="shared" si="34"/>
        <v>0</v>
      </c>
      <c r="T107" s="366">
        <f t="shared" si="35"/>
        <v>0.46947563010054144</v>
      </c>
      <c r="U107" s="354">
        <f t="shared" si="36"/>
        <v>-3.6447159669437146</v>
      </c>
      <c r="V107" s="354"/>
      <c r="W107" s="354">
        <f t="shared" si="37"/>
        <v>4.9504950495049506E-3</v>
      </c>
      <c r="X107" s="354">
        <f t="shared" si="38"/>
        <v>0</v>
      </c>
      <c r="Y107" s="354">
        <f t="shared" si="39"/>
        <v>0</v>
      </c>
      <c r="Z107" s="354">
        <f t="shared" si="40"/>
        <v>0</v>
      </c>
      <c r="AA107" s="354">
        <f t="shared" si="41"/>
        <v>0</v>
      </c>
      <c r="AB107" s="354">
        <f t="shared" si="42"/>
        <v>0</v>
      </c>
      <c r="AC107" s="354">
        <f t="shared" si="43"/>
        <v>0</v>
      </c>
      <c r="AD107" s="354">
        <f t="shared" si="44"/>
        <v>1</v>
      </c>
      <c r="AE107" s="354">
        <f t="shared" si="45"/>
        <v>0</v>
      </c>
      <c r="AF107" s="354"/>
      <c r="AG107" s="354"/>
      <c r="AK107" s="33">
        <v>35916</v>
      </c>
      <c r="AL107" s="96">
        <v>32.254546911431298</v>
      </c>
      <c r="AN107" s="34">
        <v>9</v>
      </c>
      <c r="AO107" s="34">
        <v>2658105362296.52</v>
      </c>
      <c r="AP107" s="34">
        <v>-1071157295.99468</v>
      </c>
      <c r="AR107" s="357">
        <f t="shared" si="23"/>
        <v>1.566579634480771</v>
      </c>
      <c r="AS107" s="357">
        <f t="shared" si="24"/>
        <v>-1</v>
      </c>
      <c r="AT107" s="357">
        <f t="shared" si="25"/>
        <v>1.0127697156512603</v>
      </c>
      <c r="AU107" s="357">
        <f t="shared" si="26"/>
        <v>-18.123654090126749</v>
      </c>
      <c r="AV107" s="357"/>
      <c r="AW107" s="144">
        <f t="shared" si="27"/>
        <v>2.8011204481792717E-3</v>
      </c>
      <c r="AX107">
        <f t="shared" si="28"/>
        <v>0</v>
      </c>
      <c r="AY107">
        <f t="shared" si="29"/>
        <v>0</v>
      </c>
      <c r="AZ107">
        <f t="shared" si="30"/>
        <v>0</v>
      </c>
      <c r="BA107">
        <f t="shared" si="31"/>
        <v>1</v>
      </c>
      <c r="BB107">
        <f t="shared" si="32"/>
        <v>1</v>
      </c>
      <c r="BC107">
        <f t="shared" si="33"/>
        <v>1</v>
      </c>
    </row>
    <row r="108" spans="10:55" ht="15.5" x14ac:dyDescent="0.35">
      <c r="J108" s="360">
        <v>40634</v>
      </c>
      <c r="K108" s="361">
        <v>3.2</v>
      </c>
      <c r="L108" s="362">
        <v>8.5</v>
      </c>
      <c r="M108" s="363">
        <v>0.75</v>
      </c>
      <c r="N108" s="362">
        <v>35868.300000000003</v>
      </c>
      <c r="O108" s="364">
        <v>-219684</v>
      </c>
      <c r="P108" s="365"/>
      <c r="Q108" s="366">
        <f t="shared" si="34"/>
        <v>0.5</v>
      </c>
      <c r="R108" s="366">
        <f t="shared" si="34"/>
        <v>9.9999999999999645E-2</v>
      </c>
      <c r="S108" s="366">
        <f t="shared" si="34"/>
        <v>0</v>
      </c>
      <c r="T108" s="366">
        <f t="shared" si="35"/>
        <v>0.60387625164783576</v>
      </c>
      <c r="U108" s="354">
        <f t="shared" si="36"/>
        <v>-0.38062426034151087</v>
      </c>
      <c r="V108" s="354"/>
      <c r="W108" s="354">
        <f t="shared" si="37"/>
        <v>4.9504950495049506E-3</v>
      </c>
      <c r="X108" s="354">
        <f t="shared" si="38"/>
        <v>0</v>
      </c>
      <c r="Y108" s="354">
        <f t="shared" si="39"/>
        <v>0</v>
      </c>
      <c r="Z108" s="354">
        <f t="shared" si="40"/>
        <v>0</v>
      </c>
      <c r="AA108" s="354">
        <f t="shared" si="41"/>
        <v>0</v>
      </c>
      <c r="AB108" s="354">
        <f t="shared" si="42"/>
        <v>0</v>
      </c>
      <c r="AC108" s="354">
        <f t="shared" si="43"/>
        <v>0</v>
      </c>
      <c r="AD108" s="354">
        <f t="shared" si="44"/>
        <v>1</v>
      </c>
      <c r="AE108" s="354">
        <f t="shared" si="45"/>
        <v>0</v>
      </c>
      <c r="AF108" s="354"/>
      <c r="AG108" s="354"/>
      <c r="AK108" s="33">
        <v>35947</v>
      </c>
      <c r="AL108" s="96">
        <v>33.0837126418106</v>
      </c>
      <c r="AN108" s="34">
        <v>9</v>
      </c>
      <c r="AO108" s="34">
        <v>2690191200399.2002</v>
      </c>
      <c r="AP108" s="34">
        <v>-624761524.86132002</v>
      </c>
      <c r="AR108" s="357">
        <f t="shared" si="23"/>
        <v>2.5706940874293847</v>
      </c>
      <c r="AS108" s="357">
        <f t="shared" si="24"/>
        <v>0</v>
      </c>
      <c r="AT108" s="357">
        <f t="shared" si="25"/>
        <v>1.2070942919643717</v>
      </c>
      <c r="AU108" s="357">
        <f t="shared" si="26"/>
        <v>41.674156802417663</v>
      </c>
      <c r="AV108" s="357"/>
      <c r="AW108" s="144">
        <f t="shared" si="27"/>
        <v>2.8011204481792717E-3</v>
      </c>
      <c r="AX108">
        <f t="shared" si="28"/>
        <v>0</v>
      </c>
      <c r="AY108">
        <f t="shared" si="29"/>
        <v>0</v>
      </c>
      <c r="AZ108">
        <f t="shared" si="30"/>
        <v>0</v>
      </c>
      <c r="BA108">
        <f t="shared" si="31"/>
        <v>0</v>
      </c>
      <c r="BB108">
        <f t="shared" si="32"/>
        <v>1</v>
      </c>
      <c r="BC108">
        <f t="shared" si="33"/>
        <v>0</v>
      </c>
    </row>
    <row r="109" spans="10:55" ht="15.5" x14ac:dyDescent="0.35">
      <c r="J109" s="360">
        <v>40664</v>
      </c>
      <c r="K109" s="361">
        <v>3.6</v>
      </c>
      <c r="L109" s="362">
        <v>8.5</v>
      </c>
      <c r="M109" s="363">
        <v>0.75</v>
      </c>
      <c r="N109" s="362">
        <v>45137.2</v>
      </c>
      <c r="O109" s="364">
        <v>-224671</v>
      </c>
      <c r="P109" s="365"/>
      <c r="Q109" s="366">
        <f t="shared" si="34"/>
        <v>0.39999999999999991</v>
      </c>
      <c r="R109" s="366">
        <f t="shared" si="34"/>
        <v>0</v>
      </c>
      <c r="S109" s="366">
        <f t="shared" si="34"/>
        <v>0</v>
      </c>
      <c r="T109" s="366">
        <f t="shared" si="35"/>
        <v>25.841481196488246</v>
      </c>
      <c r="U109" s="354">
        <f t="shared" si="36"/>
        <v>-2.2700788405163781</v>
      </c>
      <c r="V109" s="354"/>
      <c r="W109" s="354">
        <f t="shared" si="37"/>
        <v>4.9504950495049506E-3</v>
      </c>
      <c r="X109" s="354">
        <f t="shared" si="38"/>
        <v>0</v>
      </c>
      <c r="Y109" s="354">
        <f t="shared" si="39"/>
        <v>0</v>
      </c>
      <c r="Z109" s="354">
        <f t="shared" si="40"/>
        <v>0</v>
      </c>
      <c r="AA109" s="354">
        <f t="shared" si="41"/>
        <v>0</v>
      </c>
      <c r="AB109" s="354">
        <f t="shared" si="42"/>
        <v>0</v>
      </c>
      <c r="AC109" s="354">
        <f t="shared" si="43"/>
        <v>0</v>
      </c>
      <c r="AD109" s="354">
        <f t="shared" si="44"/>
        <v>1</v>
      </c>
      <c r="AE109" s="354">
        <f t="shared" si="45"/>
        <v>0</v>
      </c>
      <c r="AF109" s="354"/>
      <c r="AG109" s="354"/>
      <c r="AK109" s="33">
        <v>35977</v>
      </c>
      <c r="AL109" s="96">
        <v>34.078711518265898</v>
      </c>
      <c r="AN109" s="34">
        <v>9</v>
      </c>
      <c r="AO109" s="34">
        <v>2708144123807.7197</v>
      </c>
      <c r="AP109" s="34">
        <v>-1017362383.6090699</v>
      </c>
      <c r="AR109" s="357">
        <f t="shared" si="23"/>
        <v>3.0075187970223052</v>
      </c>
      <c r="AS109" s="357">
        <f t="shared" si="24"/>
        <v>0</v>
      </c>
      <c r="AT109" s="357">
        <f t="shared" si="25"/>
        <v>0.66734748838132685</v>
      </c>
      <c r="AU109" s="357">
        <f t="shared" si="26"/>
        <v>-62.840114687743707</v>
      </c>
      <c r="AV109" s="357"/>
      <c r="AW109" s="144">
        <f t="shared" si="27"/>
        <v>2.8011204481792717E-3</v>
      </c>
      <c r="AX109">
        <f t="shared" si="28"/>
        <v>0</v>
      </c>
      <c r="AY109">
        <f t="shared" si="29"/>
        <v>0</v>
      </c>
      <c r="AZ109">
        <f t="shared" si="30"/>
        <v>0</v>
      </c>
      <c r="BA109">
        <f t="shared" si="31"/>
        <v>0</v>
      </c>
      <c r="BB109">
        <f t="shared" si="32"/>
        <v>1</v>
      </c>
      <c r="BC109">
        <f t="shared" si="33"/>
        <v>1</v>
      </c>
    </row>
    <row r="110" spans="10:55" ht="15.5" x14ac:dyDescent="0.35">
      <c r="J110" s="360">
        <v>40695</v>
      </c>
      <c r="K110" s="361">
        <v>3.6</v>
      </c>
      <c r="L110" s="362">
        <v>8.5</v>
      </c>
      <c r="M110" s="363">
        <v>0.75</v>
      </c>
      <c r="N110" s="362">
        <v>36395.199999999997</v>
      </c>
      <c r="O110" s="364">
        <v>-225043</v>
      </c>
      <c r="P110" s="365"/>
      <c r="Q110" s="366">
        <f t="shared" si="34"/>
        <v>0</v>
      </c>
      <c r="R110" s="366">
        <f t="shared" si="34"/>
        <v>0</v>
      </c>
      <c r="S110" s="366">
        <f t="shared" si="34"/>
        <v>0</v>
      </c>
      <c r="T110" s="366">
        <f t="shared" si="35"/>
        <v>-19.367616954529744</v>
      </c>
      <c r="U110" s="354">
        <f t="shared" si="36"/>
        <v>-0.16557544142323666</v>
      </c>
      <c r="V110" s="354"/>
      <c r="W110" s="354">
        <f t="shared" si="37"/>
        <v>4.9504950495049506E-3</v>
      </c>
      <c r="X110" s="354">
        <f t="shared" si="38"/>
        <v>0</v>
      </c>
      <c r="Y110" s="354">
        <f t="shared" si="39"/>
        <v>0</v>
      </c>
      <c r="Z110" s="354">
        <f t="shared" si="40"/>
        <v>0</v>
      </c>
      <c r="AA110" s="354">
        <f t="shared" si="41"/>
        <v>0</v>
      </c>
      <c r="AB110" s="354">
        <f t="shared" si="42"/>
        <v>0</v>
      </c>
      <c r="AC110" s="354">
        <f t="shared" si="43"/>
        <v>0</v>
      </c>
      <c r="AD110" s="354">
        <f t="shared" si="44"/>
        <v>0</v>
      </c>
      <c r="AE110" s="354">
        <f t="shared" si="45"/>
        <v>0</v>
      </c>
      <c r="AF110" s="354"/>
      <c r="AG110" s="354"/>
      <c r="AK110" s="33">
        <v>36008</v>
      </c>
      <c r="AL110" s="96">
        <v>34.244544664341703</v>
      </c>
      <c r="AN110" s="34">
        <v>9</v>
      </c>
      <c r="AO110" s="34">
        <v>2738880971450.8003</v>
      </c>
      <c r="AP110" s="34">
        <v>-499132075.972166</v>
      </c>
      <c r="AR110" s="357">
        <f t="shared" si="23"/>
        <v>0.48661800487063533</v>
      </c>
      <c r="AS110" s="357">
        <f t="shared" si="24"/>
        <v>0</v>
      </c>
      <c r="AT110" s="357">
        <f t="shared" si="25"/>
        <v>1.134978281726889</v>
      </c>
      <c r="AU110" s="357">
        <f t="shared" si="26"/>
        <v>50.938614989724087</v>
      </c>
      <c r="AV110" s="357"/>
      <c r="AW110" s="144">
        <f t="shared" si="27"/>
        <v>2.8011204481792717E-3</v>
      </c>
      <c r="AX110">
        <f t="shared" si="28"/>
        <v>0</v>
      </c>
      <c r="AY110">
        <f t="shared" si="29"/>
        <v>0</v>
      </c>
      <c r="AZ110">
        <f t="shared" si="30"/>
        <v>0</v>
      </c>
      <c r="BA110">
        <f t="shared" si="31"/>
        <v>0</v>
      </c>
      <c r="BB110">
        <f t="shared" si="32"/>
        <v>1</v>
      </c>
      <c r="BC110">
        <f t="shared" si="33"/>
        <v>0</v>
      </c>
    </row>
    <row r="111" spans="10:55" ht="15.5" x14ac:dyDescent="0.35">
      <c r="J111" s="360">
        <v>40725</v>
      </c>
      <c r="K111" s="361">
        <v>3.6</v>
      </c>
      <c r="L111" s="362">
        <v>8.4</v>
      </c>
      <c r="M111" s="363">
        <v>0.75</v>
      </c>
      <c r="N111" s="362">
        <v>37044.9</v>
      </c>
      <c r="O111" s="364">
        <v>-225810</v>
      </c>
      <c r="P111" s="365"/>
      <c r="Q111" s="366">
        <f t="shared" si="34"/>
        <v>0</v>
      </c>
      <c r="R111" s="366">
        <f t="shared" si="34"/>
        <v>-9.9999999999999645E-2</v>
      </c>
      <c r="S111" s="366">
        <f t="shared" si="34"/>
        <v>0</v>
      </c>
      <c r="T111" s="366">
        <f t="shared" si="35"/>
        <v>1.7851255110564153</v>
      </c>
      <c r="U111" s="354">
        <f t="shared" si="36"/>
        <v>-0.34082375368262952</v>
      </c>
      <c r="V111" s="354"/>
      <c r="W111" s="354">
        <f t="shared" si="37"/>
        <v>4.9504950495049506E-3</v>
      </c>
      <c r="X111" s="354">
        <f t="shared" si="38"/>
        <v>0</v>
      </c>
      <c r="Y111" s="354">
        <f t="shared" si="39"/>
        <v>0</v>
      </c>
      <c r="Z111" s="354">
        <f t="shared" si="40"/>
        <v>0</v>
      </c>
      <c r="AA111" s="354">
        <f t="shared" si="41"/>
        <v>0</v>
      </c>
      <c r="AB111" s="354">
        <f t="shared" si="42"/>
        <v>0</v>
      </c>
      <c r="AC111" s="354">
        <f t="shared" si="43"/>
        <v>0</v>
      </c>
      <c r="AD111" s="354">
        <f t="shared" si="44"/>
        <v>0</v>
      </c>
      <c r="AE111" s="354">
        <f t="shared" si="45"/>
        <v>0</v>
      </c>
      <c r="AF111" s="354"/>
      <c r="AG111" s="354"/>
      <c r="AK111" s="33">
        <v>36039</v>
      </c>
      <c r="AL111" s="96">
        <v>34.824960675588102</v>
      </c>
      <c r="AN111" s="34">
        <v>9</v>
      </c>
      <c r="AO111" s="34">
        <v>2784455941705.9399</v>
      </c>
      <c r="AP111" s="34">
        <v>-966000211.32567108</v>
      </c>
      <c r="AR111" s="357">
        <f t="shared" si="23"/>
        <v>1.6949152541974866</v>
      </c>
      <c r="AS111" s="357">
        <f t="shared" si="24"/>
        <v>0</v>
      </c>
      <c r="AT111" s="357">
        <f t="shared" si="25"/>
        <v>1.6639996673896471</v>
      </c>
      <c r="AU111" s="357">
        <f t="shared" si="26"/>
        <v>-93.535991339402486</v>
      </c>
      <c r="AV111" s="357"/>
      <c r="AW111" s="144">
        <f t="shared" si="27"/>
        <v>2.8011204481792717E-3</v>
      </c>
      <c r="AX111">
        <f t="shared" si="28"/>
        <v>0</v>
      </c>
      <c r="AY111">
        <f t="shared" si="29"/>
        <v>0</v>
      </c>
      <c r="AZ111">
        <f t="shared" si="30"/>
        <v>0</v>
      </c>
      <c r="BA111">
        <f t="shared" si="31"/>
        <v>0</v>
      </c>
      <c r="BB111">
        <f t="shared" si="32"/>
        <v>1</v>
      </c>
      <c r="BC111">
        <f t="shared" si="33"/>
        <v>1</v>
      </c>
    </row>
    <row r="112" spans="10:55" ht="15.5" x14ac:dyDescent="0.35">
      <c r="J112" s="360">
        <v>40756</v>
      </c>
      <c r="K112" s="361">
        <v>3.8</v>
      </c>
      <c r="L112" s="362">
        <v>8.4</v>
      </c>
      <c r="M112" s="363">
        <v>0.75</v>
      </c>
      <c r="N112" s="362">
        <v>47518.3</v>
      </c>
      <c r="O112" s="364">
        <v>-225423</v>
      </c>
      <c r="P112" s="365"/>
      <c r="Q112" s="366">
        <f t="shared" si="34"/>
        <v>0.19999999999999973</v>
      </c>
      <c r="R112" s="366">
        <f t="shared" si="34"/>
        <v>0</v>
      </c>
      <c r="S112" s="366">
        <f t="shared" si="34"/>
        <v>0</v>
      </c>
      <c r="T112" s="366">
        <f t="shared" si="35"/>
        <v>28.272177816649531</v>
      </c>
      <c r="U112" s="354">
        <f t="shared" si="36"/>
        <v>0.17138302112395379</v>
      </c>
      <c r="V112" s="354"/>
      <c r="W112" s="354">
        <f t="shared" si="37"/>
        <v>4.9504950495049506E-3</v>
      </c>
      <c r="X112" s="354">
        <f t="shared" si="38"/>
        <v>0</v>
      </c>
      <c r="Y112" s="354">
        <f t="shared" si="39"/>
        <v>0</v>
      </c>
      <c r="Z112" s="354">
        <f t="shared" si="40"/>
        <v>0</v>
      </c>
      <c r="AA112" s="354">
        <f t="shared" si="41"/>
        <v>0</v>
      </c>
      <c r="AB112" s="354">
        <f t="shared" si="42"/>
        <v>0</v>
      </c>
      <c r="AC112" s="354">
        <f t="shared" si="43"/>
        <v>0</v>
      </c>
      <c r="AD112" s="354">
        <f t="shared" si="44"/>
        <v>1</v>
      </c>
      <c r="AE112" s="354">
        <f t="shared" si="45"/>
        <v>0</v>
      </c>
      <c r="AF112" s="354"/>
      <c r="AG112" s="354"/>
      <c r="AK112" s="33">
        <v>36069</v>
      </c>
      <c r="AL112" s="96">
        <v>35.9028761250622</v>
      </c>
      <c r="AN112" s="34">
        <v>9</v>
      </c>
      <c r="AO112" s="34">
        <v>2817566697955.48</v>
      </c>
      <c r="AP112" s="34">
        <v>-787892831.60699093</v>
      </c>
      <c r="AR112" s="357">
        <f t="shared" si="23"/>
        <v>3.0952380952140004</v>
      </c>
      <c r="AS112" s="357">
        <f t="shared" si="24"/>
        <v>0</v>
      </c>
      <c r="AT112" s="357">
        <f t="shared" si="25"/>
        <v>1.1891283950161633</v>
      </c>
      <c r="AU112" s="357">
        <f t="shared" si="26"/>
        <v>18.437612914624317</v>
      </c>
      <c r="AV112" s="357"/>
      <c r="AW112" s="144">
        <f t="shared" si="27"/>
        <v>2.8011204481792717E-3</v>
      </c>
      <c r="AX112">
        <f t="shared" si="28"/>
        <v>0</v>
      </c>
      <c r="AY112">
        <f t="shared" si="29"/>
        <v>0</v>
      </c>
      <c r="AZ112">
        <f t="shared" si="30"/>
        <v>0</v>
      </c>
      <c r="BA112">
        <f t="shared" si="31"/>
        <v>0</v>
      </c>
      <c r="BB112">
        <f t="shared" si="32"/>
        <v>1</v>
      </c>
      <c r="BC112">
        <f t="shared" si="33"/>
        <v>0</v>
      </c>
    </row>
    <row r="113" spans="10:55" ht="15.5" x14ac:dyDescent="0.35">
      <c r="J113" s="360">
        <v>40787</v>
      </c>
      <c r="K113" s="361">
        <v>3.9</v>
      </c>
      <c r="L113" s="362">
        <v>8.4</v>
      </c>
      <c r="M113" s="363">
        <v>0.75</v>
      </c>
      <c r="N113" s="362">
        <v>38144.6</v>
      </c>
      <c r="O113" s="364">
        <v>-225703</v>
      </c>
      <c r="P113" s="365"/>
      <c r="Q113" s="366">
        <f t="shared" si="34"/>
        <v>0.10000000000000009</v>
      </c>
      <c r="R113" s="366">
        <f t="shared" si="34"/>
        <v>0</v>
      </c>
      <c r="S113" s="366">
        <f t="shared" si="34"/>
        <v>0</v>
      </c>
      <c r="T113" s="366">
        <f t="shared" si="35"/>
        <v>-19.726505367405828</v>
      </c>
      <c r="U113" s="354">
        <f t="shared" si="36"/>
        <v>-0.12421092789999247</v>
      </c>
      <c r="V113" s="354"/>
      <c r="W113" s="354">
        <f t="shared" si="37"/>
        <v>4.9504950495049506E-3</v>
      </c>
      <c r="X113" s="354">
        <f t="shared" si="38"/>
        <v>0</v>
      </c>
      <c r="Y113" s="354">
        <f t="shared" si="39"/>
        <v>0</v>
      </c>
      <c r="Z113" s="354">
        <f t="shared" si="40"/>
        <v>0</v>
      </c>
      <c r="AA113" s="354">
        <f t="shared" si="41"/>
        <v>0</v>
      </c>
      <c r="AB113" s="354">
        <f t="shared" si="42"/>
        <v>0</v>
      </c>
      <c r="AC113" s="354">
        <f t="shared" si="43"/>
        <v>0</v>
      </c>
      <c r="AD113" s="354">
        <f t="shared" si="44"/>
        <v>0</v>
      </c>
      <c r="AE113" s="354">
        <f t="shared" si="45"/>
        <v>1</v>
      </c>
      <c r="AF113" s="354"/>
      <c r="AG113" s="354"/>
      <c r="AK113" s="33">
        <v>36100</v>
      </c>
      <c r="AL113" s="96">
        <v>36.317458990271</v>
      </c>
      <c r="AN113" s="34">
        <v>9</v>
      </c>
      <c r="AO113" s="34">
        <v>2816130564372.1602</v>
      </c>
      <c r="AP113" s="34">
        <v>-555255631.675174</v>
      </c>
      <c r="AR113" s="357">
        <f t="shared" si="23"/>
        <v>1.154734411150415</v>
      </c>
      <c r="AS113" s="357">
        <f t="shared" si="24"/>
        <v>0</v>
      </c>
      <c r="AT113" s="357">
        <f t="shared" si="25"/>
        <v>-5.0970704060419599E-2</v>
      </c>
      <c r="AU113" s="357">
        <f t="shared" si="26"/>
        <v>29.526502920115256</v>
      </c>
      <c r="AV113" s="357"/>
      <c r="AW113" s="144">
        <f t="shared" si="27"/>
        <v>2.8011204481792717E-3</v>
      </c>
      <c r="AX113">
        <f t="shared" si="28"/>
        <v>0</v>
      </c>
      <c r="AY113">
        <f t="shared" si="29"/>
        <v>0</v>
      </c>
      <c r="AZ113">
        <f t="shared" si="30"/>
        <v>0</v>
      </c>
      <c r="BA113">
        <f t="shared" si="31"/>
        <v>0</v>
      </c>
      <c r="BB113">
        <f t="shared" si="32"/>
        <v>0</v>
      </c>
      <c r="BC113">
        <f t="shared" si="33"/>
        <v>0</v>
      </c>
    </row>
    <row r="114" spans="10:55" ht="15.5" x14ac:dyDescent="0.35">
      <c r="J114" s="360">
        <v>40817</v>
      </c>
      <c r="K114" s="361">
        <v>3.5</v>
      </c>
      <c r="L114" s="362">
        <v>8.1999999999999993</v>
      </c>
      <c r="M114" s="363">
        <v>0.75</v>
      </c>
      <c r="N114" s="362">
        <v>47853.3</v>
      </c>
      <c r="O114" s="364">
        <v>-226645</v>
      </c>
      <c r="P114" s="365"/>
      <c r="Q114" s="366">
        <f t="shared" si="34"/>
        <v>-0.39999999999999991</v>
      </c>
      <c r="R114" s="366">
        <f t="shared" si="34"/>
        <v>-0.20000000000000107</v>
      </c>
      <c r="S114" s="366">
        <f t="shared" si="34"/>
        <v>0</v>
      </c>
      <c r="T114" s="366">
        <f t="shared" si="35"/>
        <v>25.452357607629928</v>
      </c>
      <c r="U114" s="354">
        <f t="shared" si="36"/>
        <v>-0.4173626402839129</v>
      </c>
      <c r="V114" s="354"/>
      <c r="W114" s="354">
        <f t="shared" si="37"/>
        <v>4.9504950495049506E-3</v>
      </c>
      <c r="X114" s="354">
        <f t="shared" si="38"/>
        <v>0</v>
      </c>
      <c r="Y114" s="354">
        <f t="shared" si="39"/>
        <v>0</v>
      </c>
      <c r="Z114" s="354">
        <f t="shared" si="40"/>
        <v>0</v>
      </c>
      <c r="AA114" s="354">
        <f t="shared" si="41"/>
        <v>0</v>
      </c>
      <c r="AB114" s="354">
        <f t="shared" si="42"/>
        <v>0</v>
      </c>
      <c r="AC114" s="354">
        <f t="shared" si="43"/>
        <v>0</v>
      </c>
      <c r="AD114" s="354">
        <f t="shared" si="44"/>
        <v>0</v>
      </c>
      <c r="AE114" s="354">
        <f t="shared" si="45"/>
        <v>0</v>
      </c>
      <c r="AF114" s="354"/>
      <c r="AG114" s="354"/>
      <c r="AK114" s="33">
        <v>36130</v>
      </c>
      <c r="AL114" s="96">
        <v>35.571209832948703</v>
      </c>
      <c r="AN114" s="34">
        <v>9</v>
      </c>
      <c r="AO114" s="34">
        <v>2845302984193.6899</v>
      </c>
      <c r="AP114" s="34">
        <v>-651872862.25096393</v>
      </c>
      <c r="AR114" s="357">
        <f t="shared" si="23"/>
        <v>-2.0547945205147951</v>
      </c>
      <c r="AS114" s="357">
        <f t="shared" si="24"/>
        <v>0</v>
      </c>
      <c r="AT114" s="357">
        <f t="shared" si="25"/>
        <v>1.0359043785327335</v>
      </c>
      <c r="AU114" s="357">
        <f t="shared" si="26"/>
        <v>-17.40049538701685</v>
      </c>
      <c r="AV114" s="357"/>
      <c r="AW114" s="144">
        <f t="shared" si="27"/>
        <v>2.8011204481792717E-3</v>
      </c>
      <c r="AX114">
        <f t="shared" si="28"/>
        <v>0</v>
      </c>
      <c r="AY114">
        <f t="shared" si="29"/>
        <v>0</v>
      </c>
      <c r="AZ114">
        <f t="shared" si="30"/>
        <v>0</v>
      </c>
      <c r="BA114">
        <f t="shared" si="31"/>
        <v>0</v>
      </c>
      <c r="BB114">
        <f t="shared" si="32"/>
        <v>0</v>
      </c>
      <c r="BC114">
        <f t="shared" si="33"/>
        <v>0</v>
      </c>
    </row>
    <row r="115" spans="10:55" ht="15.5" x14ac:dyDescent="0.35">
      <c r="J115" s="360">
        <v>40848</v>
      </c>
      <c r="K115" s="361">
        <v>3.4</v>
      </c>
      <c r="L115" s="362">
        <v>8</v>
      </c>
      <c r="M115" s="363">
        <v>0.75</v>
      </c>
      <c r="N115" s="362">
        <v>38446.5</v>
      </c>
      <c r="O115" s="364">
        <v>-226633</v>
      </c>
      <c r="P115" s="365"/>
      <c r="Q115" s="366">
        <f t="shared" si="34"/>
        <v>-0.10000000000000009</v>
      </c>
      <c r="R115" s="366">
        <f t="shared" si="34"/>
        <v>-0.19999999999999929</v>
      </c>
      <c r="S115" s="366">
        <f t="shared" si="34"/>
        <v>0</v>
      </c>
      <c r="T115" s="366">
        <f t="shared" si="35"/>
        <v>-19.657578474211814</v>
      </c>
      <c r="U115" s="354">
        <f t="shared" si="36"/>
        <v>5.2946237507997089E-3</v>
      </c>
      <c r="V115" s="354"/>
      <c r="W115" s="354">
        <f t="shared" si="37"/>
        <v>4.9504950495049506E-3</v>
      </c>
      <c r="X115" s="354">
        <f t="shared" si="38"/>
        <v>0</v>
      </c>
      <c r="Y115" s="354">
        <f t="shared" si="39"/>
        <v>0</v>
      </c>
      <c r="Z115" s="354">
        <f t="shared" si="40"/>
        <v>1</v>
      </c>
      <c r="AA115" s="354">
        <f t="shared" si="41"/>
        <v>1</v>
      </c>
      <c r="AB115" s="354">
        <f t="shared" si="42"/>
        <v>0</v>
      </c>
      <c r="AC115" s="354">
        <f t="shared" si="43"/>
        <v>0</v>
      </c>
      <c r="AD115" s="354">
        <f t="shared" si="44"/>
        <v>0</v>
      </c>
      <c r="AE115" s="354">
        <f t="shared" si="45"/>
        <v>0</v>
      </c>
      <c r="AF115" s="354"/>
      <c r="AG115" s="354"/>
      <c r="AK115" s="33">
        <v>36161</v>
      </c>
      <c r="AL115" s="96">
        <v>34.824960675588102</v>
      </c>
      <c r="AN115" s="34">
        <v>9</v>
      </c>
      <c r="AO115" s="34">
        <v>2920522534659.4697</v>
      </c>
      <c r="AP115" s="34">
        <v>-772511851.97040594</v>
      </c>
      <c r="AR115" s="357">
        <f t="shared" si="23"/>
        <v>-2.0979020979752283</v>
      </c>
      <c r="AS115" s="357">
        <f t="shared" si="24"/>
        <v>0</v>
      </c>
      <c r="AT115" s="357">
        <f t="shared" si="25"/>
        <v>2.643639390379219</v>
      </c>
      <c r="AU115" s="357">
        <f t="shared" si="26"/>
        <v>-18.506521241406933</v>
      </c>
      <c r="AV115" s="357"/>
      <c r="AW115" s="144">
        <f t="shared" si="27"/>
        <v>2.8011204481792717E-3</v>
      </c>
      <c r="AX115">
        <f t="shared" si="28"/>
        <v>0</v>
      </c>
      <c r="AY115">
        <f t="shared" si="29"/>
        <v>0</v>
      </c>
      <c r="AZ115">
        <f t="shared" si="30"/>
        <v>0</v>
      </c>
      <c r="BA115">
        <f t="shared" si="31"/>
        <v>0</v>
      </c>
      <c r="BB115">
        <f t="shared" si="32"/>
        <v>0</v>
      </c>
      <c r="BC115">
        <f t="shared" si="33"/>
        <v>0</v>
      </c>
    </row>
    <row r="116" spans="10:55" ht="15.5" x14ac:dyDescent="0.35">
      <c r="J116" s="360">
        <v>40878</v>
      </c>
      <c r="K116" s="361">
        <v>3</v>
      </c>
      <c r="L116" s="362">
        <v>7.9</v>
      </c>
      <c r="M116" s="363">
        <v>0.75</v>
      </c>
      <c r="N116" s="362">
        <v>38551</v>
      </c>
      <c r="O116" s="364">
        <v>-229973</v>
      </c>
      <c r="P116" s="365"/>
      <c r="Q116" s="366">
        <f t="shared" si="34"/>
        <v>-0.39999999999999991</v>
      </c>
      <c r="R116" s="366">
        <f t="shared" si="34"/>
        <v>-9.9999999999999645E-2</v>
      </c>
      <c r="S116" s="366">
        <f t="shared" si="34"/>
        <v>0</v>
      </c>
      <c r="T116" s="366">
        <f t="shared" si="35"/>
        <v>0.27180627625401532</v>
      </c>
      <c r="U116" s="354">
        <f t="shared" si="36"/>
        <v>-1.4737483067337944</v>
      </c>
      <c r="V116" s="354"/>
      <c r="W116" s="354">
        <f t="shared" si="37"/>
        <v>4.9504950495049506E-3</v>
      </c>
      <c r="X116" s="354">
        <f t="shared" si="38"/>
        <v>0</v>
      </c>
      <c r="Y116" s="354">
        <f t="shared" si="39"/>
        <v>0</v>
      </c>
      <c r="Z116" s="354">
        <f t="shared" si="40"/>
        <v>0</v>
      </c>
      <c r="AA116" s="354">
        <f t="shared" si="41"/>
        <v>0</v>
      </c>
      <c r="AB116" s="354">
        <f t="shared" si="42"/>
        <v>0</v>
      </c>
      <c r="AC116" s="354">
        <f t="shared" si="43"/>
        <v>0</v>
      </c>
      <c r="AD116" s="354">
        <f t="shared" si="44"/>
        <v>0</v>
      </c>
      <c r="AE116" s="354">
        <f t="shared" si="45"/>
        <v>0</v>
      </c>
      <c r="AF116" s="354"/>
      <c r="AG116" s="354"/>
      <c r="AK116" s="33">
        <v>36192</v>
      </c>
      <c r="AL116" s="96">
        <v>34.4103778104176</v>
      </c>
      <c r="AN116" s="34">
        <v>9</v>
      </c>
      <c r="AO116" s="34">
        <v>2939669984784.96</v>
      </c>
      <c r="AP116" s="34">
        <v>-633813977.58426404</v>
      </c>
      <c r="AR116" s="357">
        <f t="shared" si="23"/>
        <v>-1.1904761904329142</v>
      </c>
      <c r="AS116" s="357">
        <f t="shared" si="24"/>
        <v>0</v>
      </c>
      <c r="AT116" s="357">
        <f t="shared" si="25"/>
        <v>0.65561727048008578</v>
      </c>
      <c r="AU116" s="357">
        <f t="shared" si="26"/>
        <v>17.954141937417841</v>
      </c>
      <c r="AV116" s="357"/>
      <c r="AW116" s="144">
        <f t="shared" si="27"/>
        <v>2.8011204481792717E-3</v>
      </c>
      <c r="AX116">
        <f t="shared" si="28"/>
        <v>0</v>
      </c>
      <c r="AY116">
        <f t="shared" si="29"/>
        <v>0</v>
      </c>
      <c r="AZ116">
        <f t="shared" si="30"/>
        <v>1</v>
      </c>
      <c r="BA116">
        <f t="shared" si="31"/>
        <v>0</v>
      </c>
      <c r="BB116">
        <f t="shared" si="32"/>
        <v>0</v>
      </c>
      <c r="BC116">
        <f t="shared" si="33"/>
        <v>0</v>
      </c>
    </row>
    <row r="117" spans="10:55" ht="15.5" x14ac:dyDescent="0.35">
      <c r="J117" s="360">
        <v>40909</v>
      </c>
      <c r="K117" s="361">
        <v>2.9</v>
      </c>
      <c r="L117" s="362">
        <v>7.7</v>
      </c>
      <c r="M117" s="363">
        <v>0.75</v>
      </c>
      <c r="N117" s="362">
        <v>48640.2</v>
      </c>
      <c r="O117" s="364">
        <v>-231056</v>
      </c>
      <c r="P117" s="365"/>
      <c r="Q117" s="366">
        <f t="shared" si="34"/>
        <v>-0.10000000000000009</v>
      </c>
      <c r="R117" s="366">
        <f t="shared" si="34"/>
        <v>-0.20000000000000018</v>
      </c>
      <c r="S117" s="366">
        <f t="shared" si="34"/>
        <v>0</v>
      </c>
      <c r="T117" s="366">
        <f t="shared" si="35"/>
        <v>26.171046146662853</v>
      </c>
      <c r="U117" s="354">
        <f t="shared" si="36"/>
        <v>-0.47092484769951259</v>
      </c>
      <c r="V117" s="354"/>
      <c r="W117" s="354">
        <f t="shared" si="37"/>
        <v>4.9504950495049506E-3</v>
      </c>
      <c r="X117" s="354">
        <f t="shared" si="38"/>
        <v>0</v>
      </c>
      <c r="Y117" s="354">
        <f t="shared" si="39"/>
        <v>0</v>
      </c>
      <c r="Z117" s="354">
        <f t="shared" si="40"/>
        <v>0</v>
      </c>
      <c r="AA117" s="354">
        <f t="shared" si="41"/>
        <v>0</v>
      </c>
      <c r="AB117" s="354">
        <f t="shared" si="42"/>
        <v>0</v>
      </c>
      <c r="AC117" s="354">
        <f t="shared" si="43"/>
        <v>0</v>
      </c>
      <c r="AD117" s="354">
        <f t="shared" si="44"/>
        <v>0</v>
      </c>
      <c r="AE117" s="354">
        <f t="shared" si="45"/>
        <v>0</v>
      </c>
      <c r="AF117" s="354"/>
      <c r="AG117" s="354"/>
      <c r="AK117" s="33">
        <v>36220</v>
      </c>
      <c r="AL117" s="96">
        <v>34.327461237360502</v>
      </c>
      <c r="AN117" s="34">
        <v>8</v>
      </c>
      <c r="AO117" s="34">
        <v>3012061672265.8301</v>
      </c>
      <c r="AP117" s="34">
        <v>-720765035.04271507</v>
      </c>
      <c r="AR117" s="357">
        <f t="shared" si="23"/>
        <v>-0.24096385547965452</v>
      </c>
      <c r="AS117" s="357">
        <f t="shared" si="24"/>
        <v>-1</v>
      </c>
      <c r="AT117" s="357">
        <f t="shared" si="25"/>
        <v>2.4625787199091209</v>
      </c>
      <c r="AU117" s="357">
        <f t="shared" si="26"/>
        <v>-13.718703047518559</v>
      </c>
      <c r="AV117" s="357"/>
      <c r="AW117" s="144">
        <f t="shared" si="27"/>
        <v>2.8011204481792717E-3</v>
      </c>
      <c r="AX117">
        <f t="shared" si="28"/>
        <v>0</v>
      </c>
      <c r="AY117">
        <f t="shared" si="29"/>
        <v>0</v>
      </c>
      <c r="AZ117">
        <f t="shared" si="30"/>
        <v>0</v>
      </c>
      <c r="BA117">
        <f t="shared" si="31"/>
        <v>0</v>
      </c>
      <c r="BB117">
        <f t="shared" si="32"/>
        <v>0</v>
      </c>
      <c r="BC117">
        <f t="shared" si="33"/>
        <v>0</v>
      </c>
    </row>
    <row r="118" spans="10:55" ht="15.5" x14ac:dyDescent="0.35">
      <c r="J118" s="360">
        <v>40940</v>
      </c>
      <c r="K118" s="361">
        <v>2.9</v>
      </c>
      <c r="L118" s="362">
        <v>7.7</v>
      </c>
      <c r="M118" s="363">
        <v>0.75</v>
      </c>
      <c r="N118" s="362">
        <v>39082.800000000003</v>
      </c>
      <c r="O118" s="364">
        <v>-226210</v>
      </c>
      <c r="P118" s="365"/>
      <c r="Q118" s="366">
        <f t="shared" si="34"/>
        <v>0</v>
      </c>
      <c r="R118" s="366">
        <f t="shared" si="34"/>
        <v>0</v>
      </c>
      <c r="S118" s="366">
        <f t="shared" si="34"/>
        <v>0</v>
      </c>
      <c r="T118" s="366">
        <f t="shared" si="35"/>
        <v>-19.649179074099191</v>
      </c>
      <c r="U118" s="354">
        <f t="shared" si="36"/>
        <v>2.0973270549130949</v>
      </c>
      <c r="V118" s="354"/>
      <c r="W118" s="354">
        <f t="shared" si="37"/>
        <v>4.9504950495049506E-3</v>
      </c>
      <c r="X118" s="354">
        <f t="shared" si="38"/>
        <v>0</v>
      </c>
      <c r="Y118" s="354">
        <f t="shared" si="39"/>
        <v>0</v>
      </c>
      <c r="Z118" s="354">
        <f t="shared" si="40"/>
        <v>0</v>
      </c>
      <c r="AA118" s="354">
        <f t="shared" si="41"/>
        <v>0</v>
      </c>
      <c r="AB118" s="354">
        <f t="shared" si="42"/>
        <v>0</v>
      </c>
      <c r="AC118" s="354">
        <f t="shared" si="43"/>
        <v>0</v>
      </c>
      <c r="AD118" s="354">
        <f t="shared" si="44"/>
        <v>0</v>
      </c>
      <c r="AE118" s="354">
        <f t="shared" si="45"/>
        <v>0</v>
      </c>
      <c r="AF118" s="354"/>
      <c r="AG118" s="354"/>
      <c r="AK118" s="33">
        <v>36251</v>
      </c>
      <c r="AL118" s="96">
        <v>34.4103778104176</v>
      </c>
      <c r="AN118" s="34">
        <v>8</v>
      </c>
      <c r="AO118" s="34">
        <v>3014975096143.8901</v>
      </c>
      <c r="AP118" s="34">
        <v>-608102695.56193793</v>
      </c>
      <c r="AR118" s="357">
        <f t="shared" si="23"/>
        <v>0.24154589377805491</v>
      </c>
      <c r="AS118" s="357">
        <f t="shared" si="24"/>
        <v>0</v>
      </c>
      <c r="AT118" s="357">
        <f t="shared" si="25"/>
        <v>9.6725239887549483E-2</v>
      </c>
      <c r="AU118" s="357">
        <f t="shared" si="26"/>
        <v>15.630938517168827</v>
      </c>
      <c r="AV118" s="357"/>
      <c r="AW118" s="144">
        <f t="shared" si="27"/>
        <v>2.8011204481792717E-3</v>
      </c>
      <c r="AX118">
        <f t="shared" si="28"/>
        <v>0</v>
      </c>
      <c r="AY118">
        <f t="shared" si="29"/>
        <v>0</v>
      </c>
      <c r="AZ118">
        <f t="shared" si="30"/>
        <v>0</v>
      </c>
      <c r="BA118">
        <f t="shared" si="31"/>
        <v>0</v>
      </c>
      <c r="BB118">
        <f t="shared" si="32"/>
        <v>1</v>
      </c>
      <c r="BC118">
        <f t="shared" si="33"/>
        <v>0</v>
      </c>
    </row>
    <row r="119" spans="10:55" ht="15.5" x14ac:dyDescent="0.35">
      <c r="J119" s="360">
        <v>40969</v>
      </c>
      <c r="K119" s="361">
        <v>2.7</v>
      </c>
      <c r="L119" s="362">
        <v>7.6</v>
      </c>
      <c r="M119" s="363">
        <v>0.75</v>
      </c>
      <c r="N119" s="362">
        <v>39244.1</v>
      </c>
      <c r="O119" s="364">
        <v>-236533</v>
      </c>
      <c r="P119" s="365"/>
      <c r="Q119" s="366">
        <f t="shared" si="34"/>
        <v>-0.19999999999999973</v>
      </c>
      <c r="R119" s="366">
        <f t="shared" si="34"/>
        <v>-0.10000000000000053</v>
      </c>
      <c r="S119" s="366">
        <f t="shared" si="34"/>
        <v>0</v>
      </c>
      <c r="T119" s="366">
        <f t="shared" si="35"/>
        <v>0.41271352103737607</v>
      </c>
      <c r="U119" s="354">
        <f t="shared" si="36"/>
        <v>-4.5634587330356746</v>
      </c>
      <c r="V119" s="354"/>
      <c r="W119" s="354">
        <f t="shared" si="37"/>
        <v>4.9504950495049506E-3</v>
      </c>
      <c r="X119" s="354">
        <f t="shared" si="38"/>
        <v>0</v>
      </c>
      <c r="Y119" s="354">
        <f t="shared" si="39"/>
        <v>0</v>
      </c>
      <c r="Z119" s="354">
        <f t="shared" si="40"/>
        <v>0</v>
      </c>
      <c r="AA119" s="354">
        <f t="shared" si="41"/>
        <v>0</v>
      </c>
      <c r="AB119" s="354">
        <f t="shared" si="42"/>
        <v>0</v>
      </c>
      <c r="AC119" s="354">
        <f t="shared" si="43"/>
        <v>0</v>
      </c>
      <c r="AD119" s="354">
        <f t="shared" si="44"/>
        <v>0</v>
      </c>
      <c r="AE119" s="354">
        <f t="shared" si="45"/>
        <v>0</v>
      </c>
      <c r="AF119" s="354"/>
      <c r="AG119" s="354"/>
      <c r="AK119" s="33">
        <v>36281</v>
      </c>
      <c r="AL119" s="96">
        <v>34.742044102569302</v>
      </c>
      <c r="AN119" s="34">
        <v>8</v>
      </c>
      <c r="AO119" s="34">
        <v>3043580398403.1499</v>
      </c>
      <c r="AP119" s="34">
        <v>-813913590.93754601</v>
      </c>
      <c r="AR119" s="357">
        <f t="shared" si="23"/>
        <v>0.96385542169575233</v>
      </c>
      <c r="AS119" s="357">
        <f t="shared" si="24"/>
        <v>0</v>
      </c>
      <c r="AT119" s="357">
        <f t="shared" si="25"/>
        <v>0.94877408094831484</v>
      </c>
      <c r="AU119" s="357">
        <f t="shared" si="26"/>
        <v>-33.844759590388193</v>
      </c>
      <c r="AV119" s="357"/>
      <c r="AW119" s="144">
        <f t="shared" si="27"/>
        <v>2.8011204481792717E-3</v>
      </c>
      <c r="AX119">
        <f t="shared" si="28"/>
        <v>0</v>
      </c>
      <c r="AY119">
        <f t="shared" si="29"/>
        <v>0</v>
      </c>
      <c r="AZ119">
        <f t="shared" si="30"/>
        <v>0</v>
      </c>
      <c r="BA119">
        <f t="shared" si="31"/>
        <v>0</v>
      </c>
      <c r="BB119">
        <f t="shared" si="32"/>
        <v>1</v>
      </c>
      <c r="BC119">
        <f t="shared" si="33"/>
        <v>1</v>
      </c>
    </row>
    <row r="120" spans="10:55" ht="15.5" x14ac:dyDescent="0.35">
      <c r="J120" s="360">
        <v>41000</v>
      </c>
      <c r="K120" s="361">
        <v>2.2999999999999998</v>
      </c>
      <c r="L120" s="362">
        <v>7.5</v>
      </c>
      <c r="M120" s="363">
        <v>0.75</v>
      </c>
      <c r="N120" s="362">
        <v>49346.1</v>
      </c>
      <c r="O120" s="364">
        <v>-232284</v>
      </c>
      <c r="P120" s="365"/>
      <c r="Q120" s="366">
        <f t="shared" si="34"/>
        <v>-0.40000000000000036</v>
      </c>
      <c r="R120" s="366">
        <f t="shared" si="34"/>
        <v>-9.9999999999999645E-2</v>
      </c>
      <c r="S120" s="366">
        <f t="shared" si="34"/>
        <v>0</v>
      </c>
      <c r="T120" s="366">
        <f t="shared" si="35"/>
        <v>25.741449033103063</v>
      </c>
      <c r="U120" s="354">
        <f t="shared" si="36"/>
        <v>1.7963666803363592</v>
      </c>
      <c r="V120" s="354"/>
      <c r="W120" s="354">
        <f t="shared" si="37"/>
        <v>4.9504950495049506E-3</v>
      </c>
      <c r="X120" s="354">
        <f t="shared" si="38"/>
        <v>0</v>
      </c>
      <c r="Y120" s="354">
        <f t="shared" si="39"/>
        <v>0</v>
      </c>
      <c r="Z120" s="354">
        <f t="shared" si="40"/>
        <v>0</v>
      </c>
      <c r="AA120" s="354">
        <f t="shared" si="41"/>
        <v>1</v>
      </c>
      <c r="AB120" s="354">
        <f t="shared" si="42"/>
        <v>0</v>
      </c>
      <c r="AC120" s="354">
        <f t="shared" si="43"/>
        <v>0</v>
      </c>
      <c r="AD120" s="354">
        <f t="shared" si="44"/>
        <v>0</v>
      </c>
      <c r="AE120" s="354">
        <f t="shared" si="45"/>
        <v>0</v>
      </c>
      <c r="AF120" s="354"/>
      <c r="AG120" s="354"/>
      <c r="AK120" s="33">
        <v>36312</v>
      </c>
      <c r="AL120" s="96">
        <v>34.824960675588102</v>
      </c>
      <c r="AN120" s="34">
        <v>8</v>
      </c>
      <c r="AO120" s="34">
        <v>3062831378360.25</v>
      </c>
      <c r="AP120" s="34">
        <v>-862500579.67395401</v>
      </c>
      <c r="AR120" s="357">
        <f t="shared" si="23"/>
        <v>0.23866348443403054</v>
      </c>
      <c r="AS120" s="357">
        <f t="shared" si="24"/>
        <v>0</v>
      </c>
      <c r="AT120" s="357">
        <f t="shared" si="25"/>
        <v>0.63251097185408178</v>
      </c>
      <c r="AU120" s="357">
        <f t="shared" si="26"/>
        <v>-5.9695512247732223</v>
      </c>
      <c r="AV120" s="357"/>
      <c r="AW120" s="144">
        <f t="shared" si="27"/>
        <v>2.8011204481792717E-3</v>
      </c>
      <c r="AX120">
        <f t="shared" si="28"/>
        <v>0</v>
      </c>
      <c r="AY120">
        <f t="shared" si="29"/>
        <v>0</v>
      </c>
      <c r="AZ120">
        <f t="shared" si="30"/>
        <v>0</v>
      </c>
      <c r="BA120">
        <f t="shared" si="31"/>
        <v>0</v>
      </c>
      <c r="BB120">
        <f t="shared" si="32"/>
        <v>1</v>
      </c>
      <c r="BC120">
        <f t="shared" si="33"/>
        <v>1</v>
      </c>
    </row>
    <row r="121" spans="10:55" ht="15.5" x14ac:dyDescent="0.35">
      <c r="J121" s="360">
        <v>41030</v>
      </c>
      <c r="K121" s="361">
        <v>1.7</v>
      </c>
      <c r="L121" s="362">
        <v>7.5</v>
      </c>
      <c r="M121" s="363">
        <v>0.75</v>
      </c>
      <c r="N121" s="362">
        <v>39608.800000000003</v>
      </c>
      <c r="O121" s="364">
        <v>-231041</v>
      </c>
      <c r="P121" s="365"/>
      <c r="Q121" s="366">
        <f t="shared" si="34"/>
        <v>-0.59999999999999987</v>
      </c>
      <c r="R121" s="366">
        <f t="shared" si="34"/>
        <v>0</v>
      </c>
      <c r="S121" s="366">
        <f t="shared" si="34"/>
        <v>0</v>
      </c>
      <c r="T121" s="366">
        <f t="shared" si="35"/>
        <v>-19.732663776873949</v>
      </c>
      <c r="U121" s="354">
        <f t="shared" si="36"/>
        <v>0.53512080039951093</v>
      </c>
      <c r="V121" s="354"/>
      <c r="W121" s="354">
        <f t="shared" si="37"/>
        <v>4.9504950495049506E-3</v>
      </c>
      <c r="X121" s="354">
        <f t="shared" si="38"/>
        <v>0</v>
      </c>
      <c r="Y121" s="354">
        <f t="shared" si="39"/>
        <v>0</v>
      </c>
      <c r="Z121" s="354">
        <f t="shared" si="40"/>
        <v>1</v>
      </c>
      <c r="AA121" s="354">
        <f t="shared" si="41"/>
        <v>1</v>
      </c>
      <c r="AB121" s="354">
        <f t="shared" si="42"/>
        <v>0</v>
      </c>
      <c r="AC121" s="354">
        <f t="shared" si="43"/>
        <v>0</v>
      </c>
      <c r="AD121" s="354">
        <f t="shared" si="44"/>
        <v>0</v>
      </c>
      <c r="AE121" s="354">
        <f t="shared" si="45"/>
        <v>0</v>
      </c>
      <c r="AF121" s="354"/>
      <c r="AG121" s="354"/>
      <c r="AK121" s="33">
        <v>36342</v>
      </c>
      <c r="AL121" s="96">
        <v>35.156626967739903</v>
      </c>
      <c r="AN121" s="34">
        <v>8</v>
      </c>
      <c r="AO121" s="34">
        <v>3105361331427.1802</v>
      </c>
      <c r="AP121" s="34">
        <v>-941519324.66148806</v>
      </c>
      <c r="AR121" s="357">
        <f t="shared" si="23"/>
        <v>0.95238095239055331</v>
      </c>
      <c r="AS121" s="357">
        <f t="shared" si="24"/>
        <v>0</v>
      </c>
      <c r="AT121" s="357">
        <f t="shared" si="25"/>
        <v>1.3885829095070674</v>
      </c>
      <c r="AU121" s="357">
        <f t="shared" si="26"/>
        <v>-9.1615874643707524</v>
      </c>
      <c r="AV121" s="357"/>
      <c r="AW121" s="144">
        <f t="shared" si="27"/>
        <v>2.8011204481792717E-3</v>
      </c>
      <c r="AX121">
        <f t="shared" si="28"/>
        <v>0</v>
      </c>
      <c r="AY121">
        <f t="shared" si="29"/>
        <v>0</v>
      </c>
      <c r="AZ121">
        <f t="shared" si="30"/>
        <v>0</v>
      </c>
      <c r="BA121">
        <f t="shared" si="31"/>
        <v>0</v>
      </c>
      <c r="BB121">
        <f t="shared" si="32"/>
        <v>1</v>
      </c>
      <c r="BC121">
        <f t="shared" si="33"/>
        <v>1</v>
      </c>
    </row>
    <row r="122" spans="10:55" ht="15.5" x14ac:dyDescent="0.35">
      <c r="J122" s="360">
        <v>41061</v>
      </c>
      <c r="K122" s="361">
        <v>1.7</v>
      </c>
      <c r="L122" s="362">
        <v>7.6</v>
      </c>
      <c r="M122" s="363">
        <v>0.75</v>
      </c>
      <c r="N122" s="362">
        <v>39847.699999999997</v>
      </c>
      <c r="O122" s="364">
        <v>-228746</v>
      </c>
      <c r="P122" s="365"/>
      <c r="Q122" s="366">
        <f t="shared" si="34"/>
        <v>0</v>
      </c>
      <c r="R122" s="366">
        <f t="shared" si="34"/>
        <v>9.9999999999999645E-2</v>
      </c>
      <c r="S122" s="366">
        <f t="shared" si="34"/>
        <v>0</v>
      </c>
      <c r="T122" s="366">
        <f t="shared" si="35"/>
        <v>0.60314879521720977</v>
      </c>
      <c r="U122" s="354">
        <f t="shared" si="36"/>
        <v>0.99333018814842378</v>
      </c>
      <c r="V122" s="354"/>
      <c r="W122" s="354">
        <f t="shared" si="37"/>
        <v>4.9504950495049506E-3</v>
      </c>
      <c r="X122" s="354">
        <f t="shared" si="38"/>
        <v>0</v>
      </c>
      <c r="Y122" s="354">
        <f t="shared" si="39"/>
        <v>0</v>
      </c>
      <c r="Z122" s="354">
        <f t="shared" si="40"/>
        <v>0</v>
      </c>
      <c r="AA122" s="354">
        <f t="shared" si="41"/>
        <v>0</v>
      </c>
      <c r="AB122" s="354">
        <f t="shared" si="42"/>
        <v>0</v>
      </c>
      <c r="AC122" s="354">
        <f t="shared" si="43"/>
        <v>0</v>
      </c>
      <c r="AD122" s="354">
        <f t="shared" si="44"/>
        <v>0</v>
      </c>
      <c r="AE122" s="354">
        <f t="shared" si="45"/>
        <v>0</v>
      </c>
      <c r="AF122" s="354"/>
      <c r="AG122" s="354"/>
      <c r="AK122" s="33">
        <v>36373</v>
      </c>
      <c r="AL122" s="96">
        <v>35.322460113815701</v>
      </c>
      <c r="AN122" s="34">
        <v>8</v>
      </c>
      <c r="AO122" s="34">
        <v>3149455408740.5498</v>
      </c>
      <c r="AP122" s="34">
        <v>-1070803101.48077</v>
      </c>
      <c r="AR122" s="357">
        <f t="shared" si="23"/>
        <v>0.47169811321196448</v>
      </c>
      <c r="AS122" s="357">
        <f t="shared" si="24"/>
        <v>0</v>
      </c>
      <c r="AT122" s="357">
        <f t="shared" si="25"/>
        <v>1.4199338694381376</v>
      </c>
      <c r="AU122" s="357">
        <f t="shared" si="26"/>
        <v>-13.731399179274877</v>
      </c>
      <c r="AV122" s="357"/>
      <c r="AW122" s="144">
        <f t="shared" si="27"/>
        <v>2.8011204481792717E-3</v>
      </c>
      <c r="AX122">
        <f t="shared" si="28"/>
        <v>0</v>
      </c>
      <c r="AY122">
        <f t="shared" si="29"/>
        <v>0</v>
      </c>
      <c r="AZ122">
        <f t="shared" si="30"/>
        <v>0</v>
      </c>
      <c r="BA122">
        <f t="shared" si="31"/>
        <v>0</v>
      </c>
      <c r="BB122">
        <f t="shared" si="32"/>
        <v>1</v>
      </c>
      <c r="BC122">
        <f t="shared" si="33"/>
        <v>1</v>
      </c>
    </row>
    <row r="123" spans="10:55" ht="15.5" x14ac:dyDescent="0.35">
      <c r="J123" s="360">
        <v>41091</v>
      </c>
      <c r="K123" s="361">
        <v>1.4</v>
      </c>
      <c r="L123" s="362">
        <v>7.6</v>
      </c>
      <c r="M123" s="363">
        <v>0.75</v>
      </c>
      <c r="N123" s="362">
        <v>50202.2</v>
      </c>
      <c r="O123" s="364">
        <v>-227706</v>
      </c>
      <c r="P123" s="365"/>
      <c r="Q123" s="366">
        <f t="shared" si="34"/>
        <v>-0.30000000000000004</v>
      </c>
      <c r="R123" s="366">
        <f t="shared" si="34"/>
        <v>0</v>
      </c>
      <c r="S123" s="366">
        <f t="shared" si="34"/>
        <v>0</v>
      </c>
      <c r="T123" s="366">
        <f t="shared" si="35"/>
        <v>25.985188605615882</v>
      </c>
      <c r="U123" s="354">
        <f t="shared" si="36"/>
        <v>0.4546527589553479</v>
      </c>
      <c r="V123" s="354"/>
      <c r="W123" s="354">
        <f t="shared" si="37"/>
        <v>4.9504950495049506E-3</v>
      </c>
      <c r="X123" s="354">
        <f t="shared" si="38"/>
        <v>0</v>
      </c>
      <c r="Y123" s="354">
        <f t="shared" si="39"/>
        <v>0</v>
      </c>
      <c r="Z123" s="354">
        <f t="shared" si="40"/>
        <v>0</v>
      </c>
      <c r="AA123" s="354">
        <f t="shared" si="41"/>
        <v>1</v>
      </c>
      <c r="AB123" s="354">
        <f t="shared" si="42"/>
        <v>0</v>
      </c>
      <c r="AC123" s="354">
        <f t="shared" si="43"/>
        <v>0</v>
      </c>
      <c r="AD123" s="354">
        <f t="shared" si="44"/>
        <v>0</v>
      </c>
      <c r="AE123" s="354">
        <f t="shared" si="45"/>
        <v>0</v>
      </c>
      <c r="AF123" s="354"/>
      <c r="AG123" s="354"/>
      <c r="AK123" s="33">
        <v>36404</v>
      </c>
      <c r="AL123" s="96">
        <v>35.571209832948703</v>
      </c>
      <c r="AN123" s="34">
        <v>8</v>
      </c>
      <c r="AO123" s="34">
        <v>3188143575761.4004</v>
      </c>
      <c r="AP123" s="34">
        <v>-1398211607.4646699</v>
      </c>
      <c r="AR123" s="357">
        <f t="shared" si="23"/>
        <v>0.70422535217389481</v>
      </c>
      <c r="AS123" s="357">
        <f t="shared" si="24"/>
        <v>0</v>
      </c>
      <c r="AT123" s="357">
        <f t="shared" si="25"/>
        <v>1.228408153151842</v>
      </c>
      <c r="AU123" s="357">
        <f t="shared" si="26"/>
        <v>-30.575976622699365</v>
      </c>
      <c r="AV123" s="357"/>
      <c r="AW123" s="144">
        <f t="shared" si="27"/>
        <v>2.8011204481792717E-3</v>
      </c>
      <c r="AX123">
        <f t="shared" si="28"/>
        <v>0</v>
      </c>
      <c r="AY123">
        <f t="shared" si="29"/>
        <v>0</v>
      </c>
      <c r="AZ123">
        <f t="shared" si="30"/>
        <v>0</v>
      </c>
      <c r="BA123">
        <f t="shared" si="31"/>
        <v>0</v>
      </c>
      <c r="BB123">
        <f t="shared" si="32"/>
        <v>1</v>
      </c>
      <c r="BC123">
        <f t="shared" si="33"/>
        <v>1</v>
      </c>
    </row>
    <row r="124" spans="10:55" ht="15.5" x14ac:dyDescent="0.35">
      <c r="J124" s="360">
        <v>41122</v>
      </c>
      <c r="K124" s="361">
        <v>1.7</v>
      </c>
      <c r="L124" s="362">
        <v>7.4</v>
      </c>
      <c r="M124" s="363">
        <v>0.75</v>
      </c>
      <c r="N124" s="362">
        <v>40440.9</v>
      </c>
      <c r="O124" s="364">
        <v>-227372</v>
      </c>
      <c r="P124" s="365"/>
      <c r="Q124" s="366">
        <f t="shared" si="34"/>
        <v>0.30000000000000004</v>
      </c>
      <c r="R124" s="366">
        <f t="shared" si="34"/>
        <v>-0.19999999999999929</v>
      </c>
      <c r="S124" s="366">
        <f t="shared" si="34"/>
        <v>0</v>
      </c>
      <c r="T124" s="366">
        <f t="shared" si="35"/>
        <v>-19.443968591017917</v>
      </c>
      <c r="U124" s="354">
        <f t="shared" si="36"/>
        <v>0.14668036854540503</v>
      </c>
      <c r="V124" s="354"/>
      <c r="W124" s="354">
        <f t="shared" si="37"/>
        <v>4.9504950495049506E-3</v>
      </c>
      <c r="X124" s="354">
        <f t="shared" si="38"/>
        <v>0</v>
      </c>
      <c r="Y124" s="354">
        <f t="shared" si="39"/>
        <v>0</v>
      </c>
      <c r="Z124" s="354">
        <f t="shared" si="40"/>
        <v>0</v>
      </c>
      <c r="AA124" s="354">
        <f t="shared" si="41"/>
        <v>0</v>
      </c>
      <c r="AB124" s="354">
        <f t="shared" si="42"/>
        <v>1</v>
      </c>
      <c r="AC124" s="354">
        <f t="shared" si="43"/>
        <v>0</v>
      </c>
      <c r="AD124" s="354">
        <f t="shared" si="44"/>
        <v>0</v>
      </c>
      <c r="AE124" s="354">
        <f t="shared" si="45"/>
        <v>1</v>
      </c>
      <c r="AF124" s="354"/>
      <c r="AG124" s="354"/>
      <c r="AK124" s="33">
        <v>36434</v>
      </c>
      <c r="AL124" s="96">
        <v>36.234542417213902</v>
      </c>
      <c r="AN124" s="34">
        <v>8</v>
      </c>
      <c r="AO124" s="34">
        <v>3217708916343.5898</v>
      </c>
      <c r="AP124" s="34">
        <v>-970164382.15757298</v>
      </c>
      <c r="AR124" s="357">
        <f t="shared" si="23"/>
        <v>1.8648018647113049</v>
      </c>
      <c r="AS124" s="357">
        <f t="shared" si="24"/>
        <v>0</v>
      </c>
      <c r="AT124" s="357">
        <f t="shared" si="25"/>
        <v>0.92735285847747895</v>
      </c>
      <c r="AU124" s="357">
        <f t="shared" si="26"/>
        <v>30.613908726109102</v>
      </c>
      <c r="AV124" s="357"/>
      <c r="AW124" s="144">
        <f t="shared" si="27"/>
        <v>2.8011204481792717E-3</v>
      </c>
      <c r="AX124">
        <f t="shared" si="28"/>
        <v>0</v>
      </c>
      <c r="AY124">
        <f t="shared" si="29"/>
        <v>0</v>
      </c>
      <c r="AZ124">
        <f t="shared" si="30"/>
        <v>0</v>
      </c>
      <c r="BA124">
        <f t="shared" si="31"/>
        <v>0</v>
      </c>
      <c r="BB124">
        <f t="shared" si="32"/>
        <v>1</v>
      </c>
      <c r="BC124">
        <f t="shared" si="33"/>
        <v>0</v>
      </c>
    </row>
    <row r="125" spans="10:55" ht="15.5" x14ac:dyDescent="0.35">
      <c r="J125" s="360">
        <v>41153</v>
      </c>
      <c r="K125" s="361">
        <v>2</v>
      </c>
      <c r="L125" s="362">
        <v>7.2</v>
      </c>
      <c r="M125" s="363">
        <v>0.75</v>
      </c>
      <c r="N125" s="362">
        <v>40739.9</v>
      </c>
      <c r="O125" s="364">
        <v>-228711</v>
      </c>
      <c r="P125" s="365"/>
      <c r="Q125" s="366">
        <f t="shared" si="34"/>
        <v>0.30000000000000004</v>
      </c>
      <c r="R125" s="366">
        <f t="shared" si="34"/>
        <v>-0.20000000000000018</v>
      </c>
      <c r="S125" s="366">
        <f t="shared" si="34"/>
        <v>0</v>
      </c>
      <c r="T125" s="366">
        <f t="shared" si="35"/>
        <v>0.73935050901438892</v>
      </c>
      <c r="U125" s="354">
        <f t="shared" si="36"/>
        <v>-0.5889027672712559</v>
      </c>
      <c r="V125" s="354"/>
      <c r="W125" s="354">
        <f t="shared" si="37"/>
        <v>4.9504950495049506E-3</v>
      </c>
      <c r="X125" s="354">
        <f t="shared" si="38"/>
        <v>0</v>
      </c>
      <c r="Y125" s="354">
        <f t="shared" si="39"/>
        <v>0</v>
      </c>
      <c r="Z125" s="354">
        <f t="shared" si="40"/>
        <v>0</v>
      </c>
      <c r="AA125" s="354">
        <f t="shared" si="41"/>
        <v>0</v>
      </c>
      <c r="AB125" s="354">
        <f t="shared" si="42"/>
        <v>1</v>
      </c>
      <c r="AC125" s="354">
        <f t="shared" si="43"/>
        <v>0</v>
      </c>
      <c r="AD125" s="354">
        <f t="shared" si="44"/>
        <v>1</v>
      </c>
      <c r="AE125" s="354">
        <f t="shared" si="45"/>
        <v>0</v>
      </c>
      <c r="AF125" s="354"/>
      <c r="AG125" s="354"/>
      <c r="AK125" s="33">
        <v>36465</v>
      </c>
      <c r="AL125" s="96">
        <v>36.317458990271</v>
      </c>
      <c r="AN125" s="34">
        <v>8</v>
      </c>
      <c r="AO125" s="34">
        <v>3255913127553.1001</v>
      </c>
      <c r="AP125" s="34">
        <v>-1000728808.7295401</v>
      </c>
      <c r="AR125" s="357">
        <f t="shared" si="23"/>
        <v>0.2288329520002623</v>
      </c>
      <c r="AS125" s="357">
        <f t="shared" si="24"/>
        <v>0</v>
      </c>
      <c r="AT125" s="357">
        <f t="shared" si="25"/>
        <v>1.1873109781764601</v>
      </c>
      <c r="AU125" s="357">
        <f t="shared" si="26"/>
        <v>-3.1504379189838039</v>
      </c>
      <c r="AV125" s="357"/>
      <c r="AW125" s="144">
        <f t="shared" si="27"/>
        <v>2.8011204481792717E-3</v>
      </c>
      <c r="AX125">
        <f t="shared" si="28"/>
        <v>0</v>
      </c>
      <c r="AY125">
        <f t="shared" si="29"/>
        <v>0</v>
      </c>
      <c r="AZ125">
        <f t="shared" si="30"/>
        <v>0</v>
      </c>
      <c r="BA125">
        <f t="shared" si="31"/>
        <v>0</v>
      </c>
      <c r="BB125">
        <f t="shared" si="32"/>
        <v>1</v>
      </c>
      <c r="BC125">
        <f t="shared" si="33"/>
        <v>1</v>
      </c>
    </row>
    <row r="126" spans="10:55" ht="15.5" x14ac:dyDescent="0.35">
      <c r="J126" s="360">
        <v>41183</v>
      </c>
      <c r="K126" s="361">
        <v>2.2000000000000002</v>
      </c>
      <c r="L126" s="362">
        <v>7.2</v>
      </c>
      <c r="M126" s="363">
        <v>0.75</v>
      </c>
      <c r="N126" s="362">
        <v>51273.1</v>
      </c>
      <c r="O126" s="364">
        <v>-226029</v>
      </c>
      <c r="P126" s="365"/>
      <c r="Q126" s="366">
        <f t="shared" si="34"/>
        <v>0.20000000000000018</v>
      </c>
      <c r="R126" s="366">
        <f t="shared" si="34"/>
        <v>0</v>
      </c>
      <c r="S126" s="366">
        <f t="shared" si="34"/>
        <v>0</v>
      </c>
      <c r="T126" s="366">
        <f t="shared" si="35"/>
        <v>25.8547517298766</v>
      </c>
      <c r="U126" s="354">
        <f t="shared" si="36"/>
        <v>1.1726589451316292</v>
      </c>
      <c r="V126" s="354"/>
      <c r="W126" s="354">
        <f t="shared" si="37"/>
        <v>4.9504950495049506E-3</v>
      </c>
      <c r="X126" s="354">
        <f t="shared" si="38"/>
        <v>0</v>
      </c>
      <c r="Y126" s="354">
        <f t="shared" si="39"/>
        <v>0</v>
      </c>
      <c r="Z126" s="354">
        <f t="shared" si="40"/>
        <v>0</v>
      </c>
      <c r="AA126" s="354">
        <f t="shared" si="41"/>
        <v>0</v>
      </c>
      <c r="AB126" s="354">
        <f t="shared" si="42"/>
        <v>0</v>
      </c>
      <c r="AC126" s="354">
        <f t="shared" si="43"/>
        <v>0</v>
      </c>
      <c r="AD126" s="354">
        <f t="shared" si="44"/>
        <v>1</v>
      </c>
      <c r="AE126" s="354">
        <f t="shared" si="45"/>
        <v>0</v>
      </c>
      <c r="AF126" s="354"/>
      <c r="AG126" s="354"/>
      <c r="AK126" s="33">
        <v>36495</v>
      </c>
      <c r="AL126" s="96">
        <v>35.737042978986302</v>
      </c>
      <c r="AN126" s="34">
        <v>8</v>
      </c>
      <c r="AO126" s="34">
        <v>3347282826838.9102</v>
      </c>
      <c r="AP126" s="34">
        <v>-1423822245.5166302</v>
      </c>
      <c r="AR126" s="357">
        <f t="shared" si="23"/>
        <v>-1.5981735160496322</v>
      </c>
      <c r="AS126" s="357">
        <f t="shared" si="24"/>
        <v>0</v>
      </c>
      <c r="AT126" s="357">
        <f t="shared" si="25"/>
        <v>2.8062695688222083</v>
      </c>
      <c r="AU126" s="357">
        <f t="shared" si="26"/>
        <v>-42.278530716450732</v>
      </c>
      <c r="AV126" s="357"/>
      <c r="AW126" s="144">
        <f t="shared" si="27"/>
        <v>2.8011204481792717E-3</v>
      </c>
      <c r="AX126">
        <f t="shared" si="28"/>
        <v>0</v>
      </c>
      <c r="AY126">
        <f t="shared" si="29"/>
        <v>0</v>
      </c>
      <c r="AZ126">
        <f t="shared" si="30"/>
        <v>0</v>
      </c>
      <c r="BA126">
        <f t="shared" si="31"/>
        <v>0</v>
      </c>
      <c r="BB126">
        <f t="shared" si="32"/>
        <v>0</v>
      </c>
      <c r="BC126">
        <f t="shared" si="33"/>
        <v>0</v>
      </c>
    </row>
    <row r="127" spans="10:55" ht="15.5" x14ac:dyDescent="0.35">
      <c r="J127" s="360">
        <v>41214</v>
      </c>
      <c r="K127" s="361">
        <v>1.8</v>
      </c>
      <c r="L127" s="362">
        <v>7.1</v>
      </c>
      <c r="M127" s="363">
        <v>0.75</v>
      </c>
      <c r="N127" s="362">
        <v>41261.300000000003</v>
      </c>
      <c r="O127" s="364">
        <v>-232414</v>
      </c>
      <c r="P127" s="365"/>
      <c r="Q127" s="366">
        <f t="shared" si="34"/>
        <v>-0.40000000000000013</v>
      </c>
      <c r="R127" s="366">
        <f t="shared" si="34"/>
        <v>-0.10000000000000053</v>
      </c>
      <c r="S127" s="366">
        <f t="shared" si="34"/>
        <v>0</v>
      </c>
      <c r="T127" s="366">
        <f t="shared" si="35"/>
        <v>-19.526418336320596</v>
      </c>
      <c r="U127" s="354">
        <f t="shared" si="36"/>
        <v>-2.8248587570621471</v>
      </c>
      <c r="V127" s="354"/>
      <c r="W127" s="354">
        <f t="shared" si="37"/>
        <v>4.9504950495049506E-3</v>
      </c>
      <c r="X127" s="354">
        <f t="shared" si="38"/>
        <v>0</v>
      </c>
      <c r="Y127" s="354">
        <f t="shared" si="39"/>
        <v>0</v>
      </c>
      <c r="Z127" s="354">
        <f t="shared" si="40"/>
        <v>1</v>
      </c>
      <c r="AA127" s="354">
        <f t="shared" si="41"/>
        <v>0</v>
      </c>
      <c r="AB127" s="354">
        <f t="shared" si="42"/>
        <v>0</v>
      </c>
      <c r="AC127" s="354">
        <f t="shared" si="43"/>
        <v>0</v>
      </c>
      <c r="AD127" s="354">
        <f t="shared" si="44"/>
        <v>0</v>
      </c>
      <c r="AE127" s="354">
        <f t="shared" si="45"/>
        <v>0</v>
      </c>
      <c r="AF127" s="354"/>
      <c r="AG127" s="354"/>
      <c r="AK127" s="33">
        <v>36526</v>
      </c>
      <c r="AL127" s="96">
        <v>35.737042978986302</v>
      </c>
      <c r="AN127" s="34">
        <v>8</v>
      </c>
      <c r="AO127" s="34">
        <v>3358472389838.7998</v>
      </c>
      <c r="AP127" s="34">
        <v>-1216350666.42399</v>
      </c>
      <c r="AR127" s="357">
        <f t="shared" si="23"/>
        <v>0</v>
      </c>
      <c r="AS127" s="357">
        <f t="shared" si="24"/>
        <v>0</v>
      </c>
      <c r="AT127" s="357">
        <f t="shared" si="25"/>
        <v>0.33428794573826887</v>
      </c>
      <c r="AU127" s="357">
        <f t="shared" si="26"/>
        <v>14.571452282469407</v>
      </c>
      <c r="AV127" s="357"/>
      <c r="AW127" s="144">
        <f t="shared" si="27"/>
        <v>2.8011204481792717E-3</v>
      </c>
      <c r="AX127">
        <f t="shared" si="28"/>
        <v>0</v>
      </c>
      <c r="AY127">
        <f t="shared" si="29"/>
        <v>0</v>
      </c>
      <c r="AZ127">
        <f t="shared" si="30"/>
        <v>0</v>
      </c>
      <c r="BA127">
        <f t="shared" si="31"/>
        <v>0</v>
      </c>
      <c r="BB127">
        <f t="shared" si="32"/>
        <v>0</v>
      </c>
      <c r="BC127">
        <f t="shared" si="33"/>
        <v>0</v>
      </c>
    </row>
    <row r="128" spans="10:55" ht="15.5" x14ac:dyDescent="0.35">
      <c r="J128" s="360">
        <v>41244</v>
      </c>
      <c r="K128" s="361">
        <v>1.7</v>
      </c>
      <c r="L128" s="362">
        <v>7.3</v>
      </c>
      <c r="M128" s="363">
        <v>0.75</v>
      </c>
      <c r="N128" s="362">
        <v>52181.2</v>
      </c>
      <c r="O128" s="364">
        <v>-227661</v>
      </c>
      <c r="P128" s="365"/>
      <c r="Q128" s="366">
        <f t="shared" si="34"/>
        <v>-0.10000000000000009</v>
      </c>
      <c r="R128" s="366">
        <f t="shared" si="34"/>
        <v>0.20000000000000018</v>
      </c>
      <c r="S128" s="366">
        <f t="shared" si="34"/>
        <v>0</v>
      </c>
      <c r="T128" s="366">
        <f t="shared" si="35"/>
        <v>26.465234978054479</v>
      </c>
      <c r="U128" s="354">
        <f t="shared" si="36"/>
        <v>2.0450575266550208</v>
      </c>
      <c r="V128" s="354"/>
      <c r="W128" s="354">
        <f t="shared" si="37"/>
        <v>4.9504950495049506E-3</v>
      </c>
      <c r="X128" s="354">
        <f t="shared" si="38"/>
        <v>1</v>
      </c>
      <c r="Y128" s="354">
        <f t="shared" si="39"/>
        <v>0</v>
      </c>
      <c r="Z128" s="354">
        <f t="shared" si="40"/>
        <v>0</v>
      </c>
      <c r="AA128" s="354">
        <f t="shared" si="41"/>
        <v>1</v>
      </c>
      <c r="AB128" s="354">
        <f t="shared" si="42"/>
        <v>0</v>
      </c>
      <c r="AC128" s="354">
        <f t="shared" si="43"/>
        <v>0</v>
      </c>
      <c r="AD128" s="354">
        <f t="shared" si="44"/>
        <v>0</v>
      </c>
      <c r="AE128" s="354">
        <f t="shared" si="45"/>
        <v>0</v>
      </c>
      <c r="AF128" s="354"/>
      <c r="AG128" s="354"/>
      <c r="AK128" s="33">
        <v>36557</v>
      </c>
      <c r="AL128" s="96">
        <v>35.654126405967503</v>
      </c>
      <c r="AN128" s="34">
        <v>8</v>
      </c>
      <c r="AO128" s="34">
        <v>3407891123791.8999</v>
      </c>
      <c r="AP128" s="34">
        <v>-1232861600.8486199</v>
      </c>
      <c r="AR128" s="357">
        <f t="shared" si="23"/>
        <v>-0.23201856143373473</v>
      </c>
      <c r="AS128" s="357">
        <f t="shared" si="24"/>
        <v>0</v>
      </c>
      <c r="AT128" s="357">
        <f t="shared" si="25"/>
        <v>1.471464648708102</v>
      </c>
      <c r="AU128" s="357">
        <f t="shared" si="26"/>
        <v>-1.3574156598418485</v>
      </c>
      <c r="AV128" s="357"/>
      <c r="AW128" s="144">
        <f t="shared" si="27"/>
        <v>2.8011204481792717E-3</v>
      </c>
      <c r="AX128">
        <f t="shared" si="28"/>
        <v>0</v>
      </c>
      <c r="AY128">
        <f t="shared" si="29"/>
        <v>0</v>
      </c>
      <c r="AZ128">
        <f t="shared" si="30"/>
        <v>0</v>
      </c>
      <c r="BA128">
        <f t="shared" si="31"/>
        <v>0</v>
      </c>
      <c r="BB128">
        <f t="shared" si="32"/>
        <v>0</v>
      </c>
      <c r="BC128">
        <f t="shared" si="33"/>
        <v>0</v>
      </c>
    </row>
    <row r="129" spans="10:55" ht="15.5" x14ac:dyDescent="0.35">
      <c r="J129" s="360">
        <v>41275</v>
      </c>
      <c r="K129" s="361">
        <v>1.6</v>
      </c>
      <c r="L129" s="362">
        <v>7.4</v>
      </c>
      <c r="M129" s="363">
        <v>0.75</v>
      </c>
      <c r="N129" s="362">
        <v>41892</v>
      </c>
      <c r="O129" s="364">
        <v>-229779</v>
      </c>
      <c r="P129" s="365"/>
      <c r="Q129" s="366">
        <f t="shared" si="34"/>
        <v>-9.9999999999999867E-2</v>
      </c>
      <c r="R129" s="366">
        <f t="shared" si="34"/>
        <v>0.10000000000000053</v>
      </c>
      <c r="S129" s="366">
        <f t="shared" si="34"/>
        <v>0</v>
      </c>
      <c r="T129" s="366">
        <f t="shared" si="35"/>
        <v>-19.718212689627677</v>
      </c>
      <c r="U129" s="354">
        <f t="shared" si="36"/>
        <v>-0.93033062316338766</v>
      </c>
      <c r="V129" s="354"/>
      <c r="W129" s="354">
        <f t="shared" si="37"/>
        <v>4.9504950495049506E-3</v>
      </c>
      <c r="X129" s="354">
        <f t="shared" si="38"/>
        <v>1</v>
      </c>
      <c r="Y129" s="354">
        <f t="shared" si="39"/>
        <v>0</v>
      </c>
      <c r="Z129" s="354">
        <f t="shared" si="40"/>
        <v>1</v>
      </c>
      <c r="AA129" s="354">
        <f t="shared" si="41"/>
        <v>0</v>
      </c>
      <c r="AB129" s="354">
        <f t="shared" si="42"/>
        <v>0</v>
      </c>
      <c r="AC129" s="354">
        <f t="shared" si="43"/>
        <v>0</v>
      </c>
      <c r="AD129" s="354">
        <f t="shared" si="44"/>
        <v>0</v>
      </c>
      <c r="AE129" s="354">
        <f t="shared" si="45"/>
        <v>0</v>
      </c>
      <c r="AF129" s="354"/>
      <c r="AG129" s="354"/>
      <c r="AK129" s="33">
        <v>36586</v>
      </c>
      <c r="AL129" s="96">
        <v>35.985792698119198</v>
      </c>
      <c r="AN129" s="34">
        <v>8</v>
      </c>
      <c r="AO129" s="34">
        <v>3339120229274.6899</v>
      </c>
      <c r="AP129" s="34">
        <v>-1337198605.2083199</v>
      </c>
      <c r="AR129" s="357">
        <f t="shared" si="23"/>
        <v>0.93023255814839823</v>
      </c>
      <c r="AS129" s="357">
        <f t="shared" si="24"/>
        <v>0</v>
      </c>
      <c r="AT129" s="357">
        <f t="shared" si="25"/>
        <v>-2.0179897778157248</v>
      </c>
      <c r="AU129" s="357">
        <f t="shared" si="26"/>
        <v>-8.4629940852956498</v>
      </c>
      <c r="AV129" s="357"/>
      <c r="AW129" s="144">
        <f t="shared" si="27"/>
        <v>2.8011204481792717E-3</v>
      </c>
      <c r="AX129">
        <f t="shared" si="28"/>
        <v>0</v>
      </c>
      <c r="AY129">
        <f t="shared" si="29"/>
        <v>0</v>
      </c>
      <c r="AZ129">
        <f t="shared" si="30"/>
        <v>0</v>
      </c>
      <c r="BA129">
        <f t="shared" si="31"/>
        <v>0</v>
      </c>
      <c r="BB129">
        <f t="shared" si="32"/>
        <v>0</v>
      </c>
      <c r="BC129">
        <f t="shared" si="33"/>
        <v>1</v>
      </c>
    </row>
    <row r="130" spans="10:55" ht="15.5" x14ac:dyDescent="0.35">
      <c r="J130" s="360">
        <v>41306</v>
      </c>
      <c r="K130" s="361">
        <v>2</v>
      </c>
      <c r="L130" s="362">
        <v>7</v>
      </c>
      <c r="M130" s="363">
        <v>0.75</v>
      </c>
      <c r="N130" s="362">
        <v>41855.5</v>
      </c>
      <c r="O130" s="364">
        <v>-232985</v>
      </c>
      <c r="P130" s="365"/>
      <c r="Q130" s="366">
        <f t="shared" si="34"/>
        <v>0.39999999999999991</v>
      </c>
      <c r="R130" s="366">
        <f t="shared" si="34"/>
        <v>-0.40000000000000036</v>
      </c>
      <c r="S130" s="366">
        <f t="shared" si="34"/>
        <v>0</v>
      </c>
      <c r="T130" s="366">
        <f t="shared" si="35"/>
        <v>-8.712880740952926E-2</v>
      </c>
      <c r="U130" s="354">
        <f t="shared" si="36"/>
        <v>-1.3952537002946308</v>
      </c>
      <c r="V130" s="354"/>
      <c r="W130" s="354">
        <f t="shared" si="37"/>
        <v>4.9504950495049506E-3</v>
      </c>
      <c r="X130" s="354">
        <f t="shared" si="38"/>
        <v>0</v>
      </c>
      <c r="Y130" s="354">
        <f t="shared" si="39"/>
        <v>0</v>
      </c>
      <c r="Z130" s="354">
        <f t="shared" si="40"/>
        <v>0</v>
      </c>
      <c r="AA130" s="354">
        <f t="shared" si="41"/>
        <v>0</v>
      </c>
      <c r="AB130" s="354">
        <f t="shared" si="42"/>
        <v>1</v>
      </c>
      <c r="AC130" s="354">
        <f t="shared" si="43"/>
        <v>0</v>
      </c>
      <c r="AD130" s="354">
        <f t="shared" si="44"/>
        <v>0</v>
      </c>
      <c r="AE130" s="354">
        <f t="shared" si="45"/>
        <v>1</v>
      </c>
      <c r="AF130" s="354"/>
      <c r="AG130" s="354"/>
      <c r="AK130" s="33">
        <v>36617</v>
      </c>
      <c r="AL130" s="96">
        <v>36.317458990271</v>
      </c>
      <c r="AN130" s="34">
        <v>7</v>
      </c>
      <c r="AO130" s="34">
        <v>3402363406696.6602</v>
      </c>
      <c r="AP130" s="34">
        <v>-1143693767.1525002</v>
      </c>
      <c r="AR130" s="357">
        <f t="shared" si="23"/>
        <v>0.92165898618411213</v>
      </c>
      <c r="AS130" s="357">
        <f t="shared" si="24"/>
        <v>-1</v>
      </c>
      <c r="AT130" s="357">
        <f t="shared" si="25"/>
        <v>1.8940071958926628</v>
      </c>
      <c r="AU130" s="357">
        <f t="shared" si="26"/>
        <v>14.47091234631328</v>
      </c>
      <c r="AV130" s="357"/>
      <c r="AW130" s="144">
        <f t="shared" si="27"/>
        <v>2.8011204481792717E-3</v>
      </c>
      <c r="AX130">
        <f t="shared" si="28"/>
        <v>0</v>
      </c>
      <c r="AY130">
        <f t="shared" si="29"/>
        <v>0</v>
      </c>
      <c r="AZ130">
        <f t="shared" si="30"/>
        <v>0</v>
      </c>
      <c r="BA130">
        <f t="shared" si="31"/>
        <v>1</v>
      </c>
      <c r="BB130">
        <f t="shared" si="32"/>
        <v>1</v>
      </c>
      <c r="BC130">
        <f t="shared" si="33"/>
        <v>0</v>
      </c>
    </row>
    <row r="131" spans="10:55" ht="15.5" x14ac:dyDescent="0.35">
      <c r="J131" s="360">
        <v>41334</v>
      </c>
      <c r="K131" s="361">
        <v>1.5</v>
      </c>
      <c r="L131" s="362">
        <v>6.9</v>
      </c>
      <c r="M131" s="363">
        <v>0.75</v>
      </c>
      <c r="N131" s="362">
        <v>42094.8</v>
      </c>
      <c r="O131" s="364">
        <v>-224104</v>
      </c>
      <c r="P131" s="365"/>
      <c r="Q131" s="366">
        <f t="shared" si="34"/>
        <v>-0.5</v>
      </c>
      <c r="R131" s="366">
        <f t="shared" si="34"/>
        <v>-9.9999999999999645E-2</v>
      </c>
      <c r="S131" s="366">
        <f t="shared" si="34"/>
        <v>0</v>
      </c>
      <c r="T131" s="366">
        <f t="shared" si="35"/>
        <v>0.57172892451410906</v>
      </c>
      <c r="U131" s="354">
        <f t="shared" si="36"/>
        <v>3.8118333798313198</v>
      </c>
      <c r="V131" s="354"/>
      <c r="W131" s="354">
        <f t="shared" si="37"/>
        <v>4.9504950495049506E-3</v>
      </c>
      <c r="X131" s="354">
        <f t="shared" si="38"/>
        <v>0</v>
      </c>
      <c r="Y131" s="354">
        <f t="shared" si="39"/>
        <v>0</v>
      </c>
      <c r="Z131" s="354">
        <f t="shared" si="40"/>
        <v>0</v>
      </c>
      <c r="AA131" s="354">
        <f t="shared" si="41"/>
        <v>1</v>
      </c>
      <c r="AB131" s="354">
        <f t="shared" si="42"/>
        <v>0</v>
      </c>
      <c r="AC131" s="354">
        <f t="shared" si="43"/>
        <v>0</v>
      </c>
      <c r="AD131" s="354">
        <f t="shared" si="44"/>
        <v>0</v>
      </c>
      <c r="AE131" s="354">
        <f t="shared" si="45"/>
        <v>0</v>
      </c>
      <c r="AF131" s="354"/>
      <c r="AG131" s="354"/>
      <c r="AK131" s="33">
        <v>36647</v>
      </c>
      <c r="AL131" s="96">
        <v>36.483292136346797</v>
      </c>
      <c r="AN131" s="34">
        <v>7</v>
      </c>
      <c r="AO131" s="34">
        <v>3421383525733.9102</v>
      </c>
      <c r="AP131" s="34">
        <v>-538940516.83191299</v>
      </c>
      <c r="AR131" s="357">
        <f t="shared" si="23"/>
        <v>0.45662100457034299</v>
      </c>
      <c r="AS131" s="357">
        <f t="shared" si="24"/>
        <v>0</v>
      </c>
      <c r="AT131" s="357">
        <f t="shared" si="25"/>
        <v>0.55902667539316597</v>
      </c>
      <c r="AU131" s="357">
        <f t="shared" si="26"/>
        <v>52.877200846015391</v>
      </c>
      <c r="AV131" s="357"/>
      <c r="AW131" s="144">
        <f t="shared" si="27"/>
        <v>2.8011204481792717E-3</v>
      </c>
      <c r="AX131">
        <f t="shared" si="28"/>
        <v>0</v>
      </c>
      <c r="AY131">
        <f t="shared" si="29"/>
        <v>0</v>
      </c>
      <c r="AZ131">
        <f t="shared" si="30"/>
        <v>0</v>
      </c>
      <c r="BA131">
        <f t="shared" si="31"/>
        <v>0</v>
      </c>
      <c r="BB131">
        <f t="shared" si="32"/>
        <v>1</v>
      </c>
      <c r="BC131">
        <f t="shared" si="33"/>
        <v>0</v>
      </c>
    </row>
    <row r="132" spans="10:55" ht="15.5" x14ac:dyDescent="0.35">
      <c r="J132" s="360">
        <v>41365</v>
      </c>
      <c r="K132" s="361">
        <v>1.1000000000000001</v>
      </c>
      <c r="L132" s="362">
        <v>6.9</v>
      </c>
      <c r="M132" s="363">
        <v>0.75</v>
      </c>
      <c r="N132" s="362">
        <v>52893.2</v>
      </c>
      <c r="O132" s="364">
        <v>-228452</v>
      </c>
      <c r="P132" s="365"/>
      <c r="Q132" s="366">
        <f t="shared" si="34"/>
        <v>-0.39999999999999991</v>
      </c>
      <c r="R132" s="366">
        <f t="shared" si="34"/>
        <v>0</v>
      </c>
      <c r="S132" s="366">
        <f t="shared" si="34"/>
        <v>0</v>
      </c>
      <c r="T132" s="366">
        <f t="shared" si="35"/>
        <v>25.652574664804188</v>
      </c>
      <c r="U132" s="354">
        <f t="shared" si="36"/>
        <v>-1.9401706350622925</v>
      </c>
      <c r="V132" s="354"/>
      <c r="W132" s="354">
        <f t="shared" si="37"/>
        <v>4.9504950495049506E-3</v>
      </c>
      <c r="X132" s="354">
        <f t="shared" si="38"/>
        <v>0</v>
      </c>
      <c r="Y132" s="354">
        <f t="shared" si="39"/>
        <v>0</v>
      </c>
      <c r="Z132" s="354">
        <f t="shared" si="40"/>
        <v>0</v>
      </c>
      <c r="AA132" s="354">
        <f t="shared" si="41"/>
        <v>0</v>
      </c>
      <c r="AB132" s="354">
        <f t="shared" si="42"/>
        <v>0</v>
      </c>
      <c r="AC132" s="354">
        <f t="shared" si="43"/>
        <v>0</v>
      </c>
      <c r="AD132" s="354">
        <f t="shared" si="44"/>
        <v>0</v>
      </c>
      <c r="AE132" s="354">
        <f t="shared" si="45"/>
        <v>0</v>
      </c>
      <c r="AF132" s="354"/>
      <c r="AG132" s="354"/>
      <c r="AK132" s="33">
        <v>36678</v>
      </c>
      <c r="AL132" s="96">
        <v>36.649125282422702</v>
      </c>
      <c r="AN132" s="34">
        <v>7</v>
      </c>
      <c r="AO132" s="34">
        <v>3450071136058.9399</v>
      </c>
      <c r="AP132" s="34">
        <v>-515673071.82945001</v>
      </c>
      <c r="AR132" s="357">
        <f t="shared" si="23"/>
        <v>0.45454545454984219</v>
      </c>
      <c r="AS132" s="357">
        <f t="shared" si="24"/>
        <v>0</v>
      </c>
      <c r="AT132" s="357">
        <f t="shared" si="25"/>
        <v>0.83847981698795659</v>
      </c>
      <c r="AU132" s="357">
        <f t="shared" si="26"/>
        <v>4.3172565943339034</v>
      </c>
      <c r="AV132" s="357"/>
      <c r="AW132" s="144">
        <f t="shared" si="27"/>
        <v>2.8011204481792717E-3</v>
      </c>
      <c r="AX132">
        <f t="shared" si="28"/>
        <v>0</v>
      </c>
      <c r="AY132">
        <f t="shared" si="29"/>
        <v>0</v>
      </c>
      <c r="AZ132">
        <f t="shared" si="30"/>
        <v>0</v>
      </c>
      <c r="BA132">
        <f t="shared" si="31"/>
        <v>0</v>
      </c>
      <c r="BB132">
        <f t="shared" si="32"/>
        <v>1</v>
      </c>
      <c r="BC132">
        <f t="shared" si="33"/>
        <v>0</v>
      </c>
    </row>
    <row r="133" spans="10:55" ht="15.5" x14ac:dyDescent="0.35">
      <c r="J133" s="360">
        <v>41395</v>
      </c>
      <c r="K133" s="361">
        <v>1.4</v>
      </c>
      <c r="L133" s="362">
        <v>6.8</v>
      </c>
      <c r="M133" s="363">
        <v>0.75</v>
      </c>
      <c r="N133" s="362">
        <v>42426.7</v>
      </c>
      <c r="O133" s="364">
        <v>-231330</v>
      </c>
      <c r="P133" s="365"/>
      <c r="Q133" s="366">
        <f t="shared" si="34"/>
        <v>0.29999999999999982</v>
      </c>
      <c r="R133" s="366">
        <f t="shared" si="34"/>
        <v>-0.10000000000000053</v>
      </c>
      <c r="S133" s="366">
        <f t="shared" si="34"/>
        <v>0</v>
      </c>
      <c r="T133" s="366">
        <f t="shared" si="35"/>
        <v>-19.78798786989632</v>
      </c>
      <c r="U133" s="354">
        <f t="shared" si="36"/>
        <v>-1.2597832367411972</v>
      </c>
      <c r="V133" s="354"/>
      <c r="W133" s="354">
        <f t="shared" si="37"/>
        <v>4.9504950495049506E-3</v>
      </c>
      <c r="X133" s="354">
        <f t="shared" si="38"/>
        <v>0</v>
      </c>
      <c r="Y133" s="354">
        <f t="shared" si="39"/>
        <v>0</v>
      </c>
      <c r="Z133" s="354">
        <f t="shared" si="40"/>
        <v>0</v>
      </c>
      <c r="AA133" s="354">
        <f t="shared" si="41"/>
        <v>0</v>
      </c>
      <c r="AB133" s="354">
        <f t="shared" si="42"/>
        <v>1</v>
      </c>
      <c r="AC133" s="354">
        <f t="shared" si="43"/>
        <v>0</v>
      </c>
      <c r="AD133" s="354">
        <f t="shared" si="44"/>
        <v>0</v>
      </c>
      <c r="AE133" s="354">
        <f t="shared" si="45"/>
        <v>1</v>
      </c>
      <c r="AF133" s="354"/>
      <c r="AG133" s="354"/>
      <c r="AK133" s="33">
        <v>36708</v>
      </c>
      <c r="AL133" s="96">
        <v>36.897875001517399</v>
      </c>
      <c r="AN133" s="34">
        <v>8</v>
      </c>
      <c r="AO133" s="34">
        <v>3466770510474.25</v>
      </c>
      <c r="AP133" s="34">
        <v>-836504713.75336695</v>
      </c>
      <c r="AR133" s="357">
        <f t="shared" si="23"/>
        <v>0.67873303162845122</v>
      </c>
      <c r="AS133" s="357">
        <f t="shared" si="24"/>
        <v>1</v>
      </c>
      <c r="AT133" s="357">
        <f t="shared" si="25"/>
        <v>0.4840298578418869</v>
      </c>
      <c r="AU133" s="357">
        <f t="shared" si="26"/>
        <v>-62.21609377152555</v>
      </c>
      <c r="AV133" s="357"/>
      <c r="AW133" s="144">
        <f t="shared" si="27"/>
        <v>2.8011204481792717E-3</v>
      </c>
      <c r="AX133">
        <f t="shared" si="28"/>
        <v>0</v>
      </c>
      <c r="AY133">
        <f t="shared" si="29"/>
        <v>0</v>
      </c>
      <c r="AZ133">
        <f t="shared" si="30"/>
        <v>0</v>
      </c>
      <c r="BA133">
        <f t="shared" si="31"/>
        <v>0</v>
      </c>
      <c r="BB133">
        <f t="shared" si="32"/>
        <v>1</v>
      </c>
      <c r="BC133">
        <f t="shared" si="33"/>
        <v>1</v>
      </c>
    </row>
    <row r="134" spans="10:55" ht="15.5" x14ac:dyDescent="0.35">
      <c r="J134" s="360">
        <v>41426</v>
      </c>
      <c r="K134" s="361">
        <v>1.8</v>
      </c>
      <c r="L134" s="362">
        <v>6.9</v>
      </c>
      <c r="M134" s="363">
        <v>0.75</v>
      </c>
      <c r="N134" s="362">
        <v>42613.599999999999</v>
      </c>
      <c r="O134" s="364">
        <v>-227236</v>
      </c>
      <c r="P134" s="365"/>
      <c r="Q134" s="366">
        <f t="shared" si="34"/>
        <v>0.40000000000000013</v>
      </c>
      <c r="R134" s="366">
        <f t="shared" si="34"/>
        <v>0.10000000000000053</v>
      </c>
      <c r="S134" s="366">
        <f t="shared" si="34"/>
        <v>0</v>
      </c>
      <c r="T134" s="366">
        <f t="shared" si="35"/>
        <v>0.44052448104613717</v>
      </c>
      <c r="U134" s="354">
        <f t="shared" si="36"/>
        <v>1.7697661349587168</v>
      </c>
      <c r="V134" s="354"/>
      <c r="W134" s="354">
        <f t="shared" si="37"/>
        <v>4.9504950495049506E-3</v>
      </c>
      <c r="X134" s="354">
        <f t="shared" si="38"/>
        <v>0</v>
      </c>
      <c r="Y134" s="354">
        <f t="shared" si="39"/>
        <v>0</v>
      </c>
      <c r="Z134" s="354">
        <f t="shared" si="40"/>
        <v>0</v>
      </c>
      <c r="AA134" s="354">
        <f t="shared" si="41"/>
        <v>0</v>
      </c>
      <c r="AB134" s="354">
        <f t="shared" si="42"/>
        <v>0</v>
      </c>
      <c r="AC134" s="354">
        <f t="shared" si="43"/>
        <v>0</v>
      </c>
      <c r="AD134" s="354">
        <f t="shared" si="44"/>
        <v>1</v>
      </c>
      <c r="AE134" s="354">
        <f t="shared" si="45"/>
        <v>0</v>
      </c>
      <c r="AF134" s="354"/>
      <c r="AG134" s="354"/>
      <c r="AK134" s="33">
        <v>36739</v>
      </c>
      <c r="AL134" s="96">
        <v>36.732041855441501</v>
      </c>
      <c r="AN134" s="34">
        <v>8</v>
      </c>
      <c r="AO134" s="34">
        <v>3506254303454.9702</v>
      </c>
      <c r="AP134" s="34">
        <v>-356404132.835051</v>
      </c>
      <c r="AR134" s="357">
        <f t="shared" si="23"/>
        <v>-0.44943820225169473</v>
      </c>
      <c r="AS134" s="357">
        <f t="shared" si="24"/>
        <v>0</v>
      </c>
      <c r="AT134" s="357">
        <f t="shared" si="25"/>
        <v>1.138921450422713</v>
      </c>
      <c r="AU134" s="357">
        <f t="shared" si="26"/>
        <v>57.393649195845128</v>
      </c>
      <c r="AV134" s="357"/>
      <c r="AW134" s="144">
        <f t="shared" si="27"/>
        <v>2.8011204481792717E-3</v>
      </c>
      <c r="AX134">
        <f t="shared" si="28"/>
        <v>0</v>
      </c>
      <c r="AY134">
        <f t="shared" si="29"/>
        <v>0</v>
      </c>
      <c r="AZ134">
        <f t="shared" si="30"/>
        <v>1</v>
      </c>
      <c r="BA134">
        <f t="shared" si="31"/>
        <v>0</v>
      </c>
      <c r="BB134">
        <f t="shared" si="32"/>
        <v>0</v>
      </c>
      <c r="BC134">
        <f t="shared" si="33"/>
        <v>0</v>
      </c>
    </row>
    <row r="135" spans="10:55" ht="15.5" x14ac:dyDescent="0.35">
      <c r="J135" s="360">
        <v>41456</v>
      </c>
      <c r="K135" s="361">
        <v>2</v>
      </c>
      <c r="L135" s="362">
        <v>6.7</v>
      </c>
      <c r="M135" s="363">
        <v>0.75</v>
      </c>
      <c r="N135" s="362">
        <v>53586.8</v>
      </c>
      <c r="O135" s="364">
        <v>-228337</v>
      </c>
      <c r="P135" s="365"/>
      <c r="Q135" s="366">
        <f t="shared" si="34"/>
        <v>0.19999999999999996</v>
      </c>
      <c r="R135" s="366">
        <f t="shared" si="34"/>
        <v>-0.20000000000000018</v>
      </c>
      <c r="S135" s="366">
        <f t="shared" si="34"/>
        <v>0</v>
      </c>
      <c r="T135" s="366">
        <f t="shared" si="35"/>
        <v>25.750464640396505</v>
      </c>
      <c r="U135" s="354">
        <f t="shared" si="36"/>
        <v>-0.48451829815698222</v>
      </c>
      <c r="V135" s="354"/>
      <c r="W135" s="354">
        <f t="shared" si="37"/>
        <v>4.9504950495049506E-3</v>
      </c>
      <c r="X135" s="354">
        <f t="shared" si="38"/>
        <v>0</v>
      </c>
      <c r="Y135" s="354">
        <f t="shared" si="39"/>
        <v>0</v>
      </c>
      <c r="Z135" s="354">
        <f t="shared" si="40"/>
        <v>0</v>
      </c>
      <c r="AA135" s="354">
        <f t="shared" si="41"/>
        <v>0</v>
      </c>
      <c r="AB135" s="354">
        <f t="shared" si="42"/>
        <v>1</v>
      </c>
      <c r="AC135" s="354">
        <f t="shared" si="43"/>
        <v>0</v>
      </c>
      <c r="AD135" s="354">
        <f t="shared" si="44"/>
        <v>1</v>
      </c>
      <c r="AE135" s="354">
        <f t="shared" si="45"/>
        <v>0</v>
      </c>
      <c r="AF135" s="354"/>
      <c r="AG135" s="354"/>
      <c r="AK135" s="33">
        <v>36770</v>
      </c>
      <c r="AL135" s="96">
        <v>36.814958428498599</v>
      </c>
      <c r="AN135" s="34">
        <v>8</v>
      </c>
      <c r="AO135" s="34">
        <v>3544331085420.1401</v>
      </c>
      <c r="AP135" s="34">
        <v>-382702255.40249497</v>
      </c>
      <c r="AR135" s="357">
        <f t="shared" si="23"/>
        <v>0.22573363436591659</v>
      </c>
      <c r="AS135" s="357">
        <f t="shared" si="24"/>
        <v>0</v>
      </c>
      <c r="AT135" s="357">
        <f t="shared" si="25"/>
        <v>1.0859674932206163</v>
      </c>
      <c r="AU135" s="357">
        <f t="shared" si="26"/>
        <v>-7.3787367049458759</v>
      </c>
      <c r="AV135" s="357"/>
      <c r="AW135" s="144">
        <f t="shared" si="27"/>
        <v>2.8011204481792717E-3</v>
      </c>
      <c r="AX135">
        <f t="shared" si="28"/>
        <v>0</v>
      </c>
      <c r="AY135">
        <f t="shared" si="29"/>
        <v>0</v>
      </c>
      <c r="AZ135">
        <f t="shared" si="30"/>
        <v>0</v>
      </c>
      <c r="BA135">
        <f t="shared" si="31"/>
        <v>0</v>
      </c>
      <c r="BB135">
        <f t="shared" si="32"/>
        <v>1</v>
      </c>
      <c r="BC135">
        <f t="shared" si="33"/>
        <v>1</v>
      </c>
    </row>
    <row r="136" spans="10:55" ht="15.5" x14ac:dyDescent="0.35">
      <c r="J136" s="360">
        <v>41487</v>
      </c>
      <c r="K136" s="361">
        <v>1.5</v>
      </c>
      <c r="L136" s="362">
        <v>6.7</v>
      </c>
      <c r="M136" s="363">
        <v>0.75</v>
      </c>
      <c r="N136" s="362">
        <v>43091.8</v>
      </c>
      <c r="O136" s="364">
        <v>-228843</v>
      </c>
      <c r="P136" s="365"/>
      <c r="Q136" s="366">
        <f t="shared" si="34"/>
        <v>-0.5</v>
      </c>
      <c r="R136" s="366">
        <f t="shared" si="34"/>
        <v>0</v>
      </c>
      <c r="S136" s="366">
        <f t="shared" si="34"/>
        <v>0</v>
      </c>
      <c r="T136" s="366">
        <f t="shared" si="35"/>
        <v>-19.585047063829151</v>
      </c>
      <c r="U136" s="354">
        <f t="shared" si="36"/>
        <v>-0.22160228083928582</v>
      </c>
      <c r="V136" s="354"/>
      <c r="W136" s="354">
        <f t="shared" si="37"/>
        <v>4.9504950495049506E-3</v>
      </c>
      <c r="X136" s="354">
        <f t="shared" si="38"/>
        <v>0</v>
      </c>
      <c r="Y136" s="354">
        <f t="shared" si="39"/>
        <v>0</v>
      </c>
      <c r="Z136" s="354">
        <f t="shared" si="40"/>
        <v>1</v>
      </c>
      <c r="AA136" s="354">
        <f t="shared" si="41"/>
        <v>0</v>
      </c>
      <c r="AB136" s="354">
        <f t="shared" si="42"/>
        <v>0</v>
      </c>
      <c r="AC136" s="354">
        <f t="shared" si="43"/>
        <v>0</v>
      </c>
      <c r="AD136" s="354">
        <f t="shared" si="44"/>
        <v>0</v>
      </c>
      <c r="AE136" s="354">
        <f t="shared" si="45"/>
        <v>0</v>
      </c>
      <c r="AF136" s="354"/>
      <c r="AG136" s="354"/>
      <c r="AK136" s="33">
        <v>36800</v>
      </c>
      <c r="AL136" s="96">
        <v>37.229541293669101</v>
      </c>
      <c r="AN136" s="34">
        <v>8</v>
      </c>
      <c r="AO136" s="34">
        <v>3604236687170.0503</v>
      </c>
      <c r="AP136" s="34">
        <v>-481413530.75394499</v>
      </c>
      <c r="AR136" s="357">
        <f t="shared" ref="AR136:AR199" si="46">((AL136-AL135)/AL135)*100</f>
        <v>1.126126126084585</v>
      </c>
      <c r="AS136" s="357">
        <f t="shared" ref="AS136:AS199" si="47">AN136-AN135</f>
        <v>0</v>
      </c>
      <c r="AT136" s="357">
        <f t="shared" ref="AT136:AT199" si="48">((AO136-AO135)/AO135)*100</f>
        <v>1.6901807507864075</v>
      </c>
      <c r="AU136" s="357">
        <f t="shared" ref="AU136:AU199" si="49">((AP136-AP135)/AP135)*-100</f>
        <v>-25.793230627197001</v>
      </c>
      <c r="AV136" s="357"/>
      <c r="AW136" s="144">
        <f t="shared" ref="AW136:AW199" si="50">1/357</f>
        <v>2.8011204481792717E-3</v>
      </c>
      <c r="AX136">
        <f t="shared" ref="AX136:AX199" si="51">IF(AND(AS136&gt;0,AR136&lt;0),1,0)</f>
        <v>0</v>
      </c>
      <c r="AY136">
        <f t="shared" ref="AY136:AY199" si="52">IF(AND(AT136&lt;0,AR136&lt;0),1,0)</f>
        <v>0</v>
      </c>
      <c r="AZ136">
        <f t="shared" ref="AZ136:AZ199" si="53">IF(AND(AU136&gt;0,AR136&lt;0),1,0)</f>
        <v>0</v>
      </c>
      <c r="BA136">
        <f t="shared" ref="BA136:BA199" si="54">IF(AND(AS136&lt;0,AR136&gt;0),1,0)</f>
        <v>0</v>
      </c>
      <c r="BB136">
        <f t="shared" ref="BB136:BB199" si="55">IF(AND(AT136&gt;0,AR136&gt;0),1,0)</f>
        <v>1</v>
      </c>
      <c r="BC136">
        <f t="shared" ref="BC136:BC199" si="56">IF(AND(AU136&lt;0,AR136&gt;0),1,0)</f>
        <v>1</v>
      </c>
    </row>
    <row r="137" spans="10:55" ht="15.5" x14ac:dyDescent="0.35">
      <c r="J137" s="360">
        <v>41518</v>
      </c>
      <c r="K137" s="361">
        <v>1.2</v>
      </c>
      <c r="L137" s="362">
        <v>6.7</v>
      </c>
      <c r="M137" s="363">
        <v>0.75</v>
      </c>
      <c r="N137" s="362">
        <v>54149.3</v>
      </c>
      <c r="O137" s="364">
        <v>-232107</v>
      </c>
      <c r="P137" s="365"/>
      <c r="Q137" s="366">
        <f t="shared" si="34"/>
        <v>-0.30000000000000004</v>
      </c>
      <c r="R137" s="366">
        <f t="shared" si="34"/>
        <v>0</v>
      </c>
      <c r="S137" s="366">
        <f t="shared" si="34"/>
        <v>0</v>
      </c>
      <c r="T137" s="366">
        <f t="shared" si="35"/>
        <v>25.660334448781434</v>
      </c>
      <c r="U137" s="354">
        <f t="shared" si="36"/>
        <v>-1.4263053709311624</v>
      </c>
      <c r="V137" s="354"/>
      <c r="W137" s="354">
        <f t="shared" si="37"/>
        <v>4.9504950495049506E-3</v>
      </c>
      <c r="X137" s="354">
        <f t="shared" si="38"/>
        <v>0</v>
      </c>
      <c r="Y137" s="354">
        <f t="shared" si="39"/>
        <v>0</v>
      </c>
      <c r="Z137" s="354">
        <f t="shared" si="40"/>
        <v>0</v>
      </c>
      <c r="AA137" s="354">
        <f t="shared" si="41"/>
        <v>0</v>
      </c>
      <c r="AB137" s="354">
        <f t="shared" si="42"/>
        <v>0</v>
      </c>
      <c r="AC137" s="354">
        <f t="shared" si="43"/>
        <v>0</v>
      </c>
      <c r="AD137" s="354">
        <f t="shared" si="44"/>
        <v>0</v>
      </c>
      <c r="AE137" s="354">
        <f t="shared" si="45"/>
        <v>0</v>
      </c>
      <c r="AF137" s="354"/>
      <c r="AG137" s="354"/>
      <c r="AK137" s="33">
        <v>36831</v>
      </c>
      <c r="AL137" s="96">
        <v>37.312457866726199</v>
      </c>
      <c r="AN137" s="34">
        <v>8</v>
      </c>
      <c r="AO137" s="34">
        <v>3623801242837.25</v>
      </c>
      <c r="AP137" s="34">
        <v>-876079852.03951502</v>
      </c>
      <c r="AR137" s="357">
        <f t="shared" si="46"/>
        <v>0.22271714927413777</v>
      </c>
      <c r="AS137" s="357">
        <f t="shared" si="47"/>
        <v>0</v>
      </c>
      <c r="AT137" s="357">
        <f t="shared" si="48"/>
        <v>0.54282105658719293</v>
      </c>
      <c r="AU137" s="357">
        <f t="shared" si="49"/>
        <v>-81.980728848123647</v>
      </c>
      <c r="AV137" s="357"/>
      <c r="AW137" s="144">
        <f t="shared" si="50"/>
        <v>2.8011204481792717E-3</v>
      </c>
      <c r="AX137">
        <f t="shared" si="51"/>
        <v>0</v>
      </c>
      <c r="AY137">
        <f t="shared" si="52"/>
        <v>0</v>
      </c>
      <c r="AZ137">
        <f t="shared" si="53"/>
        <v>0</v>
      </c>
      <c r="BA137">
        <f t="shared" si="54"/>
        <v>0</v>
      </c>
      <c r="BB137">
        <f t="shared" si="55"/>
        <v>1</v>
      </c>
      <c r="BC137">
        <f t="shared" si="56"/>
        <v>1</v>
      </c>
    </row>
    <row r="138" spans="10:55" ht="15.5" x14ac:dyDescent="0.35">
      <c r="J138" s="360">
        <v>41548</v>
      </c>
      <c r="K138" s="361">
        <v>1</v>
      </c>
      <c r="L138" s="362">
        <v>6.6</v>
      </c>
      <c r="M138" s="363">
        <v>0.75</v>
      </c>
      <c r="N138" s="362">
        <v>43780.1</v>
      </c>
      <c r="O138" s="364">
        <v>-232193</v>
      </c>
      <c r="P138" s="365"/>
      <c r="Q138" s="366">
        <f t="shared" ref="Q138:S201" si="57">K138-K137</f>
        <v>-0.19999999999999996</v>
      </c>
      <c r="R138" s="366">
        <f t="shared" si="57"/>
        <v>-0.10000000000000053</v>
      </c>
      <c r="S138" s="366">
        <f t="shared" si="57"/>
        <v>0</v>
      </c>
      <c r="T138" s="366">
        <f t="shared" ref="T138:T201" si="58">((N138-N137)/N137)*100</f>
        <v>-19.149278014674252</v>
      </c>
      <c r="U138" s="354">
        <f t="shared" ref="U138:U201" si="59">((O138-O137)/O137)*-100</f>
        <v>-3.7051876936068276E-2</v>
      </c>
      <c r="V138" s="354"/>
      <c r="W138" s="354">
        <f t="shared" ref="W138:W201" si="60">1/202</f>
        <v>4.9504950495049506E-3</v>
      </c>
      <c r="X138" s="354">
        <f t="shared" ref="X138:X201" si="61">IF(AND(R138&gt;0,Q138&lt;0),1,0)</f>
        <v>0</v>
      </c>
      <c r="Y138" s="354">
        <f t="shared" ref="Y138:Y201" si="62">IF(AND(S138&gt;0,Q138&lt;0),1,0)</f>
        <v>0</v>
      </c>
      <c r="Z138" s="354">
        <f t="shared" ref="Z138:Z201" si="63">IF(AND(T138&lt;0,Q138&lt;0),1,0)</f>
        <v>1</v>
      </c>
      <c r="AA138" s="354">
        <f t="shared" ref="AA138:AA201" si="64">IF(AND(U138&gt;0,Q138&lt;0),1,0)</f>
        <v>0</v>
      </c>
      <c r="AB138" s="354">
        <f t="shared" ref="AB138:AB201" si="65">IF(AND(R138&lt;0,Q138&gt;0),1,0)</f>
        <v>0</v>
      </c>
      <c r="AC138" s="354">
        <f t="shared" ref="AC138:AC201" si="66">IF(AND(S138&lt;0,Q138&gt;0),1,0)</f>
        <v>0</v>
      </c>
      <c r="AD138" s="354">
        <f t="shared" ref="AD138:AD201" si="67">IF(AND(T138&gt;0,Q138&gt;0),1,0)</f>
        <v>0</v>
      </c>
      <c r="AE138" s="354">
        <f t="shared" ref="AE138:AE201" si="68">IF(AND(T138&lt;0,Q138&gt;0),1,0)</f>
        <v>0</v>
      </c>
      <c r="AF138" s="354"/>
      <c r="AG138" s="354"/>
      <c r="AK138" s="33">
        <v>36861</v>
      </c>
      <c r="AL138" s="96">
        <v>36.980791574574397</v>
      </c>
      <c r="AN138" s="34">
        <v>8</v>
      </c>
      <c r="AO138" s="34">
        <v>3703446328109.3501</v>
      </c>
      <c r="AP138" s="34">
        <v>-254879950.513156</v>
      </c>
      <c r="AR138" s="357">
        <f t="shared" si="46"/>
        <v>-0.88888888889726236</v>
      </c>
      <c r="AS138" s="357">
        <f t="shared" si="47"/>
        <v>0</v>
      </c>
      <c r="AT138" s="357">
        <f t="shared" si="48"/>
        <v>2.1978326054588493</v>
      </c>
      <c r="AU138" s="357">
        <f t="shared" si="49"/>
        <v>70.906767240475276</v>
      </c>
      <c r="AV138" s="357"/>
      <c r="AW138" s="144">
        <f t="shared" si="50"/>
        <v>2.8011204481792717E-3</v>
      </c>
      <c r="AX138">
        <f t="shared" si="51"/>
        <v>0</v>
      </c>
      <c r="AY138">
        <f t="shared" si="52"/>
        <v>0</v>
      </c>
      <c r="AZ138">
        <f t="shared" si="53"/>
        <v>1</v>
      </c>
      <c r="BA138">
        <f t="shared" si="54"/>
        <v>0</v>
      </c>
      <c r="BB138">
        <f t="shared" si="55"/>
        <v>0</v>
      </c>
      <c r="BC138">
        <f t="shared" si="56"/>
        <v>0</v>
      </c>
    </row>
    <row r="139" spans="10:55" ht="15.5" x14ac:dyDescent="0.35">
      <c r="J139" s="360">
        <v>41579</v>
      </c>
      <c r="K139" s="361">
        <v>1.2</v>
      </c>
      <c r="L139" s="362">
        <v>6.4</v>
      </c>
      <c r="M139" s="363">
        <v>0.75</v>
      </c>
      <c r="N139" s="362">
        <v>43788.800000000003</v>
      </c>
      <c r="O139" s="364">
        <v>-230671</v>
      </c>
      <c r="P139" s="365"/>
      <c r="Q139" s="366">
        <f t="shared" si="57"/>
        <v>0.19999999999999996</v>
      </c>
      <c r="R139" s="366">
        <f t="shared" si="57"/>
        <v>-0.19999999999999929</v>
      </c>
      <c r="S139" s="366">
        <f t="shared" si="57"/>
        <v>0</v>
      </c>
      <c r="T139" s="366">
        <f t="shared" si="58"/>
        <v>1.9872042320607686E-2</v>
      </c>
      <c r="U139" s="354">
        <f t="shared" si="59"/>
        <v>0.65548918356711872</v>
      </c>
      <c r="V139" s="354"/>
      <c r="W139" s="354">
        <f t="shared" si="60"/>
        <v>4.9504950495049506E-3</v>
      </c>
      <c r="X139" s="354">
        <f t="shared" si="61"/>
        <v>0</v>
      </c>
      <c r="Y139" s="354">
        <f t="shared" si="62"/>
        <v>0</v>
      </c>
      <c r="Z139" s="354">
        <f t="shared" si="63"/>
        <v>0</v>
      </c>
      <c r="AA139" s="354">
        <f t="shared" si="64"/>
        <v>0</v>
      </c>
      <c r="AB139" s="354">
        <f t="shared" si="65"/>
        <v>1</v>
      </c>
      <c r="AC139" s="354">
        <f t="shared" si="66"/>
        <v>0</v>
      </c>
      <c r="AD139" s="354">
        <f t="shared" si="67"/>
        <v>1</v>
      </c>
      <c r="AE139" s="354">
        <f t="shared" si="68"/>
        <v>0</v>
      </c>
      <c r="AF139" s="354"/>
      <c r="AG139" s="354"/>
      <c r="AK139" s="33">
        <v>36892</v>
      </c>
      <c r="AL139" s="96">
        <v>36.897875001517399</v>
      </c>
      <c r="AN139" s="34">
        <v>8</v>
      </c>
      <c r="AO139" s="34">
        <v>3664978955925.1499</v>
      </c>
      <c r="AP139" s="34">
        <v>-398257443.51723105</v>
      </c>
      <c r="AR139" s="357">
        <f t="shared" si="46"/>
        <v>-0.22421524669040985</v>
      </c>
      <c r="AS139" s="357">
        <f t="shared" si="47"/>
        <v>0</v>
      </c>
      <c r="AT139" s="357">
        <f t="shared" si="48"/>
        <v>-1.0386912290919634</v>
      </c>
      <c r="AU139" s="357">
        <f t="shared" si="49"/>
        <v>-56.252950738341589</v>
      </c>
      <c r="AV139" s="357"/>
      <c r="AW139" s="144">
        <f t="shared" si="50"/>
        <v>2.8011204481792717E-3</v>
      </c>
      <c r="AX139">
        <f t="shared" si="51"/>
        <v>0</v>
      </c>
      <c r="AY139">
        <f t="shared" si="52"/>
        <v>1</v>
      </c>
      <c r="AZ139">
        <f t="shared" si="53"/>
        <v>0</v>
      </c>
      <c r="BA139">
        <f t="shared" si="54"/>
        <v>0</v>
      </c>
      <c r="BB139">
        <f t="shared" si="55"/>
        <v>0</v>
      </c>
      <c r="BC139">
        <f t="shared" si="56"/>
        <v>0</v>
      </c>
    </row>
    <row r="140" spans="10:55" ht="15.5" x14ac:dyDescent="0.35">
      <c r="J140" s="360">
        <v>41609</v>
      </c>
      <c r="K140" s="361">
        <v>1.5</v>
      </c>
      <c r="L140" s="362">
        <v>6.2</v>
      </c>
      <c r="M140" s="363">
        <v>0.75</v>
      </c>
      <c r="N140" s="362">
        <v>55055.5</v>
      </c>
      <c r="O140" s="364">
        <v>-229294</v>
      </c>
      <c r="P140" s="365"/>
      <c r="Q140" s="366">
        <f t="shared" si="57"/>
        <v>0.30000000000000004</v>
      </c>
      <c r="R140" s="366">
        <f t="shared" si="57"/>
        <v>-0.20000000000000018</v>
      </c>
      <c r="S140" s="366">
        <f t="shared" si="57"/>
        <v>0</v>
      </c>
      <c r="T140" s="366">
        <f t="shared" si="58"/>
        <v>25.729638629055824</v>
      </c>
      <c r="U140" s="354">
        <f t="shared" si="59"/>
        <v>0.59695410346337419</v>
      </c>
      <c r="V140" s="354"/>
      <c r="W140" s="354">
        <f t="shared" si="60"/>
        <v>4.9504950495049506E-3</v>
      </c>
      <c r="X140" s="354">
        <f t="shared" si="61"/>
        <v>0</v>
      </c>
      <c r="Y140" s="354">
        <f t="shared" si="62"/>
        <v>0</v>
      </c>
      <c r="Z140" s="354">
        <f t="shared" si="63"/>
        <v>0</v>
      </c>
      <c r="AA140" s="354">
        <f t="shared" si="64"/>
        <v>0</v>
      </c>
      <c r="AB140" s="354">
        <f t="shared" si="65"/>
        <v>1</v>
      </c>
      <c r="AC140" s="354">
        <f t="shared" si="66"/>
        <v>0</v>
      </c>
      <c r="AD140" s="354">
        <f t="shared" si="67"/>
        <v>1</v>
      </c>
      <c r="AE140" s="354">
        <f t="shared" si="68"/>
        <v>0</v>
      </c>
      <c r="AF140" s="354"/>
      <c r="AG140" s="354"/>
      <c r="AK140" s="33">
        <v>36923</v>
      </c>
      <c r="AL140" s="96">
        <v>36.732041855441501</v>
      </c>
      <c r="AN140" s="34">
        <v>7.5</v>
      </c>
      <c r="AO140" s="34">
        <v>3701383098449.9502</v>
      </c>
      <c r="AP140" s="34">
        <v>-11760931.945581401</v>
      </c>
      <c r="AR140" s="357">
        <f t="shared" si="46"/>
        <v>-0.44943820225169473</v>
      </c>
      <c r="AS140" s="357">
        <f t="shared" si="47"/>
        <v>-0.5</v>
      </c>
      <c r="AT140" s="357">
        <f t="shared" si="48"/>
        <v>0.99329745034268013</v>
      </c>
      <c r="AU140" s="357">
        <f t="shared" si="49"/>
        <v>97.04690216415942</v>
      </c>
      <c r="AV140" s="357"/>
      <c r="AW140" s="144">
        <f t="shared" si="50"/>
        <v>2.8011204481792717E-3</v>
      </c>
      <c r="AX140">
        <f t="shared" si="51"/>
        <v>0</v>
      </c>
      <c r="AY140">
        <f t="shared" si="52"/>
        <v>0</v>
      </c>
      <c r="AZ140">
        <f t="shared" si="53"/>
        <v>1</v>
      </c>
      <c r="BA140">
        <f t="shared" si="54"/>
        <v>0</v>
      </c>
      <c r="BB140">
        <f t="shared" si="55"/>
        <v>0</v>
      </c>
      <c r="BC140">
        <f t="shared" si="56"/>
        <v>0</v>
      </c>
    </row>
    <row r="141" spans="10:55" ht="15.5" x14ac:dyDescent="0.35">
      <c r="J141" s="360">
        <v>41640</v>
      </c>
      <c r="K141" s="361">
        <v>1.6</v>
      </c>
      <c r="L141" s="362">
        <v>6.1</v>
      </c>
      <c r="M141" s="363">
        <v>0.75</v>
      </c>
      <c r="N141" s="362">
        <v>44241.7</v>
      </c>
      <c r="O141" s="364">
        <v>-232505</v>
      </c>
      <c r="P141" s="365"/>
      <c r="Q141" s="366">
        <f t="shared" si="57"/>
        <v>0.10000000000000009</v>
      </c>
      <c r="R141" s="366">
        <f t="shared" si="57"/>
        <v>-0.10000000000000053</v>
      </c>
      <c r="S141" s="366">
        <f t="shared" si="57"/>
        <v>0</v>
      </c>
      <c r="T141" s="366">
        <f t="shared" si="58"/>
        <v>-19.641634350791477</v>
      </c>
      <c r="U141" s="354">
        <f t="shared" si="59"/>
        <v>-1.4003855312393696</v>
      </c>
      <c r="V141" s="354"/>
      <c r="W141" s="354">
        <f t="shared" si="60"/>
        <v>4.9504950495049506E-3</v>
      </c>
      <c r="X141" s="354">
        <f t="shared" si="61"/>
        <v>0</v>
      </c>
      <c r="Y141" s="354">
        <f t="shared" si="62"/>
        <v>0</v>
      </c>
      <c r="Z141" s="354">
        <f t="shared" si="63"/>
        <v>0</v>
      </c>
      <c r="AA141" s="354">
        <f t="shared" si="64"/>
        <v>0</v>
      </c>
      <c r="AB141" s="354">
        <f t="shared" si="65"/>
        <v>1</v>
      </c>
      <c r="AC141" s="354">
        <f t="shared" si="66"/>
        <v>0</v>
      </c>
      <c r="AD141" s="354">
        <f t="shared" si="67"/>
        <v>0</v>
      </c>
      <c r="AE141" s="354">
        <f t="shared" si="68"/>
        <v>1</v>
      </c>
      <c r="AF141" s="354"/>
      <c r="AG141" s="354"/>
      <c r="AK141" s="33">
        <v>36951</v>
      </c>
      <c r="AL141" s="96">
        <v>36.897875001517399</v>
      </c>
      <c r="AN141" s="34">
        <v>7</v>
      </c>
      <c r="AO141" s="34">
        <v>3710830800124.3003</v>
      </c>
      <c r="AP141" s="34">
        <v>-743451755.08257294</v>
      </c>
      <c r="AR141" s="357">
        <f t="shared" si="46"/>
        <v>0.45146726862756936</v>
      </c>
      <c r="AS141" s="357">
        <f t="shared" si="47"/>
        <v>-0.5</v>
      </c>
      <c r="AT141" s="357">
        <f t="shared" si="48"/>
        <v>0.25524787418807221</v>
      </c>
      <c r="AU141" s="357">
        <f t="shared" si="49"/>
        <v>-6221.3677157777347</v>
      </c>
      <c r="AV141" s="357"/>
      <c r="AW141" s="144">
        <f t="shared" si="50"/>
        <v>2.8011204481792717E-3</v>
      </c>
      <c r="AX141">
        <f t="shared" si="51"/>
        <v>0</v>
      </c>
      <c r="AY141">
        <f t="shared" si="52"/>
        <v>0</v>
      </c>
      <c r="AZ141">
        <f t="shared" si="53"/>
        <v>0</v>
      </c>
      <c r="BA141">
        <f t="shared" si="54"/>
        <v>1</v>
      </c>
      <c r="BB141">
        <f t="shared" si="55"/>
        <v>1</v>
      </c>
      <c r="BC141">
        <f t="shared" si="56"/>
        <v>1</v>
      </c>
    </row>
    <row r="142" spans="10:55" ht="15.5" x14ac:dyDescent="0.35">
      <c r="J142" s="360">
        <v>41671</v>
      </c>
      <c r="K142" s="361">
        <v>1.1000000000000001</v>
      </c>
      <c r="L142" s="362">
        <v>6.1</v>
      </c>
      <c r="M142" s="363">
        <v>0.75</v>
      </c>
      <c r="N142" s="362">
        <v>44567.6</v>
      </c>
      <c r="O142" s="364">
        <v>-234270</v>
      </c>
      <c r="P142" s="365"/>
      <c r="Q142" s="366">
        <f t="shared" si="57"/>
        <v>-0.5</v>
      </c>
      <c r="R142" s="366">
        <f t="shared" si="57"/>
        <v>0</v>
      </c>
      <c r="S142" s="366">
        <f t="shared" si="57"/>
        <v>0</v>
      </c>
      <c r="T142" s="366">
        <f t="shared" si="58"/>
        <v>0.73663534629094607</v>
      </c>
      <c r="U142" s="354">
        <f t="shared" si="59"/>
        <v>-0.75912345971054385</v>
      </c>
      <c r="V142" s="354"/>
      <c r="W142" s="354">
        <f t="shared" si="60"/>
        <v>4.9504950495049506E-3</v>
      </c>
      <c r="X142" s="354">
        <f t="shared" si="61"/>
        <v>0</v>
      </c>
      <c r="Y142" s="354">
        <f t="shared" si="62"/>
        <v>0</v>
      </c>
      <c r="Z142" s="354">
        <f t="shared" si="63"/>
        <v>0</v>
      </c>
      <c r="AA142" s="354">
        <f t="shared" si="64"/>
        <v>0</v>
      </c>
      <c r="AB142" s="354">
        <f t="shared" si="65"/>
        <v>0</v>
      </c>
      <c r="AC142" s="354">
        <f t="shared" si="66"/>
        <v>0</v>
      </c>
      <c r="AD142" s="354">
        <f t="shared" si="67"/>
        <v>0</v>
      </c>
      <c r="AE142" s="354">
        <f t="shared" si="68"/>
        <v>0</v>
      </c>
      <c r="AF142" s="354"/>
      <c r="AG142" s="354"/>
      <c r="AK142" s="33">
        <v>36982</v>
      </c>
      <c r="AL142" s="96">
        <v>37.146624720650301</v>
      </c>
      <c r="AN142" s="34">
        <v>7</v>
      </c>
      <c r="AO142" s="34">
        <v>3788322478290.7998</v>
      </c>
      <c r="AP142" s="34">
        <v>-990076454.19781196</v>
      </c>
      <c r="AR142" s="357">
        <f t="shared" si="46"/>
        <v>0.67415730342918934</v>
      </c>
      <c r="AS142" s="357">
        <f t="shared" si="47"/>
        <v>0</v>
      </c>
      <c r="AT142" s="357">
        <f t="shared" si="48"/>
        <v>2.0882568443676761</v>
      </c>
      <c r="AU142" s="357">
        <f t="shared" si="49"/>
        <v>-33.172925805770298</v>
      </c>
      <c r="AV142" s="357"/>
      <c r="AW142" s="144">
        <f t="shared" si="50"/>
        <v>2.8011204481792717E-3</v>
      </c>
      <c r="AX142">
        <f t="shared" si="51"/>
        <v>0</v>
      </c>
      <c r="AY142">
        <f t="shared" si="52"/>
        <v>0</v>
      </c>
      <c r="AZ142">
        <f t="shared" si="53"/>
        <v>0</v>
      </c>
      <c r="BA142">
        <f t="shared" si="54"/>
        <v>0</v>
      </c>
      <c r="BB142">
        <f t="shared" si="55"/>
        <v>1</v>
      </c>
      <c r="BC142">
        <f t="shared" si="56"/>
        <v>1</v>
      </c>
    </row>
    <row r="143" spans="10:55" ht="15.5" x14ac:dyDescent="0.35">
      <c r="J143" s="360">
        <v>41699</v>
      </c>
      <c r="K143" s="361">
        <v>1.5</v>
      </c>
      <c r="L143" s="362">
        <v>6.1</v>
      </c>
      <c r="M143" s="363">
        <v>0.75</v>
      </c>
      <c r="N143" s="362">
        <v>55929.2</v>
      </c>
      <c r="O143" s="364">
        <v>-240346</v>
      </c>
      <c r="P143" s="365"/>
      <c r="Q143" s="366">
        <f t="shared" si="57"/>
        <v>0.39999999999999991</v>
      </c>
      <c r="R143" s="366">
        <f t="shared" si="57"/>
        <v>0</v>
      </c>
      <c r="S143" s="366">
        <f t="shared" si="57"/>
        <v>0</v>
      </c>
      <c r="T143" s="366">
        <f t="shared" si="58"/>
        <v>25.492959010581679</v>
      </c>
      <c r="U143" s="354">
        <f t="shared" si="59"/>
        <v>-2.5935885943569383</v>
      </c>
      <c r="V143" s="354"/>
      <c r="W143" s="354">
        <f t="shared" si="60"/>
        <v>4.9504950495049506E-3</v>
      </c>
      <c r="X143" s="354">
        <f t="shared" si="61"/>
        <v>0</v>
      </c>
      <c r="Y143" s="354">
        <f t="shared" si="62"/>
        <v>0</v>
      </c>
      <c r="Z143" s="354">
        <f t="shared" si="63"/>
        <v>0</v>
      </c>
      <c r="AA143" s="354">
        <f t="shared" si="64"/>
        <v>0</v>
      </c>
      <c r="AB143" s="354">
        <f t="shared" si="65"/>
        <v>0</v>
      </c>
      <c r="AC143" s="354">
        <f t="shared" si="66"/>
        <v>0</v>
      </c>
      <c r="AD143" s="354">
        <f t="shared" si="67"/>
        <v>1</v>
      </c>
      <c r="AE143" s="354">
        <f t="shared" si="68"/>
        <v>0</v>
      </c>
      <c r="AF143" s="354"/>
      <c r="AG143" s="354"/>
      <c r="AK143" s="33">
        <v>37012</v>
      </c>
      <c r="AL143" s="96">
        <v>37.395374439744998</v>
      </c>
      <c r="AN143" s="34">
        <v>7</v>
      </c>
      <c r="AO143" s="34">
        <v>3841096516842.7402</v>
      </c>
      <c r="AP143" s="34">
        <v>-761148928.81896603</v>
      </c>
      <c r="AR143" s="357">
        <f t="shared" si="46"/>
        <v>0.66964285709762883</v>
      </c>
      <c r="AS143" s="357">
        <f t="shared" si="47"/>
        <v>0</v>
      </c>
      <c r="AT143" s="357">
        <f t="shared" si="48"/>
        <v>1.393071441366597</v>
      </c>
      <c r="AU143" s="357">
        <f t="shared" si="49"/>
        <v>23.122206816273547</v>
      </c>
      <c r="AV143" s="357"/>
      <c r="AW143" s="144">
        <f t="shared" si="50"/>
        <v>2.8011204481792717E-3</v>
      </c>
      <c r="AX143">
        <f t="shared" si="51"/>
        <v>0</v>
      </c>
      <c r="AY143">
        <f t="shared" si="52"/>
        <v>0</v>
      </c>
      <c r="AZ143">
        <f t="shared" si="53"/>
        <v>0</v>
      </c>
      <c r="BA143">
        <f t="shared" si="54"/>
        <v>0</v>
      </c>
      <c r="BB143">
        <f t="shared" si="55"/>
        <v>1</v>
      </c>
      <c r="BC143">
        <f t="shared" si="56"/>
        <v>0</v>
      </c>
    </row>
    <row r="144" spans="10:55" ht="15.5" x14ac:dyDescent="0.35">
      <c r="J144" s="360">
        <v>41730</v>
      </c>
      <c r="K144" s="361">
        <v>2</v>
      </c>
      <c r="L144" s="362">
        <v>5.8</v>
      </c>
      <c r="M144" s="363">
        <v>0.75</v>
      </c>
      <c r="N144" s="362">
        <v>44976.6</v>
      </c>
      <c r="O144" s="364">
        <v>-242238</v>
      </c>
      <c r="P144" s="365"/>
      <c r="Q144" s="366">
        <f t="shared" si="57"/>
        <v>0.5</v>
      </c>
      <c r="R144" s="366">
        <f t="shared" si="57"/>
        <v>-0.29999999999999982</v>
      </c>
      <c r="S144" s="366">
        <f t="shared" si="57"/>
        <v>0</v>
      </c>
      <c r="T144" s="366">
        <f t="shared" si="58"/>
        <v>-19.582972758415995</v>
      </c>
      <c r="U144" s="354">
        <f t="shared" si="59"/>
        <v>-0.7871984555599012</v>
      </c>
      <c r="V144" s="354"/>
      <c r="W144" s="354">
        <f t="shared" si="60"/>
        <v>4.9504950495049506E-3</v>
      </c>
      <c r="X144" s="354">
        <f t="shared" si="61"/>
        <v>0</v>
      </c>
      <c r="Y144" s="354">
        <f t="shared" si="62"/>
        <v>0</v>
      </c>
      <c r="Z144" s="354">
        <f t="shared" si="63"/>
        <v>0</v>
      </c>
      <c r="AA144" s="354">
        <f t="shared" si="64"/>
        <v>0</v>
      </c>
      <c r="AB144" s="354">
        <f t="shared" si="65"/>
        <v>1</v>
      </c>
      <c r="AC144" s="354">
        <f t="shared" si="66"/>
        <v>0</v>
      </c>
      <c r="AD144" s="354">
        <f t="shared" si="67"/>
        <v>0</v>
      </c>
      <c r="AE144" s="354">
        <f t="shared" si="68"/>
        <v>1</v>
      </c>
      <c r="AF144" s="354"/>
      <c r="AG144" s="354"/>
      <c r="AK144" s="33">
        <v>37043</v>
      </c>
      <c r="AL144" s="96">
        <v>37.892873877972598</v>
      </c>
      <c r="AN144" s="34">
        <v>7</v>
      </c>
      <c r="AO144" s="34">
        <v>3885376675866.5</v>
      </c>
      <c r="AP144" s="34">
        <v>-357081992.33837402</v>
      </c>
      <c r="AR144" s="357">
        <f t="shared" si="46"/>
        <v>1.330376940145948</v>
      </c>
      <c r="AS144" s="357">
        <f t="shared" si="47"/>
        <v>0</v>
      </c>
      <c r="AT144" s="357">
        <f t="shared" si="48"/>
        <v>1.1527999577619741</v>
      </c>
      <c r="AU144" s="357">
        <f t="shared" si="49"/>
        <v>53.086448812003326</v>
      </c>
      <c r="AV144" s="357"/>
      <c r="AW144" s="144">
        <f t="shared" si="50"/>
        <v>2.8011204481792717E-3</v>
      </c>
      <c r="AX144">
        <f t="shared" si="51"/>
        <v>0</v>
      </c>
      <c r="AY144">
        <f t="shared" si="52"/>
        <v>0</v>
      </c>
      <c r="AZ144">
        <f t="shared" si="53"/>
        <v>0</v>
      </c>
      <c r="BA144">
        <f t="shared" si="54"/>
        <v>0</v>
      </c>
      <c r="BB144">
        <f t="shared" si="55"/>
        <v>1</v>
      </c>
      <c r="BC144">
        <f t="shared" si="56"/>
        <v>0</v>
      </c>
    </row>
    <row r="145" spans="10:55" ht="15.5" x14ac:dyDescent="0.35">
      <c r="J145" s="360">
        <v>41760</v>
      </c>
      <c r="K145" s="361">
        <v>2.1</v>
      </c>
      <c r="L145" s="362">
        <v>5.8</v>
      </c>
      <c r="M145" s="363">
        <v>0.75</v>
      </c>
      <c r="N145" s="362">
        <v>45214.3</v>
      </c>
      <c r="O145" s="364">
        <v>-240358</v>
      </c>
      <c r="P145" s="365"/>
      <c r="Q145" s="366">
        <f t="shared" si="57"/>
        <v>0.10000000000000009</v>
      </c>
      <c r="R145" s="366">
        <f t="shared" si="57"/>
        <v>0</v>
      </c>
      <c r="S145" s="366">
        <f t="shared" si="57"/>
        <v>0</v>
      </c>
      <c r="T145" s="366">
        <f t="shared" si="58"/>
        <v>0.52849704068338732</v>
      </c>
      <c r="U145" s="354">
        <f t="shared" si="59"/>
        <v>0.77609623593325572</v>
      </c>
      <c r="V145" s="354"/>
      <c r="W145" s="354">
        <f t="shared" si="60"/>
        <v>4.9504950495049506E-3</v>
      </c>
      <c r="X145" s="354">
        <f t="shared" si="61"/>
        <v>0</v>
      </c>
      <c r="Y145" s="354">
        <f t="shared" si="62"/>
        <v>0</v>
      </c>
      <c r="Z145" s="354">
        <f t="shared" si="63"/>
        <v>0</v>
      </c>
      <c r="AA145" s="354">
        <f t="shared" si="64"/>
        <v>0</v>
      </c>
      <c r="AB145" s="354">
        <f t="shared" si="65"/>
        <v>0</v>
      </c>
      <c r="AC145" s="354">
        <f t="shared" si="66"/>
        <v>0</v>
      </c>
      <c r="AD145" s="354">
        <f t="shared" si="67"/>
        <v>1</v>
      </c>
      <c r="AE145" s="354">
        <f t="shared" si="68"/>
        <v>0</v>
      </c>
      <c r="AF145" s="354"/>
      <c r="AG145" s="354"/>
      <c r="AK145" s="33">
        <v>37073</v>
      </c>
      <c r="AL145" s="96">
        <v>38.390373316200197</v>
      </c>
      <c r="AN145" s="34">
        <v>7</v>
      </c>
      <c r="AO145" s="34">
        <v>3914345488504.1299</v>
      </c>
      <c r="AP145" s="34">
        <v>-1333296163.24752</v>
      </c>
      <c r="AR145" s="357">
        <f t="shared" si="46"/>
        <v>1.3129102844764686</v>
      </c>
      <c r="AS145" s="357">
        <f t="shared" si="47"/>
        <v>0</v>
      </c>
      <c r="AT145" s="357">
        <f t="shared" si="48"/>
        <v>0.74558569359737514</v>
      </c>
      <c r="AU145" s="357">
        <f t="shared" si="49"/>
        <v>-273.38655878901807</v>
      </c>
      <c r="AV145" s="357"/>
      <c r="AW145" s="144">
        <f t="shared" si="50"/>
        <v>2.8011204481792717E-3</v>
      </c>
      <c r="AX145">
        <f t="shared" si="51"/>
        <v>0</v>
      </c>
      <c r="AY145">
        <f t="shared" si="52"/>
        <v>0</v>
      </c>
      <c r="AZ145">
        <f t="shared" si="53"/>
        <v>0</v>
      </c>
      <c r="BA145">
        <f t="shared" si="54"/>
        <v>0</v>
      </c>
      <c r="BB145">
        <f t="shared" si="55"/>
        <v>1</v>
      </c>
      <c r="BC145">
        <f t="shared" si="56"/>
        <v>1</v>
      </c>
    </row>
    <row r="146" spans="10:55" ht="15.5" x14ac:dyDescent="0.35">
      <c r="J146" s="360">
        <v>41791</v>
      </c>
      <c r="K146" s="361">
        <v>2.1</v>
      </c>
      <c r="L146" s="362">
        <v>5.5</v>
      </c>
      <c r="M146" s="363">
        <v>0.75</v>
      </c>
      <c r="N146" s="362">
        <v>56832.4</v>
      </c>
      <c r="O146" s="364">
        <v>-238766</v>
      </c>
      <c r="P146" s="365"/>
      <c r="Q146" s="366">
        <f t="shared" si="57"/>
        <v>0</v>
      </c>
      <c r="R146" s="366">
        <f t="shared" si="57"/>
        <v>-0.29999999999999982</v>
      </c>
      <c r="S146" s="366">
        <f t="shared" si="57"/>
        <v>0</v>
      </c>
      <c r="T146" s="366">
        <f t="shared" si="58"/>
        <v>25.695631691743536</v>
      </c>
      <c r="U146" s="354">
        <f t="shared" si="59"/>
        <v>0.66234533487547742</v>
      </c>
      <c r="V146" s="354"/>
      <c r="W146" s="354">
        <f t="shared" si="60"/>
        <v>4.9504950495049506E-3</v>
      </c>
      <c r="X146" s="354">
        <f t="shared" si="61"/>
        <v>0</v>
      </c>
      <c r="Y146" s="354">
        <f t="shared" si="62"/>
        <v>0</v>
      </c>
      <c r="Z146" s="354">
        <f t="shared" si="63"/>
        <v>0</v>
      </c>
      <c r="AA146" s="354">
        <f t="shared" si="64"/>
        <v>0</v>
      </c>
      <c r="AB146" s="354">
        <f t="shared" si="65"/>
        <v>0</v>
      </c>
      <c r="AC146" s="354">
        <f t="shared" si="66"/>
        <v>0</v>
      </c>
      <c r="AD146" s="354">
        <f t="shared" si="67"/>
        <v>0</v>
      </c>
      <c r="AE146" s="354">
        <f t="shared" si="68"/>
        <v>0</v>
      </c>
      <c r="AF146" s="354"/>
      <c r="AG146" s="354"/>
      <c r="AK146" s="33">
        <v>37104</v>
      </c>
      <c r="AL146" s="96">
        <v>38.639123035294901</v>
      </c>
      <c r="AN146" s="34">
        <v>7</v>
      </c>
      <c r="AO146" s="34">
        <v>3978312858159.3896</v>
      </c>
      <c r="AP146" s="34">
        <v>-736579889.92068505</v>
      </c>
      <c r="AR146" s="357">
        <f t="shared" si="46"/>
        <v>0.64794816410325196</v>
      </c>
      <c r="AS146" s="357">
        <f t="shared" si="47"/>
        <v>0</v>
      </c>
      <c r="AT146" s="357">
        <f t="shared" si="48"/>
        <v>1.634177919223603</v>
      </c>
      <c r="AU146" s="357">
        <f t="shared" si="49"/>
        <v>44.754968159017906</v>
      </c>
      <c r="AV146" s="357"/>
      <c r="AW146" s="144">
        <f t="shared" si="50"/>
        <v>2.8011204481792717E-3</v>
      </c>
      <c r="AX146">
        <f t="shared" si="51"/>
        <v>0</v>
      </c>
      <c r="AY146">
        <f t="shared" si="52"/>
        <v>0</v>
      </c>
      <c r="AZ146">
        <f t="shared" si="53"/>
        <v>0</v>
      </c>
      <c r="BA146">
        <f t="shared" si="54"/>
        <v>0</v>
      </c>
      <c r="BB146">
        <f t="shared" si="55"/>
        <v>1</v>
      </c>
      <c r="BC146">
        <f t="shared" si="56"/>
        <v>0</v>
      </c>
    </row>
    <row r="147" spans="10:55" ht="15.5" x14ac:dyDescent="0.35">
      <c r="J147" s="360">
        <v>41821</v>
      </c>
      <c r="K147" s="361">
        <v>2</v>
      </c>
      <c r="L147" s="362">
        <v>5.6</v>
      </c>
      <c r="M147" s="363">
        <v>0.75</v>
      </c>
      <c r="N147" s="362">
        <v>45698.7</v>
      </c>
      <c r="O147" s="364">
        <v>-239569</v>
      </c>
      <c r="P147" s="365"/>
      <c r="Q147" s="366">
        <f t="shared" si="57"/>
        <v>-0.10000000000000009</v>
      </c>
      <c r="R147" s="366">
        <f t="shared" si="57"/>
        <v>9.9999999999999645E-2</v>
      </c>
      <c r="S147" s="366">
        <f t="shared" si="57"/>
        <v>0</v>
      </c>
      <c r="T147" s="366">
        <f t="shared" si="58"/>
        <v>-19.59040969587771</v>
      </c>
      <c r="U147" s="354">
        <f t="shared" si="59"/>
        <v>-0.33631254031143465</v>
      </c>
      <c r="V147" s="354"/>
      <c r="W147" s="354">
        <f t="shared" si="60"/>
        <v>4.9504950495049506E-3</v>
      </c>
      <c r="X147" s="354">
        <f t="shared" si="61"/>
        <v>1</v>
      </c>
      <c r="Y147" s="354">
        <f t="shared" si="62"/>
        <v>0</v>
      </c>
      <c r="Z147" s="354">
        <f t="shared" si="63"/>
        <v>1</v>
      </c>
      <c r="AA147" s="354">
        <f t="shared" si="64"/>
        <v>0</v>
      </c>
      <c r="AB147" s="354">
        <f t="shared" si="65"/>
        <v>0</v>
      </c>
      <c r="AC147" s="354">
        <f t="shared" si="66"/>
        <v>0</v>
      </c>
      <c r="AD147" s="354">
        <f t="shared" si="67"/>
        <v>0</v>
      </c>
      <c r="AE147" s="354">
        <f t="shared" si="68"/>
        <v>0</v>
      </c>
      <c r="AF147" s="354"/>
      <c r="AG147" s="354"/>
      <c r="AK147" s="33">
        <v>37135</v>
      </c>
      <c r="AL147" s="96">
        <v>38.556206462276101</v>
      </c>
      <c r="AN147" s="34">
        <v>7</v>
      </c>
      <c r="AO147" s="34">
        <v>3930109958991.8496</v>
      </c>
      <c r="AP147" s="34">
        <v>-200616714.58369601</v>
      </c>
      <c r="AR147" s="357">
        <f t="shared" si="46"/>
        <v>-0.21459227463071401</v>
      </c>
      <c r="AS147" s="357">
        <f t="shared" si="47"/>
        <v>0</v>
      </c>
      <c r="AT147" s="357">
        <f t="shared" si="48"/>
        <v>-1.2116417407614755</v>
      </c>
      <c r="AU147" s="357">
        <f t="shared" si="49"/>
        <v>72.763753487038812</v>
      </c>
      <c r="AV147" s="357"/>
      <c r="AW147" s="144">
        <f t="shared" si="50"/>
        <v>2.8011204481792717E-3</v>
      </c>
      <c r="AX147">
        <f t="shared" si="51"/>
        <v>0</v>
      </c>
      <c r="AY147">
        <f t="shared" si="52"/>
        <v>1</v>
      </c>
      <c r="AZ147">
        <f t="shared" si="53"/>
        <v>1</v>
      </c>
      <c r="BA147">
        <f t="shared" si="54"/>
        <v>0</v>
      </c>
      <c r="BB147">
        <f t="shared" si="55"/>
        <v>0</v>
      </c>
      <c r="BC147">
        <f t="shared" si="56"/>
        <v>0</v>
      </c>
    </row>
    <row r="148" spans="10:55" ht="15.5" x14ac:dyDescent="0.35">
      <c r="J148" s="360">
        <v>41852</v>
      </c>
      <c r="K148" s="361">
        <v>1.7</v>
      </c>
      <c r="L148" s="362">
        <v>5.7</v>
      </c>
      <c r="M148" s="363">
        <v>0.75</v>
      </c>
      <c r="N148" s="362">
        <v>45811</v>
      </c>
      <c r="O148" s="364">
        <v>-238593</v>
      </c>
      <c r="P148" s="365"/>
      <c r="Q148" s="366">
        <f t="shared" si="57"/>
        <v>-0.30000000000000004</v>
      </c>
      <c r="R148" s="366">
        <f t="shared" si="57"/>
        <v>0.10000000000000053</v>
      </c>
      <c r="S148" s="366">
        <f t="shared" si="57"/>
        <v>0</v>
      </c>
      <c r="T148" s="366">
        <f t="shared" si="58"/>
        <v>0.24574003199216371</v>
      </c>
      <c r="U148" s="354">
        <f t="shared" si="59"/>
        <v>0.40739828608876771</v>
      </c>
      <c r="V148" s="354"/>
      <c r="W148" s="354">
        <f t="shared" si="60"/>
        <v>4.9504950495049506E-3</v>
      </c>
      <c r="X148" s="354">
        <f t="shared" si="61"/>
        <v>1</v>
      </c>
      <c r="Y148" s="354">
        <f t="shared" si="62"/>
        <v>0</v>
      </c>
      <c r="Z148" s="354">
        <f t="shared" si="63"/>
        <v>0</v>
      </c>
      <c r="AA148" s="354">
        <f t="shared" si="64"/>
        <v>1</v>
      </c>
      <c r="AB148" s="354">
        <f t="shared" si="65"/>
        <v>0</v>
      </c>
      <c r="AC148" s="354">
        <f t="shared" si="66"/>
        <v>0</v>
      </c>
      <c r="AD148" s="354">
        <f t="shared" si="67"/>
        <v>0</v>
      </c>
      <c r="AE148" s="354">
        <f t="shared" si="68"/>
        <v>0</v>
      </c>
      <c r="AF148" s="354"/>
      <c r="AG148" s="354"/>
      <c r="AK148" s="33">
        <v>37165</v>
      </c>
      <c r="AL148" s="96">
        <v>38.804956181370699</v>
      </c>
      <c r="AN148" s="34">
        <v>6.5</v>
      </c>
      <c r="AO148" s="34">
        <v>3954825992099.8501</v>
      </c>
      <c r="AP148" s="34">
        <v>-298510821.73108202</v>
      </c>
      <c r="AR148" s="357">
        <f t="shared" si="46"/>
        <v>0.64516129027884861</v>
      </c>
      <c r="AS148" s="357">
        <f t="shared" si="47"/>
        <v>-0.5</v>
      </c>
      <c r="AT148" s="357">
        <f t="shared" si="48"/>
        <v>0.62888909892843392</v>
      </c>
      <c r="AU148" s="357">
        <f t="shared" si="49"/>
        <v>-48.796585743380433</v>
      </c>
      <c r="AV148" s="357"/>
      <c r="AW148" s="144">
        <f t="shared" si="50"/>
        <v>2.8011204481792717E-3</v>
      </c>
      <c r="AX148">
        <f t="shared" si="51"/>
        <v>0</v>
      </c>
      <c r="AY148">
        <f t="shared" si="52"/>
        <v>0</v>
      </c>
      <c r="AZ148">
        <f t="shared" si="53"/>
        <v>0</v>
      </c>
      <c r="BA148">
        <f t="shared" si="54"/>
        <v>1</v>
      </c>
      <c r="BB148">
        <f t="shared" si="55"/>
        <v>1</v>
      </c>
      <c r="BC148">
        <f t="shared" si="56"/>
        <v>1</v>
      </c>
    </row>
    <row r="149" spans="10:55" ht="15.5" x14ac:dyDescent="0.35">
      <c r="J149" s="360">
        <v>41883</v>
      </c>
      <c r="K149" s="361">
        <v>1.7</v>
      </c>
      <c r="L149" s="362">
        <v>5.4</v>
      </c>
      <c r="M149" s="363">
        <v>0.75</v>
      </c>
      <c r="N149" s="362">
        <v>57444.5</v>
      </c>
      <c r="O149" s="364">
        <v>-240369</v>
      </c>
      <c r="P149" s="365"/>
      <c r="Q149" s="366">
        <f t="shared" si="57"/>
        <v>0</v>
      </c>
      <c r="R149" s="366">
        <f t="shared" si="57"/>
        <v>-0.29999999999999982</v>
      </c>
      <c r="S149" s="366">
        <f t="shared" si="57"/>
        <v>0</v>
      </c>
      <c r="T149" s="366">
        <f t="shared" si="58"/>
        <v>25.394555892689532</v>
      </c>
      <c r="U149" s="354">
        <f t="shared" si="59"/>
        <v>-0.74436383297079123</v>
      </c>
      <c r="V149" s="354"/>
      <c r="W149" s="354">
        <f t="shared" si="60"/>
        <v>4.9504950495049506E-3</v>
      </c>
      <c r="X149" s="354">
        <f t="shared" si="61"/>
        <v>0</v>
      </c>
      <c r="Y149" s="354">
        <f t="shared" si="62"/>
        <v>0</v>
      </c>
      <c r="Z149" s="354">
        <f t="shared" si="63"/>
        <v>0</v>
      </c>
      <c r="AA149" s="354">
        <f t="shared" si="64"/>
        <v>0</v>
      </c>
      <c r="AB149" s="354">
        <f t="shared" si="65"/>
        <v>0</v>
      </c>
      <c r="AC149" s="354">
        <f t="shared" si="66"/>
        <v>0</v>
      </c>
      <c r="AD149" s="354">
        <f t="shared" si="67"/>
        <v>0</v>
      </c>
      <c r="AE149" s="354">
        <f t="shared" si="68"/>
        <v>0</v>
      </c>
      <c r="AF149" s="354"/>
      <c r="AG149" s="354"/>
      <c r="AK149" s="33">
        <v>37196</v>
      </c>
      <c r="AL149" s="96">
        <v>39.1366224735225</v>
      </c>
      <c r="AN149" s="34">
        <v>6.5</v>
      </c>
      <c r="AO149" s="34">
        <v>4043389558111.3101</v>
      </c>
      <c r="AP149" s="34">
        <v>-369622783.82367504</v>
      </c>
      <c r="AR149" s="357">
        <f t="shared" si="46"/>
        <v>0.85470085470944668</v>
      </c>
      <c r="AS149" s="357">
        <f t="shared" si="47"/>
        <v>0</v>
      </c>
      <c r="AT149" s="357">
        <f t="shared" si="48"/>
        <v>2.2393795880874228</v>
      </c>
      <c r="AU149" s="357">
        <f t="shared" si="49"/>
        <v>-23.822239234145854</v>
      </c>
      <c r="AV149" s="357"/>
      <c r="AW149" s="144">
        <f t="shared" si="50"/>
        <v>2.8011204481792717E-3</v>
      </c>
      <c r="AX149">
        <f t="shared" si="51"/>
        <v>0</v>
      </c>
      <c r="AY149">
        <f t="shared" si="52"/>
        <v>0</v>
      </c>
      <c r="AZ149">
        <f t="shared" si="53"/>
        <v>0</v>
      </c>
      <c r="BA149">
        <f t="shared" si="54"/>
        <v>0</v>
      </c>
      <c r="BB149">
        <f t="shared" si="55"/>
        <v>1</v>
      </c>
      <c r="BC149">
        <f t="shared" si="56"/>
        <v>1</v>
      </c>
    </row>
    <row r="150" spans="10:55" ht="15.5" x14ac:dyDescent="0.35">
      <c r="J150" s="360">
        <v>41913</v>
      </c>
      <c r="K150" s="361">
        <v>1.7</v>
      </c>
      <c r="L150" s="362">
        <v>5.2</v>
      </c>
      <c r="M150" s="363">
        <v>0.75</v>
      </c>
      <c r="N150" s="362">
        <v>46207.3</v>
      </c>
      <c r="O150" s="364">
        <v>-240909</v>
      </c>
      <c r="P150" s="365"/>
      <c r="Q150" s="366">
        <f t="shared" si="57"/>
        <v>0</v>
      </c>
      <c r="R150" s="366">
        <f t="shared" si="57"/>
        <v>-0.20000000000000018</v>
      </c>
      <c r="S150" s="366">
        <f t="shared" si="57"/>
        <v>0</v>
      </c>
      <c r="T150" s="366">
        <f t="shared" si="58"/>
        <v>-19.561837947932347</v>
      </c>
      <c r="U150" s="354">
        <f t="shared" si="59"/>
        <v>-0.22465459356239781</v>
      </c>
      <c r="V150" s="354"/>
      <c r="W150" s="354">
        <f t="shared" si="60"/>
        <v>4.9504950495049506E-3</v>
      </c>
      <c r="X150" s="354">
        <f t="shared" si="61"/>
        <v>0</v>
      </c>
      <c r="Y150" s="354">
        <f t="shared" si="62"/>
        <v>0</v>
      </c>
      <c r="Z150" s="354">
        <f t="shared" si="63"/>
        <v>0</v>
      </c>
      <c r="AA150" s="354">
        <f t="shared" si="64"/>
        <v>0</v>
      </c>
      <c r="AB150" s="354">
        <f t="shared" si="65"/>
        <v>0</v>
      </c>
      <c r="AC150" s="354">
        <f t="shared" si="66"/>
        <v>0</v>
      </c>
      <c r="AD150" s="354">
        <f t="shared" si="67"/>
        <v>0</v>
      </c>
      <c r="AE150" s="354">
        <f t="shared" si="68"/>
        <v>0</v>
      </c>
      <c r="AF150" s="354"/>
      <c r="AG150" s="354"/>
      <c r="AK150" s="33">
        <v>37226</v>
      </c>
      <c r="AL150" s="96">
        <v>38.887872754427796</v>
      </c>
      <c r="AN150" s="34">
        <v>6.5</v>
      </c>
      <c r="AO150" s="34">
        <v>4072484374161.2998</v>
      </c>
      <c r="AP150" s="34">
        <v>-786251002.33707404</v>
      </c>
      <c r="AR150" s="357">
        <f t="shared" si="46"/>
        <v>-0.63559322029639398</v>
      </c>
      <c r="AS150" s="357">
        <f t="shared" si="47"/>
        <v>0</v>
      </c>
      <c r="AT150" s="357">
        <f t="shared" si="48"/>
        <v>0.71956499941054652</v>
      </c>
      <c r="AU150" s="357">
        <f t="shared" si="49"/>
        <v>-112.71713669905895</v>
      </c>
      <c r="AV150" s="357"/>
      <c r="AW150" s="144">
        <f t="shared" si="50"/>
        <v>2.8011204481792717E-3</v>
      </c>
      <c r="AX150">
        <f t="shared" si="51"/>
        <v>0</v>
      </c>
      <c r="AY150">
        <f t="shared" si="52"/>
        <v>0</v>
      </c>
      <c r="AZ150">
        <f t="shared" si="53"/>
        <v>0</v>
      </c>
      <c r="BA150">
        <f t="shared" si="54"/>
        <v>0</v>
      </c>
      <c r="BB150">
        <f t="shared" si="55"/>
        <v>0</v>
      </c>
      <c r="BC150">
        <f t="shared" si="56"/>
        <v>0</v>
      </c>
    </row>
    <row r="151" spans="10:55" ht="15.5" x14ac:dyDescent="0.35">
      <c r="J151" s="360">
        <v>41944</v>
      </c>
      <c r="K151" s="361">
        <v>1.3</v>
      </c>
      <c r="L151" s="362">
        <v>5.4</v>
      </c>
      <c r="M151" s="363">
        <v>0.75</v>
      </c>
      <c r="N151" s="362">
        <v>46314</v>
      </c>
      <c r="O151" s="364">
        <v>-237689</v>
      </c>
      <c r="P151" s="365"/>
      <c r="Q151" s="366">
        <f t="shared" si="57"/>
        <v>-0.39999999999999991</v>
      </c>
      <c r="R151" s="366">
        <f t="shared" si="57"/>
        <v>0.20000000000000018</v>
      </c>
      <c r="S151" s="366">
        <f t="shared" si="57"/>
        <v>0</v>
      </c>
      <c r="T151" s="366">
        <f t="shared" si="58"/>
        <v>0.23091589424181261</v>
      </c>
      <c r="U151" s="354">
        <f t="shared" si="59"/>
        <v>1.3366042779638785</v>
      </c>
      <c r="V151" s="354"/>
      <c r="W151" s="354">
        <f t="shared" si="60"/>
        <v>4.9504950495049506E-3</v>
      </c>
      <c r="X151" s="354">
        <f t="shared" si="61"/>
        <v>1</v>
      </c>
      <c r="Y151" s="354">
        <f t="shared" si="62"/>
        <v>0</v>
      </c>
      <c r="Z151" s="354">
        <f t="shared" si="63"/>
        <v>0</v>
      </c>
      <c r="AA151" s="354">
        <f t="shared" si="64"/>
        <v>1</v>
      </c>
      <c r="AB151" s="354">
        <f t="shared" si="65"/>
        <v>0</v>
      </c>
      <c r="AC151" s="354">
        <f t="shared" si="66"/>
        <v>0</v>
      </c>
      <c r="AD151" s="354">
        <f t="shared" si="67"/>
        <v>0</v>
      </c>
      <c r="AE151" s="354">
        <f t="shared" si="68"/>
        <v>0</v>
      </c>
      <c r="AF151" s="354"/>
      <c r="AG151" s="354"/>
      <c r="AK151" s="33">
        <v>37257</v>
      </c>
      <c r="AL151" s="96">
        <v>38.722039608351899</v>
      </c>
      <c r="AN151" s="34">
        <v>6.5</v>
      </c>
      <c r="AO151" s="34">
        <v>4074139800717.8999</v>
      </c>
      <c r="AP151" s="34">
        <v>-59498482.890558206</v>
      </c>
      <c r="AR151" s="357">
        <f t="shared" si="46"/>
        <v>-0.42643923241344028</v>
      </c>
      <c r="AS151" s="357">
        <f t="shared" si="47"/>
        <v>0</v>
      </c>
      <c r="AT151" s="357">
        <f t="shared" si="48"/>
        <v>4.0649058523177795E-2</v>
      </c>
      <c r="AU151" s="357">
        <f t="shared" si="49"/>
        <v>92.432635034651369</v>
      </c>
      <c r="AV151" s="357"/>
      <c r="AW151" s="144">
        <f t="shared" si="50"/>
        <v>2.8011204481792717E-3</v>
      </c>
      <c r="AX151">
        <f t="shared" si="51"/>
        <v>0</v>
      </c>
      <c r="AY151">
        <f t="shared" si="52"/>
        <v>0</v>
      </c>
      <c r="AZ151">
        <f t="shared" si="53"/>
        <v>1</v>
      </c>
      <c r="BA151">
        <f t="shared" si="54"/>
        <v>0</v>
      </c>
      <c r="BB151">
        <f t="shared" si="55"/>
        <v>0</v>
      </c>
      <c r="BC151">
        <f t="shared" si="56"/>
        <v>0</v>
      </c>
    </row>
    <row r="152" spans="10:55" ht="15.5" x14ac:dyDescent="0.35">
      <c r="J152" s="360">
        <v>41974</v>
      </c>
      <c r="K152" s="361">
        <v>0.8</v>
      </c>
      <c r="L152" s="362">
        <v>5.0999999999999996</v>
      </c>
      <c r="M152" s="363">
        <v>0.75</v>
      </c>
      <c r="N152" s="362">
        <v>58311.9</v>
      </c>
      <c r="O152" s="364">
        <v>-240628</v>
      </c>
      <c r="P152" s="365"/>
      <c r="Q152" s="366">
        <f t="shared" si="57"/>
        <v>-0.5</v>
      </c>
      <c r="R152" s="366">
        <f t="shared" si="57"/>
        <v>-0.30000000000000071</v>
      </c>
      <c r="S152" s="366">
        <f t="shared" si="57"/>
        <v>0</v>
      </c>
      <c r="T152" s="366">
        <f t="shared" si="58"/>
        <v>25.905557714729888</v>
      </c>
      <c r="U152" s="354">
        <f t="shared" si="59"/>
        <v>-1.2364896987239629</v>
      </c>
      <c r="V152" s="354"/>
      <c r="W152" s="354">
        <f t="shared" si="60"/>
        <v>4.9504950495049506E-3</v>
      </c>
      <c r="X152" s="354">
        <f t="shared" si="61"/>
        <v>0</v>
      </c>
      <c r="Y152" s="354">
        <f t="shared" si="62"/>
        <v>0</v>
      </c>
      <c r="Z152" s="354">
        <f t="shared" si="63"/>
        <v>0</v>
      </c>
      <c r="AA152" s="354">
        <f t="shared" si="64"/>
        <v>0</v>
      </c>
      <c r="AB152" s="354">
        <f t="shared" si="65"/>
        <v>0</v>
      </c>
      <c r="AC152" s="354">
        <f t="shared" si="66"/>
        <v>0</v>
      </c>
      <c r="AD152" s="354">
        <f t="shared" si="67"/>
        <v>0</v>
      </c>
      <c r="AE152" s="354">
        <f t="shared" si="68"/>
        <v>0</v>
      </c>
      <c r="AF152" s="354"/>
      <c r="AG152" s="354"/>
      <c r="AK152" s="33">
        <v>37288</v>
      </c>
      <c r="AL152" s="96">
        <v>38.639123035294901</v>
      </c>
      <c r="AN152" s="34">
        <v>6.5</v>
      </c>
      <c r="AO152" s="34">
        <v>4109005236482.98</v>
      </c>
      <c r="AP152" s="34">
        <v>-513833774.53659397</v>
      </c>
      <c r="AR152" s="357">
        <f t="shared" si="46"/>
        <v>-0.21413276236387646</v>
      </c>
      <c r="AS152" s="357">
        <f t="shared" si="47"/>
        <v>0</v>
      </c>
      <c r="AT152" s="357">
        <f t="shared" si="48"/>
        <v>0.85577416265726769</v>
      </c>
      <c r="AU152" s="357">
        <f t="shared" si="49"/>
        <v>-763.60819566062264</v>
      </c>
      <c r="AV152" s="357"/>
      <c r="AW152" s="144">
        <f t="shared" si="50"/>
        <v>2.8011204481792717E-3</v>
      </c>
      <c r="AX152">
        <f t="shared" si="51"/>
        <v>0</v>
      </c>
      <c r="AY152">
        <f t="shared" si="52"/>
        <v>0</v>
      </c>
      <c r="AZ152">
        <f t="shared" si="53"/>
        <v>0</v>
      </c>
      <c r="BA152">
        <f t="shared" si="54"/>
        <v>0</v>
      </c>
      <c r="BB152">
        <f t="shared" si="55"/>
        <v>0</v>
      </c>
      <c r="BC152">
        <f t="shared" si="56"/>
        <v>0</v>
      </c>
    </row>
    <row r="153" spans="10:55" ht="15.5" x14ac:dyDescent="0.35">
      <c r="J153" s="360">
        <v>42005</v>
      </c>
      <c r="K153" s="361">
        <v>-0.1</v>
      </c>
      <c r="L153" s="362">
        <v>5.2</v>
      </c>
      <c r="M153" s="363">
        <v>0.75</v>
      </c>
      <c r="N153" s="362">
        <v>46857.9</v>
      </c>
      <c r="O153" s="364">
        <v>-232798</v>
      </c>
      <c r="P153" s="365"/>
      <c r="Q153" s="366">
        <f t="shared" si="57"/>
        <v>-0.9</v>
      </c>
      <c r="R153" s="366">
        <f t="shared" si="57"/>
        <v>0.10000000000000053</v>
      </c>
      <c r="S153" s="366">
        <f t="shared" si="57"/>
        <v>0</v>
      </c>
      <c r="T153" s="366">
        <f t="shared" si="58"/>
        <v>-19.642645840728907</v>
      </c>
      <c r="U153" s="354">
        <f t="shared" si="59"/>
        <v>3.25398540485729</v>
      </c>
      <c r="V153" s="354"/>
      <c r="W153" s="354">
        <f t="shared" si="60"/>
        <v>4.9504950495049506E-3</v>
      </c>
      <c r="X153" s="354">
        <f t="shared" si="61"/>
        <v>1</v>
      </c>
      <c r="Y153" s="354">
        <f t="shared" si="62"/>
        <v>0</v>
      </c>
      <c r="Z153" s="354">
        <f t="shared" si="63"/>
        <v>1</v>
      </c>
      <c r="AA153" s="354">
        <f t="shared" si="64"/>
        <v>1</v>
      </c>
      <c r="AB153" s="354">
        <f t="shared" si="65"/>
        <v>0</v>
      </c>
      <c r="AC153" s="354">
        <f t="shared" si="66"/>
        <v>0</v>
      </c>
      <c r="AD153" s="354">
        <f t="shared" si="67"/>
        <v>0</v>
      </c>
      <c r="AE153" s="354">
        <f t="shared" si="68"/>
        <v>0</v>
      </c>
      <c r="AF153" s="354"/>
      <c r="AG153" s="354"/>
      <c r="AK153" s="33">
        <v>37316</v>
      </c>
      <c r="AL153" s="96">
        <v>38.804956181370699</v>
      </c>
      <c r="AN153" s="34">
        <v>6.5</v>
      </c>
      <c r="AO153" s="34">
        <v>4135706288943.9102</v>
      </c>
      <c r="AP153" s="34">
        <v>-726130733.44192302</v>
      </c>
      <c r="AR153" s="357">
        <f t="shared" si="46"/>
        <v>0.42918454936028844</v>
      </c>
      <c r="AS153" s="357">
        <f t="shared" si="47"/>
        <v>0</v>
      </c>
      <c r="AT153" s="357">
        <f t="shared" si="48"/>
        <v>0.64981792244646552</v>
      </c>
      <c r="AU153" s="357">
        <f t="shared" si="49"/>
        <v>-41.316271803423419</v>
      </c>
      <c r="AV153" s="357"/>
      <c r="AW153" s="144">
        <f t="shared" si="50"/>
        <v>2.8011204481792717E-3</v>
      </c>
      <c r="AX153">
        <f t="shared" si="51"/>
        <v>0</v>
      </c>
      <c r="AY153">
        <f t="shared" si="52"/>
        <v>0</v>
      </c>
      <c r="AZ153">
        <f t="shared" si="53"/>
        <v>0</v>
      </c>
      <c r="BA153">
        <f t="shared" si="54"/>
        <v>0</v>
      </c>
      <c r="BB153">
        <f t="shared" si="55"/>
        <v>1</v>
      </c>
      <c r="BC153">
        <f t="shared" si="56"/>
        <v>1</v>
      </c>
    </row>
    <row r="154" spans="10:55" ht="15.5" x14ac:dyDescent="0.35">
      <c r="J154" s="360">
        <v>42036</v>
      </c>
      <c r="K154" s="361">
        <v>0</v>
      </c>
      <c r="L154" s="362">
        <v>5.0999999999999996</v>
      </c>
      <c r="M154" s="363">
        <v>0.75</v>
      </c>
      <c r="N154" s="362">
        <v>47364.4</v>
      </c>
      <c r="O154" s="364">
        <v>-225467</v>
      </c>
      <c r="P154" s="365"/>
      <c r="Q154" s="366">
        <f t="shared" si="57"/>
        <v>0.1</v>
      </c>
      <c r="R154" s="366">
        <f t="shared" si="57"/>
        <v>-0.10000000000000053</v>
      </c>
      <c r="S154" s="366">
        <f t="shared" si="57"/>
        <v>0</v>
      </c>
      <c r="T154" s="366">
        <f t="shared" si="58"/>
        <v>1.0809276557421481</v>
      </c>
      <c r="U154" s="354">
        <f t="shared" si="59"/>
        <v>3.1490820367872576</v>
      </c>
      <c r="V154" s="354"/>
      <c r="W154" s="354">
        <f t="shared" si="60"/>
        <v>4.9504950495049506E-3</v>
      </c>
      <c r="X154" s="354">
        <f t="shared" si="61"/>
        <v>0</v>
      </c>
      <c r="Y154" s="354">
        <f t="shared" si="62"/>
        <v>0</v>
      </c>
      <c r="Z154" s="354">
        <f t="shared" si="63"/>
        <v>0</v>
      </c>
      <c r="AA154" s="354">
        <f t="shared" si="64"/>
        <v>0</v>
      </c>
      <c r="AB154" s="354">
        <f t="shared" si="65"/>
        <v>1</v>
      </c>
      <c r="AC154" s="354">
        <f t="shared" si="66"/>
        <v>0</v>
      </c>
      <c r="AD154" s="354">
        <f t="shared" si="67"/>
        <v>1</v>
      </c>
      <c r="AE154" s="354">
        <f t="shared" si="68"/>
        <v>0</v>
      </c>
      <c r="AF154" s="354"/>
      <c r="AG154" s="354"/>
      <c r="AK154" s="33">
        <v>37347</v>
      </c>
      <c r="AL154" s="96">
        <v>38.887872754427796</v>
      </c>
      <c r="AN154" s="34">
        <v>6.5</v>
      </c>
      <c r="AO154" s="34">
        <v>4194883803831.1602</v>
      </c>
      <c r="AP154" s="34">
        <v>-130378755.93804199</v>
      </c>
      <c r="AR154" s="357">
        <f t="shared" si="46"/>
        <v>0.21367521372670423</v>
      </c>
      <c r="AS154" s="357">
        <f t="shared" si="47"/>
        <v>0</v>
      </c>
      <c r="AT154" s="357">
        <f t="shared" si="48"/>
        <v>1.43089259131991</v>
      </c>
      <c r="AU154" s="357">
        <f t="shared" si="49"/>
        <v>82.044726943310138</v>
      </c>
      <c r="AV154" s="357"/>
      <c r="AW154" s="144">
        <f t="shared" si="50"/>
        <v>2.8011204481792717E-3</v>
      </c>
      <c r="AX154">
        <f t="shared" si="51"/>
        <v>0</v>
      </c>
      <c r="AY154">
        <f t="shared" si="52"/>
        <v>0</v>
      </c>
      <c r="AZ154">
        <f t="shared" si="53"/>
        <v>0</v>
      </c>
      <c r="BA154">
        <f t="shared" si="54"/>
        <v>0</v>
      </c>
      <c r="BB154">
        <f t="shared" si="55"/>
        <v>1</v>
      </c>
      <c r="BC154">
        <f t="shared" si="56"/>
        <v>0</v>
      </c>
    </row>
    <row r="155" spans="10:55" ht="15.5" x14ac:dyDescent="0.35">
      <c r="J155" s="360">
        <v>42064</v>
      </c>
      <c r="K155" s="361">
        <v>-0.1</v>
      </c>
      <c r="L155" s="362">
        <v>5</v>
      </c>
      <c r="M155" s="363">
        <v>0.75</v>
      </c>
      <c r="N155" s="362">
        <v>59348.5</v>
      </c>
      <c r="O155" s="364">
        <v>-240561</v>
      </c>
      <c r="P155" s="365"/>
      <c r="Q155" s="366">
        <f t="shared" si="57"/>
        <v>-0.1</v>
      </c>
      <c r="R155" s="366">
        <f t="shared" si="57"/>
        <v>-9.9999999999999645E-2</v>
      </c>
      <c r="S155" s="366">
        <f t="shared" si="57"/>
        <v>0</v>
      </c>
      <c r="T155" s="366">
        <f t="shared" si="58"/>
        <v>25.301914518076863</v>
      </c>
      <c r="U155" s="354">
        <f t="shared" si="59"/>
        <v>-6.6945495349652049</v>
      </c>
      <c r="V155" s="354"/>
      <c r="W155" s="354">
        <f t="shared" si="60"/>
        <v>4.9504950495049506E-3</v>
      </c>
      <c r="X155" s="354">
        <f t="shared" si="61"/>
        <v>0</v>
      </c>
      <c r="Y155" s="354">
        <f t="shared" si="62"/>
        <v>0</v>
      </c>
      <c r="Z155" s="354">
        <f t="shared" si="63"/>
        <v>0</v>
      </c>
      <c r="AA155" s="354">
        <f t="shared" si="64"/>
        <v>0</v>
      </c>
      <c r="AB155" s="354">
        <f t="shared" si="65"/>
        <v>0</v>
      </c>
      <c r="AC155" s="354">
        <f t="shared" si="66"/>
        <v>0</v>
      </c>
      <c r="AD155" s="354">
        <f t="shared" si="67"/>
        <v>0</v>
      </c>
      <c r="AE155" s="354">
        <f t="shared" si="68"/>
        <v>0</v>
      </c>
      <c r="AF155" s="354"/>
      <c r="AG155" s="354"/>
      <c r="AK155" s="33">
        <v>37377</v>
      </c>
      <c r="AL155" s="96">
        <v>39.1366224735225</v>
      </c>
      <c r="AN155" s="34">
        <v>6.5</v>
      </c>
      <c r="AO155" s="34">
        <v>4288898421135.4302</v>
      </c>
      <c r="AP155" s="34">
        <v>-778163073.03625703</v>
      </c>
      <c r="AR155" s="357">
        <f t="shared" si="46"/>
        <v>0.6396588485709368</v>
      </c>
      <c r="AS155" s="357">
        <f t="shared" si="47"/>
        <v>0</v>
      </c>
      <c r="AT155" s="357">
        <f t="shared" si="48"/>
        <v>2.2411733363962809</v>
      </c>
      <c r="AU155" s="357">
        <f t="shared" si="49"/>
        <v>-496.84805813460304</v>
      </c>
      <c r="AV155" s="357"/>
      <c r="AW155" s="144">
        <f t="shared" si="50"/>
        <v>2.8011204481792717E-3</v>
      </c>
      <c r="AX155">
        <f t="shared" si="51"/>
        <v>0</v>
      </c>
      <c r="AY155">
        <f t="shared" si="52"/>
        <v>0</v>
      </c>
      <c r="AZ155">
        <f t="shared" si="53"/>
        <v>0</v>
      </c>
      <c r="BA155">
        <f t="shared" si="54"/>
        <v>0</v>
      </c>
      <c r="BB155">
        <f t="shared" si="55"/>
        <v>1</v>
      </c>
      <c r="BC155">
        <f t="shared" si="56"/>
        <v>1</v>
      </c>
    </row>
    <row r="156" spans="10:55" ht="15.5" x14ac:dyDescent="0.35">
      <c r="J156" s="360">
        <v>42095</v>
      </c>
      <c r="K156" s="361">
        <v>-0.2</v>
      </c>
      <c r="L156" s="362">
        <v>5</v>
      </c>
      <c r="M156" s="363">
        <v>0.75</v>
      </c>
      <c r="N156" s="362">
        <v>47664.6</v>
      </c>
      <c r="O156" s="364">
        <v>-233307</v>
      </c>
      <c r="P156" s="365"/>
      <c r="Q156" s="366">
        <f t="shared" si="57"/>
        <v>-0.1</v>
      </c>
      <c r="R156" s="366">
        <f t="shared" si="57"/>
        <v>0</v>
      </c>
      <c r="S156" s="366">
        <f t="shared" si="57"/>
        <v>0</v>
      </c>
      <c r="T156" s="366">
        <f t="shared" si="58"/>
        <v>-19.686933957892787</v>
      </c>
      <c r="U156" s="354">
        <f t="shared" si="59"/>
        <v>3.0154513823936546</v>
      </c>
      <c r="V156" s="354"/>
      <c r="W156" s="354">
        <f t="shared" si="60"/>
        <v>4.9504950495049506E-3</v>
      </c>
      <c r="X156" s="354">
        <f t="shared" si="61"/>
        <v>0</v>
      </c>
      <c r="Y156" s="354">
        <f t="shared" si="62"/>
        <v>0</v>
      </c>
      <c r="Z156" s="354">
        <f t="shared" si="63"/>
        <v>1</v>
      </c>
      <c r="AA156" s="354">
        <f t="shared" si="64"/>
        <v>1</v>
      </c>
      <c r="AB156" s="354">
        <f t="shared" si="65"/>
        <v>0</v>
      </c>
      <c r="AC156" s="354">
        <f t="shared" si="66"/>
        <v>0</v>
      </c>
      <c r="AD156" s="354">
        <f t="shared" si="67"/>
        <v>0</v>
      </c>
      <c r="AE156" s="354">
        <f t="shared" si="68"/>
        <v>0</v>
      </c>
      <c r="AF156" s="354"/>
      <c r="AG156" s="354"/>
      <c r="AK156" s="33">
        <v>37408</v>
      </c>
      <c r="AL156" s="96">
        <v>39.468288765674203</v>
      </c>
      <c r="AN156" s="34">
        <v>6.5</v>
      </c>
      <c r="AO156" s="34">
        <v>4322999319543.4297</v>
      </c>
      <c r="AP156" s="34">
        <v>-242383786.13979501</v>
      </c>
      <c r="AR156" s="357">
        <f t="shared" si="46"/>
        <v>0.84745762712683703</v>
      </c>
      <c r="AS156" s="357">
        <f t="shared" si="47"/>
        <v>0</v>
      </c>
      <c r="AT156" s="357">
        <f t="shared" si="48"/>
        <v>0.79509690040576297</v>
      </c>
      <c r="AU156" s="357">
        <f t="shared" si="49"/>
        <v>68.851800536607882</v>
      </c>
      <c r="AV156" s="357"/>
      <c r="AW156" s="144">
        <f t="shared" si="50"/>
        <v>2.8011204481792717E-3</v>
      </c>
      <c r="AX156">
        <f t="shared" si="51"/>
        <v>0</v>
      </c>
      <c r="AY156">
        <f t="shared" si="52"/>
        <v>0</v>
      </c>
      <c r="AZ156">
        <f t="shared" si="53"/>
        <v>0</v>
      </c>
      <c r="BA156">
        <f t="shared" si="54"/>
        <v>0</v>
      </c>
      <c r="BB156">
        <f t="shared" si="55"/>
        <v>1</v>
      </c>
      <c r="BC156">
        <f t="shared" si="56"/>
        <v>0</v>
      </c>
    </row>
    <row r="157" spans="10:55" ht="15.5" x14ac:dyDescent="0.35">
      <c r="J157" s="360">
        <v>42125</v>
      </c>
      <c r="K157" s="361">
        <v>0</v>
      </c>
      <c r="L157" s="362">
        <v>5.0999999999999996</v>
      </c>
      <c r="M157" s="363">
        <v>0.75</v>
      </c>
      <c r="N157" s="362">
        <v>47750.3</v>
      </c>
      <c r="O157" s="364">
        <v>-230224</v>
      </c>
      <c r="P157" s="365"/>
      <c r="Q157" s="366">
        <f t="shared" si="57"/>
        <v>0.2</v>
      </c>
      <c r="R157" s="366">
        <f t="shared" si="57"/>
        <v>9.9999999999999645E-2</v>
      </c>
      <c r="S157" s="366">
        <f t="shared" si="57"/>
        <v>0</v>
      </c>
      <c r="T157" s="366">
        <f t="shared" si="58"/>
        <v>0.17979800522820785</v>
      </c>
      <c r="U157" s="354">
        <f t="shared" si="59"/>
        <v>1.3214348476470916</v>
      </c>
      <c r="V157" s="354"/>
      <c r="W157" s="354">
        <f t="shared" si="60"/>
        <v>4.9504950495049506E-3</v>
      </c>
      <c r="X157" s="354">
        <f t="shared" si="61"/>
        <v>0</v>
      </c>
      <c r="Y157" s="354">
        <f t="shared" si="62"/>
        <v>0</v>
      </c>
      <c r="Z157" s="354">
        <f t="shared" si="63"/>
        <v>0</v>
      </c>
      <c r="AA157" s="354">
        <f t="shared" si="64"/>
        <v>0</v>
      </c>
      <c r="AB157" s="354">
        <f t="shared" si="65"/>
        <v>0</v>
      </c>
      <c r="AC157" s="354">
        <f t="shared" si="66"/>
        <v>0</v>
      </c>
      <c r="AD157" s="354">
        <f t="shared" si="67"/>
        <v>1</v>
      </c>
      <c r="AE157" s="354">
        <f t="shared" si="68"/>
        <v>0</v>
      </c>
      <c r="AF157" s="354"/>
      <c r="AG157" s="354"/>
      <c r="AK157" s="33">
        <v>37438</v>
      </c>
      <c r="AL157" s="96">
        <v>39.882871630844797</v>
      </c>
      <c r="AN157" s="34">
        <v>6.5</v>
      </c>
      <c r="AO157" s="34">
        <v>4359940989867.9497</v>
      </c>
      <c r="AP157" s="34">
        <v>-112307418.68811001</v>
      </c>
      <c r="AR157" s="357">
        <f t="shared" si="46"/>
        <v>1.0504201680290715</v>
      </c>
      <c r="AS157" s="357">
        <f t="shared" si="47"/>
        <v>0</v>
      </c>
      <c r="AT157" s="357">
        <f t="shared" si="48"/>
        <v>0.85453796297200402</v>
      </c>
      <c r="AU157" s="357">
        <f t="shared" si="49"/>
        <v>53.665457381981554</v>
      </c>
      <c r="AV157" s="357"/>
      <c r="AW157" s="144">
        <f t="shared" si="50"/>
        <v>2.8011204481792717E-3</v>
      </c>
      <c r="AX157">
        <f t="shared" si="51"/>
        <v>0</v>
      </c>
      <c r="AY157">
        <f t="shared" si="52"/>
        <v>0</v>
      </c>
      <c r="AZ157">
        <f t="shared" si="53"/>
        <v>0</v>
      </c>
      <c r="BA157">
        <f t="shared" si="54"/>
        <v>0</v>
      </c>
      <c r="BB157">
        <f t="shared" si="55"/>
        <v>1</v>
      </c>
      <c r="BC157">
        <f t="shared" si="56"/>
        <v>0</v>
      </c>
    </row>
    <row r="158" spans="10:55" ht="15.5" x14ac:dyDescent="0.35">
      <c r="J158" s="360">
        <v>42156</v>
      </c>
      <c r="K158" s="361">
        <v>0.1</v>
      </c>
      <c r="L158" s="362">
        <v>4.8</v>
      </c>
      <c r="M158" s="363">
        <v>0.75</v>
      </c>
      <c r="N158" s="362">
        <v>59946.9</v>
      </c>
      <c r="O158" s="364">
        <v>-233402</v>
      </c>
      <c r="P158" s="365"/>
      <c r="Q158" s="366">
        <f t="shared" si="57"/>
        <v>0.1</v>
      </c>
      <c r="R158" s="366">
        <f t="shared" si="57"/>
        <v>-0.29999999999999982</v>
      </c>
      <c r="S158" s="366">
        <f t="shared" si="57"/>
        <v>0</v>
      </c>
      <c r="T158" s="366">
        <f t="shared" si="58"/>
        <v>25.542457324875439</v>
      </c>
      <c r="U158" s="354">
        <f t="shared" si="59"/>
        <v>-1.3803947459865173</v>
      </c>
      <c r="V158" s="354"/>
      <c r="W158" s="354">
        <f t="shared" si="60"/>
        <v>4.9504950495049506E-3</v>
      </c>
      <c r="X158" s="354">
        <f t="shared" si="61"/>
        <v>0</v>
      </c>
      <c r="Y158" s="354">
        <f t="shared" si="62"/>
        <v>0</v>
      </c>
      <c r="Z158" s="354">
        <f t="shared" si="63"/>
        <v>0</v>
      </c>
      <c r="AA158" s="354">
        <f t="shared" si="64"/>
        <v>0</v>
      </c>
      <c r="AB158" s="354">
        <f t="shared" si="65"/>
        <v>1</v>
      </c>
      <c r="AC158" s="354">
        <f t="shared" si="66"/>
        <v>0</v>
      </c>
      <c r="AD158" s="354">
        <f t="shared" si="67"/>
        <v>1</v>
      </c>
      <c r="AE158" s="354">
        <f t="shared" si="68"/>
        <v>0</v>
      </c>
      <c r="AF158" s="354"/>
      <c r="AG158" s="354"/>
      <c r="AK158" s="33">
        <v>37469</v>
      </c>
      <c r="AL158" s="96">
        <v>40.131621349977699</v>
      </c>
      <c r="AN158" s="34">
        <v>6.5</v>
      </c>
      <c r="AO158" s="34">
        <v>4399225426217.5908</v>
      </c>
      <c r="AP158" s="34">
        <v>-343091522.433258</v>
      </c>
      <c r="AR158" s="357">
        <f t="shared" si="46"/>
        <v>0.62370062375479374</v>
      </c>
      <c r="AS158" s="357">
        <f t="shared" si="47"/>
        <v>0</v>
      </c>
      <c r="AT158" s="357">
        <f t="shared" si="48"/>
        <v>0.90103137728088678</v>
      </c>
      <c r="AU158" s="357">
        <f t="shared" si="49"/>
        <v>-205.49319576657771</v>
      </c>
      <c r="AV158" s="357"/>
      <c r="AW158" s="144">
        <f t="shared" si="50"/>
        <v>2.8011204481792717E-3</v>
      </c>
      <c r="AX158">
        <f t="shared" si="51"/>
        <v>0</v>
      </c>
      <c r="AY158">
        <f t="shared" si="52"/>
        <v>0</v>
      </c>
      <c r="AZ158">
        <f t="shared" si="53"/>
        <v>0</v>
      </c>
      <c r="BA158">
        <f t="shared" si="54"/>
        <v>0</v>
      </c>
      <c r="BB158">
        <f t="shared" si="55"/>
        <v>1</v>
      </c>
      <c r="BC158">
        <f t="shared" si="56"/>
        <v>1</v>
      </c>
    </row>
    <row r="159" spans="10:55" ht="15.5" x14ac:dyDescent="0.35">
      <c r="J159" s="360">
        <v>42186</v>
      </c>
      <c r="K159" s="361">
        <v>0.2</v>
      </c>
      <c r="L159" s="362">
        <v>4.8</v>
      </c>
      <c r="M159" s="363">
        <v>0.75</v>
      </c>
      <c r="N159" s="362">
        <v>48181.1</v>
      </c>
      <c r="O159" s="364">
        <v>-230927</v>
      </c>
      <c r="P159" s="365"/>
      <c r="Q159" s="366">
        <f t="shared" si="57"/>
        <v>0.1</v>
      </c>
      <c r="R159" s="366">
        <f t="shared" si="57"/>
        <v>0</v>
      </c>
      <c r="S159" s="366">
        <f t="shared" si="57"/>
        <v>0</v>
      </c>
      <c r="T159" s="366">
        <f t="shared" si="58"/>
        <v>-19.627036594052409</v>
      </c>
      <c r="U159" s="354">
        <f t="shared" si="59"/>
        <v>1.0604022244882221</v>
      </c>
      <c r="V159" s="354"/>
      <c r="W159" s="354">
        <f t="shared" si="60"/>
        <v>4.9504950495049506E-3</v>
      </c>
      <c r="X159" s="354">
        <f t="shared" si="61"/>
        <v>0</v>
      </c>
      <c r="Y159" s="354">
        <f t="shared" si="62"/>
        <v>0</v>
      </c>
      <c r="Z159" s="354">
        <f t="shared" si="63"/>
        <v>0</v>
      </c>
      <c r="AA159" s="354">
        <f t="shared" si="64"/>
        <v>0</v>
      </c>
      <c r="AB159" s="354">
        <f t="shared" si="65"/>
        <v>0</v>
      </c>
      <c r="AC159" s="354">
        <f t="shared" si="66"/>
        <v>0</v>
      </c>
      <c r="AD159" s="354">
        <f t="shared" si="67"/>
        <v>0</v>
      </c>
      <c r="AE159" s="354">
        <f t="shared" si="68"/>
        <v>1</v>
      </c>
      <c r="AF159" s="354"/>
      <c r="AG159" s="354"/>
      <c r="AK159" s="33">
        <v>37500</v>
      </c>
      <c r="AL159" s="96">
        <v>40.214537922996499</v>
      </c>
      <c r="AN159" s="34">
        <v>6.5</v>
      </c>
      <c r="AO159" s="34">
        <v>4424646279405.9199</v>
      </c>
      <c r="AP159" s="34">
        <v>-598140493.96949303</v>
      </c>
      <c r="AR159" s="357">
        <f t="shared" si="46"/>
        <v>0.20661157020222307</v>
      </c>
      <c r="AS159" s="357">
        <f t="shared" si="47"/>
        <v>0</v>
      </c>
      <c r="AT159" s="357">
        <f t="shared" si="48"/>
        <v>0.57784838751001888</v>
      </c>
      <c r="AU159" s="357">
        <f t="shared" si="49"/>
        <v>-74.33846506243826</v>
      </c>
      <c r="AV159" s="357"/>
      <c r="AW159" s="144">
        <f t="shared" si="50"/>
        <v>2.8011204481792717E-3</v>
      </c>
      <c r="AX159">
        <f t="shared" si="51"/>
        <v>0</v>
      </c>
      <c r="AY159">
        <f t="shared" si="52"/>
        <v>0</v>
      </c>
      <c r="AZ159">
        <f t="shared" si="53"/>
        <v>0</v>
      </c>
      <c r="BA159">
        <f t="shared" si="54"/>
        <v>0</v>
      </c>
      <c r="BB159">
        <f t="shared" si="55"/>
        <v>1</v>
      </c>
      <c r="BC159">
        <f t="shared" si="56"/>
        <v>1</v>
      </c>
    </row>
    <row r="160" spans="10:55" ht="15.5" x14ac:dyDescent="0.35">
      <c r="J160" s="360">
        <v>42217</v>
      </c>
      <c r="K160" s="361">
        <v>0.2</v>
      </c>
      <c r="L160" s="362">
        <v>4.5999999999999996</v>
      </c>
      <c r="M160" s="363">
        <v>0.75</v>
      </c>
      <c r="N160" s="362">
        <v>60457</v>
      </c>
      <c r="O160" s="364">
        <v>-231718</v>
      </c>
      <c r="P160" s="365"/>
      <c r="Q160" s="366">
        <f t="shared" si="57"/>
        <v>0</v>
      </c>
      <c r="R160" s="366">
        <f t="shared" si="57"/>
        <v>-0.20000000000000018</v>
      </c>
      <c r="S160" s="366">
        <f t="shared" si="57"/>
        <v>0</v>
      </c>
      <c r="T160" s="366">
        <f t="shared" si="58"/>
        <v>25.478662795162421</v>
      </c>
      <c r="U160" s="354">
        <f t="shared" si="59"/>
        <v>-0.34253248862194546</v>
      </c>
      <c r="V160" s="354"/>
      <c r="W160" s="354">
        <f t="shared" si="60"/>
        <v>4.9504950495049506E-3</v>
      </c>
      <c r="X160" s="354">
        <f t="shared" si="61"/>
        <v>0</v>
      </c>
      <c r="Y160" s="354">
        <f t="shared" si="62"/>
        <v>0</v>
      </c>
      <c r="Z160" s="354">
        <f t="shared" si="63"/>
        <v>0</v>
      </c>
      <c r="AA160" s="354">
        <f t="shared" si="64"/>
        <v>0</v>
      </c>
      <c r="AB160" s="354">
        <f t="shared" si="65"/>
        <v>0</v>
      </c>
      <c r="AC160" s="354">
        <f t="shared" si="66"/>
        <v>0</v>
      </c>
      <c r="AD160" s="354">
        <f t="shared" si="67"/>
        <v>0</v>
      </c>
      <c r="AE160" s="354">
        <f t="shared" si="68"/>
        <v>0</v>
      </c>
      <c r="AF160" s="354"/>
      <c r="AG160" s="354"/>
      <c r="AK160" s="33">
        <v>37530</v>
      </c>
      <c r="AL160" s="96">
        <v>40.380371069072403</v>
      </c>
      <c r="AN160" s="34">
        <v>6.5</v>
      </c>
      <c r="AO160" s="34">
        <v>4482105096931.9697</v>
      </c>
      <c r="AP160" s="34">
        <v>-719061869.43893099</v>
      </c>
      <c r="AR160" s="357">
        <f t="shared" si="46"/>
        <v>0.41237113402482606</v>
      </c>
      <c r="AS160" s="357">
        <f t="shared" si="47"/>
        <v>0</v>
      </c>
      <c r="AT160" s="357">
        <f t="shared" si="48"/>
        <v>1.2986081575263135</v>
      </c>
      <c r="AU160" s="357">
        <f t="shared" si="49"/>
        <v>-20.216216204817812</v>
      </c>
      <c r="AV160" s="357"/>
      <c r="AW160" s="144">
        <f t="shared" si="50"/>
        <v>2.8011204481792717E-3</v>
      </c>
      <c r="AX160">
        <f t="shared" si="51"/>
        <v>0</v>
      </c>
      <c r="AY160">
        <f t="shared" si="52"/>
        <v>0</v>
      </c>
      <c r="AZ160">
        <f t="shared" si="53"/>
        <v>0</v>
      </c>
      <c r="BA160">
        <f t="shared" si="54"/>
        <v>0</v>
      </c>
      <c r="BB160">
        <f t="shared" si="55"/>
        <v>1</v>
      </c>
      <c r="BC160">
        <f t="shared" si="56"/>
        <v>1</v>
      </c>
    </row>
    <row r="161" spans="10:55" ht="15.5" x14ac:dyDescent="0.35">
      <c r="J161" s="360">
        <v>42248</v>
      </c>
      <c r="K161" s="361">
        <v>0</v>
      </c>
      <c r="L161" s="362">
        <v>4.5999999999999996</v>
      </c>
      <c r="M161" s="363">
        <v>0.75</v>
      </c>
      <c r="N161" s="362">
        <v>48615.5</v>
      </c>
      <c r="O161" s="364">
        <v>-230204</v>
      </c>
      <c r="P161" s="365"/>
      <c r="Q161" s="366">
        <f t="shared" si="57"/>
        <v>-0.2</v>
      </c>
      <c r="R161" s="366">
        <f t="shared" si="57"/>
        <v>0</v>
      </c>
      <c r="S161" s="366">
        <f t="shared" si="57"/>
        <v>0</v>
      </c>
      <c r="T161" s="366">
        <f t="shared" si="58"/>
        <v>-19.586648361645466</v>
      </c>
      <c r="U161" s="354">
        <f t="shared" si="59"/>
        <v>0.65338040204041126</v>
      </c>
      <c r="V161" s="354"/>
      <c r="W161" s="354">
        <f t="shared" si="60"/>
        <v>4.9504950495049506E-3</v>
      </c>
      <c r="X161" s="354">
        <f t="shared" si="61"/>
        <v>0</v>
      </c>
      <c r="Y161" s="354">
        <f t="shared" si="62"/>
        <v>0</v>
      </c>
      <c r="Z161" s="354">
        <f t="shared" si="63"/>
        <v>1</v>
      </c>
      <c r="AA161" s="354">
        <f t="shared" si="64"/>
        <v>1</v>
      </c>
      <c r="AB161" s="354">
        <f t="shared" si="65"/>
        <v>0</v>
      </c>
      <c r="AC161" s="354">
        <f t="shared" si="66"/>
        <v>0</v>
      </c>
      <c r="AD161" s="354">
        <f t="shared" si="67"/>
        <v>0</v>
      </c>
      <c r="AE161" s="354">
        <f t="shared" si="68"/>
        <v>0</v>
      </c>
      <c r="AF161" s="354"/>
      <c r="AG161" s="354"/>
      <c r="AK161" s="33">
        <v>37561</v>
      </c>
      <c r="AL161" s="96">
        <v>40.546204215148201</v>
      </c>
      <c r="AN161" s="34">
        <v>6.25</v>
      </c>
      <c r="AO161" s="34">
        <v>4522011605765.8398</v>
      </c>
      <c r="AP161" s="34">
        <v>-800151002.55477297</v>
      </c>
      <c r="AR161" s="357">
        <f t="shared" si="46"/>
        <v>0.41067761807372422</v>
      </c>
      <c r="AS161" s="357">
        <f t="shared" si="47"/>
        <v>-0.25</v>
      </c>
      <c r="AT161" s="357">
        <f t="shared" si="48"/>
        <v>0.89035192104679528</v>
      </c>
      <c r="AU161" s="357">
        <f t="shared" si="49"/>
        <v>-11.27707316466581</v>
      </c>
      <c r="AV161" s="357"/>
      <c r="AW161" s="144">
        <f t="shared" si="50"/>
        <v>2.8011204481792717E-3</v>
      </c>
      <c r="AX161">
        <f t="shared" si="51"/>
        <v>0</v>
      </c>
      <c r="AY161">
        <f t="shared" si="52"/>
        <v>0</v>
      </c>
      <c r="AZ161">
        <f t="shared" si="53"/>
        <v>0</v>
      </c>
      <c r="BA161">
        <f t="shared" si="54"/>
        <v>1</v>
      </c>
      <c r="BB161">
        <f t="shared" si="55"/>
        <v>1</v>
      </c>
      <c r="BC161">
        <f t="shared" si="56"/>
        <v>1</v>
      </c>
    </row>
    <row r="162" spans="10:55" ht="15.5" x14ac:dyDescent="0.35">
      <c r="J162" s="360">
        <v>42278</v>
      </c>
      <c r="K162" s="361">
        <v>0.2</v>
      </c>
      <c r="L162" s="362">
        <v>4.5999999999999996</v>
      </c>
      <c r="M162" s="363">
        <v>0.75</v>
      </c>
      <c r="N162" s="362">
        <v>48690</v>
      </c>
      <c r="O162" s="364">
        <v>-227475</v>
      </c>
      <c r="P162" s="365"/>
      <c r="Q162" s="366">
        <f t="shared" si="57"/>
        <v>0.2</v>
      </c>
      <c r="R162" s="366">
        <f t="shared" si="57"/>
        <v>0</v>
      </c>
      <c r="S162" s="366">
        <f t="shared" si="57"/>
        <v>0</v>
      </c>
      <c r="T162" s="366">
        <f t="shared" si="58"/>
        <v>0.15324330717569498</v>
      </c>
      <c r="U162" s="354">
        <f t="shared" si="59"/>
        <v>1.1854702785355598</v>
      </c>
      <c r="V162" s="354"/>
      <c r="W162" s="354">
        <f t="shared" si="60"/>
        <v>4.9504950495049506E-3</v>
      </c>
      <c r="X162" s="354">
        <f t="shared" si="61"/>
        <v>0</v>
      </c>
      <c r="Y162" s="354">
        <f t="shared" si="62"/>
        <v>0</v>
      </c>
      <c r="Z162" s="354">
        <f t="shared" si="63"/>
        <v>0</v>
      </c>
      <c r="AA162" s="354">
        <f t="shared" si="64"/>
        <v>0</v>
      </c>
      <c r="AB162" s="354">
        <f t="shared" si="65"/>
        <v>0</v>
      </c>
      <c r="AC162" s="354">
        <f t="shared" si="66"/>
        <v>0</v>
      </c>
      <c r="AD162" s="354">
        <f t="shared" si="67"/>
        <v>1</v>
      </c>
      <c r="AE162" s="354">
        <f t="shared" si="68"/>
        <v>0</v>
      </c>
      <c r="AF162" s="354"/>
      <c r="AG162" s="354"/>
      <c r="AK162" s="33">
        <v>37591</v>
      </c>
      <c r="AL162" s="96">
        <v>40.131621349977699</v>
      </c>
      <c r="AN162" s="34">
        <v>6.25</v>
      </c>
      <c r="AO162" s="34">
        <v>4567903954685.6299</v>
      </c>
      <c r="AP162" s="34">
        <v>-934270780.659657</v>
      </c>
      <c r="AR162" s="357">
        <f t="shared" si="46"/>
        <v>-1.0224948874884128</v>
      </c>
      <c r="AS162" s="357">
        <f t="shared" si="47"/>
        <v>0</v>
      </c>
      <c r="AT162" s="357">
        <f t="shared" si="48"/>
        <v>1.0148657924998357</v>
      </c>
      <c r="AU162" s="357">
        <f t="shared" si="49"/>
        <v>-16.761808418243291</v>
      </c>
      <c r="AV162" s="357"/>
      <c r="AW162" s="144">
        <f t="shared" si="50"/>
        <v>2.8011204481792717E-3</v>
      </c>
      <c r="AX162">
        <f t="shared" si="51"/>
        <v>0</v>
      </c>
      <c r="AY162">
        <f t="shared" si="52"/>
        <v>0</v>
      </c>
      <c r="AZ162">
        <f t="shared" si="53"/>
        <v>0</v>
      </c>
      <c r="BA162">
        <f t="shared" si="54"/>
        <v>0</v>
      </c>
      <c r="BB162">
        <f t="shared" si="55"/>
        <v>0</v>
      </c>
      <c r="BC162">
        <f t="shared" si="56"/>
        <v>0</v>
      </c>
    </row>
    <row r="163" spans="10:55" ht="15.5" x14ac:dyDescent="0.35">
      <c r="J163" s="360">
        <v>42309</v>
      </c>
      <c r="K163" s="361">
        <v>0.5</v>
      </c>
      <c r="L163" s="362">
        <v>4.7</v>
      </c>
      <c r="M163" s="363">
        <v>0.75</v>
      </c>
      <c r="N163" s="362">
        <v>61376.7</v>
      </c>
      <c r="O163" s="364">
        <v>-224858</v>
      </c>
      <c r="P163" s="365"/>
      <c r="Q163" s="366">
        <f t="shared" si="57"/>
        <v>0.3</v>
      </c>
      <c r="R163" s="366">
        <f t="shared" si="57"/>
        <v>0.10000000000000053</v>
      </c>
      <c r="S163" s="366">
        <f t="shared" si="57"/>
        <v>0</v>
      </c>
      <c r="T163" s="366">
        <f t="shared" si="58"/>
        <v>26.056069008009853</v>
      </c>
      <c r="U163" s="354">
        <f t="shared" si="59"/>
        <v>1.1504560940762723</v>
      </c>
      <c r="V163" s="354"/>
      <c r="W163" s="354">
        <f t="shared" si="60"/>
        <v>4.9504950495049506E-3</v>
      </c>
      <c r="X163" s="354">
        <f t="shared" si="61"/>
        <v>0</v>
      </c>
      <c r="Y163" s="354">
        <f t="shared" si="62"/>
        <v>0</v>
      </c>
      <c r="Z163" s="354">
        <f t="shared" si="63"/>
        <v>0</v>
      </c>
      <c r="AA163" s="354">
        <f t="shared" si="64"/>
        <v>0</v>
      </c>
      <c r="AB163" s="354">
        <f t="shared" si="65"/>
        <v>0</v>
      </c>
      <c r="AC163" s="354">
        <f t="shared" si="66"/>
        <v>0</v>
      </c>
      <c r="AD163" s="354">
        <f t="shared" si="67"/>
        <v>1</v>
      </c>
      <c r="AE163" s="354">
        <f t="shared" si="68"/>
        <v>0</v>
      </c>
      <c r="AF163" s="354"/>
      <c r="AG163" s="354"/>
      <c r="AK163" s="33">
        <v>37622</v>
      </c>
      <c r="AL163" s="96">
        <v>40.048704776920601</v>
      </c>
      <c r="AN163" s="34">
        <v>6.25</v>
      </c>
      <c r="AO163" s="34">
        <v>4610548052026.5303</v>
      </c>
      <c r="AP163" s="34">
        <v>-797857920.95659697</v>
      </c>
      <c r="AR163" s="357">
        <f t="shared" si="46"/>
        <v>-0.20661157029765467</v>
      </c>
      <c r="AS163" s="357">
        <f t="shared" si="47"/>
        <v>0</v>
      </c>
      <c r="AT163" s="357">
        <f t="shared" si="48"/>
        <v>0.93355941289346189</v>
      </c>
      <c r="AU163" s="357">
        <f t="shared" si="49"/>
        <v>14.600998182426675</v>
      </c>
      <c r="AV163" s="357"/>
      <c r="AW163" s="144">
        <f t="shared" si="50"/>
        <v>2.8011204481792717E-3</v>
      </c>
      <c r="AX163">
        <f t="shared" si="51"/>
        <v>0</v>
      </c>
      <c r="AY163">
        <f t="shared" si="52"/>
        <v>0</v>
      </c>
      <c r="AZ163">
        <f t="shared" si="53"/>
        <v>1</v>
      </c>
      <c r="BA163">
        <f t="shared" si="54"/>
        <v>0</v>
      </c>
      <c r="BB163">
        <f t="shared" si="55"/>
        <v>0</v>
      </c>
      <c r="BC163">
        <f t="shared" si="56"/>
        <v>0</v>
      </c>
    </row>
    <row r="164" spans="10:55" ht="15.5" x14ac:dyDescent="0.35">
      <c r="J164" s="360">
        <v>42339</v>
      </c>
      <c r="K164" s="361">
        <v>0.7</v>
      </c>
      <c r="L164" s="362">
        <v>4.5999999999999996</v>
      </c>
      <c r="M164" s="363">
        <v>1</v>
      </c>
      <c r="N164" s="362">
        <v>49340.1</v>
      </c>
      <c r="O164" s="364">
        <v>-224275</v>
      </c>
      <c r="P164" s="365"/>
      <c r="Q164" s="366">
        <f t="shared" si="57"/>
        <v>0.19999999999999996</v>
      </c>
      <c r="R164" s="366">
        <f t="shared" si="57"/>
        <v>-0.10000000000000053</v>
      </c>
      <c r="S164" s="366">
        <f t="shared" si="57"/>
        <v>0.25</v>
      </c>
      <c r="T164" s="366">
        <f t="shared" si="58"/>
        <v>-19.611025030671247</v>
      </c>
      <c r="U164" s="354">
        <f t="shared" si="59"/>
        <v>0.25927474228179564</v>
      </c>
      <c r="V164" s="354"/>
      <c r="W164" s="354">
        <f t="shared" si="60"/>
        <v>4.9504950495049506E-3</v>
      </c>
      <c r="X164" s="354">
        <f t="shared" si="61"/>
        <v>0</v>
      </c>
      <c r="Y164" s="354">
        <f t="shared" si="62"/>
        <v>0</v>
      </c>
      <c r="Z164" s="354">
        <f t="shared" si="63"/>
        <v>0</v>
      </c>
      <c r="AA164" s="354">
        <f t="shared" si="64"/>
        <v>0</v>
      </c>
      <c r="AB164" s="354">
        <f t="shared" si="65"/>
        <v>1</v>
      </c>
      <c r="AC164" s="354">
        <f t="shared" si="66"/>
        <v>0</v>
      </c>
      <c r="AD164" s="354">
        <f t="shared" si="67"/>
        <v>0</v>
      </c>
      <c r="AE164" s="354">
        <f t="shared" si="68"/>
        <v>1</v>
      </c>
      <c r="AF164" s="354"/>
      <c r="AG164" s="354"/>
      <c r="AK164" s="33">
        <v>37653</v>
      </c>
      <c r="AL164" s="96">
        <v>40.131621349977699</v>
      </c>
      <c r="AN164" s="34">
        <v>6.25</v>
      </c>
      <c r="AO164" s="34">
        <v>4668345244811.0596</v>
      </c>
      <c r="AP164" s="34">
        <v>-716506028.97658205</v>
      </c>
      <c r="AR164" s="357">
        <f t="shared" si="46"/>
        <v>0.20703933752404696</v>
      </c>
      <c r="AS164" s="357">
        <f t="shared" si="47"/>
        <v>0</v>
      </c>
      <c r="AT164" s="357">
        <f t="shared" si="48"/>
        <v>1.2535861709352534</v>
      </c>
      <c r="AU164" s="357">
        <f t="shared" si="49"/>
        <v>10.196288066235844</v>
      </c>
      <c r="AV164" s="357"/>
      <c r="AW164" s="144">
        <f t="shared" si="50"/>
        <v>2.8011204481792717E-3</v>
      </c>
      <c r="AX164">
        <f t="shared" si="51"/>
        <v>0</v>
      </c>
      <c r="AY164">
        <f t="shared" si="52"/>
        <v>0</v>
      </c>
      <c r="AZ164">
        <f t="shared" si="53"/>
        <v>0</v>
      </c>
      <c r="BA164">
        <f t="shared" si="54"/>
        <v>0</v>
      </c>
      <c r="BB164">
        <f t="shared" si="55"/>
        <v>1</v>
      </c>
      <c r="BC164">
        <f t="shared" si="56"/>
        <v>0</v>
      </c>
    </row>
    <row r="165" spans="10:55" ht="15.5" x14ac:dyDescent="0.35">
      <c r="J165" s="360">
        <v>42370</v>
      </c>
      <c r="K165" s="361">
        <v>1.4</v>
      </c>
      <c r="L165" s="362">
        <v>4.5</v>
      </c>
      <c r="M165" s="363">
        <v>1</v>
      </c>
      <c r="N165" s="362">
        <v>49746.5</v>
      </c>
      <c r="O165" s="364">
        <v>-220986</v>
      </c>
      <c r="P165" s="365"/>
      <c r="Q165" s="366">
        <f t="shared" si="57"/>
        <v>0.7</v>
      </c>
      <c r="R165" s="366">
        <f t="shared" si="57"/>
        <v>-9.9999999999999645E-2</v>
      </c>
      <c r="S165" s="366">
        <f t="shared" si="57"/>
        <v>0</v>
      </c>
      <c r="T165" s="366">
        <f t="shared" si="58"/>
        <v>0.82367080731494557</v>
      </c>
      <c r="U165" s="354">
        <f t="shared" si="59"/>
        <v>1.4665031769033552</v>
      </c>
      <c r="V165" s="354"/>
      <c r="W165" s="354">
        <f t="shared" si="60"/>
        <v>4.9504950495049506E-3</v>
      </c>
      <c r="X165" s="354">
        <f t="shared" si="61"/>
        <v>0</v>
      </c>
      <c r="Y165" s="354">
        <f t="shared" si="62"/>
        <v>0</v>
      </c>
      <c r="Z165" s="354">
        <f t="shared" si="63"/>
        <v>0</v>
      </c>
      <c r="AA165" s="354">
        <f t="shared" si="64"/>
        <v>0</v>
      </c>
      <c r="AB165" s="354">
        <f t="shared" si="65"/>
        <v>1</v>
      </c>
      <c r="AC165" s="354">
        <f t="shared" si="66"/>
        <v>0</v>
      </c>
      <c r="AD165" s="354">
        <f t="shared" si="67"/>
        <v>1</v>
      </c>
      <c r="AE165" s="354">
        <f t="shared" si="68"/>
        <v>0</v>
      </c>
      <c r="AF165" s="354"/>
      <c r="AG165" s="354"/>
      <c r="AK165" s="33">
        <v>37681</v>
      </c>
      <c r="AL165" s="96">
        <v>40.380371069072403</v>
      </c>
      <c r="AN165" s="34">
        <v>6.25</v>
      </c>
      <c r="AO165" s="34">
        <v>4618751191962.46</v>
      </c>
      <c r="AP165" s="34">
        <v>-1287567603.8650701</v>
      </c>
      <c r="AR165" s="357">
        <f t="shared" si="46"/>
        <v>0.61983471070211849</v>
      </c>
      <c r="AS165" s="357">
        <f t="shared" si="47"/>
        <v>0</v>
      </c>
      <c r="AT165" s="357">
        <f t="shared" si="48"/>
        <v>-1.062347582448496</v>
      </c>
      <c r="AU165" s="357">
        <f t="shared" si="49"/>
        <v>-79.700875051136848</v>
      </c>
      <c r="AV165" s="357"/>
      <c r="AW165" s="144">
        <f t="shared" si="50"/>
        <v>2.8011204481792717E-3</v>
      </c>
      <c r="AX165">
        <f t="shared" si="51"/>
        <v>0</v>
      </c>
      <c r="AY165">
        <f t="shared" si="52"/>
        <v>0</v>
      </c>
      <c r="AZ165">
        <f t="shared" si="53"/>
        <v>0</v>
      </c>
      <c r="BA165">
        <f t="shared" si="54"/>
        <v>0</v>
      </c>
      <c r="BB165">
        <f t="shared" si="55"/>
        <v>0</v>
      </c>
      <c r="BC165">
        <f t="shared" si="56"/>
        <v>1</v>
      </c>
    </row>
    <row r="166" spans="10:55" ht="15.5" x14ac:dyDescent="0.35">
      <c r="J166" s="360">
        <v>42401</v>
      </c>
      <c r="K166" s="361">
        <v>1</v>
      </c>
      <c r="L166" s="362">
        <v>4.5</v>
      </c>
      <c r="M166" s="363">
        <v>1</v>
      </c>
      <c r="N166" s="362">
        <v>62657.7</v>
      </c>
      <c r="O166" s="364">
        <v>-225712</v>
      </c>
      <c r="P166" s="365"/>
      <c r="Q166" s="366">
        <f t="shared" si="57"/>
        <v>-0.39999999999999991</v>
      </c>
      <c r="R166" s="366">
        <f t="shared" si="57"/>
        <v>0</v>
      </c>
      <c r="S166" s="366">
        <f t="shared" si="57"/>
        <v>0</v>
      </c>
      <c r="T166" s="366">
        <f t="shared" si="58"/>
        <v>25.953986712633043</v>
      </c>
      <c r="U166" s="354">
        <f t="shared" si="59"/>
        <v>-2.1385970151955327</v>
      </c>
      <c r="V166" s="354"/>
      <c r="W166" s="354">
        <f t="shared" si="60"/>
        <v>4.9504950495049506E-3</v>
      </c>
      <c r="X166" s="354">
        <f t="shared" si="61"/>
        <v>0</v>
      </c>
      <c r="Y166" s="354">
        <f t="shared" si="62"/>
        <v>0</v>
      </c>
      <c r="Z166" s="354">
        <f t="shared" si="63"/>
        <v>0</v>
      </c>
      <c r="AA166" s="354">
        <f t="shared" si="64"/>
        <v>0</v>
      </c>
      <c r="AB166" s="354">
        <f t="shared" si="65"/>
        <v>0</v>
      </c>
      <c r="AC166" s="354">
        <f t="shared" si="66"/>
        <v>0</v>
      </c>
      <c r="AD166" s="354">
        <f t="shared" si="67"/>
        <v>0</v>
      </c>
      <c r="AE166" s="354">
        <f t="shared" si="68"/>
        <v>0</v>
      </c>
      <c r="AF166" s="354"/>
      <c r="AG166" s="354"/>
      <c r="AK166" s="33">
        <v>37712</v>
      </c>
      <c r="AL166" s="96">
        <v>40.877870507300003</v>
      </c>
      <c r="AN166" s="34">
        <v>6.25</v>
      </c>
      <c r="AO166" s="34">
        <v>4759440803226.5801</v>
      </c>
      <c r="AP166" s="34">
        <v>-1413108430.36956</v>
      </c>
      <c r="AR166" s="357">
        <f t="shared" si="46"/>
        <v>1.232032854221683</v>
      </c>
      <c r="AS166" s="357">
        <f t="shared" si="47"/>
        <v>0</v>
      </c>
      <c r="AT166" s="357">
        <f t="shared" si="48"/>
        <v>3.046053043709041</v>
      </c>
      <c r="AU166" s="357">
        <f t="shared" si="49"/>
        <v>-9.7502318424008649</v>
      </c>
      <c r="AV166" s="357"/>
      <c r="AW166" s="144">
        <f t="shared" si="50"/>
        <v>2.8011204481792717E-3</v>
      </c>
      <c r="AX166">
        <f t="shared" si="51"/>
        <v>0</v>
      </c>
      <c r="AY166">
        <f t="shared" si="52"/>
        <v>0</v>
      </c>
      <c r="AZ166">
        <f t="shared" si="53"/>
        <v>0</v>
      </c>
      <c r="BA166">
        <f t="shared" si="54"/>
        <v>0</v>
      </c>
      <c r="BB166">
        <f t="shared" si="55"/>
        <v>1</v>
      </c>
      <c r="BC166">
        <f t="shared" si="56"/>
        <v>1</v>
      </c>
    </row>
    <row r="167" spans="10:55" ht="15.5" x14ac:dyDescent="0.35">
      <c r="J167" s="360">
        <v>42430</v>
      </c>
      <c r="K167" s="361">
        <v>0.9</v>
      </c>
      <c r="L167" s="362">
        <v>4.5999999999999996</v>
      </c>
      <c r="M167" s="363">
        <v>1</v>
      </c>
      <c r="N167" s="362">
        <v>50360.9</v>
      </c>
      <c r="O167" s="364">
        <v>-218338</v>
      </c>
      <c r="P167" s="365"/>
      <c r="Q167" s="366">
        <f t="shared" si="57"/>
        <v>-9.9999999999999978E-2</v>
      </c>
      <c r="R167" s="366">
        <f t="shared" si="57"/>
        <v>9.9999999999999645E-2</v>
      </c>
      <c r="S167" s="366">
        <f t="shared" si="57"/>
        <v>0</v>
      </c>
      <c r="T167" s="366">
        <f t="shared" si="58"/>
        <v>-19.625361288397112</v>
      </c>
      <c r="U167" s="354">
        <f t="shared" si="59"/>
        <v>3.2669951088112286</v>
      </c>
      <c r="V167" s="354"/>
      <c r="W167" s="354">
        <f t="shared" si="60"/>
        <v>4.9504950495049506E-3</v>
      </c>
      <c r="X167" s="354">
        <f t="shared" si="61"/>
        <v>1</v>
      </c>
      <c r="Y167" s="354">
        <f t="shared" si="62"/>
        <v>0</v>
      </c>
      <c r="Z167" s="354">
        <f t="shared" si="63"/>
        <v>1</v>
      </c>
      <c r="AA167" s="354">
        <f t="shared" si="64"/>
        <v>1</v>
      </c>
      <c r="AB167" s="354">
        <f t="shared" si="65"/>
        <v>0</v>
      </c>
      <c r="AC167" s="354">
        <f t="shared" si="66"/>
        <v>0</v>
      </c>
      <c r="AD167" s="354">
        <f t="shared" si="67"/>
        <v>0</v>
      </c>
      <c r="AE167" s="354">
        <f t="shared" si="68"/>
        <v>0</v>
      </c>
      <c r="AF167" s="354"/>
      <c r="AG167" s="354"/>
      <c r="AK167" s="33">
        <v>37742</v>
      </c>
      <c r="AL167" s="96">
        <v>40.960787080357001</v>
      </c>
      <c r="AN167" s="34">
        <v>6</v>
      </c>
      <c r="AO167" s="34">
        <v>4833995193287.0801</v>
      </c>
      <c r="AP167" s="34">
        <v>-1112603250.49071</v>
      </c>
      <c r="AR167" s="357">
        <f t="shared" si="46"/>
        <v>0.20283975664092138</v>
      </c>
      <c r="AS167" s="357">
        <f t="shared" si="47"/>
        <v>-0.25</v>
      </c>
      <c r="AT167" s="357">
        <f t="shared" si="48"/>
        <v>1.5664527229744545</v>
      </c>
      <c r="AU167" s="357">
        <f t="shared" si="49"/>
        <v>21.265542927959256</v>
      </c>
      <c r="AV167" s="357"/>
      <c r="AW167" s="144">
        <f t="shared" si="50"/>
        <v>2.8011204481792717E-3</v>
      </c>
      <c r="AX167">
        <f t="shared" si="51"/>
        <v>0</v>
      </c>
      <c r="AY167">
        <f t="shared" si="52"/>
        <v>0</v>
      </c>
      <c r="AZ167">
        <f t="shared" si="53"/>
        <v>0</v>
      </c>
      <c r="BA167">
        <f t="shared" si="54"/>
        <v>1</v>
      </c>
      <c r="BB167">
        <f t="shared" si="55"/>
        <v>1</v>
      </c>
      <c r="BC167">
        <f t="shared" si="56"/>
        <v>0</v>
      </c>
    </row>
    <row r="168" spans="10:55" ht="15.5" x14ac:dyDescent="0.35">
      <c r="J168" s="360">
        <v>42461</v>
      </c>
      <c r="K168" s="361">
        <v>1.1000000000000001</v>
      </c>
      <c r="L168" s="362">
        <v>4.5999999999999996</v>
      </c>
      <c r="M168" s="363">
        <v>1</v>
      </c>
      <c r="N168" s="362">
        <v>50684.3</v>
      </c>
      <c r="O168" s="364">
        <v>-221086</v>
      </c>
      <c r="P168" s="365"/>
      <c r="Q168" s="366">
        <f t="shared" si="57"/>
        <v>0.20000000000000007</v>
      </c>
      <c r="R168" s="366">
        <f t="shared" si="57"/>
        <v>0</v>
      </c>
      <c r="S168" s="366">
        <f t="shared" si="57"/>
        <v>0</v>
      </c>
      <c r="T168" s="366">
        <f t="shared" si="58"/>
        <v>0.6421648540832301</v>
      </c>
      <c r="U168" s="354">
        <f t="shared" si="59"/>
        <v>-1.258599052844672</v>
      </c>
      <c r="V168" s="354"/>
      <c r="W168" s="354">
        <f t="shared" si="60"/>
        <v>4.9504950495049506E-3</v>
      </c>
      <c r="X168" s="354">
        <f t="shared" si="61"/>
        <v>0</v>
      </c>
      <c r="Y168" s="354">
        <f t="shared" si="62"/>
        <v>0</v>
      </c>
      <c r="Z168" s="354">
        <f t="shared" si="63"/>
        <v>0</v>
      </c>
      <c r="AA168" s="354">
        <f t="shared" si="64"/>
        <v>0</v>
      </c>
      <c r="AB168" s="354">
        <f t="shared" si="65"/>
        <v>0</v>
      </c>
      <c r="AC168" s="354">
        <f t="shared" si="66"/>
        <v>0</v>
      </c>
      <c r="AD168" s="354">
        <f t="shared" si="67"/>
        <v>1</v>
      </c>
      <c r="AE168" s="354">
        <f t="shared" si="68"/>
        <v>0</v>
      </c>
      <c r="AF168" s="354"/>
      <c r="AG168" s="354"/>
      <c r="AK168" s="33">
        <v>37773</v>
      </c>
      <c r="AL168" s="96">
        <v>41.209536799451698</v>
      </c>
      <c r="AN168" s="34">
        <v>6</v>
      </c>
      <c r="AO168" s="34">
        <v>4923172186493.2002</v>
      </c>
      <c r="AP168" s="34">
        <v>-1287972170.2137401</v>
      </c>
      <c r="AR168" s="357">
        <f t="shared" si="46"/>
        <v>0.60728744935173928</v>
      </c>
      <c r="AS168" s="357">
        <f t="shared" si="47"/>
        <v>0</v>
      </c>
      <c r="AT168" s="357">
        <f t="shared" si="48"/>
        <v>1.844788619772715</v>
      </c>
      <c r="AU168" s="357">
        <f t="shared" si="49"/>
        <v>-15.76203553653867</v>
      </c>
      <c r="AV168" s="357"/>
      <c r="AW168" s="144">
        <f t="shared" si="50"/>
        <v>2.8011204481792717E-3</v>
      </c>
      <c r="AX168">
        <f t="shared" si="51"/>
        <v>0</v>
      </c>
      <c r="AY168">
        <f t="shared" si="52"/>
        <v>0</v>
      </c>
      <c r="AZ168">
        <f t="shared" si="53"/>
        <v>0</v>
      </c>
      <c r="BA168">
        <f t="shared" si="54"/>
        <v>0</v>
      </c>
      <c r="BB168">
        <f t="shared" si="55"/>
        <v>1</v>
      </c>
      <c r="BC168">
        <f t="shared" si="56"/>
        <v>1</v>
      </c>
    </row>
    <row r="169" spans="10:55" ht="15.5" x14ac:dyDescent="0.35">
      <c r="J169" s="360">
        <v>42491</v>
      </c>
      <c r="K169" s="361">
        <v>1</v>
      </c>
      <c r="L169" s="362">
        <v>4.4000000000000004</v>
      </c>
      <c r="M169" s="363">
        <v>1</v>
      </c>
      <c r="N169" s="362">
        <v>63743.8</v>
      </c>
      <c r="O169" s="364">
        <v>-223764</v>
      </c>
      <c r="P169" s="365"/>
      <c r="Q169" s="366">
        <f t="shared" si="57"/>
        <v>-0.10000000000000009</v>
      </c>
      <c r="R169" s="366">
        <f t="shared" si="57"/>
        <v>-0.19999999999999929</v>
      </c>
      <c r="S169" s="366">
        <f t="shared" si="57"/>
        <v>0</v>
      </c>
      <c r="T169" s="366">
        <f t="shared" si="58"/>
        <v>25.766361575478008</v>
      </c>
      <c r="U169" s="354">
        <f t="shared" si="59"/>
        <v>-1.2112933428620536</v>
      </c>
      <c r="V169" s="354"/>
      <c r="W169" s="354">
        <f t="shared" si="60"/>
        <v>4.9504950495049506E-3</v>
      </c>
      <c r="X169" s="354">
        <f t="shared" si="61"/>
        <v>0</v>
      </c>
      <c r="Y169" s="354">
        <f t="shared" si="62"/>
        <v>0</v>
      </c>
      <c r="Z169" s="354">
        <f t="shared" si="63"/>
        <v>0</v>
      </c>
      <c r="AA169" s="354">
        <f t="shared" si="64"/>
        <v>0</v>
      </c>
      <c r="AB169" s="354">
        <f t="shared" si="65"/>
        <v>0</v>
      </c>
      <c r="AC169" s="354">
        <f t="shared" si="66"/>
        <v>0</v>
      </c>
      <c r="AD169" s="354">
        <f t="shared" si="67"/>
        <v>0</v>
      </c>
      <c r="AE169" s="354">
        <f t="shared" si="68"/>
        <v>0</v>
      </c>
      <c r="AF169" s="354"/>
      <c r="AG169" s="354"/>
      <c r="AK169" s="33">
        <v>37803</v>
      </c>
      <c r="AL169" s="96">
        <v>41.5412030916034</v>
      </c>
      <c r="AN169" s="34">
        <v>6</v>
      </c>
      <c r="AO169" s="34">
        <v>4956446280626.3301</v>
      </c>
      <c r="AP169" s="34">
        <v>-936078751.34759605</v>
      </c>
      <c r="AR169" s="357">
        <f t="shared" si="46"/>
        <v>0.80482897385081764</v>
      </c>
      <c r="AS169" s="357">
        <f t="shared" si="47"/>
        <v>0</v>
      </c>
      <c r="AT169" s="357">
        <f t="shared" si="48"/>
        <v>0.67586695879575132</v>
      </c>
      <c r="AU169" s="357">
        <f t="shared" si="49"/>
        <v>27.321507949022454</v>
      </c>
      <c r="AV169" s="357"/>
      <c r="AW169" s="144">
        <f t="shared" si="50"/>
        <v>2.8011204481792717E-3</v>
      </c>
      <c r="AX169">
        <f t="shared" si="51"/>
        <v>0</v>
      </c>
      <c r="AY169">
        <f t="shared" si="52"/>
        <v>0</v>
      </c>
      <c r="AZ169">
        <f t="shared" si="53"/>
        <v>0</v>
      </c>
      <c r="BA169">
        <f t="shared" si="54"/>
        <v>0</v>
      </c>
      <c r="BB169">
        <f t="shared" si="55"/>
        <v>1</v>
      </c>
      <c r="BC169">
        <f t="shared" si="56"/>
        <v>0</v>
      </c>
    </row>
    <row r="170" spans="10:55" ht="15.5" x14ac:dyDescent="0.35">
      <c r="J170" s="360">
        <v>42522</v>
      </c>
      <c r="K170" s="361">
        <v>1</v>
      </c>
      <c r="L170" s="362">
        <v>4.5</v>
      </c>
      <c r="M170" s="363">
        <v>1</v>
      </c>
      <c r="N170" s="362">
        <v>51263.8</v>
      </c>
      <c r="O170" s="364">
        <v>-228325</v>
      </c>
      <c r="P170" s="365"/>
      <c r="Q170" s="366">
        <f t="shared" si="57"/>
        <v>0</v>
      </c>
      <c r="R170" s="366">
        <f t="shared" si="57"/>
        <v>9.9999999999999645E-2</v>
      </c>
      <c r="S170" s="366">
        <f t="shared" si="57"/>
        <v>0</v>
      </c>
      <c r="T170" s="366">
        <f t="shared" si="58"/>
        <v>-19.578374681145462</v>
      </c>
      <c r="U170" s="354">
        <f t="shared" si="59"/>
        <v>-2.0383082175863856</v>
      </c>
      <c r="V170" s="354"/>
      <c r="W170" s="354">
        <f t="shared" si="60"/>
        <v>4.9504950495049506E-3</v>
      </c>
      <c r="X170" s="354">
        <f t="shared" si="61"/>
        <v>0</v>
      </c>
      <c r="Y170" s="354">
        <f t="shared" si="62"/>
        <v>0</v>
      </c>
      <c r="Z170" s="354">
        <f t="shared" si="63"/>
        <v>0</v>
      </c>
      <c r="AA170" s="354">
        <f t="shared" si="64"/>
        <v>0</v>
      </c>
      <c r="AB170" s="354">
        <f t="shared" si="65"/>
        <v>0</v>
      </c>
      <c r="AC170" s="354">
        <f t="shared" si="66"/>
        <v>0</v>
      </c>
      <c r="AD170" s="354">
        <f t="shared" si="67"/>
        <v>0</v>
      </c>
      <c r="AE170" s="354">
        <f t="shared" si="68"/>
        <v>0</v>
      </c>
      <c r="AF170" s="354"/>
      <c r="AG170" s="354"/>
      <c r="AK170" s="33">
        <v>37834</v>
      </c>
      <c r="AL170" s="96">
        <v>41.375369945527602</v>
      </c>
      <c r="AN170" s="34">
        <v>6</v>
      </c>
      <c r="AO170" s="34">
        <v>4990625577273.4707</v>
      </c>
      <c r="AP170" s="34">
        <v>-1285044232.2404101</v>
      </c>
      <c r="AR170" s="357">
        <f t="shared" si="46"/>
        <v>-0.39920159681007689</v>
      </c>
      <c r="AS170" s="357">
        <f t="shared" si="47"/>
        <v>0</v>
      </c>
      <c r="AT170" s="357">
        <f t="shared" si="48"/>
        <v>0.68959279919445626</v>
      </c>
      <c r="AU170" s="357">
        <f t="shared" si="49"/>
        <v>-37.27950029743085</v>
      </c>
      <c r="AV170" s="357"/>
      <c r="AW170" s="144">
        <f t="shared" si="50"/>
        <v>2.8011204481792717E-3</v>
      </c>
      <c r="AX170">
        <f t="shared" si="51"/>
        <v>0</v>
      </c>
      <c r="AY170">
        <f t="shared" si="52"/>
        <v>0</v>
      </c>
      <c r="AZ170">
        <f t="shared" si="53"/>
        <v>0</v>
      </c>
      <c r="BA170">
        <f t="shared" si="54"/>
        <v>0</v>
      </c>
      <c r="BB170">
        <f t="shared" si="55"/>
        <v>0</v>
      </c>
      <c r="BC170">
        <f t="shared" si="56"/>
        <v>0</v>
      </c>
    </row>
    <row r="171" spans="10:55" ht="15.5" x14ac:dyDescent="0.35">
      <c r="J171" s="360">
        <v>42552</v>
      </c>
      <c r="K171" s="361">
        <v>0.8</v>
      </c>
      <c r="L171" s="362">
        <v>4.4000000000000004</v>
      </c>
      <c r="M171" s="363">
        <v>1</v>
      </c>
      <c r="N171" s="362">
        <v>51463.9</v>
      </c>
      <c r="O171" s="364">
        <v>-227337</v>
      </c>
      <c r="P171" s="365"/>
      <c r="Q171" s="366">
        <f t="shared" si="57"/>
        <v>-0.19999999999999996</v>
      </c>
      <c r="R171" s="366">
        <f t="shared" si="57"/>
        <v>-9.9999999999999645E-2</v>
      </c>
      <c r="S171" s="366">
        <f t="shared" si="57"/>
        <v>0</v>
      </c>
      <c r="T171" s="366">
        <f t="shared" si="58"/>
        <v>0.39033391984206894</v>
      </c>
      <c r="U171" s="354">
        <f t="shared" si="59"/>
        <v>0.43271652250082115</v>
      </c>
      <c r="V171" s="354"/>
      <c r="W171" s="354">
        <f t="shared" si="60"/>
        <v>4.9504950495049506E-3</v>
      </c>
      <c r="X171" s="354">
        <f t="shared" si="61"/>
        <v>0</v>
      </c>
      <c r="Y171" s="354">
        <f t="shared" si="62"/>
        <v>0</v>
      </c>
      <c r="Z171" s="354">
        <f t="shared" si="63"/>
        <v>0</v>
      </c>
      <c r="AA171" s="354">
        <f t="shared" si="64"/>
        <v>1</v>
      </c>
      <c r="AB171" s="354">
        <f t="shared" si="65"/>
        <v>0</v>
      </c>
      <c r="AC171" s="354">
        <f t="shared" si="66"/>
        <v>0</v>
      </c>
      <c r="AD171" s="354">
        <f t="shared" si="67"/>
        <v>0</v>
      </c>
      <c r="AE171" s="354">
        <f t="shared" si="68"/>
        <v>0</v>
      </c>
      <c r="AF171" s="354"/>
      <c r="AG171" s="354"/>
      <c r="AK171" s="33">
        <v>37865</v>
      </c>
      <c r="AL171" s="96">
        <v>41.375369945527602</v>
      </c>
      <c r="AN171" s="34">
        <v>6</v>
      </c>
      <c r="AO171" s="34">
        <v>4999535743360.7002</v>
      </c>
      <c r="AP171" s="34">
        <v>-801647281.52174401</v>
      </c>
      <c r="AR171" s="357">
        <f t="shared" si="46"/>
        <v>0</v>
      </c>
      <c r="AS171" s="357">
        <f t="shared" si="47"/>
        <v>0</v>
      </c>
      <c r="AT171" s="357">
        <f t="shared" si="48"/>
        <v>0.1785380599940215</v>
      </c>
      <c r="AU171" s="357">
        <f t="shared" si="49"/>
        <v>37.617144888148154</v>
      </c>
      <c r="AV171" s="357"/>
      <c r="AW171" s="144">
        <f t="shared" si="50"/>
        <v>2.8011204481792717E-3</v>
      </c>
      <c r="AX171">
        <f t="shared" si="51"/>
        <v>0</v>
      </c>
      <c r="AY171">
        <f t="shared" si="52"/>
        <v>0</v>
      </c>
      <c r="AZ171">
        <f t="shared" si="53"/>
        <v>0</v>
      </c>
      <c r="BA171">
        <f t="shared" si="54"/>
        <v>0</v>
      </c>
      <c r="BB171">
        <f t="shared" si="55"/>
        <v>0</v>
      </c>
      <c r="BC171">
        <f t="shared" si="56"/>
        <v>0</v>
      </c>
    </row>
    <row r="172" spans="10:55" ht="15.5" x14ac:dyDescent="0.35">
      <c r="J172" s="360">
        <v>42583</v>
      </c>
      <c r="K172" s="361">
        <v>1.1000000000000001</v>
      </c>
      <c r="L172" s="362">
        <v>4.5</v>
      </c>
      <c r="M172" s="363">
        <v>1</v>
      </c>
      <c r="N172" s="362">
        <v>64798.8</v>
      </c>
      <c r="O172" s="364">
        <v>-229714</v>
      </c>
      <c r="P172" s="365"/>
      <c r="Q172" s="366">
        <f t="shared" si="57"/>
        <v>0.30000000000000004</v>
      </c>
      <c r="R172" s="366">
        <f t="shared" si="57"/>
        <v>9.9999999999999645E-2</v>
      </c>
      <c r="S172" s="366">
        <f t="shared" si="57"/>
        <v>0</v>
      </c>
      <c r="T172" s="366">
        <f t="shared" si="58"/>
        <v>25.911172686096467</v>
      </c>
      <c r="U172" s="354">
        <f t="shared" si="59"/>
        <v>-1.0455843087574834</v>
      </c>
      <c r="V172" s="354"/>
      <c r="W172" s="354">
        <f t="shared" si="60"/>
        <v>4.9504950495049506E-3</v>
      </c>
      <c r="X172" s="354">
        <f t="shared" si="61"/>
        <v>0</v>
      </c>
      <c r="Y172" s="354">
        <f t="shared" si="62"/>
        <v>0</v>
      </c>
      <c r="Z172" s="354">
        <f t="shared" si="63"/>
        <v>0</v>
      </c>
      <c r="AA172" s="354">
        <f t="shared" si="64"/>
        <v>0</v>
      </c>
      <c r="AB172" s="354">
        <f t="shared" si="65"/>
        <v>0</v>
      </c>
      <c r="AC172" s="354">
        <f t="shared" si="66"/>
        <v>0</v>
      </c>
      <c r="AD172" s="354">
        <f t="shared" si="67"/>
        <v>1</v>
      </c>
      <c r="AE172" s="354">
        <f t="shared" si="68"/>
        <v>0</v>
      </c>
      <c r="AF172" s="354"/>
      <c r="AG172" s="354"/>
      <c r="AK172" s="33">
        <v>37895</v>
      </c>
      <c r="AL172" s="96">
        <v>41.707036237679297</v>
      </c>
      <c r="AN172" s="34">
        <v>6</v>
      </c>
      <c r="AO172" s="34">
        <v>5252284518222.8604</v>
      </c>
      <c r="AP172" s="34">
        <v>-1233207181.4504399</v>
      </c>
      <c r="AR172" s="357">
        <f t="shared" si="46"/>
        <v>0.80160320642050464</v>
      </c>
      <c r="AS172" s="357">
        <f t="shared" si="47"/>
        <v>0</v>
      </c>
      <c r="AT172" s="357">
        <f t="shared" si="48"/>
        <v>5.0554449020152781</v>
      </c>
      <c r="AU172" s="357">
        <f t="shared" si="49"/>
        <v>-53.83413751612531</v>
      </c>
      <c r="AV172" s="357"/>
      <c r="AW172" s="144">
        <f t="shared" si="50"/>
        <v>2.8011204481792717E-3</v>
      </c>
      <c r="AX172">
        <f t="shared" si="51"/>
        <v>0</v>
      </c>
      <c r="AY172">
        <f t="shared" si="52"/>
        <v>0</v>
      </c>
      <c r="AZ172">
        <f t="shared" si="53"/>
        <v>0</v>
      </c>
      <c r="BA172">
        <f t="shared" si="54"/>
        <v>0</v>
      </c>
      <c r="BB172">
        <f t="shared" si="55"/>
        <v>1</v>
      </c>
      <c r="BC172">
        <f t="shared" si="56"/>
        <v>1</v>
      </c>
    </row>
    <row r="173" spans="10:55" ht="15.5" x14ac:dyDescent="0.35">
      <c r="J173" s="360">
        <v>42614</v>
      </c>
      <c r="K173" s="361">
        <v>1.5</v>
      </c>
      <c r="L173" s="362">
        <v>4.5</v>
      </c>
      <c r="M173" s="363">
        <v>1</v>
      </c>
      <c r="N173" s="362">
        <v>52106.8</v>
      </c>
      <c r="O173" s="364">
        <v>-227757</v>
      </c>
      <c r="P173" s="365"/>
      <c r="Q173" s="366">
        <f t="shared" si="57"/>
        <v>0.39999999999999991</v>
      </c>
      <c r="R173" s="366">
        <f t="shared" si="57"/>
        <v>0</v>
      </c>
      <c r="S173" s="366">
        <f t="shared" si="57"/>
        <v>0</v>
      </c>
      <c r="T173" s="366">
        <f t="shared" si="58"/>
        <v>-19.58678247128033</v>
      </c>
      <c r="U173" s="354">
        <f t="shared" si="59"/>
        <v>0.85192892030960232</v>
      </c>
      <c r="V173" s="354"/>
      <c r="W173" s="354">
        <f t="shared" si="60"/>
        <v>4.9504950495049506E-3</v>
      </c>
      <c r="X173" s="354">
        <f t="shared" si="61"/>
        <v>0</v>
      </c>
      <c r="Y173" s="354">
        <f t="shared" si="62"/>
        <v>0</v>
      </c>
      <c r="Z173" s="354">
        <f t="shared" si="63"/>
        <v>0</v>
      </c>
      <c r="AA173" s="354">
        <f t="shared" si="64"/>
        <v>0</v>
      </c>
      <c r="AB173" s="354">
        <f t="shared" si="65"/>
        <v>0</v>
      </c>
      <c r="AC173" s="354">
        <f t="shared" si="66"/>
        <v>0</v>
      </c>
      <c r="AD173" s="354">
        <f t="shared" si="67"/>
        <v>0</v>
      </c>
      <c r="AE173" s="354">
        <f t="shared" si="68"/>
        <v>1</v>
      </c>
      <c r="AF173" s="354"/>
      <c r="AG173" s="354"/>
      <c r="AK173" s="33">
        <v>37926</v>
      </c>
      <c r="AL173" s="96">
        <v>41.789952810698097</v>
      </c>
      <c r="AN173" s="34">
        <v>6</v>
      </c>
      <c r="AO173" s="34">
        <v>5222652473095.0605</v>
      </c>
      <c r="AP173" s="34">
        <v>-1331588530.0932698</v>
      </c>
      <c r="AR173" s="357">
        <f t="shared" si="46"/>
        <v>0.19880715701368962</v>
      </c>
      <c r="AS173" s="357">
        <f t="shared" si="47"/>
        <v>0</v>
      </c>
      <c r="AT173" s="357">
        <f t="shared" si="48"/>
        <v>-0.5641744087737649</v>
      </c>
      <c r="AU173" s="357">
        <f t="shared" si="49"/>
        <v>-7.9776821058663003</v>
      </c>
      <c r="AV173" s="357"/>
      <c r="AW173" s="144">
        <f t="shared" si="50"/>
        <v>2.8011204481792717E-3</v>
      </c>
      <c r="AX173">
        <f t="shared" si="51"/>
        <v>0</v>
      </c>
      <c r="AY173">
        <f t="shared" si="52"/>
        <v>0</v>
      </c>
      <c r="AZ173">
        <f t="shared" si="53"/>
        <v>0</v>
      </c>
      <c r="BA173">
        <f t="shared" si="54"/>
        <v>0</v>
      </c>
      <c r="BB173">
        <f t="shared" si="55"/>
        <v>0</v>
      </c>
      <c r="BC173">
        <f t="shared" si="56"/>
        <v>1</v>
      </c>
    </row>
    <row r="174" spans="10:55" ht="15.5" x14ac:dyDescent="0.35">
      <c r="J174" s="360">
        <v>42644</v>
      </c>
      <c r="K174" s="361">
        <v>1.6</v>
      </c>
      <c r="L174" s="362">
        <v>4.5</v>
      </c>
      <c r="M174" s="363">
        <v>1</v>
      </c>
      <c r="N174" s="362">
        <v>65494.5</v>
      </c>
      <c r="O174" s="364">
        <v>-229117</v>
      </c>
      <c r="P174" s="365"/>
      <c r="Q174" s="366">
        <f t="shared" si="57"/>
        <v>0.10000000000000009</v>
      </c>
      <c r="R174" s="366">
        <f t="shared" si="57"/>
        <v>0</v>
      </c>
      <c r="S174" s="366">
        <f t="shared" si="57"/>
        <v>0</v>
      </c>
      <c r="T174" s="366">
        <f t="shared" si="58"/>
        <v>25.692807848495775</v>
      </c>
      <c r="U174" s="354">
        <f t="shared" si="59"/>
        <v>-0.59712764042378497</v>
      </c>
      <c r="V174" s="354"/>
      <c r="W174" s="354">
        <f t="shared" si="60"/>
        <v>4.9504950495049506E-3</v>
      </c>
      <c r="X174" s="354">
        <f t="shared" si="61"/>
        <v>0</v>
      </c>
      <c r="Y174" s="354">
        <f t="shared" si="62"/>
        <v>0</v>
      </c>
      <c r="Z174" s="354">
        <f t="shared" si="63"/>
        <v>0</v>
      </c>
      <c r="AA174" s="354">
        <f t="shared" si="64"/>
        <v>0</v>
      </c>
      <c r="AB174" s="354">
        <f t="shared" si="65"/>
        <v>0</v>
      </c>
      <c r="AC174" s="354">
        <f t="shared" si="66"/>
        <v>0</v>
      </c>
      <c r="AD174" s="354">
        <f t="shared" si="67"/>
        <v>1</v>
      </c>
      <c r="AE174" s="354">
        <f t="shared" si="68"/>
        <v>0</v>
      </c>
      <c r="AF174" s="354"/>
      <c r="AG174" s="354"/>
      <c r="AK174" s="33">
        <v>37956</v>
      </c>
      <c r="AL174" s="96">
        <v>41.624119664622199</v>
      </c>
      <c r="AN174" s="34">
        <v>6</v>
      </c>
      <c r="AO174" s="34">
        <v>5312841862263.5205</v>
      </c>
      <c r="AP174" s="34">
        <v>-1260162539.8278999</v>
      </c>
      <c r="AR174" s="357">
        <f t="shared" si="46"/>
        <v>-0.39682539682946116</v>
      </c>
      <c r="AS174" s="357">
        <f t="shared" si="47"/>
        <v>0</v>
      </c>
      <c r="AT174" s="357">
        <f t="shared" si="48"/>
        <v>1.7268885807179071</v>
      </c>
      <c r="AU174" s="357">
        <f t="shared" si="49"/>
        <v>5.3639685722110366</v>
      </c>
      <c r="AV174" s="357"/>
      <c r="AW174" s="144">
        <f t="shared" si="50"/>
        <v>2.8011204481792717E-3</v>
      </c>
      <c r="AX174">
        <f t="shared" si="51"/>
        <v>0</v>
      </c>
      <c r="AY174">
        <f t="shared" si="52"/>
        <v>0</v>
      </c>
      <c r="AZ174">
        <f t="shared" si="53"/>
        <v>1</v>
      </c>
      <c r="BA174">
        <f t="shared" si="54"/>
        <v>0</v>
      </c>
      <c r="BB174">
        <f t="shared" si="55"/>
        <v>0</v>
      </c>
      <c r="BC174">
        <f t="shared" si="56"/>
        <v>0</v>
      </c>
    </row>
    <row r="175" spans="10:55" ht="15.5" x14ac:dyDescent="0.35">
      <c r="J175" s="360">
        <v>42675</v>
      </c>
      <c r="K175" s="361">
        <v>1.7</v>
      </c>
      <c r="L175" s="362">
        <v>4.3</v>
      </c>
      <c r="M175" s="363">
        <v>1</v>
      </c>
      <c r="N175" s="362">
        <v>52708.9</v>
      </c>
      <c r="O175" s="364">
        <v>-232121</v>
      </c>
      <c r="P175" s="365"/>
      <c r="Q175" s="366">
        <f t="shared" si="57"/>
        <v>9.9999999999999867E-2</v>
      </c>
      <c r="R175" s="366">
        <f t="shared" si="57"/>
        <v>-0.20000000000000018</v>
      </c>
      <c r="S175" s="366">
        <f t="shared" si="57"/>
        <v>0</v>
      </c>
      <c r="T175" s="366">
        <f t="shared" si="58"/>
        <v>-19.521639221614027</v>
      </c>
      <c r="U175" s="354">
        <f t="shared" si="59"/>
        <v>-1.3111205192107089</v>
      </c>
      <c r="V175" s="354"/>
      <c r="W175" s="354">
        <f t="shared" si="60"/>
        <v>4.9504950495049506E-3</v>
      </c>
      <c r="X175" s="354">
        <f t="shared" si="61"/>
        <v>0</v>
      </c>
      <c r="Y175" s="354">
        <f t="shared" si="62"/>
        <v>0</v>
      </c>
      <c r="Z175" s="354">
        <f t="shared" si="63"/>
        <v>0</v>
      </c>
      <c r="AA175" s="354">
        <f t="shared" si="64"/>
        <v>0</v>
      </c>
      <c r="AB175" s="354">
        <f t="shared" si="65"/>
        <v>1</v>
      </c>
      <c r="AC175" s="354">
        <f t="shared" si="66"/>
        <v>0</v>
      </c>
      <c r="AD175" s="354">
        <f t="shared" si="67"/>
        <v>0</v>
      </c>
      <c r="AE175" s="354">
        <f t="shared" si="68"/>
        <v>1</v>
      </c>
      <c r="AF175" s="354"/>
      <c r="AG175" s="354"/>
      <c r="AK175" s="33">
        <v>37987</v>
      </c>
      <c r="AL175" s="96">
        <v>41.789952810698097</v>
      </c>
      <c r="AN175" s="34">
        <v>6</v>
      </c>
      <c r="AO175" s="34">
        <v>5372915545268.2598</v>
      </c>
      <c r="AP175" s="34">
        <v>-1802089620.17207</v>
      </c>
      <c r="AR175" s="357">
        <f t="shared" si="46"/>
        <v>0.39840637450608885</v>
      </c>
      <c r="AS175" s="357">
        <f t="shared" si="47"/>
        <v>0</v>
      </c>
      <c r="AT175" s="357">
        <f t="shared" si="48"/>
        <v>1.1307259760813781</v>
      </c>
      <c r="AU175" s="357">
        <f t="shared" si="49"/>
        <v>-43.004538162051773</v>
      </c>
      <c r="AV175" s="357"/>
      <c r="AW175" s="144">
        <f t="shared" si="50"/>
        <v>2.8011204481792717E-3</v>
      </c>
      <c r="AX175">
        <f t="shared" si="51"/>
        <v>0</v>
      </c>
      <c r="AY175">
        <f t="shared" si="52"/>
        <v>0</v>
      </c>
      <c r="AZ175">
        <f t="shared" si="53"/>
        <v>0</v>
      </c>
      <c r="BA175">
        <f t="shared" si="54"/>
        <v>0</v>
      </c>
      <c r="BB175">
        <f t="shared" si="55"/>
        <v>1</v>
      </c>
      <c r="BC175">
        <f t="shared" si="56"/>
        <v>1</v>
      </c>
    </row>
    <row r="176" spans="10:55" ht="15.5" x14ac:dyDescent="0.35">
      <c r="J176" s="360">
        <v>42705</v>
      </c>
      <c r="K176" s="361">
        <v>2.1</v>
      </c>
      <c r="L176" s="362">
        <v>4.3</v>
      </c>
      <c r="M176" s="363">
        <v>1.25</v>
      </c>
      <c r="N176" s="362">
        <v>52825.5</v>
      </c>
      <c r="O176" s="364">
        <v>-234564</v>
      </c>
      <c r="P176" s="365"/>
      <c r="Q176" s="366">
        <f t="shared" si="57"/>
        <v>0.40000000000000013</v>
      </c>
      <c r="R176" s="366">
        <f t="shared" si="57"/>
        <v>0</v>
      </c>
      <c r="S176" s="366">
        <f t="shared" si="57"/>
        <v>0.25</v>
      </c>
      <c r="T176" s="366">
        <f t="shared" si="58"/>
        <v>0.22121501302436314</v>
      </c>
      <c r="U176" s="354">
        <f t="shared" si="59"/>
        <v>-1.0524683247099573</v>
      </c>
      <c r="V176" s="354"/>
      <c r="W176" s="354">
        <f t="shared" si="60"/>
        <v>4.9504950495049506E-3</v>
      </c>
      <c r="X176" s="354">
        <f t="shared" si="61"/>
        <v>0</v>
      </c>
      <c r="Y176" s="354">
        <f t="shared" si="62"/>
        <v>0</v>
      </c>
      <c r="Z176" s="354">
        <f t="shared" si="63"/>
        <v>0</v>
      </c>
      <c r="AA176" s="354">
        <f t="shared" si="64"/>
        <v>0</v>
      </c>
      <c r="AB176" s="354">
        <f t="shared" si="65"/>
        <v>0</v>
      </c>
      <c r="AC176" s="354">
        <f t="shared" si="66"/>
        <v>0</v>
      </c>
      <c r="AD176" s="354">
        <f t="shared" si="67"/>
        <v>1</v>
      </c>
      <c r="AE176" s="354">
        <f t="shared" si="68"/>
        <v>0</v>
      </c>
      <c r="AF176" s="354"/>
      <c r="AG176" s="354"/>
      <c r="AK176" s="33">
        <v>38018</v>
      </c>
      <c r="AL176" s="96">
        <v>41.789952810698097</v>
      </c>
      <c r="AN176" s="34">
        <v>6</v>
      </c>
      <c r="AO176" s="34">
        <v>5496850612955.6797</v>
      </c>
      <c r="AP176" s="34">
        <v>-1205002368.3045702</v>
      </c>
      <c r="AR176" s="357">
        <f t="shared" si="46"/>
        <v>0</v>
      </c>
      <c r="AS176" s="357">
        <f t="shared" si="47"/>
        <v>0</v>
      </c>
      <c r="AT176" s="357">
        <f t="shared" si="48"/>
        <v>2.3066632379242447</v>
      </c>
      <c r="AU176" s="357">
        <f t="shared" si="49"/>
        <v>33.133049831921667</v>
      </c>
      <c r="AV176" s="357"/>
      <c r="AW176" s="144">
        <f t="shared" si="50"/>
        <v>2.8011204481792717E-3</v>
      </c>
      <c r="AX176">
        <f t="shared" si="51"/>
        <v>0</v>
      </c>
      <c r="AY176">
        <f t="shared" si="52"/>
        <v>0</v>
      </c>
      <c r="AZ176">
        <f t="shared" si="53"/>
        <v>0</v>
      </c>
      <c r="BA176">
        <f t="shared" si="54"/>
        <v>0</v>
      </c>
      <c r="BB176">
        <f t="shared" si="55"/>
        <v>0</v>
      </c>
      <c r="BC176">
        <f t="shared" si="56"/>
        <v>0</v>
      </c>
    </row>
    <row r="177" spans="10:55" ht="15.5" x14ac:dyDescent="0.35">
      <c r="J177" s="360">
        <v>42736</v>
      </c>
      <c r="K177" s="361">
        <v>2.5</v>
      </c>
      <c r="L177" s="362">
        <v>4.3</v>
      </c>
      <c r="M177" s="363">
        <v>1.25</v>
      </c>
      <c r="N177" s="362">
        <v>66366.3</v>
      </c>
      <c r="O177" s="364">
        <v>-238607</v>
      </c>
      <c r="P177" s="365"/>
      <c r="Q177" s="366">
        <f t="shared" si="57"/>
        <v>0.39999999999999991</v>
      </c>
      <c r="R177" s="366">
        <f t="shared" si="57"/>
        <v>0</v>
      </c>
      <c r="S177" s="366">
        <f t="shared" si="57"/>
        <v>0</v>
      </c>
      <c r="T177" s="366">
        <f t="shared" si="58"/>
        <v>25.633074935400522</v>
      </c>
      <c r="U177" s="354">
        <f t="shared" si="59"/>
        <v>-1.7236234034208147</v>
      </c>
      <c r="V177" s="354"/>
      <c r="W177" s="354">
        <f t="shared" si="60"/>
        <v>4.9504950495049506E-3</v>
      </c>
      <c r="X177" s="354">
        <f t="shared" si="61"/>
        <v>0</v>
      </c>
      <c r="Y177" s="354">
        <f t="shared" si="62"/>
        <v>0</v>
      </c>
      <c r="Z177" s="354">
        <f t="shared" si="63"/>
        <v>0</v>
      </c>
      <c r="AA177" s="354">
        <f t="shared" si="64"/>
        <v>0</v>
      </c>
      <c r="AB177" s="354">
        <f t="shared" si="65"/>
        <v>0</v>
      </c>
      <c r="AC177" s="354">
        <f t="shared" si="66"/>
        <v>0</v>
      </c>
      <c r="AD177" s="354">
        <f t="shared" si="67"/>
        <v>1</v>
      </c>
      <c r="AE177" s="354">
        <f t="shared" si="68"/>
        <v>0</v>
      </c>
      <c r="AF177" s="354"/>
      <c r="AG177" s="354"/>
      <c r="AK177" s="33">
        <v>38047</v>
      </c>
      <c r="AL177" s="96">
        <v>41.789952810698097</v>
      </c>
      <c r="AN177" s="34">
        <v>6</v>
      </c>
      <c r="AO177" s="34">
        <v>5616503200206.4502</v>
      </c>
      <c r="AP177" s="34">
        <v>-997369313.2276969</v>
      </c>
      <c r="AR177" s="357">
        <f t="shared" si="46"/>
        <v>0</v>
      </c>
      <c r="AS177" s="357">
        <f t="shared" si="47"/>
        <v>0</v>
      </c>
      <c r="AT177" s="357">
        <f t="shared" si="48"/>
        <v>2.1767480267474983</v>
      </c>
      <c r="AU177" s="357">
        <f t="shared" si="49"/>
        <v>17.230925061915979</v>
      </c>
      <c r="AV177" s="357"/>
      <c r="AW177" s="144">
        <f t="shared" si="50"/>
        <v>2.8011204481792717E-3</v>
      </c>
      <c r="AX177">
        <f t="shared" si="51"/>
        <v>0</v>
      </c>
      <c r="AY177">
        <f t="shared" si="52"/>
        <v>0</v>
      </c>
      <c r="AZ177">
        <f t="shared" si="53"/>
        <v>0</v>
      </c>
      <c r="BA177">
        <f t="shared" si="54"/>
        <v>0</v>
      </c>
      <c r="BB177">
        <f t="shared" si="55"/>
        <v>0</v>
      </c>
      <c r="BC177">
        <f t="shared" si="56"/>
        <v>0</v>
      </c>
    </row>
    <row r="178" spans="10:55" ht="15.5" x14ac:dyDescent="0.35">
      <c r="J178" s="360">
        <v>42767</v>
      </c>
      <c r="K178" s="361">
        <v>2.7</v>
      </c>
      <c r="L178" s="362">
        <v>4.3</v>
      </c>
      <c r="M178" s="363">
        <v>1.25</v>
      </c>
      <c r="N178" s="362">
        <v>53353.7</v>
      </c>
      <c r="O178" s="364">
        <v>-235704</v>
      </c>
      <c r="P178" s="365"/>
      <c r="Q178" s="366">
        <f t="shared" si="57"/>
        <v>0.20000000000000018</v>
      </c>
      <c r="R178" s="366">
        <f t="shared" si="57"/>
        <v>0</v>
      </c>
      <c r="S178" s="366">
        <f t="shared" si="57"/>
        <v>0</v>
      </c>
      <c r="T178" s="366">
        <f t="shared" si="58"/>
        <v>-19.607240421720068</v>
      </c>
      <c r="U178" s="354">
        <f t="shared" si="59"/>
        <v>1.2166449433587447</v>
      </c>
      <c r="V178" s="354"/>
      <c r="W178" s="354">
        <f t="shared" si="60"/>
        <v>4.9504950495049506E-3</v>
      </c>
      <c r="X178" s="354">
        <f t="shared" si="61"/>
        <v>0</v>
      </c>
      <c r="Y178" s="354">
        <f t="shared" si="62"/>
        <v>0</v>
      </c>
      <c r="Z178" s="354">
        <f t="shared" si="63"/>
        <v>0</v>
      </c>
      <c r="AA178" s="354">
        <f t="shared" si="64"/>
        <v>0</v>
      </c>
      <c r="AB178" s="354">
        <f t="shared" si="65"/>
        <v>0</v>
      </c>
      <c r="AC178" s="354">
        <f t="shared" si="66"/>
        <v>0</v>
      </c>
      <c r="AD178" s="354">
        <f t="shared" si="67"/>
        <v>0</v>
      </c>
      <c r="AE178" s="354">
        <f t="shared" si="68"/>
        <v>1</v>
      </c>
      <c r="AF178" s="354"/>
      <c r="AG178" s="354"/>
      <c r="AK178" s="33">
        <v>38078</v>
      </c>
      <c r="AL178" s="96">
        <v>41.789952810698097</v>
      </c>
      <c r="AN178" s="34">
        <v>6</v>
      </c>
      <c r="AO178" s="34">
        <v>5670102838235.04</v>
      </c>
      <c r="AP178" s="34">
        <v>-1274486314.2560501</v>
      </c>
      <c r="AR178" s="357">
        <f t="shared" si="46"/>
        <v>0</v>
      </c>
      <c r="AS178" s="357">
        <f t="shared" si="47"/>
        <v>0</v>
      </c>
      <c r="AT178" s="357">
        <f t="shared" si="48"/>
        <v>0.95432400050301114</v>
      </c>
      <c r="AU178" s="357">
        <f t="shared" si="49"/>
        <v>-27.784793190753415</v>
      </c>
      <c r="AV178" s="357"/>
      <c r="AW178" s="144">
        <f t="shared" si="50"/>
        <v>2.8011204481792717E-3</v>
      </c>
      <c r="AX178">
        <f t="shared" si="51"/>
        <v>0</v>
      </c>
      <c r="AY178">
        <f t="shared" si="52"/>
        <v>0</v>
      </c>
      <c r="AZ178">
        <f t="shared" si="53"/>
        <v>0</v>
      </c>
      <c r="BA178">
        <f t="shared" si="54"/>
        <v>0</v>
      </c>
      <c r="BB178">
        <f t="shared" si="55"/>
        <v>0</v>
      </c>
      <c r="BC178">
        <f t="shared" si="56"/>
        <v>0</v>
      </c>
    </row>
    <row r="179" spans="10:55" ht="15.5" x14ac:dyDescent="0.35">
      <c r="J179" s="360">
        <v>42795</v>
      </c>
      <c r="K179" s="361">
        <v>2.4</v>
      </c>
      <c r="L179" s="362">
        <v>4.0999999999999996</v>
      </c>
      <c r="M179" s="363">
        <v>1.5</v>
      </c>
      <c r="N179" s="362">
        <v>53607.1</v>
      </c>
      <c r="O179" s="364">
        <v>-236844</v>
      </c>
      <c r="P179" s="365"/>
      <c r="Q179" s="366">
        <f t="shared" si="57"/>
        <v>-0.30000000000000027</v>
      </c>
      <c r="R179" s="366">
        <f t="shared" si="57"/>
        <v>-0.20000000000000018</v>
      </c>
      <c r="S179" s="366">
        <f t="shared" si="57"/>
        <v>0.25</v>
      </c>
      <c r="T179" s="366">
        <f t="shared" si="58"/>
        <v>0.47494363090095248</v>
      </c>
      <c r="U179" s="354">
        <f t="shared" si="59"/>
        <v>-0.48365746868954285</v>
      </c>
      <c r="V179" s="354"/>
      <c r="W179" s="354">
        <f t="shared" si="60"/>
        <v>4.9504950495049506E-3</v>
      </c>
      <c r="X179" s="354">
        <f t="shared" si="61"/>
        <v>0</v>
      </c>
      <c r="Y179" s="354">
        <f t="shared" si="62"/>
        <v>1</v>
      </c>
      <c r="Z179" s="354">
        <f t="shared" si="63"/>
        <v>0</v>
      </c>
      <c r="AA179" s="354">
        <f t="shared" si="64"/>
        <v>0</v>
      </c>
      <c r="AB179" s="354">
        <f t="shared" si="65"/>
        <v>0</v>
      </c>
      <c r="AC179" s="354">
        <f t="shared" si="66"/>
        <v>0</v>
      </c>
      <c r="AD179" s="354">
        <f t="shared" si="67"/>
        <v>0</v>
      </c>
      <c r="AE179" s="354">
        <f t="shared" si="68"/>
        <v>0</v>
      </c>
      <c r="AF179" s="354"/>
      <c r="AG179" s="354"/>
      <c r="AK179" s="33">
        <v>38108</v>
      </c>
      <c r="AL179" s="96">
        <v>42.121619102849898</v>
      </c>
      <c r="AN179" s="34">
        <v>6</v>
      </c>
      <c r="AO179" s="34">
        <v>5686311286519.2305</v>
      </c>
      <c r="AP179" s="34">
        <v>-1665631002.71874</v>
      </c>
      <c r="AR179" s="357">
        <f t="shared" si="46"/>
        <v>0.79365079365893931</v>
      </c>
      <c r="AS179" s="357">
        <f t="shared" si="47"/>
        <v>0</v>
      </c>
      <c r="AT179" s="357">
        <f t="shared" si="48"/>
        <v>0.28585810075423096</v>
      </c>
      <c r="AU179" s="357">
        <f t="shared" si="49"/>
        <v>-30.69037965237084</v>
      </c>
      <c r="AV179" s="357"/>
      <c r="AW179" s="144">
        <f t="shared" si="50"/>
        <v>2.8011204481792717E-3</v>
      </c>
      <c r="AX179">
        <f t="shared" si="51"/>
        <v>0</v>
      </c>
      <c r="AY179">
        <f t="shared" si="52"/>
        <v>0</v>
      </c>
      <c r="AZ179">
        <f t="shared" si="53"/>
        <v>0</v>
      </c>
      <c r="BA179">
        <f t="shared" si="54"/>
        <v>0</v>
      </c>
      <c r="BB179">
        <f t="shared" si="55"/>
        <v>1</v>
      </c>
      <c r="BC179">
        <f t="shared" si="56"/>
        <v>1</v>
      </c>
    </row>
    <row r="180" spans="10:55" ht="15.5" x14ac:dyDescent="0.35">
      <c r="J180" s="360">
        <v>42826</v>
      </c>
      <c r="K180" s="361">
        <v>2.2000000000000002</v>
      </c>
      <c r="L180" s="362">
        <v>4</v>
      </c>
      <c r="M180" s="363">
        <v>1.5</v>
      </c>
      <c r="N180" s="362">
        <v>53819.1</v>
      </c>
      <c r="O180" s="364">
        <v>-238946</v>
      </c>
      <c r="P180" s="365"/>
      <c r="Q180" s="366">
        <f t="shared" si="57"/>
        <v>-0.19999999999999973</v>
      </c>
      <c r="R180" s="366">
        <f t="shared" si="57"/>
        <v>-9.9999999999999645E-2</v>
      </c>
      <c r="S180" s="366">
        <f t="shared" si="57"/>
        <v>0</v>
      </c>
      <c r="T180" s="366">
        <f t="shared" si="58"/>
        <v>0.395470003040642</v>
      </c>
      <c r="U180" s="354">
        <f t="shared" si="59"/>
        <v>-0.88750401107902244</v>
      </c>
      <c r="V180" s="354"/>
      <c r="W180" s="354">
        <f t="shared" si="60"/>
        <v>4.9504950495049506E-3</v>
      </c>
      <c r="X180" s="354">
        <f t="shared" si="61"/>
        <v>0</v>
      </c>
      <c r="Y180" s="354">
        <f t="shared" si="62"/>
        <v>0</v>
      </c>
      <c r="Z180" s="354">
        <f t="shared" si="63"/>
        <v>0</v>
      </c>
      <c r="AA180" s="354">
        <f t="shared" si="64"/>
        <v>0</v>
      </c>
      <c r="AB180" s="354">
        <f t="shared" si="65"/>
        <v>0</v>
      </c>
      <c r="AC180" s="354">
        <f t="shared" si="66"/>
        <v>0</v>
      </c>
      <c r="AD180" s="354">
        <f t="shared" si="67"/>
        <v>0</v>
      </c>
      <c r="AE180" s="354">
        <f t="shared" si="68"/>
        <v>0</v>
      </c>
      <c r="AF180" s="354"/>
      <c r="AG180" s="354"/>
      <c r="AK180" s="33">
        <v>38139</v>
      </c>
      <c r="AL180" s="96">
        <v>42.4532853950016</v>
      </c>
      <c r="AN180" s="34">
        <v>6</v>
      </c>
      <c r="AO180" s="34">
        <v>5702450613177.0098</v>
      </c>
      <c r="AP180" s="34">
        <v>-2553279948.1469502</v>
      </c>
      <c r="AR180" s="357">
        <f t="shared" si="46"/>
        <v>0.78740157481093143</v>
      </c>
      <c r="AS180" s="357">
        <f t="shared" si="47"/>
        <v>0</v>
      </c>
      <c r="AT180" s="357">
        <f t="shared" si="48"/>
        <v>0.28382770208239311</v>
      </c>
      <c r="AU180" s="357">
        <f t="shared" si="49"/>
        <v>-53.292052320071967</v>
      </c>
      <c r="AV180" s="357"/>
      <c r="AW180" s="144">
        <f t="shared" si="50"/>
        <v>2.8011204481792717E-3</v>
      </c>
      <c r="AX180">
        <f t="shared" si="51"/>
        <v>0</v>
      </c>
      <c r="AY180">
        <f t="shared" si="52"/>
        <v>0</v>
      </c>
      <c r="AZ180">
        <f t="shared" si="53"/>
        <v>0</v>
      </c>
      <c r="BA180">
        <f t="shared" si="54"/>
        <v>0</v>
      </c>
      <c r="BB180">
        <f t="shared" si="55"/>
        <v>1</v>
      </c>
      <c r="BC180">
        <f t="shared" si="56"/>
        <v>1</v>
      </c>
    </row>
    <row r="181" spans="10:55" ht="15.5" x14ac:dyDescent="0.35">
      <c r="J181" s="360">
        <v>42856</v>
      </c>
      <c r="K181" s="361">
        <v>1.9</v>
      </c>
      <c r="L181" s="362">
        <v>4</v>
      </c>
      <c r="M181" s="363">
        <v>1.5</v>
      </c>
      <c r="N181" s="362">
        <v>67590.8</v>
      </c>
      <c r="O181" s="364">
        <v>-238908</v>
      </c>
      <c r="P181" s="365"/>
      <c r="Q181" s="366">
        <f t="shared" si="57"/>
        <v>-0.30000000000000027</v>
      </c>
      <c r="R181" s="366">
        <f t="shared" si="57"/>
        <v>0</v>
      </c>
      <c r="S181" s="366">
        <f t="shared" si="57"/>
        <v>0</v>
      </c>
      <c r="T181" s="366">
        <f t="shared" si="58"/>
        <v>25.58887086554774</v>
      </c>
      <c r="U181" s="354">
        <f t="shared" si="59"/>
        <v>1.5903174775890788E-2</v>
      </c>
      <c r="V181" s="354"/>
      <c r="W181" s="354">
        <f t="shared" si="60"/>
        <v>4.9504950495049506E-3</v>
      </c>
      <c r="X181" s="354">
        <f t="shared" si="61"/>
        <v>0</v>
      </c>
      <c r="Y181" s="354">
        <f t="shared" si="62"/>
        <v>0</v>
      </c>
      <c r="Z181" s="354">
        <f t="shared" si="63"/>
        <v>0</v>
      </c>
      <c r="AA181" s="354">
        <f t="shared" si="64"/>
        <v>1</v>
      </c>
      <c r="AB181" s="354">
        <f t="shared" si="65"/>
        <v>0</v>
      </c>
      <c r="AC181" s="354">
        <f t="shared" si="66"/>
        <v>0</v>
      </c>
      <c r="AD181" s="354">
        <f t="shared" si="67"/>
        <v>0</v>
      </c>
      <c r="AE181" s="354">
        <f t="shared" si="68"/>
        <v>0</v>
      </c>
      <c r="AF181" s="354"/>
      <c r="AG181" s="354"/>
      <c r="AK181" s="33">
        <v>38169</v>
      </c>
      <c r="AL181" s="96">
        <v>42.8678682602104</v>
      </c>
      <c r="AN181" s="34">
        <v>6</v>
      </c>
      <c r="AO181" s="34">
        <v>5773381055350.71</v>
      </c>
      <c r="AP181" s="34">
        <v>-1798253129.2848101</v>
      </c>
      <c r="AR181" s="357">
        <f t="shared" si="46"/>
        <v>0.97656250005473644</v>
      </c>
      <c r="AS181" s="357">
        <f t="shared" si="47"/>
        <v>0</v>
      </c>
      <c r="AT181" s="357">
        <f t="shared" si="48"/>
        <v>1.2438589474110795</v>
      </c>
      <c r="AU181" s="357">
        <f t="shared" si="49"/>
        <v>29.57085921620553</v>
      </c>
      <c r="AV181" s="357"/>
      <c r="AW181" s="144">
        <f t="shared" si="50"/>
        <v>2.8011204481792717E-3</v>
      </c>
      <c r="AX181">
        <f t="shared" si="51"/>
        <v>0</v>
      </c>
      <c r="AY181">
        <f t="shared" si="52"/>
        <v>0</v>
      </c>
      <c r="AZ181">
        <f t="shared" si="53"/>
        <v>0</v>
      </c>
      <c r="BA181">
        <f t="shared" si="54"/>
        <v>0</v>
      </c>
      <c r="BB181">
        <f t="shared" si="55"/>
        <v>1</v>
      </c>
      <c r="BC181">
        <f t="shared" si="56"/>
        <v>0</v>
      </c>
    </row>
    <row r="182" spans="10:55" ht="15.5" x14ac:dyDescent="0.35">
      <c r="J182" s="360">
        <v>42887</v>
      </c>
      <c r="K182" s="361">
        <v>1.6</v>
      </c>
      <c r="L182" s="362">
        <v>4</v>
      </c>
      <c r="M182" s="363">
        <v>1.75</v>
      </c>
      <c r="N182" s="362">
        <v>54194.7</v>
      </c>
      <c r="O182" s="364">
        <v>-239868</v>
      </c>
      <c r="P182" s="365"/>
      <c r="Q182" s="366">
        <f t="shared" si="57"/>
        <v>-0.29999999999999982</v>
      </c>
      <c r="R182" s="366">
        <f t="shared" si="57"/>
        <v>0</v>
      </c>
      <c r="S182" s="366">
        <f t="shared" si="57"/>
        <v>0.25</v>
      </c>
      <c r="T182" s="366">
        <f t="shared" si="58"/>
        <v>-19.819413292933366</v>
      </c>
      <c r="U182" s="354">
        <f t="shared" si="59"/>
        <v>-0.40182831885077103</v>
      </c>
      <c r="V182" s="354"/>
      <c r="W182" s="354">
        <f t="shared" si="60"/>
        <v>4.9504950495049506E-3</v>
      </c>
      <c r="X182" s="354">
        <f t="shared" si="61"/>
        <v>0</v>
      </c>
      <c r="Y182" s="354">
        <f t="shared" si="62"/>
        <v>1</v>
      </c>
      <c r="Z182" s="354">
        <f t="shared" si="63"/>
        <v>1</v>
      </c>
      <c r="AA182" s="354">
        <f t="shared" si="64"/>
        <v>0</v>
      </c>
      <c r="AB182" s="354">
        <f t="shared" si="65"/>
        <v>0</v>
      </c>
      <c r="AC182" s="354">
        <f t="shared" si="66"/>
        <v>0</v>
      </c>
      <c r="AD182" s="354">
        <f t="shared" si="67"/>
        <v>0</v>
      </c>
      <c r="AE182" s="354">
        <f t="shared" si="68"/>
        <v>0</v>
      </c>
      <c r="AF182" s="354"/>
      <c r="AG182" s="354"/>
      <c r="AK182" s="33">
        <v>38200</v>
      </c>
      <c r="AL182" s="96">
        <v>43.282451125380902</v>
      </c>
      <c r="AN182" s="34">
        <v>6</v>
      </c>
      <c r="AO182" s="34">
        <v>5984290775551.1006</v>
      </c>
      <c r="AP182" s="34">
        <v>-2106700818.2294803</v>
      </c>
      <c r="AR182" s="357">
        <f t="shared" si="46"/>
        <v>0.96711798835892682</v>
      </c>
      <c r="AS182" s="357">
        <f t="shared" si="47"/>
        <v>0</v>
      </c>
      <c r="AT182" s="357">
        <f t="shared" si="48"/>
        <v>3.6531404765829842</v>
      </c>
      <c r="AU182" s="357">
        <f t="shared" si="49"/>
        <v>-17.152629066595541</v>
      </c>
      <c r="AV182" s="357"/>
      <c r="AW182" s="144">
        <f t="shared" si="50"/>
        <v>2.8011204481792717E-3</v>
      </c>
      <c r="AX182">
        <f t="shared" si="51"/>
        <v>0</v>
      </c>
      <c r="AY182">
        <f t="shared" si="52"/>
        <v>0</v>
      </c>
      <c r="AZ182">
        <f t="shared" si="53"/>
        <v>0</v>
      </c>
      <c r="BA182">
        <f t="shared" si="54"/>
        <v>0</v>
      </c>
      <c r="BB182">
        <f t="shared" si="55"/>
        <v>1</v>
      </c>
      <c r="BC182">
        <f t="shared" si="56"/>
        <v>1</v>
      </c>
    </row>
    <row r="183" spans="10:55" ht="15.5" x14ac:dyDescent="0.35">
      <c r="J183" s="360">
        <v>42917</v>
      </c>
      <c r="K183" s="361">
        <v>1.7</v>
      </c>
      <c r="L183" s="362">
        <v>3.9</v>
      </c>
      <c r="M183" s="363">
        <v>1.75</v>
      </c>
      <c r="N183" s="362">
        <v>68047.7</v>
      </c>
      <c r="O183" s="364">
        <v>-238908</v>
      </c>
      <c r="P183" s="365"/>
      <c r="Q183" s="366">
        <f t="shared" si="57"/>
        <v>9.9999999999999867E-2</v>
      </c>
      <c r="R183" s="366">
        <f t="shared" si="57"/>
        <v>-0.10000000000000009</v>
      </c>
      <c r="S183" s="366">
        <f t="shared" si="57"/>
        <v>0</v>
      </c>
      <c r="T183" s="366">
        <f t="shared" si="58"/>
        <v>25.561540150605133</v>
      </c>
      <c r="U183" s="354">
        <f t="shared" si="59"/>
        <v>0.40022012106658661</v>
      </c>
      <c r="V183" s="354"/>
      <c r="W183" s="354">
        <f t="shared" si="60"/>
        <v>4.9504950495049506E-3</v>
      </c>
      <c r="X183" s="354">
        <f t="shared" si="61"/>
        <v>0</v>
      </c>
      <c r="Y183" s="354">
        <f t="shared" si="62"/>
        <v>0</v>
      </c>
      <c r="Z183" s="354">
        <f t="shared" si="63"/>
        <v>0</v>
      </c>
      <c r="AA183" s="354">
        <f t="shared" si="64"/>
        <v>0</v>
      </c>
      <c r="AB183" s="354">
        <f t="shared" si="65"/>
        <v>1</v>
      </c>
      <c r="AC183" s="354">
        <f t="shared" si="66"/>
        <v>0</v>
      </c>
      <c r="AD183" s="354">
        <f t="shared" si="67"/>
        <v>1</v>
      </c>
      <c r="AE183" s="354">
        <f t="shared" si="68"/>
        <v>0</v>
      </c>
      <c r="AF183" s="354"/>
      <c r="AG183" s="354"/>
      <c r="AK183" s="33">
        <v>38231</v>
      </c>
      <c r="AL183" s="96">
        <v>43.365367698438</v>
      </c>
      <c r="AN183" s="34">
        <v>6</v>
      </c>
      <c r="AO183" s="34">
        <v>5856810098305.6396</v>
      </c>
      <c r="AP183" s="34">
        <v>-2432551098.1336598</v>
      </c>
      <c r="AR183" s="357">
        <f t="shared" si="46"/>
        <v>0.19157088127219152</v>
      </c>
      <c r="AS183" s="357">
        <f t="shared" si="47"/>
        <v>0</v>
      </c>
      <c r="AT183" s="357">
        <f t="shared" si="48"/>
        <v>-2.1302553974530269</v>
      </c>
      <c r="AU183" s="357">
        <f t="shared" si="49"/>
        <v>-15.467325834051348</v>
      </c>
      <c r="AV183" s="357"/>
      <c r="AW183" s="144">
        <f t="shared" si="50"/>
        <v>2.8011204481792717E-3</v>
      </c>
      <c r="AX183">
        <f t="shared" si="51"/>
        <v>0</v>
      </c>
      <c r="AY183">
        <f t="shared" si="52"/>
        <v>0</v>
      </c>
      <c r="AZ183">
        <f t="shared" si="53"/>
        <v>0</v>
      </c>
      <c r="BA183">
        <f t="shared" si="54"/>
        <v>0</v>
      </c>
      <c r="BB183">
        <f t="shared" si="55"/>
        <v>0</v>
      </c>
      <c r="BC183">
        <f t="shared" si="56"/>
        <v>1</v>
      </c>
    </row>
    <row r="184" spans="10:55" ht="15.5" x14ac:dyDescent="0.35">
      <c r="J184" s="360">
        <v>42948</v>
      </c>
      <c r="K184" s="361">
        <v>1.9</v>
      </c>
      <c r="L184" s="362">
        <v>4.0999999999999996</v>
      </c>
      <c r="M184" s="363">
        <v>1.75</v>
      </c>
      <c r="N184" s="362">
        <v>54675.6</v>
      </c>
      <c r="O184" s="364">
        <v>-239254</v>
      </c>
      <c r="P184" s="365"/>
      <c r="Q184" s="366">
        <f t="shared" si="57"/>
        <v>0.19999999999999996</v>
      </c>
      <c r="R184" s="366">
        <f t="shared" si="57"/>
        <v>0.19999999999999973</v>
      </c>
      <c r="S184" s="366">
        <f t="shared" si="57"/>
        <v>0</v>
      </c>
      <c r="T184" s="366">
        <f t="shared" si="58"/>
        <v>-19.651068294740305</v>
      </c>
      <c r="U184" s="354">
        <f t="shared" si="59"/>
        <v>-0.14482562325246537</v>
      </c>
      <c r="V184" s="354"/>
      <c r="W184" s="354">
        <f t="shared" si="60"/>
        <v>4.9504950495049506E-3</v>
      </c>
      <c r="X184" s="354">
        <f t="shared" si="61"/>
        <v>0</v>
      </c>
      <c r="Y184" s="354">
        <f t="shared" si="62"/>
        <v>0</v>
      </c>
      <c r="Z184" s="354">
        <f t="shared" si="63"/>
        <v>0</v>
      </c>
      <c r="AA184" s="354">
        <f t="shared" si="64"/>
        <v>0</v>
      </c>
      <c r="AB184" s="354">
        <f t="shared" si="65"/>
        <v>0</v>
      </c>
      <c r="AC184" s="354">
        <f t="shared" si="66"/>
        <v>0</v>
      </c>
      <c r="AD184" s="354">
        <f t="shared" si="67"/>
        <v>0</v>
      </c>
      <c r="AE184" s="354">
        <f t="shared" si="68"/>
        <v>1</v>
      </c>
      <c r="AF184" s="354"/>
      <c r="AG184" s="354"/>
      <c r="AK184" s="33">
        <v>38261</v>
      </c>
      <c r="AL184" s="96">
        <v>43.614117417532697</v>
      </c>
      <c r="AN184" s="34">
        <v>6</v>
      </c>
      <c r="AO184" s="34">
        <v>6205986264270.0898</v>
      </c>
      <c r="AP184" s="34">
        <v>-2303160852.7968001</v>
      </c>
      <c r="AR184" s="357">
        <f t="shared" si="46"/>
        <v>0.57361376669165576</v>
      </c>
      <c r="AS184" s="357">
        <f t="shared" si="47"/>
        <v>0</v>
      </c>
      <c r="AT184" s="357">
        <f t="shared" si="48"/>
        <v>5.9618830063393382</v>
      </c>
      <c r="AU184" s="357">
        <f t="shared" si="49"/>
        <v>5.3191172607281523</v>
      </c>
      <c r="AV184" s="357"/>
      <c r="AW184" s="144">
        <f t="shared" si="50"/>
        <v>2.8011204481792717E-3</v>
      </c>
      <c r="AX184">
        <f t="shared" si="51"/>
        <v>0</v>
      </c>
      <c r="AY184">
        <f t="shared" si="52"/>
        <v>0</v>
      </c>
      <c r="AZ184">
        <f t="shared" si="53"/>
        <v>0</v>
      </c>
      <c r="BA184">
        <f t="shared" si="54"/>
        <v>0</v>
      </c>
      <c r="BB184">
        <f t="shared" si="55"/>
        <v>1</v>
      </c>
      <c r="BC184">
        <f t="shared" si="56"/>
        <v>0</v>
      </c>
    </row>
    <row r="185" spans="10:55" ht="15.5" x14ac:dyDescent="0.35">
      <c r="J185" s="360">
        <v>42979</v>
      </c>
      <c r="K185" s="361">
        <v>2.2000000000000002</v>
      </c>
      <c r="L185" s="362">
        <v>3.9</v>
      </c>
      <c r="M185" s="363">
        <v>1.75</v>
      </c>
      <c r="N185" s="362">
        <v>54827.5</v>
      </c>
      <c r="O185" s="364">
        <v>-241737</v>
      </c>
      <c r="P185" s="365"/>
      <c r="Q185" s="366">
        <f t="shared" si="57"/>
        <v>0.30000000000000027</v>
      </c>
      <c r="R185" s="366">
        <f t="shared" si="57"/>
        <v>-0.19999999999999973</v>
      </c>
      <c r="S185" s="366">
        <f t="shared" si="57"/>
        <v>0</v>
      </c>
      <c r="T185" s="366">
        <f t="shared" si="58"/>
        <v>0.2778204537307345</v>
      </c>
      <c r="U185" s="354">
        <f t="shared" si="59"/>
        <v>-1.037809190232974</v>
      </c>
      <c r="V185" s="354"/>
      <c r="W185" s="354">
        <f t="shared" si="60"/>
        <v>4.9504950495049506E-3</v>
      </c>
      <c r="X185" s="354">
        <f t="shared" si="61"/>
        <v>0</v>
      </c>
      <c r="Y185" s="354">
        <f t="shared" si="62"/>
        <v>0</v>
      </c>
      <c r="Z185" s="354">
        <f t="shared" si="63"/>
        <v>0</v>
      </c>
      <c r="AA185" s="354">
        <f t="shared" si="64"/>
        <v>0</v>
      </c>
      <c r="AB185" s="354">
        <f t="shared" si="65"/>
        <v>1</v>
      </c>
      <c r="AC185" s="354">
        <f t="shared" si="66"/>
        <v>0</v>
      </c>
      <c r="AD185" s="354">
        <f t="shared" si="67"/>
        <v>1</v>
      </c>
      <c r="AE185" s="354">
        <f t="shared" si="68"/>
        <v>0</v>
      </c>
      <c r="AF185" s="354"/>
      <c r="AG185" s="354"/>
      <c r="AK185" s="33">
        <v>38292</v>
      </c>
      <c r="AL185" s="96">
        <v>43.531200844513897</v>
      </c>
      <c r="AN185" s="34">
        <v>6</v>
      </c>
      <c r="AO185" s="34">
        <v>6155228330168.2695</v>
      </c>
      <c r="AP185" s="34">
        <v>-1851023858.3085098</v>
      </c>
      <c r="AR185" s="357">
        <f t="shared" si="46"/>
        <v>-0.19011406839902573</v>
      </c>
      <c r="AS185" s="357">
        <f t="shared" si="47"/>
        <v>0</v>
      </c>
      <c r="AT185" s="357">
        <f t="shared" si="48"/>
        <v>-0.8178866652356368</v>
      </c>
      <c r="AU185" s="357">
        <f t="shared" si="49"/>
        <v>19.631151421284635</v>
      </c>
      <c r="AV185" s="357"/>
      <c r="AW185" s="144">
        <f t="shared" si="50"/>
        <v>2.8011204481792717E-3</v>
      </c>
      <c r="AX185">
        <f t="shared" si="51"/>
        <v>0</v>
      </c>
      <c r="AY185">
        <f t="shared" si="52"/>
        <v>1</v>
      </c>
      <c r="AZ185">
        <f t="shared" si="53"/>
        <v>1</v>
      </c>
      <c r="BA185">
        <f t="shared" si="54"/>
        <v>0</v>
      </c>
      <c r="BB185">
        <f t="shared" si="55"/>
        <v>0</v>
      </c>
      <c r="BC185">
        <f t="shared" si="56"/>
        <v>0</v>
      </c>
    </row>
    <row r="186" spans="10:55" ht="15.5" x14ac:dyDescent="0.35">
      <c r="J186" s="360">
        <v>43009</v>
      </c>
      <c r="K186" s="361">
        <v>2</v>
      </c>
      <c r="L186" s="362">
        <v>3.7</v>
      </c>
      <c r="M186" s="363">
        <v>1.75</v>
      </c>
      <c r="N186" s="362">
        <v>68876.899999999994</v>
      </c>
      <c r="O186" s="364">
        <v>-244792</v>
      </c>
      <c r="P186" s="365"/>
      <c r="Q186" s="366">
        <f t="shared" si="57"/>
        <v>-0.20000000000000018</v>
      </c>
      <c r="R186" s="366">
        <f t="shared" si="57"/>
        <v>-0.19999999999999973</v>
      </c>
      <c r="S186" s="366">
        <f t="shared" si="57"/>
        <v>0</v>
      </c>
      <c r="T186" s="366">
        <f t="shared" si="58"/>
        <v>25.624732114358661</v>
      </c>
      <c r="U186" s="354">
        <f t="shared" si="59"/>
        <v>-1.2637701303482711</v>
      </c>
      <c r="V186" s="354"/>
      <c r="W186" s="354">
        <f t="shared" si="60"/>
        <v>4.9504950495049506E-3</v>
      </c>
      <c r="X186" s="354">
        <f t="shared" si="61"/>
        <v>0</v>
      </c>
      <c r="Y186" s="354">
        <f t="shared" si="62"/>
        <v>0</v>
      </c>
      <c r="Z186" s="354">
        <f t="shared" si="63"/>
        <v>0</v>
      </c>
      <c r="AA186" s="354">
        <f t="shared" si="64"/>
        <v>0</v>
      </c>
      <c r="AB186" s="354">
        <f t="shared" si="65"/>
        <v>0</v>
      </c>
      <c r="AC186" s="354">
        <f t="shared" si="66"/>
        <v>0</v>
      </c>
      <c r="AD186" s="354">
        <f t="shared" si="67"/>
        <v>0</v>
      </c>
      <c r="AE186" s="354">
        <f t="shared" si="68"/>
        <v>0</v>
      </c>
      <c r="AF186" s="354"/>
      <c r="AG186" s="354"/>
      <c r="AK186" s="33">
        <v>38322</v>
      </c>
      <c r="AL186" s="96">
        <v>43.199534552362103</v>
      </c>
      <c r="AN186" s="34">
        <v>6</v>
      </c>
      <c r="AO186" s="34">
        <v>6161118669898.9102</v>
      </c>
      <c r="AP186" s="34">
        <v>-3033222319.4200101</v>
      </c>
      <c r="AR186" s="357">
        <f t="shared" si="46"/>
        <v>-0.7619047619119228</v>
      </c>
      <c r="AS186" s="357">
        <f t="shared" si="47"/>
        <v>0</v>
      </c>
      <c r="AT186" s="357">
        <f t="shared" si="48"/>
        <v>9.5696526833466744E-2</v>
      </c>
      <c r="AU186" s="357">
        <f t="shared" si="49"/>
        <v>-63.867273012451008</v>
      </c>
      <c r="AV186" s="357"/>
      <c r="AW186" s="144">
        <f t="shared" si="50"/>
        <v>2.8011204481792717E-3</v>
      </c>
      <c r="AX186">
        <f t="shared" si="51"/>
        <v>0</v>
      </c>
      <c r="AY186">
        <f t="shared" si="52"/>
        <v>0</v>
      </c>
      <c r="AZ186">
        <f t="shared" si="53"/>
        <v>0</v>
      </c>
      <c r="BA186">
        <f t="shared" si="54"/>
        <v>0</v>
      </c>
      <c r="BB186">
        <f t="shared" si="55"/>
        <v>0</v>
      </c>
      <c r="BC186">
        <f t="shared" si="56"/>
        <v>0</v>
      </c>
    </row>
    <row r="187" spans="10:55" ht="15.5" x14ac:dyDescent="0.35">
      <c r="J187" s="360">
        <v>43040</v>
      </c>
      <c r="K187" s="361">
        <v>2.2000000000000002</v>
      </c>
      <c r="L187" s="362">
        <v>3.7</v>
      </c>
      <c r="M187" s="363">
        <v>1.75</v>
      </c>
      <c r="N187" s="362">
        <v>55230.7</v>
      </c>
      <c r="O187" s="364">
        <v>-252024</v>
      </c>
      <c r="P187" s="365"/>
      <c r="Q187" s="366">
        <f t="shared" si="57"/>
        <v>0.20000000000000018</v>
      </c>
      <c r="R187" s="366">
        <f t="shared" si="57"/>
        <v>0</v>
      </c>
      <c r="S187" s="366">
        <f t="shared" si="57"/>
        <v>0</v>
      </c>
      <c r="T187" s="366">
        <f t="shared" si="58"/>
        <v>-19.812448005064105</v>
      </c>
      <c r="U187" s="354">
        <f t="shared" si="59"/>
        <v>-2.9543449132324584</v>
      </c>
      <c r="V187" s="354"/>
      <c r="W187" s="354">
        <f t="shared" si="60"/>
        <v>4.9504950495049506E-3</v>
      </c>
      <c r="X187" s="354">
        <f t="shared" si="61"/>
        <v>0</v>
      </c>
      <c r="Y187" s="354">
        <f t="shared" si="62"/>
        <v>0</v>
      </c>
      <c r="Z187" s="354">
        <f t="shared" si="63"/>
        <v>0</v>
      </c>
      <c r="AA187" s="354">
        <f t="shared" si="64"/>
        <v>0</v>
      </c>
      <c r="AB187" s="354">
        <f t="shared" si="65"/>
        <v>0</v>
      </c>
      <c r="AC187" s="354">
        <f t="shared" si="66"/>
        <v>0</v>
      </c>
      <c r="AD187" s="354">
        <f t="shared" si="67"/>
        <v>0</v>
      </c>
      <c r="AE187" s="354">
        <f t="shared" si="68"/>
        <v>1</v>
      </c>
      <c r="AF187" s="354"/>
      <c r="AG187" s="354"/>
      <c r="AK187" s="33">
        <v>38353</v>
      </c>
      <c r="AL187" s="96">
        <v>43.614117417532697</v>
      </c>
      <c r="AN187" s="34">
        <v>6</v>
      </c>
      <c r="AO187" s="34">
        <v>6262413580779.9199</v>
      </c>
      <c r="AP187" s="34">
        <v>-3080555836.8636999</v>
      </c>
      <c r="AR187" s="357">
        <f t="shared" si="46"/>
        <v>0.95969289823731474</v>
      </c>
      <c r="AS187" s="357">
        <f t="shared" si="47"/>
        <v>0</v>
      </c>
      <c r="AT187" s="357">
        <f t="shared" si="48"/>
        <v>1.6440993317642392</v>
      </c>
      <c r="AU187" s="357">
        <f t="shared" si="49"/>
        <v>-1.5605027412807835</v>
      </c>
      <c r="AV187" s="357"/>
      <c r="AW187" s="144">
        <f t="shared" si="50"/>
        <v>2.8011204481792717E-3</v>
      </c>
      <c r="AX187">
        <f t="shared" si="51"/>
        <v>0</v>
      </c>
      <c r="AY187">
        <f t="shared" si="52"/>
        <v>0</v>
      </c>
      <c r="AZ187">
        <f t="shared" si="53"/>
        <v>0</v>
      </c>
      <c r="BA187">
        <f t="shared" si="54"/>
        <v>0</v>
      </c>
      <c r="BB187">
        <f t="shared" si="55"/>
        <v>1</v>
      </c>
      <c r="BC187">
        <f t="shared" si="56"/>
        <v>1</v>
      </c>
    </row>
    <row r="188" spans="10:55" ht="15.5" x14ac:dyDescent="0.35">
      <c r="J188" s="360">
        <v>43070</v>
      </c>
      <c r="K188" s="361">
        <v>2.1</v>
      </c>
      <c r="L188" s="362">
        <v>3.7</v>
      </c>
      <c r="M188" s="363">
        <v>2</v>
      </c>
      <c r="N188" s="362">
        <v>55395.5</v>
      </c>
      <c r="O188" s="364">
        <v>-257076</v>
      </c>
      <c r="P188" s="365"/>
      <c r="Q188" s="366">
        <f t="shared" si="57"/>
        <v>-0.10000000000000009</v>
      </c>
      <c r="R188" s="366">
        <f t="shared" si="57"/>
        <v>0</v>
      </c>
      <c r="S188" s="366">
        <f t="shared" si="57"/>
        <v>0.25</v>
      </c>
      <c r="T188" s="366">
        <f t="shared" si="58"/>
        <v>0.29838477513412454</v>
      </c>
      <c r="U188" s="354">
        <f t="shared" si="59"/>
        <v>-2.004570993238739</v>
      </c>
      <c r="V188" s="354"/>
      <c r="W188" s="354">
        <f t="shared" si="60"/>
        <v>4.9504950495049506E-3</v>
      </c>
      <c r="X188" s="354">
        <f t="shared" si="61"/>
        <v>0</v>
      </c>
      <c r="Y188" s="354">
        <f t="shared" si="62"/>
        <v>1</v>
      </c>
      <c r="Z188" s="354">
        <f t="shared" si="63"/>
        <v>0</v>
      </c>
      <c r="AA188" s="354">
        <f t="shared" si="64"/>
        <v>0</v>
      </c>
      <c r="AB188" s="354">
        <f t="shared" si="65"/>
        <v>0</v>
      </c>
      <c r="AC188" s="354">
        <f t="shared" si="66"/>
        <v>0</v>
      </c>
      <c r="AD188" s="354">
        <f t="shared" si="67"/>
        <v>0</v>
      </c>
      <c r="AE188" s="354">
        <f t="shared" si="68"/>
        <v>0</v>
      </c>
      <c r="AF188" s="354"/>
      <c r="AG188" s="354"/>
      <c r="AK188" s="33">
        <v>38384</v>
      </c>
      <c r="AL188" s="96">
        <v>43.531200844513897</v>
      </c>
      <c r="AN188" s="34">
        <v>6</v>
      </c>
      <c r="AO188" s="34">
        <v>6289105079926.4102</v>
      </c>
      <c r="AP188" s="34">
        <v>-3215869823.5773101</v>
      </c>
      <c r="AR188" s="357">
        <f t="shared" si="46"/>
        <v>-0.19011406839902573</v>
      </c>
      <c r="AS188" s="357">
        <f t="shared" si="47"/>
        <v>0</v>
      </c>
      <c r="AT188" s="357">
        <f t="shared" si="48"/>
        <v>0.42621744479492008</v>
      </c>
      <c r="AU188" s="357">
        <f t="shared" si="49"/>
        <v>-4.3925185544233711</v>
      </c>
      <c r="AV188" s="357"/>
      <c r="AW188" s="144">
        <f t="shared" si="50"/>
        <v>2.8011204481792717E-3</v>
      </c>
      <c r="AX188">
        <f t="shared" si="51"/>
        <v>0</v>
      </c>
      <c r="AY188">
        <f t="shared" si="52"/>
        <v>0</v>
      </c>
      <c r="AZ188">
        <f t="shared" si="53"/>
        <v>0</v>
      </c>
      <c r="BA188">
        <f t="shared" si="54"/>
        <v>0</v>
      </c>
      <c r="BB188">
        <f t="shared" si="55"/>
        <v>0</v>
      </c>
      <c r="BC188">
        <f t="shared" si="56"/>
        <v>0</v>
      </c>
    </row>
    <row r="189" spans="10:55" ht="15.5" x14ac:dyDescent="0.35">
      <c r="J189" s="360">
        <v>43101</v>
      </c>
      <c r="K189" s="361">
        <v>2.1</v>
      </c>
      <c r="L189" s="362">
        <v>3.7</v>
      </c>
      <c r="M189" s="363">
        <v>2</v>
      </c>
      <c r="N189" s="362">
        <v>69321.100000000006</v>
      </c>
      <c r="O189" s="364">
        <v>-254689</v>
      </c>
      <c r="P189" s="365"/>
      <c r="Q189" s="366">
        <f t="shared" si="57"/>
        <v>0</v>
      </c>
      <c r="R189" s="366">
        <f t="shared" si="57"/>
        <v>0</v>
      </c>
      <c r="S189" s="366">
        <f t="shared" si="57"/>
        <v>0</v>
      </c>
      <c r="T189" s="366">
        <f t="shared" si="58"/>
        <v>25.138504030110759</v>
      </c>
      <c r="U189" s="354">
        <f t="shared" si="59"/>
        <v>0.92851919276789729</v>
      </c>
      <c r="V189" s="354"/>
      <c r="W189" s="354">
        <f t="shared" si="60"/>
        <v>4.9504950495049506E-3</v>
      </c>
      <c r="X189" s="354">
        <f t="shared" si="61"/>
        <v>0</v>
      </c>
      <c r="Y189" s="354">
        <f t="shared" si="62"/>
        <v>0</v>
      </c>
      <c r="Z189" s="354">
        <f t="shared" si="63"/>
        <v>0</v>
      </c>
      <c r="AA189" s="354">
        <f t="shared" si="64"/>
        <v>0</v>
      </c>
      <c r="AB189" s="354">
        <f t="shared" si="65"/>
        <v>0</v>
      </c>
      <c r="AC189" s="354">
        <f t="shared" si="66"/>
        <v>0</v>
      </c>
      <c r="AD189" s="354">
        <f t="shared" si="67"/>
        <v>0</v>
      </c>
      <c r="AE189" s="354">
        <f t="shared" si="68"/>
        <v>0</v>
      </c>
      <c r="AF189" s="354"/>
      <c r="AG189" s="354"/>
      <c r="AK189" s="33">
        <v>38412</v>
      </c>
      <c r="AL189" s="96">
        <v>43.531200844513897</v>
      </c>
      <c r="AN189" s="34">
        <v>6</v>
      </c>
      <c r="AO189" s="34">
        <v>6264855398534.8799</v>
      </c>
      <c r="AP189" s="34">
        <v>-3214751548.6637797</v>
      </c>
      <c r="AR189" s="357">
        <f t="shared" si="46"/>
        <v>0</v>
      </c>
      <c r="AS189" s="357">
        <f t="shared" si="47"/>
        <v>0</v>
      </c>
      <c r="AT189" s="357">
        <f t="shared" si="48"/>
        <v>-0.38558238546419743</v>
      </c>
      <c r="AU189" s="357">
        <f t="shared" si="49"/>
        <v>3.4773637456704913E-2</v>
      </c>
      <c r="AV189" s="357"/>
      <c r="AW189" s="144">
        <f t="shared" si="50"/>
        <v>2.8011204481792717E-3</v>
      </c>
      <c r="AX189">
        <f t="shared" si="51"/>
        <v>0</v>
      </c>
      <c r="AY189">
        <f t="shared" si="52"/>
        <v>0</v>
      </c>
      <c r="AZ189">
        <f t="shared" si="53"/>
        <v>0</v>
      </c>
      <c r="BA189">
        <f t="shared" si="54"/>
        <v>0</v>
      </c>
      <c r="BB189">
        <f t="shared" si="55"/>
        <v>0</v>
      </c>
      <c r="BC189">
        <f t="shared" si="56"/>
        <v>0</v>
      </c>
    </row>
    <row r="190" spans="10:55" ht="15.5" x14ac:dyDescent="0.35">
      <c r="J190" s="360">
        <v>43132</v>
      </c>
      <c r="K190" s="361">
        <v>2.2000000000000002</v>
      </c>
      <c r="L190" s="362">
        <v>3.7</v>
      </c>
      <c r="M190" s="363">
        <v>2</v>
      </c>
      <c r="N190" s="362">
        <v>55550.5</v>
      </c>
      <c r="O190" s="364">
        <v>-259425</v>
      </c>
      <c r="P190" s="365"/>
      <c r="Q190" s="366">
        <f t="shared" si="57"/>
        <v>0.10000000000000009</v>
      </c>
      <c r="R190" s="366">
        <f t="shared" si="57"/>
        <v>0</v>
      </c>
      <c r="S190" s="366">
        <f t="shared" si="57"/>
        <v>0</v>
      </c>
      <c r="T190" s="366">
        <f t="shared" si="58"/>
        <v>-19.864947324840497</v>
      </c>
      <c r="U190" s="354">
        <f t="shared" si="59"/>
        <v>-1.85952279054062</v>
      </c>
      <c r="V190" s="354"/>
      <c r="W190" s="354">
        <f t="shared" si="60"/>
        <v>4.9504950495049506E-3</v>
      </c>
      <c r="X190" s="354">
        <f t="shared" si="61"/>
        <v>0</v>
      </c>
      <c r="Y190" s="354">
        <f t="shared" si="62"/>
        <v>0</v>
      </c>
      <c r="Z190" s="354">
        <f t="shared" si="63"/>
        <v>0</v>
      </c>
      <c r="AA190" s="354">
        <f t="shared" si="64"/>
        <v>0</v>
      </c>
      <c r="AB190" s="354">
        <f t="shared" si="65"/>
        <v>0</v>
      </c>
      <c r="AC190" s="354">
        <f t="shared" si="66"/>
        <v>0</v>
      </c>
      <c r="AD190" s="354">
        <f t="shared" si="67"/>
        <v>0</v>
      </c>
      <c r="AE190" s="354">
        <f t="shared" si="68"/>
        <v>1</v>
      </c>
      <c r="AF190" s="354"/>
      <c r="AG190" s="354"/>
      <c r="AK190" s="33">
        <v>38443</v>
      </c>
      <c r="AL190" s="96">
        <v>43.862867136627301</v>
      </c>
      <c r="AN190" s="34">
        <v>6</v>
      </c>
      <c r="AO190" s="34">
        <v>6544824278246.7002</v>
      </c>
      <c r="AP190" s="34">
        <v>-3628715096.37678</v>
      </c>
      <c r="AR190" s="357">
        <f t="shared" si="46"/>
        <v>0.76190476182373179</v>
      </c>
      <c r="AS190" s="357">
        <f t="shared" si="47"/>
        <v>0</v>
      </c>
      <c r="AT190" s="357">
        <f t="shared" si="48"/>
        <v>4.468880156073431</v>
      </c>
      <c r="AU190" s="357">
        <f t="shared" si="49"/>
        <v>-12.876999713556881</v>
      </c>
      <c r="AV190" s="357"/>
      <c r="AW190" s="144">
        <f t="shared" si="50"/>
        <v>2.8011204481792717E-3</v>
      </c>
      <c r="AX190">
        <f t="shared" si="51"/>
        <v>0</v>
      </c>
      <c r="AY190">
        <f t="shared" si="52"/>
        <v>0</v>
      </c>
      <c r="AZ190">
        <f t="shared" si="53"/>
        <v>0</v>
      </c>
      <c r="BA190">
        <f t="shared" si="54"/>
        <v>0</v>
      </c>
      <c r="BB190">
        <f t="shared" si="55"/>
        <v>1</v>
      </c>
      <c r="BC190">
        <f t="shared" si="56"/>
        <v>1</v>
      </c>
    </row>
    <row r="191" spans="10:55" ht="15.5" x14ac:dyDescent="0.35">
      <c r="J191" s="360">
        <v>43160</v>
      </c>
      <c r="K191" s="361">
        <v>2.4</v>
      </c>
      <c r="L191" s="362">
        <v>3.7</v>
      </c>
      <c r="M191" s="363">
        <v>2.25</v>
      </c>
      <c r="N191" s="362">
        <v>55740.800000000003</v>
      </c>
      <c r="O191" s="364">
        <v>-257114</v>
      </c>
      <c r="P191" s="365"/>
      <c r="Q191" s="366">
        <f t="shared" si="57"/>
        <v>0.19999999999999973</v>
      </c>
      <c r="R191" s="366">
        <f t="shared" si="57"/>
        <v>0</v>
      </c>
      <c r="S191" s="366">
        <f t="shared" si="57"/>
        <v>0.25</v>
      </c>
      <c r="T191" s="366">
        <f t="shared" si="58"/>
        <v>0.34257117397683712</v>
      </c>
      <c r="U191" s="354">
        <f t="shared" si="59"/>
        <v>0.89081622819697404</v>
      </c>
      <c r="V191" s="354"/>
      <c r="W191" s="354">
        <f t="shared" si="60"/>
        <v>4.9504950495049506E-3</v>
      </c>
      <c r="X191" s="354">
        <f t="shared" si="61"/>
        <v>0</v>
      </c>
      <c r="Y191" s="354">
        <f t="shared" si="62"/>
        <v>0</v>
      </c>
      <c r="Z191" s="354">
        <f t="shared" si="63"/>
        <v>0</v>
      </c>
      <c r="AA191" s="354">
        <f t="shared" si="64"/>
        <v>0</v>
      </c>
      <c r="AB191" s="354">
        <f t="shared" si="65"/>
        <v>0</v>
      </c>
      <c r="AC191" s="354">
        <f t="shared" si="66"/>
        <v>0</v>
      </c>
      <c r="AD191" s="354">
        <f t="shared" si="67"/>
        <v>1</v>
      </c>
      <c r="AE191" s="354">
        <f t="shared" si="68"/>
        <v>0</v>
      </c>
      <c r="AF191" s="354"/>
      <c r="AG191" s="354"/>
      <c r="AK191" s="33">
        <v>38473</v>
      </c>
      <c r="AL191" s="96">
        <v>43.697033990551503</v>
      </c>
      <c r="AN191" s="34">
        <v>6</v>
      </c>
      <c r="AO191" s="34">
        <v>6592948451897.6201</v>
      </c>
      <c r="AP191" s="34">
        <v>-4481061504.84375</v>
      </c>
      <c r="AR191" s="357">
        <f t="shared" si="46"/>
        <v>-0.37807183365202385</v>
      </c>
      <c r="AS191" s="357">
        <f t="shared" si="47"/>
        <v>0</v>
      </c>
      <c r="AT191" s="357">
        <f t="shared" si="48"/>
        <v>0.73530123353918309</v>
      </c>
      <c r="AU191" s="357">
        <f t="shared" si="49"/>
        <v>-23.48893164189235</v>
      </c>
      <c r="AV191" s="357"/>
      <c r="AW191" s="144">
        <f t="shared" si="50"/>
        <v>2.8011204481792717E-3</v>
      </c>
      <c r="AX191">
        <f t="shared" si="51"/>
        <v>0</v>
      </c>
      <c r="AY191">
        <f t="shared" si="52"/>
        <v>0</v>
      </c>
      <c r="AZ191">
        <f t="shared" si="53"/>
        <v>0</v>
      </c>
      <c r="BA191">
        <f t="shared" si="54"/>
        <v>0</v>
      </c>
      <c r="BB191">
        <f t="shared" si="55"/>
        <v>0</v>
      </c>
      <c r="BC191">
        <f t="shared" si="56"/>
        <v>0</v>
      </c>
    </row>
    <row r="192" spans="10:55" ht="15.5" x14ac:dyDescent="0.35">
      <c r="J192" s="360">
        <v>43191</v>
      </c>
      <c r="K192" s="361">
        <v>2.5</v>
      </c>
      <c r="L192" s="362">
        <v>3.6</v>
      </c>
      <c r="M192" s="363">
        <v>2.25</v>
      </c>
      <c r="N192" s="362">
        <v>69877.8</v>
      </c>
      <c r="O192" s="364">
        <v>-257102</v>
      </c>
      <c r="P192" s="365"/>
      <c r="Q192" s="366">
        <f t="shared" si="57"/>
        <v>0.10000000000000009</v>
      </c>
      <c r="R192" s="366">
        <f t="shared" si="57"/>
        <v>-0.10000000000000009</v>
      </c>
      <c r="S192" s="366">
        <f t="shared" si="57"/>
        <v>0</v>
      </c>
      <c r="T192" s="366">
        <f t="shared" si="58"/>
        <v>25.36203283770595</v>
      </c>
      <c r="U192" s="354">
        <f t="shared" si="59"/>
        <v>4.6671904291481605E-3</v>
      </c>
      <c r="V192" s="354"/>
      <c r="W192" s="354">
        <f t="shared" si="60"/>
        <v>4.9504950495049506E-3</v>
      </c>
      <c r="X192" s="354">
        <f t="shared" si="61"/>
        <v>0</v>
      </c>
      <c r="Y192" s="354">
        <f t="shared" si="62"/>
        <v>0</v>
      </c>
      <c r="Z192" s="354">
        <f t="shared" si="63"/>
        <v>0</v>
      </c>
      <c r="AA192" s="354">
        <f t="shared" si="64"/>
        <v>0</v>
      </c>
      <c r="AB192" s="354">
        <f t="shared" si="65"/>
        <v>1</v>
      </c>
      <c r="AC192" s="354">
        <f t="shared" si="66"/>
        <v>0</v>
      </c>
      <c r="AD192" s="354">
        <f t="shared" si="67"/>
        <v>1</v>
      </c>
      <c r="AE192" s="354">
        <f t="shared" si="68"/>
        <v>0</v>
      </c>
      <c r="AF192" s="354"/>
      <c r="AG192" s="354"/>
      <c r="AK192" s="33">
        <v>38504</v>
      </c>
      <c r="AL192" s="96">
        <v>43.862867136627301</v>
      </c>
      <c r="AN192" s="34">
        <v>6</v>
      </c>
      <c r="AO192" s="34">
        <v>6733252399918.3506</v>
      </c>
      <c r="AP192" s="34">
        <v>-3790983920.1141801</v>
      </c>
      <c r="AR192" s="357">
        <f t="shared" si="46"/>
        <v>0.37950664136988216</v>
      </c>
      <c r="AS192" s="357">
        <f t="shared" si="47"/>
        <v>0</v>
      </c>
      <c r="AT192" s="357">
        <f t="shared" si="48"/>
        <v>2.1280910816214158</v>
      </c>
      <c r="AU192" s="357">
        <f t="shared" si="49"/>
        <v>15.399868624513161</v>
      </c>
      <c r="AV192" s="357"/>
      <c r="AW192" s="144">
        <f t="shared" si="50"/>
        <v>2.8011204481792717E-3</v>
      </c>
      <c r="AX192">
        <f t="shared" si="51"/>
        <v>0</v>
      </c>
      <c r="AY192">
        <f t="shared" si="52"/>
        <v>0</v>
      </c>
      <c r="AZ192">
        <f t="shared" si="53"/>
        <v>0</v>
      </c>
      <c r="BA192">
        <f t="shared" si="54"/>
        <v>0</v>
      </c>
      <c r="BB192">
        <f t="shared" si="55"/>
        <v>1</v>
      </c>
      <c r="BC192">
        <f t="shared" si="56"/>
        <v>0</v>
      </c>
    </row>
    <row r="193" spans="10:55" ht="15.5" x14ac:dyDescent="0.35">
      <c r="J193" s="360">
        <v>43221</v>
      </c>
      <c r="K193" s="361">
        <v>2.8</v>
      </c>
      <c r="L193" s="362">
        <v>3.5</v>
      </c>
      <c r="M193" s="363">
        <v>2.25</v>
      </c>
      <c r="N193" s="362">
        <v>56136</v>
      </c>
      <c r="O193" s="364">
        <v>-257692</v>
      </c>
      <c r="P193" s="365"/>
      <c r="Q193" s="366">
        <f t="shared" si="57"/>
        <v>0.29999999999999982</v>
      </c>
      <c r="R193" s="366">
        <f t="shared" si="57"/>
        <v>-0.10000000000000009</v>
      </c>
      <c r="S193" s="366">
        <f t="shared" si="57"/>
        <v>0</v>
      </c>
      <c r="T193" s="366">
        <f t="shared" si="58"/>
        <v>-19.665473154564115</v>
      </c>
      <c r="U193" s="354">
        <f t="shared" si="59"/>
        <v>-0.22948090641068528</v>
      </c>
      <c r="V193" s="354"/>
      <c r="W193" s="354">
        <f t="shared" si="60"/>
        <v>4.9504950495049506E-3</v>
      </c>
      <c r="X193" s="354">
        <f t="shared" si="61"/>
        <v>0</v>
      </c>
      <c r="Y193" s="354">
        <f t="shared" si="62"/>
        <v>0</v>
      </c>
      <c r="Z193" s="354">
        <f t="shared" si="63"/>
        <v>0</v>
      </c>
      <c r="AA193" s="354">
        <f t="shared" si="64"/>
        <v>0</v>
      </c>
      <c r="AB193" s="354">
        <f t="shared" si="65"/>
        <v>1</v>
      </c>
      <c r="AC193" s="354">
        <f t="shared" si="66"/>
        <v>0</v>
      </c>
      <c r="AD193" s="354">
        <f t="shared" si="67"/>
        <v>0</v>
      </c>
      <c r="AE193" s="354">
        <f t="shared" si="68"/>
        <v>1</v>
      </c>
      <c r="AF193" s="354"/>
      <c r="AG193" s="354"/>
      <c r="AK193" s="33">
        <v>38534</v>
      </c>
      <c r="AL193" s="96">
        <v>44.609116293987903</v>
      </c>
      <c r="AN193" s="34">
        <v>6</v>
      </c>
      <c r="AO193" s="34">
        <v>6840641568629.0195</v>
      </c>
      <c r="AP193" s="34">
        <v>-3720407138.1562099</v>
      </c>
      <c r="AR193" s="357">
        <f t="shared" si="46"/>
        <v>1.7013232514785901</v>
      </c>
      <c r="AS193" s="357">
        <f t="shared" si="47"/>
        <v>0</v>
      </c>
      <c r="AT193" s="357">
        <f t="shared" si="48"/>
        <v>1.5949078147133051</v>
      </c>
      <c r="AU193" s="357">
        <f t="shared" si="49"/>
        <v>1.8617009052321289</v>
      </c>
      <c r="AV193" s="357"/>
      <c r="AW193" s="144">
        <f t="shared" si="50"/>
        <v>2.8011204481792717E-3</v>
      </c>
      <c r="AX193">
        <f t="shared" si="51"/>
        <v>0</v>
      </c>
      <c r="AY193">
        <f t="shared" si="52"/>
        <v>0</v>
      </c>
      <c r="AZ193">
        <f t="shared" si="53"/>
        <v>0</v>
      </c>
      <c r="BA193">
        <f t="shared" si="54"/>
        <v>0</v>
      </c>
      <c r="BB193">
        <f t="shared" si="55"/>
        <v>1</v>
      </c>
      <c r="BC193">
        <f t="shared" si="56"/>
        <v>0</v>
      </c>
    </row>
    <row r="194" spans="10:55" ht="15.5" x14ac:dyDescent="0.35">
      <c r="J194" s="360">
        <v>43252</v>
      </c>
      <c r="K194" s="361">
        <v>2.9</v>
      </c>
      <c r="L194" s="362">
        <v>3.7</v>
      </c>
      <c r="M194" s="363">
        <v>2.5</v>
      </c>
      <c r="N194" s="362">
        <v>56398.5</v>
      </c>
      <c r="O194" s="364">
        <v>-258398</v>
      </c>
      <c r="P194" s="365"/>
      <c r="Q194" s="366">
        <f t="shared" si="57"/>
        <v>0.10000000000000009</v>
      </c>
      <c r="R194" s="366">
        <f t="shared" si="57"/>
        <v>0.20000000000000018</v>
      </c>
      <c r="S194" s="366">
        <f t="shared" si="57"/>
        <v>0.25</v>
      </c>
      <c r="T194" s="366">
        <f t="shared" si="58"/>
        <v>0.46761436511329624</v>
      </c>
      <c r="U194" s="354">
        <f t="shared" si="59"/>
        <v>-0.27397047638265837</v>
      </c>
      <c r="V194" s="354"/>
      <c r="W194" s="354">
        <f t="shared" si="60"/>
        <v>4.9504950495049506E-3</v>
      </c>
      <c r="X194" s="354">
        <f t="shared" si="61"/>
        <v>0</v>
      </c>
      <c r="Y194" s="354">
        <f t="shared" si="62"/>
        <v>0</v>
      </c>
      <c r="Z194" s="354">
        <f t="shared" si="63"/>
        <v>0</v>
      </c>
      <c r="AA194" s="354">
        <f t="shared" si="64"/>
        <v>0</v>
      </c>
      <c r="AB194" s="354">
        <f t="shared" si="65"/>
        <v>0</v>
      </c>
      <c r="AC194" s="354">
        <f t="shared" si="66"/>
        <v>0</v>
      </c>
      <c r="AD194" s="354">
        <f t="shared" si="67"/>
        <v>1</v>
      </c>
      <c r="AE194" s="354">
        <f t="shared" si="68"/>
        <v>0</v>
      </c>
      <c r="AF194" s="354"/>
      <c r="AG194" s="354"/>
      <c r="AK194" s="33">
        <v>38565</v>
      </c>
      <c r="AL194" s="96">
        <v>44.7749494400638</v>
      </c>
      <c r="AN194" s="34">
        <v>6</v>
      </c>
      <c r="AO194" s="34">
        <v>6959374806853.3398</v>
      </c>
      <c r="AP194" s="34">
        <v>-4011891780.5630002</v>
      </c>
      <c r="AR194" s="357">
        <f t="shared" si="46"/>
        <v>0.37174721189948134</v>
      </c>
      <c r="AS194" s="357">
        <f t="shared" si="47"/>
        <v>0</v>
      </c>
      <c r="AT194" s="357">
        <f t="shared" si="48"/>
        <v>1.7357032528765641</v>
      </c>
      <c r="AU194" s="357">
        <f t="shared" si="49"/>
        <v>-7.8347511867006743</v>
      </c>
      <c r="AV194" s="357"/>
      <c r="AW194" s="144">
        <f t="shared" si="50"/>
        <v>2.8011204481792717E-3</v>
      </c>
      <c r="AX194">
        <f t="shared" si="51"/>
        <v>0</v>
      </c>
      <c r="AY194">
        <f t="shared" si="52"/>
        <v>0</v>
      </c>
      <c r="AZ194">
        <f t="shared" si="53"/>
        <v>0</v>
      </c>
      <c r="BA194">
        <f t="shared" si="54"/>
        <v>0</v>
      </c>
      <c r="BB194">
        <f t="shared" si="55"/>
        <v>1</v>
      </c>
      <c r="BC194">
        <f t="shared" si="56"/>
        <v>1</v>
      </c>
    </row>
    <row r="195" spans="10:55" ht="15.5" x14ac:dyDescent="0.35">
      <c r="J195" s="360">
        <v>43282</v>
      </c>
      <c r="K195" s="361">
        <v>2.9</v>
      </c>
      <c r="L195" s="362">
        <v>3.5</v>
      </c>
      <c r="M195" s="363">
        <v>2.5</v>
      </c>
      <c r="N195" s="362">
        <v>70734</v>
      </c>
      <c r="O195" s="364">
        <v>-261175</v>
      </c>
      <c r="P195" s="365"/>
      <c r="Q195" s="366">
        <f t="shared" si="57"/>
        <v>0</v>
      </c>
      <c r="R195" s="366">
        <f t="shared" si="57"/>
        <v>-0.20000000000000018</v>
      </c>
      <c r="S195" s="366">
        <f t="shared" si="57"/>
        <v>0</v>
      </c>
      <c r="T195" s="366">
        <f t="shared" si="58"/>
        <v>25.418229208223625</v>
      </c>
      <c r="U195" s="354">
        <f t="shared" si="59"/>
        <v>-1.0746987205783325</v>
      </c>
      <c r="V195" s="354"/>
      <c r="W195" s="354">
        <f t="shared" si="60"/>
        <v>4.9504950495049506E-3</v>
      </c>
      <c r="X195" s="354">
        <f t="shared" si="61"/>
        <v>0</v>
      </c>
      <c r="Y195" s="354">
        <f t="shared" si="62"/>
        <v>0</v>
      </c>
      <c r="Z195" s="354">
        <f t="shared" si="63"/>
        <v>0</v>
      </c>
      <c r="AA195" s="354">
        <f t="shared" si="64"/>
        <v>0</v>
      </c>
      <c r="AB195" s="354">
        <f t="shared" si="65"/>
        <v>0</v>
      </c>
      <c r="AC195" s="354">
        <f t="shared" si="66"/>
        <v>0</v>
      </c>
      <c r="AD195" s="354">
        <f t="shared" si="67"/>
        <v>0</v>
      </c>
      <c r="AE195" s="354">
        <f t="shared" si="68"/>
        <v>0</v>
      </c>
      <c r="AF195" s="354"/>
      <c r="AG195" s="354"/>
      <c r="AK195" s="33">
        <v>38596</v>
      </c>
      <c r="AL195" s="96">
        <v>44.940782586139598</v>
      </c>
      <c r="AN195" s="34">
        <v>6</v>
      </c>
      <c r="AO195" s="34">
        <v>7150912346096.1602</v>
      </c>
      <c r="AP195" s="34">
        <v>-4309914272.5220604</v>
      </c>
      <c r="AR195" s="357">
        <f t="shared" si="46"/>
        <v>0.37037037037369236</v>
      </c>
      <c r="AS195" s="357">
        <f t="shared" si="47"/>
        <v>0</v>
      </c>
      <c r="AT195" s="357">
        <f t="shared" si="48"/>
        <v>2.7522233614174807</v>
      </c>
      <c r="AU195" s="357">
        <f t="shared" si="49"/>
        <v>-7.4284778418733381</v>
      </c>
      <c r="AV195" s="357"/>
      <c r="AW195" s="144">
        <f t="shared" si="50"/>
        <v>2.8011204481792717E-3</v>
      </c>
      <c r="AX195">
        <f t="shared" si="51"/>
        <v>0</v>
      </c>
      <c r="AY195">
        <f t="shared" si="52"/>
        <v>0</v>
      </c>
      <c r="AZ195">
        <f t="shared" si="53"/>
        <v>0</v>
      </c>
      <c r="BA195">
        <f t="shared" si="54"/>
        <v>0</v>
      </c>
      <c r="BB195">
        <f t="shared" si="55"/>
        <v>1</v>
      </c>
      <c r="BC195">
        <f t="shared" si="56"/>
        <v>1</v>
      </c>
    </row>
    <row r="196" spans="10:55" ht="15.5" x14ac:dyDescent="0.35">
      <c r="J196" s="360">
        <v>43313</v>
      </c>
      <c r="K196" s="361">
        <v>2.7</v>
      </c>
      <c r="L196" s="362">
        <v>3.5</v>
      </c>
      <c r="M196" s="363">
        <v>2.5</v>
      </c>
      <c r="N196" s="362">
        <v>56739.8</v>
      </c>
      <c r="O196" s="364">
        <v>-262647</v>
      </c>
      <c r="P196" s="365"/>
      <c r="Q196" s="366">
        <f t="shared" si="57"/>
        <v>-0.19999999999999973</v>
      </c>
      <c r="R196" s="366">
        <f t="shared" si="57"/>
        <v>0</v>
      </c>
      <c r="S196" s="366">
        <f t="shared" si="57"/>
        <v>0</v>
      </c>
      <c r="T196" s="366">
        <f t="shared" si="58"/>
        <v>-19.784262165295328</v>
      </c>
      <c r="U196" s="354">
        <f t="shared" si="59"/>
        <v>-0.56360677706518614</v>
      </c>
      <c r="V196" s="354"/>
      <c r="W196" s="354">
        <f t="shared" si="60"/>
        <v>4.9504950495049506E-3</v>
      </c>
      <c r="X196" s="354">
        <f t="shared" si="61"/>
        <v>0</v>
      </c>
      <c r="Y196" s="354">
        <f t="shared" si="62"/>
        <v>0</v>
      </c>
      <c r="Z196" s="354">
        <f t="shared" si="63"/>
        <v>1</v>
      </c>
      <c r="AA196" s="354">
        <f t="shared" si="64"/>
        <v>0</v>
      </c>
      <c r="AB196" s="354">
        <f t="shared" si="65"/>
        <v>0</v>
      </c>
      <c r="AC196" s="354">
        <f t="shared" si="66"/>
        <v>0</v>
      </c>
      <c r="AD196" s="354">
        <f t="shared" si="67"/>
        <v>0</v>
      </c>
      <c r="AE196" s="354">
        <f t="shared" si="68"/>
        <v>0</v>
      </c>
      <c r="AF196" s="354"/>
      <c r="AG196" s="354"/>
      <c r="AK196" s="33">
        <v>38626</v>
      </c>
      <c r="AL196" s="96">
        <v>45.438282024367197</v>
      </c>
      <c r="AN196" s="34">
        <v>6</v>
      </c>
      <c r="AO196" s="34">
        <v>7168090928201.54</v>
      </c>
      <c r="AP196" s="34">
        <v>-3001323987.7611003</v>
      </c>
      <c r="AR196" s="357">
        <f t="shared" si="46"/>
        <v>1.1070110701210523</v>
      </c>
      <c r="AS196" s="357">
        <f t="shared" si="47"/>
        <v>0</v>
      </c>
      <c r="AT196" s="357">
        <f t="shared" si="48"/>
        <v>0.24022923613038058</v>
      </c>
      <c r="AU196" s="357">
        <f t="shared" si="49"/>
        <v>30.362327462147032</v>
      </c>
      <c r="AV196" s="357"/>
      <c r="AW196" s="144">
        <f t="shared" si="50"/>
        <v>2.8011204481792717E-3</v>
      </c>
      <c r="AX196">
        <f t="shared" si="51"/>
        <v>0</v>
      </c>
      <c r="AY196">
        <f t="shared" si="52"/>
        <v>0</v>
      </c>
      <c r="AZ196">
        <f t="shared" si="53"/>
        <v>0</v>
      </c>
      <c r="BA196">
        <f t="shared" si="54"/>
        <v>0</v>
      </c>
      <c r="BB196">
        <f t="shared" si="55"/>
        <v>1</v>
      </c>
      <c r="BC196">
        <f t="shared" si="56"/>
        <v>0</v>
      </c>
    </row>
    <row r="197" spans="10:55" ht="15.5" x14ac:dyDescent="0.35">
      <c r="J197" s="360">
        <v>43344</v>
      </c>
      <c r="K197" s="361">
        <v>2.2999999999999998</v>
      </c>
      <c r="L197" s="362">
        <v>3.4</v>
      </c>
      <c r="M197" s="363">
        <v>2.75</v>
      </c>
      <c r="N197" s="362">
        <v>56877.7</v>
      </c>
      <c r="O197" s="364">
        <v>-265840</v>
      </c>
      <c r="P197" s="365"/>
      <c r="Q197" s="366">
        <f t="shared" si="57"/>
        <v>-0.40000000000000036</v>
      </c>
      <c r="R197" s="366">
        <f t="shared" si="57"/>
        <v>-0.10000000000000009</v>
      </c>
      <c r="S197" s="366">
        <f t="shared" si="57"/>
        <v>0.25</v>
      </c>
      <c r="T197" s="366">
        <f t="shared" si="58"/>
        <v>0.24303927754414745</v>
      </c>
      <c r="U197" s="354">
        <f t="shared" si="59"/>
        <v>-1.2157001602911892</v>
      </c>
      <c r="V197" s="354"/>
      <c r="W197" s="354">
        <f t="shared" si="60"/>
        <v>4.9504950495049506E-3</v>
      </c>
      <c r="X197" s="354">
        <f t="shared" si="61"/>
        <v>0</v>
      </c>
      <c r="Y197" s="354">
        <f t="shared" si="62"/>
        <v>1</v>
      </c>
      <c r="Z197" s="354">
        <f t="shared" si="63"/>
        <v>0</v>
      </c>
      <c r="AA197" s="354">
        <f t="shared" si="64"/>
        <v>0</v>
      </c>
      <c r="AB197" s="354">
        <f t="shared" si="65"/>
        <v>0</v>
      </c>
      <c r="AC197" s="354">
        <f t="shared" si="66"/>
        <v>0</v>
      </c>
      <c r="AD197" s="354">
        <f t="shared" si="67"/>
        <v>0</v>
      </c>
      <c r="AE197" s="354">
        <f t="shared" si="68"/>
        <v>0</v>
      </c>
      <c r="AF197" s="354"/>
      <c r="AG197" s="354"/>
      <c r="AK197" s="33">
        <v>38657</v>
      </c>
      <c r="AL197" s="96">
        <v>45.852864889537798</v>
      </c>
      <c r="AN197" s="34">
        <v>6</v>
      </c>
      <c r="AO197" s="34">
        <v>7278501693371.9199</v>
      </c>
      <c r="AP197" s="34">
        <v>-3592759106.1966</v>
      </c>
      <c r="AR197" s="357">
        <f t="shared" si="46"/>
        <v>0.91240875909056762</v>
      </c>
      <c r="AS197" s="357">
        <f t="shared" si="47"/>
        <v>0</v>
      </c>
      <c r="AT197" s="357">
        <f t="shared" si="48"/>
        <v>1.5403092158888354</v>
      </c>
      <c r="AU197" s="357">
        <f t="shared" si="49"/>
        <v>-19.705807198665443</v>
      </c>
      <c r="AV197" s="357"/>
      <c r="AW197" s="144">
        <f t="shared" si="50"/>
        <v>2.8011204481792717E-3</v>
      </c>
      <c r="AX197">
        <f t="shared" si="51"/>
        <v>0</v>
      </c>
      <c r="AY197">
        <f t="shared" si="52"/>
        <v>0</v>
      </c>
      <c r="AZ197">
        <f t="shared" si="53"/>
        <v>0</v>
      </c>
      <c r="BA197">
        <f t="shared" si="54"/>
        <v>0</v>
      </c>
      <c r="BB197">
        <f t="shared" si="55"/>
        <v>1</v>
      </c>
      <c r="BC197">
        <f t="shared" si="56"/>
        <v>1</v>
      </c>
    </row>
    <row r="198" spans="10:55" ht="15.5" x14ac:dyDescent="0.35">
      <c r="J198" s="360">
        <v>43374</v>
      </c>
      <c r="K198" s="361">
        <v>2.5</v>
      </c>
      <c r="L198" s="362">
        <v>3.4</v>
      </c>
      <c r="M198" s="363">
        <v>2.75</v>
      </c>
      <c r="N198" s="362">
        <v>71238.3</v>
      </c>
      <c r="O198" s="364">
        <v>-266816</v>
      </c>
      <c r="P198" s="365"/>
      <c r="Q198" s="366">
        <f t="shared" si="57"/>
        <v>0.20000000000000018</v>
      </c>
      <c r="R198" s="366">
        <f t="shared" si="57"/>
        <v>0</v>
      </c>
      <c r="S198" s="366">
        <f t="shared" si="57"/>
        <v>0</v>
      </c>
      <c r="T198" s="366">
        <f t="shared" si="58"/>
        <v>25.248207997158829</v>
      </c>
      <c r="U198" s="354">
        <f t="shared" si="59"/>
        <v>-0.36713812819741198</v>
      </c>
      <c r="V198" s="354"/>
      <c r="W198" s="354">
        <f t="shared" si="60"/>
        <v>4.9504950495049506E-3</v>
      </c>
      <c r="X198" s="354">
        <f t="shared" si="61"/>
        <v>0</v>
      </c>
      <c r="Y198" s="354">
        <f t="shared" si="62"/>
        <v>0</v>
      </c>
      <c r="Z198" s="354">
        <f t="shared" si="63"/>
        <v>0</v>
      </c>
      <c r="AA198" s="354">
        <f t="shared" si="64"/>
        <v>0</v>
      </c>
      <c r="AB198" s="354">
        <f t="shared" si="65"/>
        <v>0</v>
      </c>
      <c r="AC198" s="354">
        <f t="shared" si="66"/>
        <v>0</v>
      </c>
      <c r="AD198" s="354">
        <f t="shared" si="67"/>
        <v>1</v>
      </c>
      <c r="AE198" s="354">
        <f t="shared" si="68"/>
        <v>0</v>
      </c>
      <c r="AF198" s="354"/>
      <c r="AG198" s="354"/>
      <c r="AK198" s="33">
        <v>38687</v>
      </c>
      <c r="AL198" s="96">
        <v>45.604115170404803</v>
      </c>
      <c r="AN198" s="34">
        <v>6</v>
      </c>
      <c r="AO198" s="34">
        <v>7463759424789.0195</v>
      </c>
      <c r="AP198" s="34">
        <v>-3208042596.7511902</v>
      </c>
      <c r="AR198" s="357">
        <f t="shared" si="46"/>
        <v>-0.54249547925140007</v>
      </c>
      <c r="AS198" s="357">
        <f t="shared" si="47"/>
        <v>0</v>
      </c>
      <c r="AT198" s="357">
        <f t="shared" si="48"/>
        <v>2.5452729039797068</v>
      </c>
      <c r="AU198" s="357">
        <f t="shared" si="49"/>
        <v>10.708107559504091</v>
      </c>
      <c r="AV198" s="357"/>
      <c r="AW198" s="144">
        <f t="shared" si="50"/>
        <v>2.8011204481792717E-3</v>
      </c>
      <c r="AX198">
        <f t="shared" si="51"/>
        <v>0</v>
      </c>
      <c r="AY198">
        <f t="shared" si="52"/>
        <v>0</v>
      </c>
      <c r="AZ198">
        <f t="shared" si="53"/>
        <v>1</v>
      </c>
      <c r="BA198">
        <f t="shared" si="54"/>
        <v>0</v>
      </c>
      <c r="BB198">
        <f t="shared" si="55"/>
        <v>0</v>
      </c>
      <c r="BC198">
        <f t="shared" si="56"/>
        <v>0</v>
      </c>
    </row>
    <row r="199" spans="10:55" ht="15.5" x14ac:dyDescent="0.35">
      <c r="J199" s="360">
        <v>43405</v>
      </c>
      <c r="K199" s="361">
        <v>2.2000000000000002</v>
      </c>
      <c r="L199" s="362">
        <v>3.4</v>
      </c>
      <c r="M199" s="363">
        <v>2.75</v>
      </c>
      <c r="N199" s="362">
        <v>57019.4</v>
      </c>
      <c r="O199" s="364">
        <v>-261623</v>
      </c>
      <c r="P199" s="365"/>
      <c r="Q199" s="366">
        <f t="shared" si="57"/>
        <v>-0.29999999999999982</v>
      </c>
      <c r="R199" s="366">
        <f t="shared" si="57"/>
        <v>0</v>
      </c>
      <c r="S199" s="366">
        <f t="shared" si="57"/>
        <v>0</v>
      </c>
      <c r="T199" s="366">
        <f t="shared" si="58"/>
        <v>-19.959628458287188</v>
      </c>
      <c r="U199" s="354">
        <f t="shared" si="59"/>
        <v>1.9462850803550011</v>
      </c>
      <c r="V199" s="354"/>
      <c r="W199" s="354">
        <f t="shared" si="60"/>
        <v>4.9504950495049506E-3</v>
      </c>
      <c r="X199" s="354">
        <f t="shared" si="61"/>
        <v>0</v>
      </c>
      <c r="Y199" s="354">
        <f t="shared" si="62"/>
        <v>0</v>
      </c>
      <c r="Z199" s="354">
        <f t="shared" si="63"/>
        <v>1</v>
      </c>
      <c r="AA199" s="354">
        <f t="shared" si="64"/>
        <v>1</v>
      </c>
      <c r="AB199" s="354">
        <f t="shared" si="65"/>
        <v>0</v>
      </c>
      <c r="AC199" s="354">
        <f t="shared" si="66"/>
        <v>0</v>
      </c>
      <c r="AD199" s="354">
        <f t="shared" si="67"/>
        <v>0</v>
      </c>
      <c r="AE199" s="354">
        <f t="shared" si="68"/>
        <v>0</v>
      </c>
      <c r="AF199" s="354"/>
      <c r="AG199" s="354"/>
      <c r="AK199" s="33">
        <v>38718</v>
      </c>
      <c r="AL199" s="96">
        <v>45.521198597385997</v>
      </c>
      <c r="AN199" s="34">
        <v>6</v>
      </c>
      <c r="AO199" s="34">
        <v>7561547961767.5996</v>
      </c>
      <c r="AP199" s="34">
        <v>-3999830783.06178</v>
      </c>
      <c r="AR199" s="357">
        <f t="shared" si="46"/>
        <v>-0.18181818177806916</v>
      </c>
      <c r="AS199" s="357">
        <f t="shared" si="47"/>
        <v>0</v>
      </c>
      <c r="AT199" s="357">
        <f t="shared" si="48"/>
        <v>1.3101780404898875</v>
      </c>
      <c r="AU199" s="357">
        <f t="shared" si="49"/>
        <v>-24.681348904545093</v>
      </c>
      <c r="AV199" s="357"/>
      <c r="AW199" s="144">
        <f t="shared" si="50"/>
        <v>2.8011204481792717E-3</v>
      </c>
      <c r="AX199">
        <f t="shared" si="51"/>
        <v>0</v>
      </c>
      <c r="AY199">
        <f t="shared" si="52"/>
        <v>0</v>
      </c>
      <c r="AZ199">
        <f t="shared" si="53"/>
        <v>0</v>
      </c>
      <c r="BA199">
        <f t="shared" si="54"/>
        <v>0</v>
      </c>
      <c r="BB199">
        <f t="shared" si="55"/>
        <v>0</v>
      </c>
      <c r="BC199">
        <f t="shared" si="56"/>
        <v>0</v>
      </c>
    </row>
    <row r="200" spans="10:55" ht="15.5" x14ac:dyDescent="0.35">
      <c r="J200" s="360">
        <v>43435</v>
      </c>
      <c r="K200" s="361">
        <v>1.9</v>
      </c>
      <c r="L200" s="362">
        <v>3.5</v>
      </c>
      <c r="M200" s="363">
        <v>3</v>
      </c>
      <c r="N200" s="362">
        <v>71813.5</v>
      </c>
      <c r="O200" s="364">
        <v>-266468</v>
      </c>
      <c r="P200" s="365"/>
      <c r="Q200" s="366">
        <f t="shared" si="57"/>
        <v>-0.30000000000000027</v>
      </c>
      <c r="R200" s="366">
        <f t="shared" si="57"/>
        <v>0.10000000000000009</v>
      </c>
      <c r="S200" s="366">
        <f t="shared" si="57"/>
        <v>0.25</v>
      </c>
      <c r="T200" s="366">
        <f t="shared" si="58"/>
        <v>25.945730751288153</v>
      </c>
      <c r="U200" s="354">
        <f t="shared" si="59"/>
        <v>-1.8519014001062599</v>
      </c>
      <c r="V200" s="354"/>
      <c r="W200" s="354">
        <f t="shared" si="60"/>
        <v>4.9504950495049506E-3</v>
      </c>
      <c r="X200" s="354">
        <f t="shared" si="61"/>
        <v>1</v>
      </c>
      <c r="Y200" s="354">
        <f t="shared" si="62"/>
        <v>1</v>
      </c>
      <c r="Z200" s="354">
        <f t="shared" si="63"/>
        <v>0</v>
      </c>
      <c r="AA200" s="354">
        <f t="shared" si="64"/>
        <v>0</v>
      </c>
      <c r="AB200" s="354">
        <f t="shared" si="65"/>
        <v>0</v>
      </c>
      <c r="AC200" s="354">
        <f t="shared" si="66"/>
        <v>0</v>
      </c>
      <c r="AD200" s="354">
        <f t="shared" si="67"/>
        <v>0</v>
      </c>
      <c r="AE200" s="354">
        <f t="shared" si="68"/>
        <v>0</v>
      </c>
      <c r="AF200" s="354"/>
      <c r="AG200" s="354"/>
      <c r="AK200" s="33">
        <v>38749</v>
      </c>
      <c r="AL200" s="96">
        <v>45.521198597385997</v>
      </c>
      <c r="AN200" s="34">
        <v>6</v>
      </c>
      <c r="AO200" s="34">
        <v>7708394775919.6406</v>
      </c>
      <c r="AP200" s="34">
        <v>-3503078941.1621404</v>
      </c>
      <c r="AR200" s="357">
        <f t="shared" ref="AR200:AR263" si="69">((AL200-AL199)/AL199)*100</f>
        <v>0</v>
      </c>
      <c r="AS200" s="357">
        <f t="shared" ref="AS200:AS263" si="70">AN200-AN199</f>
        <v>0</v>
      </c>
      <c r="AT200" s="357">
        <f t="shared" ref="AT200:AT263" si="71">((AO200-AO199)/AO199)*100</f>
        <v>1.9420205346117234</v>
      </c>
      <c r="AU200" s="357">
        <f t="shared" ref="AU200:AU263" si="72">((AP200-AP199)/AP199)*-100</f>
        <v>12.419321437378091</v>
      </c>
      <c r="AV200" s="357"/>
      <c r="AW200" s="144">
        <f t="shared" ref="AW200:AW263" si="73">1/357</f>
        <v>2.8011204481792717E-3</v>
      </c>
      <c r="AX200">
        <f t="shared" ref="AX200:AX263" si="74">IF(AND(AS200&gt;0,AR200&lt;0),1,0)</f>
        <v>0</v>
      </c>
      <c r="AY200">
        <f t="shared" ref="AY200:AY263" si="75">IF(AND(AT200&lt;0,AR200&lt;0),1,0)</f>
        <v>0</v>
      </c>
      <c r="AZ200">
        <f t="shared" ref="AZ200:AZ263" si="76">IF(AND(AU200&gt;0,AR200&lt;0),1,0)</f>
        <v>0</v>
      </c>
      <c r="BA200">
        <f t="shared" ref="BA200:BA263" si="77">IF(AND(AS200&lt;0,AR200&gt;0),1,0)</f>
        <v>0</v>
      </c>
      <c r="BB200">
        <f t="shared" ref="BB200:BB263" si="78">IF(AND(AT200&gt;0,AR200&gt;0),1,0)</f>
        <v>0</v>
      </c>
      <c r="BC200">
        <f t="shared" ref="BC200:BC263" si="79">IF(AND(AU200&lt;0,AR200&gt;0),1,0)</f>
        <v>0</v>
      </c>
    </row>
    <row r="201" spans="10:55" ht="15.5" x14ac:dyDescent="0.35">
      <c r="J201" s="360">
        <v>43466</v>
      </c>
      <c r="K201" s="361">
        <v>1.6</v>
      </c>
      <c r="L201" s="362">
        <v>3.7</v>
      </c>
      <c r="M201" s="363">
        <v>3</v>
      </c>
      <c r="N201" s="362">
        <v>57767.4</v>
      </c>
      <c r="O201" s="364">
        <v>-260105</v>
      </c>
      <c r="P201" s="365"/>
      <c r="Q201" s="366">
        <f t="shared" si="57"/>
        <v>-0.29999999999999982</v>
      </c>
      <c r="R201" s="366">
        <f t="shared" si="57"/>
        <v>0.20000000000000018</v>
      </c>
      <c r="S201" s="366">
        <f t="shared" si="57"/>
        <v>0</v>
      </c>
      <c r="T201" s="366">
        <f t="shared" si="58"/>
        <v>-19.559135817081742</v>
      </c>
      <c r="U201" s="354">
        <f t="shared" si="59"/>
        <v>2.3879039884714111</v>
      </c>
      <c r="V201" s="354"/>
      <c r="W201" s="354">
        <f t="shared" si="60"/>
        <v>4.9504950495049506E-3</v>
      </c>
      <c r="X201" s="354">
        <f t="shared" si="61"/>
        <v>1</v>
      </c>
      <c r="Y201" s="354">
        <f t="shared" si="62"/>
        <v>0</v>
      </c>
      <c r="Z201" s="354">
        <f t="shared" si="63"/>
        <v>1</v>
      </c>
      <c r="AA201" s="354">
        <f t="shared" si="64"/>
        <v>1</v>
      </c>
      <c r="AB201" s="354">
        <f t="shared" si="65"/>
        <v>0</v>
      </c>
      <c r="AC201" s="354">
        <f t="shared" si="66"/>
        <v>0</v>
      </c>
      <c r="AD201" s="354">
        <f t="shared" si="67"/>
        <v>0</v>
      </c>
      <c r="AE201" s="354">
        <f t="shared" si="68"/>
        <v>0</v>
      </c>
      <c r="AF201" s="354"/>
      <c r="AG201" s="354"/>
      <c r="AK201" s="33">
        <v>38777</v>
      </c>
      <c r="AL201" s="96">
        <v>45.521198597385997</v>
      </c>
      <c r="AN201" s="34">
        <v>6</v>
      </c>
      <c r="AO201" s="34">
        <v>7931397321811.7197</v>
      </c>
      <c r="AP201" s="34">
        <v>-3912485142.1703401</v>
      </c>
      <c r="AR201" s="357">
        <f t="shared" si="69"/>
        <v>0</v>
      </c>
      <c r="AS201" s="357">
        <f t="shared" si="70"/>
        <v>0</v>
      </c>
      <c r="AT201" s="357">
        <f t="shared" si="71"/>
        <v>2.8929829409972592</v>
      </c>
      <c r="AU201" s="357">
        <f t="shared" si="72"/>
        <v>-11.687038970134653</v>
      </c>
      <c r="AV201" s="357"/>
      <c r="AW201" s="144">
        <f t="shared" si="73"/>
        <v>2.8011204481792717E-3</v>
      </c>
      <c r="AX201">
        <f t="shared" si="74"/>
        <v>0</v>
      </c>
      <c r="AY201">
        <f t="shared" si="75"/>
        <v>0</v>
      </c>
      <c r="AZ201">
        <f t="shared" si="76"/>
        <v>0</v>
      </c>
      <c r="BA201">
        <f t="shared" si="77"/>
        <v>0</v>
      </c>
      <c r="BB201">
        <f t="shared" si="78"/>
        <v>0</v>
      </c>
      <c r="BC201">
        <f t="shared" si="79"/>
        <v>0</v>
      </c>
    </row>
    <row r="202" spans="10:55" ht="15.5" x14ac:dyDescent="0.35">
      <c r="J202" s="360">
        <v>43497</v>
      </c>
      <c r="K202" s="361">
        <v>1.5</v>
      </c>
      <c r="L202" s="362">
        <v>3.4</v>
      </c>
      <c r="M202" s="363">
        <v>3</v>
      </c>
      <c r="N202" s="362">
        <v>57838.2</v>
      </c>
      <c r="O202" s="364">
        <v>-259724</v>
      </c>
      <c r="P202" s="365"/>
      <c r="Q202" s="366">
        <f t="shared" ref="Q202:S211" si="80">K202-K201</f>
        <v>-0.10000000000000009</v>
      </c>
      <c r="R202" s="366">
        <f t="shared" si="80"/>
        <v>-0.30000000000000027</v>
      </c>
      <c r="S202" s="366">
        <f t="shared" si="80"/>
        <v>0</v>
      </c>
      <c r="T202" s="366">
        <f t="shared" ref="T202:T211" si="81">((N202-N201)/N201)*100</f>
        <v>0.12256047528536101</v>
      </c>
      <c r="U202" s="354">
        <f t="shared" ref="U202:U211" si="82">((O202-O201)/O201)*-100</f>
        <v>0.14647930643394014</v>
      </c>
      <c r="V202" s="354"/>
      <c r="W202" s="354">
        <f t="shared" ref="W202:W211" si="83">1/202</f>
        <v>4.9504950495049506E-3</v>
      </c>
      <c r="X202" s="354">
        <f t="shared" ref="X202:X211" si="84">IF(AND(R202&gt;0,Q202&lt;0),1,0)</f>
        <v>0</v>
      </c>
      <c r="Y202" s="354">
        <f t="shared" ref="Y202:Y211" si="85">IF(AND(S202&gt;0,Q202&lt;0),1,0)</f>
        <v>0</v>
      </c>
      <c r="Z202" s="354">
        <f t="shared" ref="Z202:Z211" si="86">IF(AND(T202&lt;0,Q202&lt;0),1,0)</f>
        <v>0</v>
      </c>
      <c r="AA202" s="354">
        <f t="shared" ref="AA202:AA211" si="87">IF(AND(U202&gt;0,Q202&lt;0),1,0)</f>
        <v>1</v>
      </c>
      <c r="AB202" s="354">
        <f t="shared" ref="AB202:AB211" si="88">IF(AND(R202&lt;0,Q202&gt;0),1,0)</f>
        <v>0</v>
      </c>
      <c r="AC202" s="354">
        <f t="shared" ref="AC202:AC211" si="89">IF(AND(S202&lt;0,Q202&gt;0),1,0)</f>
        <v>0</v>
      </c>
      <c r="AD202" s="354">
        <f t="shared" ref="AD202:AD211" si="90">IF(AND(T202&gt;0,Q202&gt;0),1,0)</f>
        <v>0</v>
      </c>
      <c r="AE202" s="354">
        <f t="shared" ref="AE202:AE211" si="91">IF(AND(T202&lt;0,Q202&gt;0),1,0)</f>
        <v>0</v>
      </c>
      <c r="AF202" s="354"/>
      <c r="AG202" s="354"/>
      <c r="AK202" s="33">
        <v>38808</v>
      </c>
      <c r="AL202" s="96">
        <v>45.903729678036299</v>
      </c>
      <c r="AN202" s="34">
        <v>6</v>
      </c>
      <c r="AO202" s="34">
        <v>8255816603965.8096</v>
      </c>
      <c r="AP202" s="34">
        <v>-4332345157.0967798</v>
      </c>
      <c r="AR202" s="357">
        <f t="shared" si="69"/>
        <v>0.84033613445378186</v>
      </c>
      <c r="AS202" s="357">
        <f t="shared" si="70"/>
        <v>0</v>
      </c>
      <c r="AT202" s="357">
        <f t="shared" si="71"/>
        <v>4.0903168633592646</v>
      </c>
      <c r="AU202" s="357">
        <f t="shared" si="72"/>
        <v>-10.731287140263346</v>
      </c>
      <c r="AV202" s="357"/>
      <c r="AW202" s="144">
        <f t="shared" si="73"/>
        <v>2.8011204481792717E-3</v>
      </c>
      <c r="AX202">
        <f t="shared" si="74"/>
        <v>0</v>
      </c>
      <c r="AY202">
        <f t="shared" si="75"/>
        <v>0</v>
      </c>
      <c r="AZ202">
        <f t="shared" si="76"/>
        <v>0</v>
      </c>
      <c r="BA202">
        <f t="shared" si="77"/>
        <v>0</v>
      </c>
      <c r="BB202">
        <f t="shared" si="78"/>
        <v>1</v>
      </c>
      <c r="BC202">
        <f t="shared" si="79"/>
        <v>1</v>
      </c>
    </row>
    <row r="203" spans="10:55" ht="15.5" x14ac:dyDescent="0.35">
      <c r="J203" s="360">
        <v>43525</v>
      </c>
      <c r="K203" s="361">
        <v>1.9</v>
      </c>
      <c r="L203" s="362">
        <v>3.5</v>
      </c>
      <c r="M203" s="363">
        <v>3</v>
      </c>
      <c r="N203" s="362">
        <v>57941.1</v>
      </c>
      <c r="O203" s="364">
        <v>-263428</v>
      </c>
      <c r="P203" s="365"/>
      <c r="Q203" s="366">
        <f t="shared" si="80"/>
        <v>0.39999999999999991</v>
      </c>
      <c r="R203" s="366">
        <f t="shared" si="80"/>
        <v>0.10000000000000009</v>
      </c>
      <c r="S203" s="366">
        <f t="shared" si="80"/>
        <v>0</v>
      </c>
      <c r="T203" s="366">
        <f t="shared" si="81"/>
        <v>0.17791010093675366</v>
      </c>
      <c r="U203" s="354">
        <f t="shared" si="82"/>
        <v>-1.4261292756926585</v>
      </c>
      <c r="V203" s="354"/>
      <c r="W203" s="354">
        <f t="shared" si="83"/>
        <v>4.9504950495049506E-3</v>
      </c>
      <c r="X203" s="354">
        <f t="shared" si="84"/>
        <v>0</v>
      </c>
      <c r="Y203" s="354">
        <f t="shared" si="85"/>
        <v>0</v>
      </c>
      <c r="Z203" s="354">
        <f t="shared" si="86"/>
        <v>0</v>
      </c>
      <c r="AA203" s="354">
        <f t="shared" si="87"/>
        <v>0</v>
      </c>
      <c r="AB203" s="354">
        <f t="shared" si="88"/>
        <v>0</v>
      </c>
      <c r="AC203" s="354">
        <f t="shared" si="89"/>
        <v>0</v>
      </c>
      <c r="AD203" s="354">
        <f t="shared" si="90"/>
        <v>1</v>
      </c>
      <c r="AE203" s="354">
        <f t="shared" si="91"/>
        <v>0</v>
      </c>
      <c r="AF203" s="354"/>
      <c r="AG203" s="354"/>
      <c r="AK203" s="33">
        <v>38838</v>
      </c>
      <c r="AL203" s="96">
        <v>46.286260758686602</v>
      </c>
      <c r="AN203" s="34">
        <v>6</v>
      </c>
      <c r="AO203" s="34">
        <v>8069459004361.96</v>
      </c>
      <c r="AP203" s="34">
        <v>-4032487588.4172702</v>
      </c>
      <c r="AR203" s="357">
        <f t="shared" si="69"/>
        <v>0.8333333333333337</v>
      </c>
      <c r="AS203" s="357">
        <f t="shared" si="70"/>
        <v>0</v>
      </c>
      <c r="AT203" s="357">
        <f t="shared" si="71"/>
        <v>-2.2572885099498197</v>
      </c>
      <c r="AU203" s="357">
        <f t="shared" si="72"/>
        <v>6.9213683999372808</v>
      </c>
      <c r="AV203" s="357"/>
      <c r="AW203" s="144">
        <f t="shared" si="73"/>
        <v>2.8011204481792717E-3</v>
      </c>
      <c r="AX203">
        <f t="shared" si="74"/>
        <v>0</v>
      </c>
      <c r="AY203">
        <f t="shared" si="75"/>
        <v>0</v>
      </c>
      <c r="AZ203">
        <f t="shared" si="76"/>
        <v>0</v>
      </c>
      <c r="BA203">
        <f t="shared" si="77"/>
        <v>0</v>
      </c>
      <c r="BB203">
        <f t="shared" si="78"/>
        <v>0</v>
      </c>
      <c r="BC203">
        <f t="shared" si="79"/>
        <v>0</v>
      </c>
    </row>
    <row r="204" spans="10:55" ht="15.5" x14ac:dyDescent="0.35">
      <c r="J204" s="360">
        <v>43556</v>
      </c>
      <c r="K204" s="361">
        <v>2</v>
      </c>
      <c r="L204" s="362">
        <v>3.3</v>
      </c>
      <c r="M204" s="363">
        <v>3</v>
      </c>
      <c r="N204" s="362">
        <v>72691.8</v>
      </c>
      <c r="O204" s="364">
        <v>-257840</v>
      </c>
      <c r="P204" s="365"/>
      <c r="Q204" s="366">
        <f t="shared" si="80"/>
        <v>0.10000000000000009</v>
      </c>
      <c r="R204" s="366">
        <f t="shared" si="80"/>
        <v>-0.20000000000000018</v>
      </c>
      <c r="S204" s="366">
        <f t="shared" si="80"/>
        <v>0</v>
      </c>
      <c r="T204" s="366">
        <f t="shared" si="81"/>
        <v>25.458094513221191</v>
      </c>
      <c r="U204" s="354">
        <f t="shared" si="82"/>
        <v>2.1212627359278438</v>
      </c>
      <c r="V204" s="354"/>
      <c r="W204" s="354">
        <f t="shared" si="83"/>
        <v>4.9504950495049506E-3</v>
      </c>
      <c r="X204" s="354">
        <f t="shared" si="84"/>
        <v>0</v>
      </c>
      <c r="Y204" s="354">
        <f t="shared" si="85"/>
        <v>0</v>
      </c>
      <c r="Z204" s="354">
        <f t="shared" si="86"/>
        <v>0</v>
      </c>
      <c r="AA204" s="354">
        <f t="shared" si="87"/>
        <v>0</v>
      </c>
      <c r="AB204" s="354">
        <f t="shared" si="88"/>
        <v>1</v>
      </c>
      <c r="AC204" s="354">
        <f t="shared" si="89"/>
        <v>0</v>
      </c>
      <c r="AD204" s="354">
        <f t="shared" si="90"/>
        <v>1</v>
      </c>
      <c r="AE204" s="354">
        <f t="shared" si="91"/>
        <v>0</v>
      </c>
      <c r="AF204" s="354"/>
      <c r="AG204" s="354"/>
      <c r="AK204" s="33">
        <v>38869</v>
      </c>
      <c r="AL204" s="96">
        <v>47.0513229199872</v>
      </c>
      <c r="AN204" s="34">
        <v>6</v>
      </c>
      <c r="AO204" s="34">
        <v>8043797426847.7197</v>
      </c>
      <c r="AP204" s="34">
        <v>-3849555760.07901</v>
      </c>
      <c r="AR204" s="357">
        <f t="shared" si="69"/>
        <v>1.6528925619834562</v>
      </c>
      <c r="AS204" s="357">
        <f t="shared" si="70"/>
        <v>0</v>
      </c>
      <c r="AT204" s="357">
        <f t="shared" si="71"/>
        <v>-0.31800864841582099</v>
      </c>
      <c r="AU204" s="357">
        <f t="shared" si="72"/>
        <v>4.5364511192472126</v>
      </c>
      <c r="AV204" s="357"/>
      <c r="AW204" s="144">
        <f t="shared" si="73"/>
        <v>2.8011204481792717E-3</v>
      </c>
      <c r="AX204">
        <f t="shared" si="74"/>
        <v>0</v>
      </c>
      <c r="AY204">
        <f t="shared" si="75"/>
        <v>0</v>
      </c>
      <c r="AZ204">
        <f t="shared" si="76"/>
        <v>0</v>
      </c>
      <c r="BA204">
        <f t="shared" si="77"/>
        <v>0</v>
      </c>
      <c r="BB204">
        <f t="shared" si="78"/>
        <v>0</v>
      </c>
      <c r="BC204">
        <f t="shared" si="79"/>
        <v>0</v>
      </c>
    </row>
    <row r="205" spans="10:55" ht="15.5" x14ac:dyDescent="0.35">
      <c r="J205" s="360">
        <v>43586</v>
      </c>
      <c r="K205" s="361">
        <v>1.8</v>
      </c>
      <c r="L205" s="362">
        <v>3.3</v>
      </c>
      <c r="M205" s="363">
        <v>3</v>
      </c>
      <c r="N205" s="362">
        <v>58477.4</v>
      </c>
      <c r="O205" s="364">
        <v>-266286</v>
      </c>
      <c r="P205" s="365"/>
      <c r="Q205" s="366">
        <f t="shared" si="80"/>
        <v>-0.19999999999999996</v>
      </c>
      <c r="R205" s="366">
        <f t="shared" si="80"/>
        <v>0</v>
      </c>
      <c r="S205" s="366">
        <f t="shared" si="80"/>
        <v>0</v>
      </c>
      <c r="T205" s="366">
        <f t="shared" si="81"/>
        <v>-19.554337628178146</v>
      </c>
      <c r="U205" s="354">
        <f t="shared" si="82"/>
        <v>-3.275674837108284</v>
      </c>
      <c r="V205" s="354"/>
      <c r="W205" s="354">
        <f t="shared" si="83"/>
        <v>4.9504950495049506E-3</v>
      </c>
      <c r="X205" s="354">
        <f t="shared" si="84"/>
        <v>0</v>
      </c>
      <c r="Y205" s="354">
        <f t="shared" si="85"/>
        <v>0</v>
      </c>
      <c r="Z205" s="354">
        <f t="shared" si="86"/>
        <v>1</v>
      </c>
      <c r="AA205" s="354">
        <f t="shared" si="87"/>
        <v>0</v>
      </c>
      <c r="AB205" s="354">
        <f t="shared" si="88"/>
        <v>0</v>
      </c>
      <c r="AC205" s="354">
        <f t="shared" si="89"/>
        <v>0</v>
      </c>
      <c r="AD205" s="354">
        <f t="shared" si="90"/>
        <v>0</v>
      </c>
      <c r="AE205" s="354">
        <f t="shared" si="91"/>
        <v>0</v>
      </c>
      <c r="AF205" s="354"/>
      <c r="AG205" s="354"/>
      <c r="AK205" s="33">
        <v>38899</v>
      </c>
      <c r="AL205" s="96">
        <v>47.433854000637503</v>
      </c>
      <c r="AN205" s="34">
        <v>6</v>
      </c>
      <c r="AO205" s="34">
        <v>8208490599858.0801</v>
      </c>
      <c r="AP205" s="34">
        <v>-3951830571.65593</v>
      </c>
      <c r="AR205" s="357">
        <f t="shared" si="69"/>
        <v>0.81300813008130124</v>
      </c>
      <c r="AS205" s="357">
        <f t="shared" si="70"/>
        <v>0</v>
      </c>
      <c r="AT205" s="357">
        <f t="shared" si="71"/>
        <v>2.0474555023062271</v>
      </c>
      <c r="AU205" s="357">
        <f t="shared" si="72"/>
        <v>-2.6567951719920249</v>
      </c>
      <c r="AV205" s="357"/>
      <c r="AW205" s="144">
        <f t="shared" si="73"/>
        <v>2.8011204481792717E-3</v>
      </c>
      <c r="AX205">
        <f t="shared" si="74"/>
        <v>0</v>
      </c>
      <c r="AY205">
        <f t="shared" si="75"/>
        <v>0</v>
      </c>
      <c r="AZ205">
        <f t="shared" si="76"/>
        <v>0</v>
      </c>
      <c r="BA205">
        <f t="shared" si="77"/>
        <v>0</v>
      </c>
      <c r="BB205">
        <f t="shared" si="78"/>
        <v>1</v>
      </c>
      <c r="BC205">
        <f t="shared" si="79"/>
        <v>1</v>
      </c>
    </row>
    <row r="206" spans="10:55" ht="15.5" x14ac:dyDescent="0.35">
      <c r="J206" s="360">
        <v>43617</v>
      </c>
      <c r="K206" s="361">
        <v>1.6</v>
      </c>
      <c r="L206" s="362">
        <v>3.3</v>
      </c>
      <c r="M206" s="363">
        <v>3</v>
      </c>
      <c r="N206" s="362">
        <v>58998.6</v>
      </c>
      <c r="O206" s="364">
        <v>-261750</v>
      </c>
      <c r="P206" s="365"/>
      <c r="Q206" s="366">
        <f t="shared" si="80"/>
        <v>-0.19999999999999996</v>
      </c>
      <c r="R206" s="366">
        <f t="shared" si="80"/>
        <v>0</v>
      </c>
      <c r="S206" s="366">
        <f t="shared" si="80"/>
        <v>0</v>
      </c>
      <c r="T206" s="366">
        <f t="shared" si="81"/>
        <v>0.89128449623272765</v>
      </c>
      <c r="U206" s="354">
        <f t="shared" si="82"/>
        <v>1.7034316486784884</v>
      </c>
      <c r="V206" s="354"/>
      <c r="W206" s="354">
        <f t="shared" si="83"/>
        <v>4.9504950495049506E-3</v>
      </c>
      <c r="X206" s="354">
        <f t="shared" si="84"/>
        <v>0</v>
      </c>
      <c r="Y206" s="354">
        <f t="shared" si="85"/>
        <v>0</v>
      </c>
      <c r="Z206" s="354">
        <f t="shared" si="86"/>
        <v>0</v>
      </c>
      <c r="AA206" s="354">
        <f t="shared" si="87"/>
        <v>1</v>
      </c>
      <c r="AB206" s="354">
        <f t="shared" si="88"/>
        <v>0</v>
      </c>
      <c r="AC206" s="354">
        <f t="shared" si="89"/>
        <v>0</v>
      </c>
      <c r="AD206" s="354">
        <f t="shared" si="90"/>
        <v>0</v>
      </c>
      <c r="AE206" s="354">
        <f t="shared" si="91"/>
        <v>0</v>
      </c>
      <c r="AF206" s="354"/>
      <c r="AG206" s="354"/>
      <c r="AK206" s="33">
        <v>38930</v>
      </c>
      <c r="AL206" s="96">
        <v>47.433854000637503</v>
      </c>
      <c r="AN206" s="34">
        <v>6</v>
      </c>
      <c r="AO206" s="34">
        <v>8403833216393.0195</v>
      </c>
      <c r="AP206" s="34">
        <v>-4291046899.8133898</v>
      </c>
      <c r="AR206" s="357">
        <f t="shared" si="69"/>
        <v>0</v>
      </c>
      <c r="AS206" s="357">
        <f t="shared" si="70"/>
        <v>0</v>
      </c>
      <c r="AT206" s="357">
        <f t="shared" si="71"/>
        <v>2.3797629315469622</v>
      </c>
      <c r="AU206" s="357">
        <f t="shared" si="72"/>
        <v>-8.5837771130789751</v>
      </c>
      <c r="AV206" s="357"/>
      <c r="AW206" s="144">
        <f t="shared" si="73"/>
        <v>2.8011204481792717E-3</v>
      </c>
      <c r="AX206">
        <f t="shared" si="74"/>
        <v>0</v>
      </c>
      <c r="AY206">
        <f t="shared" si="75"/>
        <v>0</v>
      </c>
      <c r="AZ206">
        <f t="shared" si="76"/>
        <v>0</v>
      </c>
      <c r="BA206">
        <f t="shared" si="77"/>
        <v>0</v>
      </c>
      <c r="BB206">
        <f t="shared" si="78"/>
        <v>0</v>
      </c>
      <c r="BC206">
        <f t="shared" si="79"/>
        <v>0</v>
      </c>
    </row>
    <row r="207" spans="10:55" ht="15.5" x14ac:dyDescent="0.35">
      <c r="J207" s="360">
        <v>43647</v>
      </c>
      <c r="K207" s="361">
        <v>1.8</v>
      </c>
      <c r="L207" s="362">
        <v>3.3</v>
      </c>
      <c r="M207" s="363">
        <v>3</v>
      </c>
      <c r="N207" s="362">
        <v>74253.7</v>
      </c>
      <c r="O207" s="364">
        <v>-261558</v>
      </c>
      <c r="P207" s="365"/>
      <c r="Q207" s="366">
        <f t="shared" si="80"/>
        <v>0.19999999999999996</v>
      </c>
      <c r="R207" s="366">
        <f t="shared" si="80"/>
        <v>0</v>
      </c>
      <c r="S207" s="366">
        <f t="shared" si="80"/>
        <v>0</v>
      </c>
      <c r="T207" s="366">
        <f t="shared" si="81"/>
        <v>25.856715244090534</v>
      </c>
      <c r="U207" s="354">
        <f t="shared" si="82"/>
        <v>7.3352435530085969E-2</v>
      </c>
      <c r="V207" s="354"/>
      <c r="W207" s="354">
        <f t="shared" si="83"/>
        <v>4.9504950495049506E-3</v>
      </c>
      <c r="X207" s="354">
        <f t="shared" si="84"/>
        <v>0</v>
      </c>
      <c r="Y207" s="354">
        <f t="shared" si="85"/>
        <v>0</v>
      </c>
      <c r="Z207" s="354">
        <f t="shared" si="86"/>
        <v>0</v>
      </c>
      <c r="AA207" s="354">
        <f t="shared" si="87"/>
        <v>0</v>
      </c>
      <c r="AB207" s="354">
        <f t="shared" si="88"/>
        <v>0</v>
      </c>
      <c r="AC207" s="354">
        <f t="shared" si="89"/>
        <v>0</v>
      </c>
      <c r="AD207" s="354">
        <f t="shared" si="90"/>
        <v>1</v>
      </c>
      <c r="AE207" s="354">
        <f t="shared" si="91"/>
        <v>0</v>
      </c>
      <c r="AF207" s="354"/>
      <c r="AG207" s="354"/>
      <c r="AK207" s="33">
        <v>38961</v>
      </c>
      <c r="AL207" s="96">
        <v>47.816385081287898</v>
      </c>
      <c r="AN207" s="34">
        <v>6</v>
      </c>
      <c r="AO207" s="34">
        <v>8501993272550.6709</v>
      </c>
      <c r="AP207" s="34">
        <v>-6526104081.6270905</v>
      </c>
      <c r="AR207" s="357">
        <f t="shared" si="69"/>
        <v>0.80645161290342093</v>
      </c>
      <c r="AS207" s="357">
        <f t="shared" si="70"/>
        <v>0</v>
      </c>
      <c r="AT207" s="357">
        <f t="shared" si="71"/>
        <v>1.1680390796687219</v>
      </c>
      <c r="AU207" s="357">
        <f t="shared" si="72"/>
        <v>-52.086524197880458</v>
      </c>
      <c r="AV207" s="357"/>
      <c r="AW207" s="144">
        <f t="shared" si="73"/>
        <v>2.8011204481792717E-3</v>
      </c>
      <c r="AX207">
        <f t="shared" si="74"/>
        <v>0</v>
      </c>
      <c r="AY207">
        <f t="shared" si="75"/>
        <v>0</v>
      </c>
      <c r="AZ207">
        <f t="shared" si="76"/>
        <v>0</v>
      </c>
      <c r="BA207">
        <f t="shared" si="77"/>
        <v>0</v>
      </c>
      <c r="BB207">
        <f t="shared" si="78"/>
        <v>1</v>
      </c>
      <c r="BC207">
        <f t="shared" si="79"/>
        <v>1</v>
      </c>
    </row>
    <row r="208" spans="10:55" ht="15.5" x14ac:dyDescent="0.35">
      <c r="J208" s="360">
        <v>43678</v>
      </c>
      <c r="K208" s="361">
        <v>1.7</v>
      </c>
      <c r="L208" s="362">
        <v>3.3</v>
      </c>
      <c r="M208" s="363">
        <v>2.75</v>
      </c>
      <c r="N208" s="362">
        <v>59691.9</v>
      </c>
      <c r="O208" s="364">
        <v>-262821</v>
      </c>
      <c r="P208" s="365"/>
      <c r="Q208" s="366">
        <f t="shared" si="80"/>
        <v>-0.10000000000000009</v>
      </c>
      <c r="R208" s="366">
        <f t="shared" si="80"/>
        <v>0</v>
      </c>
      <c r="S208" s="366">
        <f t="shared" si="80"/>
        <v>-0.25</v>
      </c>
      <c r="T208" s="366">
        <f t="shared" si="81"/>
        <v>-19.610874609615408</v>
      </c>
      <c r="U208" s="354">
        <f t="shared" si="82"/>
        <v>-0.48287569105131561</v>
      </c>
      <c r="V208" s="354"/>
      <c r="W208" s="354">
        <f t="shared" si="83"/>
        <v>4.9504950495049506E-3</v>
      </c>
      <c r="X208" s="354">
        <f t="shared" si="84"/>
        <v>0</v>
      </c>
      <c r="Y208" s="354">
        <f t="shared" si="85"/>
        <v>0</v>
      </c>
      <c r="Z208" s="354">
        <f t="shared" si="86"/>
        <v>1</v>
      </c>
      <c r="AA208" s="354">
        <f t="shared" si="87"/>
        <v>0</v>
      </c>
      <c r="AB208" s="354">
        <f t="shared" si="88"/>
        <v>0</v>
      </c>
      <c r="AC208" s="354">
        <f t="shared" si="89"/>
        <v>0</v>
      </c>
      <c r="AD208" s="354">
        <f t="shared" si="90"/>
        <v>0</v>
      </c>
      <c r="AE208" s="354">
        <f t="shared" si="91"/>
        <v>0</v>
      </c>
      <c r="AF208" s="354"/>
      <c r="AG208" s="354"/>
      <c r="AK208" s="33">
        <v>38991</v>
      </c>
      <c r="AL208" s="96">
        <v>48.581447242588503</v>
      </c>
      <c r="AN208" s="34">
        <v>6</v>
      </c>
      <c r="AO208" s="34">
        <v>8645814487995.4609</v>
      </c>
      <c r="AP208" s="34">
        <v>-7066801535.9139299</v>
      </c>
      <c r="AR208" s="357">
        <f t="shared" si="69"/>
        <v>1.5999999999999976</v>
      </c>
      <c r="AS208" s="357">
        <f t="shared" si="70"/>
        <v>0</v>
      </c>
      <c r="AT208" s="357">
        <f t="shared" si="71"/>
        <v>1.6916176105329055</v>
      </c>
      <c r="AU208" s="357">
        <f t="shared" si="72"/>
        <v>-8.2851491107698152</v>
      </c>
      <c r="AV208" s="357"/>
      <c r="AW208" s="144">
        <f t="shared" si="73"/>
        <v>2.8011204481792717E-3</v>
      </c>
      <c r="AX208">
        <f t="shared" si="74"/>
        <v>0</v>
      </c>
      <c r="AY208">
        <f t="shared" si="75"/>
        <v>0</v>
      </c>
      <c r="AZ208">
        <f t="shared" si="76"/>
        <v>0</v>
      </c>
      <c r="BA208">
        <f t="shared" si="77"/>
        <v>0</v>
      </c>
      <c r="BB208">
        <f t="shared" si="78"/>
        <v>1</v>
      </c>
      <c r="BC208">
        <f t="shared" si="79"/>
        <v>1</v>
      </c>
    </row>
    <row r="209" spans="10:55" ht="15.5" x14ac:dyDescent="0.35">
      <c r="J209" s="360">
        <v>43709</v>
      </c>
      <c r="K209" s="361">
        <v>1.7</v>
      </c>
      <c r="L209" s="362">
        <v>3.2</v>
      </c>
      <c r="M209" s="363">
        <v>2.5</v>
      </c>
      <c r="N209" s="362">
        <v>75101.899999999994</v>
      </c>
      <c r="O209" s="364">
        <v>-258590</v>
      </c>
      <c r="P209" s="365"/>
      <c r="Q209" s="366">
        <f t="shared" si="80"/>
        <v>0</v>
      </c>
      <c r="R209" s="366">
        <f t="shared" si="80"/>
        <v>-9.9999999999999645E-2</v>
      </c>
      <c r="S209" s="366">
        <f t="shared" si="80"/>
        <v>-0.25</v>
      </c>
      <c r="T209" s="366">
        <f t="shared" si="81"/>
        <v>25.815897969406223</v>
      </c>
      <c r="U209" s="354">
        <f t="shared" si="82"/>
        <v>1.6098409183436635</v>
      </c>
      <c r="V209" s="354"/>
      <c r="W209" s="354">
        <f t="shared" si="83"/>
        <v>4.9504950495049506E-3</v>
      </c>
      <c r="X209" s="354">
        <f t="shared" si="84"/>
        <v>0</v>
      </c>
      <c r="Y209" s="354">
        <f t="shared" si="85"/>
        <v>0</v>
      </c>
      <c r="Z209" s="354">
        <f t="shared" si="86"/>
        <v>0</v>
      </c>
      <c r="AA209" s="354">
        <f t="shared" si="87"/>
        <v>0</v>
      </c>
      <c r="AB209" s="354">
        <f t="shared" si="88"/>
        <v>0</v>
      </c>
      <c r="AC209" s="354">
        <f t="shared" si="89"/>
        <v>0</v>
      </c>
      <c r="AD209" s="354">
        <f t="shared" si="90"/>
        <v>0</v>
      </c>
      <c r="AE209" s="354">
        <f t="shared" si="91"/>
        <v>0</v>
      </c>
      <c r="AF209" s="354"/>
      <c r="AG209" s="354"/>
      <c r="AK209" s="33">
        <v>39022</v>
      </c>
      <c r="AL209" s="96">
        <v>48.581447242588503</v>
      </c>
      <c r="AN209" s="34">
        <v>6</v>
      </c>
      <c r="AO209" s="34">
        <v>8695179992423.3594</v>
      </c>
      <c r="AP209" s="34">
        <v>-5783297193.3189201</v>
      </c>
      <c r="AR209" s="357">
        <f t="shared" si="69"/>
        <v>0</v>
      </c>
      <c r="AS209" s="357">
        <f t="shared" si="70"/>
        <v>0</v>
      </c>
      <c r="AT209" s="357">
        <f t="shared" si="71"/>
        <v>0.57097575360241015</v>
      </c>
      <c r="AU209" s="357">
        <f t="shared" si="72"/>
        <v>18.162450665582725</v>
      </c>
      <c r="AV209" s="357"/>
      <c r="AW209" s="144">
        <f t="shared" si="73"/>
        <v>2.8011204481792717E-3</v>
      </c>
      <c r="AX209">
        <f t="shared" si="74"/>
        <v>0</v>
      </c>
      <c r="AY209">
        <f t="shared" si="75"/>
        <v>0</v>
      </c>
      <c r="AZ209">
        <f t="shared" si="76"/>
        <v>0</v>
      </c>
      <c r="BA209">
        <f t="shared" si="77"/>
        <v>0</v>
      </c>
      <c r="BB209">
        <f t="shared" si="78"/>
        <v>0</v>
      </c>
      <c r="BC209">
        <f t="shared" si="79"/>
        <v>0</v>
      </c>
    </row>
    <row r="210" spans="10:55" ht="15.5" x14ac:dyDescent="0.35">
      <c r="J210" s="360">
        <v>43739</v>
      </c>
      <c r="K210" s="361">
        <v>1.8</v>
      </c>
      <c r="L210" s="362">
        <v>3.2</v>
      </c>
      <c r="M210" s="363">
        <v>2.25</v>
      </c>
      <c r="N210" s="362">
        <v>60735.199999999997</v>
      </c>
      <c r="O210" s="364">
        <v>-254143</v>
      </c>
      <c r="P210" s="365"/>
      <c r="Q210" s="366">
        <f t="shared" si="80"/>
        <v>0.10000000000000009</v>
      </c>
      <c r="R210" s="366">
        <f t="shared" si="80"/>
        <v>0</v>
      </c>
      <c r="S210" s="366">
        <f t="shared" si="80"/>
        <v>-0.25</v>
      </c>
      <c r="T210" s="366">
        <f t="shared" si="81"/>
        <v>-19.129609237582535</v>
      </c>
      <c r="U210" s="354">
        <f t="shared" si="82"/>
        <v>1.7197107390076956</v>
      </c>
      <c r="V210" s="354"/>
      <c r="W210" s="354">
        <f t="shared" si="83"/>
        <v>4.9504950495049506E-3</v>
      </c>
      <c r="X210" s="354">
        <f t="shared" si="84"/>
        <v>0</v>
      </c>
      <c r="Y210" s="354">
        <f t="shared" si="85"/>
        <v>0</v>
      </c>
      <c r="Z210" s="354">
        <f t="shared" si="86"/>
        <v>0</v>
      </c>
      <c r="AA210" s="354">
        <f t="shared" si="87"/>
        <v>0</v>
      </c>
      <c r="AB210" s="354">
        <f t="shared" si="88"/>
        <v>0</v>
      </c>
      <c r="AC210" s="354">
        <f t="shared" si="89"/>
        <v>1</v>
      </c>
      <c r="AD210" s="354">
        <f t="shared" si="90"/>
        <v>0</v>
      </c>
      <c r="AE210" s="354">
        <f t="shared" si="91"/>
        <v>1</v>
      </c>
      <c r="AF210" s="354"/>
      <c r="AG210" s="354"/>
      <c r="AK210" s="33">
        <v>39052</v>
      </c>
      <c r="AL210" s="96">
        <v>48.581447242588503</v>
      </c>
      <c r="AN210" s="34">
        <v>6</v>
      </c>
      <c r="AO210" s="34">
        <v>8792147242836.4307</v>
      </c>
      <c r="AP210" s="34">
        <v>-5069117160.9961996</v>
      </c>
      <c r="AR210" s="357">
        <f t="shared" si="69"/>
        <v>0</v>
      </c>
      <c r="AS210" s="357">
        <f t="shared" si="70"/>
        <v>0</v>
      </c>
      <c r="AT210" s="357">
        <f t="shared" si="71"/>
        <v>1.1151839352096766</v>
      </c>
      <c r="AU210" s="357">
        <f t="shared" si="72"/>
        <v>12.349011445370088</v>
      </c>
      <c r="AV210" s="357"/>
      <c r="AW210" s="144">
        <f t="shared" si="73"/>
        <v>2.8011204481792717E-3</v>
      </c>
      <c r="AX210">
        <f t="shared" si="74"/>
        <v>0</v>
      </c>
      <c r="AY210">
        <f t="shared" si="75"/>
        <v>0</v>
      </c>
      <c r="AZ210">
        <f t="shared" si="76"/>
        <v>0</v>
      </c>
      <c r="BA210">
        <f t="shared" si="77"/>
        <v>0</v>
      </c>
      <c r="BB210">
        <f t="shared" si="78"/>
        <v>0</v>
      </c>
      <c r="BC210">
        <f t="shared" si="79"/>
        <v>0</v>
      </c>
    </row>
    <row r="211" spans="10:55" ht="15.5" x14ac:dyDescent="0.35">
      <c r="J211" s="360">
        <v>43770</v>
      </c>
      <c r="K211" s="361">
        <v>2.1</v>
      </c>
      <c r="L211" s="362">
        <v>3.2</v>
      </c>
      <c r="M211" s="363">
        <v>2.25</v>
      </c>
      <c r="N211" s="362">
        <v>61249.1</v>
      </c>
      <c r="O211" s="364">
        <v>-251754</v>
      </c>
      <c r="P211" s="365"/>
      <c r="Q211" s="366">
        <f t="shared" si="80"/>
        <v>0.30000000000000004</v>
      </c>
      <c r="R211" s="366">
        <f t="shared" si="80"/>
        <v>0</v>
      </c>
      <c r="S211" s="366">
        <f t="shared" si="80"/>
        <v>0</v>
      </c>
      <c r="T211" s="366">
        <f t="shared" si="81"/>
        <v>0.84613206180271328</v>
      </c>
      <c r="U211" s="354">
        <f t="shared" si="82"/>
        <v>0.94002195614280148</v>
      </c>
      <c r="V211" s="354"/>
      <c r="W211" s="354">
        <f t="shared" si="83"/>
        <v>4.9504950495049506E-3</v>
      </c>
      <c r="X211" s="354">
        <f t="shared" si="84"/>
        <v>0</v>
      </c>
      <c r="Y211" s="354">
        <f t="shared" si="85"/>
        <v>0</v>
      </c>
      <c r="Z211" s="354">
        <f t="shared" si="86"/>
        <v>0</v>
      </c>
      <c r="AA211" s="354">
        <f t="shared" si="87"/>
        <v>0</v>
      </c>
      <c r="AB211" s="354">
        <f t="shared" si="88"/>
        <v>0</v>
      </c>
      <c r="AC211" s="354">
        <f t="shared" si="89"/>
        <v>0</v>
      </c>
      <c r="AD211" s="354">
        <f t="shared" si="90"/>
        <v>1</v>
      </c>
      <c r="AE211" s="354">
        <f t="shared" si="91"/>
        <v>0</v>
      </c>
      <c r="AF211" s="354"/>
      <c r="AG211" s="354"/>
      <c r="AK211" s="33">
        <v>39083</v>
      </c>
      <c r="AL211" s="96">
        <v>48.581447242588503</v>
      </c>
      <c r="AN211" s="34">
        <v>6</v>
      </c>
      <c r="AO211" s="34">
        <v>8860397702104.0391</v>
      </c>
      <c r="AP211" s="34">
        <v>-3733845102.74122</v>
      </c>
      <c r="AR211" s="357">
        <f t="shared" si="69"/>
        <v>0</v>
      </c>
      <c r="AS211" s="357">
        <f t="shared" si="70"/>
        <v>0</v>
      </c>
      <c r="AT211" s="357">
        <f t="shared" si="71"/>
        <v>0.77626610863707679</v>
      </c>
      <c r="AU211" s="357">
        <f t="shared" si="72"/>
        <v>26.341313799749848</v>
      </c>
      <c r="AV211" s="357"/>
      <c r="AW211" s="144">
        <f t="shared" si="73"/>
        <v>2.8011204481792717E-3</v>
      </c>
      <c r="AX211">
        <f t="shared" si="74"/>
        <v>0</v>
      </c>
      <c r="AY211">
        <f t="shared" si="75"/>
        <v>0</v>
      </c>
      <c r="AZ211">
        <f t="shared" si="76"/>
        <v>0</v>
      </c>
      <c r="BA211">
        <f t="shared" si="77"/>
        <v>0</v>
      </c>
      <c r="BB211">
        <f t="shared" si="78"/>
        <v>0</v>
      </c>
      <c r="BC211">
        <f t="shared" si="79"/>
        <v>0</v>
      </c>
    </row>
    <row r="212" spans="10:55" x14ac:dyDescent="0.35">
      <c r="J212" s="354"/>
      <c r="K212" s="354"/>
      <c r="L212" s="354"/>
      <c r="M212" s="354"/>
      <c r="N212" s="354"/>
      <c r="O212" s="354"/>
      <c r="P212" s="354"/>
      <c r="Q212" s="354"/>
      <c r="R212" s="354"/>
      <c r="S212" s="354"/>
      <c r="T212" s="354"/>
      <c r="U212" s="354"/>
      <c r="V212" s="354"/>
      <c r="W212" s="354"/>
      <c r="X212" s="354"/>
      <c r="Y212" s="354"/>
      <c r="Z212" s="354"/>
      <c r="AA212" s="354"/>
      <c r="AB212" s="354"/>
      <c r="AC212" s="354"/>
      <c r="AD212" s="354"/>
      <c r="AE212" s="354"/>
      <c r="AF212" s="354"/>
      <c r="AG212" s="354"/>
      <c r="AK212" s="33">
        <v>39114</v>
      </c>
      <c r="AL212" s="96">
        <v>48.963978323238798</v>
      </c>
      <c r="AN212" s="34">
        <v>6</v>
      </c>
      <c r="AO212" s="34">
        <v>9250628018114.0605</v>
      </c>
      <c r="AP212" s="34">
        <v>-5243056040.9815302</v>
      </c>
      <c r="AR212" s="357">
        <f t="shared" si="69"/>
        <v>0.78740157480313377</v>
      </c>
      <c r="AS212" s="357">
        <f t="shared" si="70"/>
        <v>0</v>
      </c>
      <c r="AT212" s="357">
        <f t="shared" si="71"/>
        <v>4.4042076792710469</v>
      </c>
      <c r="AU212" s="357">
        <f t="shared" si="72"/>
        <v>-40.419752204833451</v>
      </c>
      <c r="AV212" s="357"/>
      <c r="AW212" s="144">
        <f t="shared" si="73"/>
        <v>2.8011204481792717E-3</v>
      </c>
      <c r="AX212">
        <f t="shared" si="74"/>
        <v>0</v>
      </c>
      <c r="AY212">
        <f t="shared" si="75"/>
        <v>0</v>
      </c>
      <c r="AZ212">
        <f t="shared" si="76"/>
        <v>0</v>
      </c>
      <c r="BA212">
        <f t="shared" si="77"/>
        <v>0</v>
      </c>
      <c r="BB212">
        <f t="shared" si="78"/>
        <v>1</v>
      </c>
      <c r="BC212">
        <f t="shared" si="79"/>
        <v>1</v>
      </c>
    </row>
    <row r="213" spans="10:55" x14ac:dyDescent="0.35">
      <c r="J213" s="354"/>
      <c r="K213" s="354"/>
      <c r="L213" s="354"/>
      <c r="M213" s="354"/>
      <c r="N213" s="354"/>
      <c r="O213" s="354"/>
      <c r="P213" s="354"/>
      <c r="Q213" s="354"/>
      <c r="R213" s="354"/>
      <c r="S213" s="354"/>
      <c r="T213" s="354"/>
      <c r="U213" s="354"/>
      <c r="V213" s="354"/>
      <c r="W213" s="354"/>
      <c r="X213" s="354"/>
      <c r="Y213" s="354"/>
      <c r="Z213" s="354"/>
      <c r="AA213" s="354"/>
      <c r="AB213" s="354"/>
      <c r="AC213" s="354"/>
      <c r="AD213" s="354"/>
      <c r="AE213" s="354"/>
      <c r="AF213" s="354"/>
      <c r="AG213" s="354"/>
      <c r="AK213" s="33">
        <v>39142</v>
      </c>
      <c r="AL213" s="96">
        <v>48.581447242588503</v>
      </c>
      <c r="AN213" s="34">
        <v>6</v>
      </c>
      <c r="AO213" s="34">
        <v>9256098736281.959</v>
      </c>
      <c r="AP213" s="34">
        <v>-5664852024.3021393</v>
      </c>
      <c r="AR213" s="357">
        <f t="shared" si="69"/>
        <v>-0.78124999999998446</v>
      </c>
      <c r="AS213" s="357">
        <f t="shared" si="70"/>
        <v>0</v>
      </c>
      <c r="AT213" s="357">
        <f t="shared" si="71"/>
        <v>5.9138883945889779E-2</v>
      </c>
      <c r="AU213" s="357">
        <f t="shared" si="72"/>
        <v>-8.0448497979748179</v>
      </c>
      <c r="AV213" s="357"/>
      <c r="AW213" s="144">
        <f t="shared" si="73"/>
        <v>2.8011204481792717E-3</v>
      </c>
      <c r="AX213">
        <f t="shared" si="74"/>
        <v>0</v>
      </c>
      <c r="AY213">
        <f t="shared" si="75"/>
        <v>0</v>
      </c>
      <c r="AZ213">
        <f t="shared" si="76"/>
        <v>0</v>
      </c>
      <c r="BA213">
        <f t="shared" si="77"/>
        <v>0</v>
      </c>
      <c r="BB213">
        <f t="shared" si="78"/>
        <v>0</v>
      </c>
      <c r="BC213">
        <f t="shared" si="79"/>
        <v>0</v>
      </c>
    </row>
    <row r="214" spans="10:55" x14ac:dyDescent="0.35">
      <c r="J214" s="354"/>
      <c r="K214" s="354"/>
      <c r="L214" s="354"/>
      <c r="M214" s="354"/>
      <c r="N214" s="354"/>
      <c r="O214" s="354"/>
      <c r="P214" s="354"/>
      <c r="Q214" s="354"/>
      <c r="R214" s="354"/>
      <c r="S214" s="354"/>
      <c r="T214" s="354"/>
      <c r="U214" s="354"/>
      <c r="V214" s="354"/>
      <c r="W214" s="354"/>
      <c r="X214" s="354"/>
      <c r="Y214" s="354"/>
      <c r="Z214" s="354"/>
      <c r="AA214" s="354"/>
      <c r="AB214" s="354"/>
      <c r="AC214" s="354"/>
      <c r="AD214" s="354"/>
      <c r="AE214" s="354"/>
      <c r="AF214" s="354"/>
      <c r="AG214" s="354"/>
      <c r="AK214" s="33">
        <v>39173</v>
      </c>
      <c r="AL214" s="96">
        <v>48.963978323238798</v>
      </c>
      <c r="AN214" s="34">
        <v>6</v>
      </c>
      <c r="AO214" s="34">
        <v>9083473741626.541</v>
      </c>
      <c r="AP214" s="34">
        <v>-6977903818.8919296</v>
      </c>
      <c r="AR214" s="357">
        <f t="shared" si="69"/>
        <v>0.78740157480313377</v>
      </c>
      <c r="AS214" s="357">
        <f t="shared" si="70"/>
        <v>0</v>
      </c>
      <c r="AT214" s="357">
        <f t="shared" si="71"/>
        <v>-1.8649865302188742</v>
      </c>
      <c r="AU214" s="357">
        <f t="shared" si="72"/>
        <v>-23.17892486788385</v>
      </c>
      <c r="AV214" s="357"/>
      <c r="AW214" s="144">
        <f t="shared" si="73"/>
        <v>2.8011204481792717E-3</v>
      </c>
      <c r="AX214">
        <f t="shared" si="74"/>
        <v>0</v>
      </c>
      <c r="AY214">
        <f t="shared" si="75"/>
        <v>0</v>
      </c>
      <c r="AZ214">
        <f t="shared" si="76"/>
        <v>0</v>
      </c>
      <c r="BA214">
        <f t="shared" si="77"/>
        <v>0</v>
      </c>
      <c r="BB214">
        <f t="shared" si="78"/>
        <v>0</v>
      </c>
      <c r="BC214">
        <f t="shared" si="79"/>
        <v>1</v>
      </c>
    </row>
    <row r="215" spans="10:55" ht="61.5" x14ac:dyDescent="1.35">
      <c r="J215" s="352" t="s">
        <v>241</v>
      </c>
      <c r="K215" s="354"/>
      <c r="L215" s="354"/>
      <c r="M215" s="354"/>
      <c r="N215" s="354"/>
      <c r="O215" s="354"/>
      <c r="P215" s="354"/>
      <c r="Q215" s="354"/>
      <c r="R215" s="354"/>
      <c r="S215" s="354"/>
      <c r="T215" s="354"/>
      <c r="U215" s="354"/>
      <c r="V215" s="354"/>
      <c r="W215" s="354"/>
      <c r="X215" s="354"/>
      <c r="Y215" s="354"/>
      <c r="Z215" s="354"/>
      <c r="AA215" s="354"/>
      <c r="AB215" s="354"/>
      <c r="AC215" s="354"/>
      <c r="AD215" s="354"/>
      <c r="AE215" s="354"/>
      <c r="AF215" s="354"/>
      <c r="AG215" s="354"/>
      <c r="AK215" s="33">
        <v>39203</v>
      </c>
      <c r="AL215" s="96">
        <v>49.346509403889101</v>
      </c>
      <c r="AN215" s="34">
        <v>6</v>
      </c>
      <c r="AO215" s="34">
        <v>9139550609286.2695</v>
      </c>
      <c r="AP215" s="34">
        <v>-7335687153.6595898</v>
      </c>
      <c r="AR215" s="357">
        <f t="shared" si="69"/>
        <v>0.781249999999999</v>
      </c>
      <c r="AS215" s="357">
        <f t="shared" si="70"/>
        <v>0</v>
      </c>
      <c r="AT215" s="357">
        <f t="shared" si="71"/>
        <v>0.61735046805658578</v>
      </c>
      <c r="AU215" s="357">
        <f t="shared" si="72"/>
        <v>-5.1273755565245818</v>
      </c>
      <c r="AV215" s="357"/>
      <c r="AW215" s="144">
        <f t="shared" si="73"/>
        <v>2.8011204481792717E-3</v>
      </c>
      <c r="AX215">
        <f t="shared" si="74"/>
        <v>0</v>
      </c>
      <c r="AY215">
        <f t="shared" si="75"/>
        <v>0</v>
      </c>
      <c r="AZ215">
        <f t="shared" si="76"/>
        <v>0</v>
      </c>
      <c r="BA215">
        <f t="shared" si="77"/>
        <v>0</v>
      </c>
      <c r="BB215">
        <f t="shared" si="78"/>
        <v>1</v>
      </c>
      <c r="BC215">
        <f t="shared" si="79"/>
        <v>1</v>
      </c>
    </row>
    <row r="216" spans="10:55" x14ac:dyDescent="0.35">
      <c r="AK216" s="33">
        <v>39234</v>
      </c>
      <c r="AL216" s="96">
        <v>49.729040484539397</v>
      </c>
      <c r="AN216" s="34">
        <v>6</v>
      </c>
      <c r="AO216" s="34">
        <v>9416580192423.1699</v>
      </c>
      <c r="AP216" s="34">
        <v>-7893768513.1696491</v>
      </c>
      <c r="AR216" s="357">
        <f t="shared" si="69"/>
        <v>0.77519379844959702</v>
      </c>
      <c r="AS216" s="357">
        <f t="shared" si="70"/>
        <v>0</v>
      </c>
      <c r="AT216" s="357">
        <f t="shared" si="71"/>
        <v>3.0311072718982879</v>
      </c>
      <c r="AU216" s="357">
        <f t="shared" si="72"/>
        <v>-7.6077584528894011</v>
      </c>
      <c r="AV216" s="357"/>
      <c r="AW216" s="144">
        <f t="shared" si="73"/>
        <v>2.8011204481792717E-3</v>
      </c>
      <c r="AX216">
        <f t="shared" si="74"/>
        <v>0</v>
      </c>
      <c r="AY216">
        <f t="shared" si="75"/>
        <v>0</v>
      </c>
      <c r="AZ216">
        <f t="shared" si="76"/>
        <v>0</v>
      </c>
      <c r="BA216">
        <f t="shared" si="77"/>
        <v>0</v>
      </c>
      <c r="BB216">
        <f t="shared" si="78"/>
        <v>1</v>
      </c>
      <c r="BC216">
        <f t="shared" si="79"/>
        <v>1</v>
      </c>
    </row>
    <row r="217" spans="10:55" ht="23.5" x14ac:dyDescent="0.55000000000000004">
      <c r="J217" s="367" t="s">
        <v>242</v>
      </c>
      <c r="S217" s="367" t="s">
        <v>243</v>
      </c>
      <c r="AK217" s="33">
        <v>39264</v>
      </c>
      <c r="AL217" s="96">
        <v>50.494102645840002</v>
      </c>
      <c r="AN217" s="34">
        <v>6</v>
      </c>
      <c r="AO217" s="34">
        <v>9586963561839.7891</v>
      </c>
      <c r="AP217" s="34">
        <v>-7887770351.69944</v>
      </c>
      <c r="AR217" s="357">
        <f t="shared" si="69"/>
        <v>1.5384615384615365</v>
      </c>
      <c r="AS217" s="357">
        <f t="shared" si="70"/>
        <v>0</v>
      </c>
      <c r="AT217" s="357">
        <f t="shared" si="71"/>
        <v>1.8093975300472045</v>
      </c>
      <c r="AU217" s="357">
        <f t="shared" si="72"/>
        <v>7.5986032022626798E-2</v>
      </c>
      <c r="AV217" s="357"/>
      <c r="AW217" s="144">
        <f t="shared" si="73"/>
        <v>2.8011204481792717E-3</v>
      </c>
      <c r="AX217">
        <f t="shared" si="74"/>
        <v>0</v>
      </c>
      <c r="AY217">
        <f t="shared" si="75"/>
        <v>0</v>
      </c>
      <c r="AZ217">
        <f t="shared" si="76"/>
        <v>0</v>
      </c>
      <c r="BA217">
        <f t="shared" si="77"/>
        <v>0</v>
      </c>
      <c r="BB217">
        <f t="shared" si="78"/>
        <v>1</v>
      </c>
      <c r="BC217">
        <f t="shared" si="79"/>
        <v>0</v>
      </c>
    </row>
    <row r="218" spans="10:55" x14ac:dyDescent="0.35">
      <c r="AK218" s="33">
        <v>39295</v>
      </c>
      <c r="AL218" s="96">
        <v>50.876633726490297</v>
      </c>
      <c r="AN218" s="34">
        <v>6</v>
      </c>
      <c r="AO218" s="34">
        <v>9488283025651.4102</v>
      </c>
      <c r="AP218" s="34">
        <v>-7302259095.9835901</v>
      </c>
      <c r="AR218" s="357">
        <f t="shared" si="69"/>
        <v>0.75757575757574269</v>
      </c>
      <c r="AS218" s="357">
        <f t="shared" si="70"/>
        <v>0</v>
      </c>
      <c r="AT218" s="357">
        <f t="shared" si="71"/>
        <v>-1.0293200297659375</v>
      </c>
      <c r="AU218" s="357">
        <f t="shared" si="72"/>
        <v>7.4230261481902797</v>
      </c>
      <c r="AV218" s="357"/>
      <c r="AW218" s="144">
        <f t="shared" si="73"/>
        <v>2.8011204481792717E-3</v>
      </c>
      <c r="AX218">
        <f t="shared" si="74"/>
        <v>0</v>
      </c>
      <c r="AY218">
        <f t="shared" si="75"/>
        <v>0</v>
      </c>
      <c r="AZ218">
        <f t="shared" si="76"/>
        <v>0</v>
      </c>
      <c r="BA218">
        <f t="shared" si="77"/>
        <v>0</v>
      </c>
      <c r="BB218">
        <f t="shared" si="78"/>
        <v>0</v>
      </c>
      <c r="BC218">
        <f t="shared" si="79"/>
        <v>0</v>
      </c>
    </row>
    <row r="219" spans="10:55" ht="23.5" x14ac:dyDescent="0.55000000000000004">
      <c r="J219" s="368" t="s">
        <v>244</v>
      </c>
      <c r="S219" s="368" t="s">
        <v>244</v>
      </c>
      <c r="AK219" s="33">
        <v>39326</v>
      </c>
      <c r="AL219" s="96">
        <v>50.876633726490297</v>
      </c>
      <c r="AN219" s="34">
        <v>6</v>
      </c>
      <c r="AO219" s="34">
        <v>9836133174245.0508</v>
      </c>
      <c r="AP219" s="34">
        <v>-5771116903.5134993</v>
      </c>
      <c r="AR219" s="357">
        <f t="shared" si="69"/>
        <v>0</v>
      </c>
      <c r="AS219" s="357">
        <f t="shared" si="70"/>
        <v>0</v>
      </c>
      <c r="AT219" s="357">
        <f t="shared" si="71"/>
        <v>3.6661021562408469</v>
      </c>
      <c r="AU219" s="357">
        <f t="shared" si="72"/>
        <v>20.968061696307846</v>
      </c>
      <c r="AV219" s="357"/>
      <c r="AW219" s="144">
        <f t="shared" si="73"/>
        <v>2.8011204481792717E-3</v>
      </c>
      <c r="AX219">
        <f t="shared" si="74"/>
        <v>0</v>
      </c>
      <c r="AY219">
        <f t="shared" si="75"/>
        <v>0</v>
      </c>
      <c r="AZ219">
        <f t="shared" si="76"/>
        <v>0</v>
      </c>
      <c r="BA219">
        <f t="shared" si="77"/>
        <v>0</v>
      </c>
      <c r="BB219">
        <f t="shared" si="78"/>
        <v>0</v>
      </c>
      <c r="BC219">
        <f t="shared" si="79"/>
        <v>0</v>
      </c>
    </row>
    <row r="220" spans="10:55" x14ac:dyDescent="0.35">
      <c r="J220" t="s">
        <v>245</v>
      </c>
      <c r="K220" t="s">
        <v>246</v>
      </c>
      <c r="L220">
        <f>PROB('[4]Bayes Theorem'!R10:R211,'[4]Bayes Theorem'!W10:W211,0.000000001,999)</f>
        <v>0.27722772277227736</v>
      </c>
      <c r="S220" t="s">
        <v>247</v>
      </c>
      <c r="T220" t="s">
        <v>248</v>
      </c>
      <c r="U220">
        <f>PROB('[4]Bayes Theorem'!R10:R211,'[4]Bayes Theorem'!W10:W211,-9999,-0.0000000001)</f>
        <v>0.39108910891089133</v>
      </c>
      <c r="AK220" s="33">
        <v>39356</v>
      </c>
      <c r="AL220" s="96">
        <v>51.2591648071406</v>
      </c>
      <c r="AN220" s="34">
        <v>6</v>
      </c>
      <c r="AO220" s="34">
        <v>9768117534277.5898</v>
      </c>
      <c r="AP220" s="34">
        <v>-6325555636.5248404</v>
      </c>
      <c r="AR220" s="357">
        <f t="shared" si="69"/>
        <v>0.75187969924811959</v>
      </c>
      <c r="AS220" s="357">
        <f t="shared" si="70"/>
        <v>0</v>
      </c>
      <c r="AT220" s="357">
        <f t="shared" si="71"/>
        <v>-0.69148758727213266</v>
      </c>
      <c r="AU220" s="357">
        <f t="shared" si="72"/>
        <v>-9.6071305135717253</v>
      </c>
      <c r="AV220" s="357"/>
      <c r="AW220" s="144">
        <f t="shared" si="73"/>
        <v>2.8011204481792717E-3</v>
      </c>
      <c r="AX220">
        <f t="shared" si="74"/>
        <v>0</v>
      </c>
      <c r="AY220">
        <f t="shared" si="75"/>
        <v>0</v>
      </c>
      <c r="AZ220">
        <f t="shared" si="76"/>
        <v>0</v>
      </c>
      <c r="BA220">
        <f t="shared" si="77"/>
        <v>0</v>
      </c>
      <c r="BB220">
        <f t="shared" si="78"/>
        <v>0</v>
      </c>
      <c r="BC220">
        <f t="shared" si="79"/>
        <v>1</v>
      </c>
    </row>
    <row r="221" spans="10:55" x14ac:dyDescent="0.35">
      <c r="J221" t="s">
        <v>249</v>
      </c>
      <c r="K221" t="s">
        <v>239</v>
      </c>
      <c r="L221">
        <f>PROB('[4]Bayes Theorem'!X10:X211,'[4]Bayes Theorem'!W10:W211,0.1,5)</f>
        <v>0.1336633663366337</v>
      </c>
      <c r="S221" t="s">
        <v>250</v>
      </c>
      <c r="T221" t="s">
        <v>240</v>
      </c>
      <c r="U221">
        <f>PROB('[4]Bayes Theorem'!AB10:AB211,'[4]Bayes Theorem'!W10:W211,0.1,5)</f>
        <v>0.17326732673267334</v>
      </c>
      <c r="AK221" s="33">
        <v>39387</v>
      </c>
      <c r="AL221" s="96">
        <v>51.2591648071406</v>
      </c>
      <c r="AN221" s="34">
        <v>6</v>
      </c>
      <c r="AO221" s="34">
        <v>10287955199214.9</v>
      </c>
      <c r="AP221" s="34">
        <v>-8390497115.2017803</v>
      </c>
      <c r="AR221" s="357">
        <f t="shared" si="69"/>
        <v>0</v>
      </c>
      <c r="AS221" s="357">
        <f t="shared" si="70"/>
        <v>0</v>
      </c>
      <c r="AT221" s="357">
        <f t="shared" si="71"/>
        <v>5.3217793818832835</v>
      </c>
      <c r="AU221" s="357">
        <f t="shared" si="72"/>
        <v>-32.644428368531209</v>
      </c>
      <c r="AV221" s="357"/>
      <c r="AW221" s="144">
        <f t="shared" si="73"/>
        <v>2.8011204481792717E-3</v>
      </c>
      <c r="AX221">
        <f t="shared" si="74"/>
        <v>0</v>
      </c>
      <c r="AY221">
        <f t="shared" si="75"/>
        <v>0</v>
      </c>
      <c r="AZ221">
        <f t="shared" si="76"/>
        <v>0</v>
      </c>
      <c r="BA221">
        <f t="shared" si="77"/>
        <v>0</v>
      </c>
      <c r="BB221">
        <f t="shared" si="78"/>
        <v>0</v>
      </c>
      <c r="BC221">
        <f t="shared" si="79"/>
        <v>0</v>
      </c>
    </row>
    <row r="222" spans="10:55" x14ac:dyDescent="0.35">
      <c r="AK222" s="33">
        <v>39417</v>
      </c>
      <c r="AL222" s="96">
        <v>51.2591648071406</v>
      </c>
      <c r="AN222" s="34">
        <v>6</v>
      </c>
      <c r="AO222" s="34">
        <v>10391884102073.699</v>
      </c>
      <c r="AP222" s="34">
        <v>-5834773344.0470304</v>
      </c>
      <c r="AR222" s="357">
        <f t="shared" si="69"/>
        <v>0</v>
      </c>
      <c r="AS222" s="357">
        <f t="shared" si="70"/>
        <v>0</v>
      </c>
      <c r="AT222" s="357">
        <f t="shared" si="71"/>
        <v>1.0101998001189769</v>
      </c>
      <c r="AU222" s="357">
        <f t="shared" si="72"/>
        <v>30.459741968379046</v>
      </c>
      <c r="AV222" s="357"/>
      <c r="AW222" s="144">
        <f t="shared" si="73"/>
        <v>2.8011204481792717E-3</v>
      </c>
      <c r="AX222">
        <f t="shared" si="74"/>
        <v>0</v>
      </c>
      <c r="AY222">
        <f t="shared" si="75"/>
        <v>0</v>
      </c>
      <c r="AZ222">
        <f t="shared" si="76"/>
        <v>0</v>
      </c>
      <c r="BA222">
        <f t="shared" si="77"/>
        <v>0</v>
      </c>
      <c r="BB222">
        <f t="shared" si="78"/>
        <v>0</v>
      </c>
      <c r="BC222">
        <f t="shared" si="79"/>
        <v>0</v>
      </c>
    </row>
    <row r="223" spans="10:55" x14ac:dyDescent="0.35">
      <c r="K223">
        <f>L221/L220</f>
        <v>0.48214285714285704</v>
      </c>
      <c r="T223">
        <f>U221/U220</f>
        <v>0.44303797468354422</v>
      </c>
      <c r="AK223" s="33">
        <v>39448</v>
      </c>
      <c r="AL223" s="96">
        <v>51.2591648071406</v>
      </c>
      <c r="AN223" s="34">
        <v>6</v>
      </c>
      <c r="AO223" s="34">
        <v>10625571371893.701</v>
      </c>
      <c r="AP223" s="34">
        <v>-8362669624.2439709</v>
      </c>
      <c r="AR223" s="357">
        <f t="shared" si="69"/>
        <v>0</v>
      </c>
      <c r="AS223" s="357">
        <f t="shared" si="70"/>
        <v>0</v>
      </c>
      <c r="AT223" s="357">
        <f t="shared" si="71"/>
        <v>2.2487478451897829</v>
      </c>
      <c r="AU223" s="357">
        <f t="shared" si="72"/>
        <v>-43.324669719622356</v>
      </c>
      <c r="AV223" s="357"/>
      <c r="AW223" s="144">
        <f t="shared" si="73"/>
        <v>2.8011204481792717E-3</v>
      </c>
      <c r="AX223">
        <f t="shared" si="74"/>
        <v>0</v>
      </c>
      <c r="AY223">
        <f t="shared" si="75"/>
        <v>0</v>
      </c>
      <c r="AZ223">
        <f t="shared" si="76"/>
        <v>0</v>
      </c>
      <c r="BA223">
        <f t="shared" si="77"/>
        <v>0</v>
      </c>
      <c r="BB223">
        <f t="shared" si="78"/>
        <v>0</v>
      </c>
      <c r="BC223">
        <f t="shared" si="79"/>
        <v>0</v>
      </c>
    </row>
    <row r="224" spans="10:55" x14ac:dyDescent="0.35">
      <c r="AK224" s="33">
        <v>39479</v>
      </c>
      <c r="AL224" s="96">
        <v>51.641695887790902</v>
      </c>
      <c r="AN224" s="34">
        <v>6</v>
      </c>
      <c r="AO224" s="34">
        <v>10690822711531.9</v>
      </c>
      <c r="AP224" s="34">
        <v>-7548067397.0237904</v>
      </c>
      <c r="AR224" s="357">
        <f t="shared" si="69"/>
        <v>0.74626865671641718</v>
      </c>
      <c r="AS224" s="357">
        <f t="shared" si="70"/>
        <v>0</v>
      </c>
      <c r="AT224" s="357">
        <f t="shared" si="71"/>
        <v>0.61409723161616725</v>
      </c>
      <c r="AU224" s="357">
        <f t="shared" si="72"/>
        <v>9.7409351776685167</v>
      </c>
      <c r="AV224" s="357"/>
      <c r="AW224" s="144">
        <f t="shared" si="73"/>
        <v>2.8011204481792717E-3</v>
      </c>
      <c r="AX224">
        <f t="shared" si="74"/>
        <v>0</v>
      </c>
      <c r="AY224">
        <f t="shared" si="75"/>
        <v>0</v>
      </c>
      <c r="AZ224">
        <f t="shared" si="76"/>
        <v>0</v>
      </c>
      <c r="BA224">
        <f t="shared" si="77"/>
        <v>0</v>
      </c>
      <c r="BB224">
        <f t="shared" si="78"/>
        <v>1</v>
      </c>
      <c r="BC224">
        <f t="shared" si="79"/>
        <v>0</v>
      </c>
    </row>
    <row r="225" spans="10:55" x14ac:dyDescent="0.35">
      <c r="AK225" s="33">
        <v>39508</v>
      </c>
      <c r="AL225" s="96">
        <v>52.406758049091501</v>
      </c>
      <c r="AN225" s="34">
        <v>6</v>
      </c>
      <c r="AO225" s="34">
        <v>11045996363752.199</v>
      </c>
      <c r="AP225" s="34">
        <v>-8381452085.2772102</v>
      </c>
      <c r="AR225" s="357">
        <f t="shared" si="69"/>
        <v>1.4814814814814663</v>
      </c>
      <c r="AS225" s="357">
        <f t="shared" si="70"/>
        <v>0</v>
      </c>
      <c r="AT225" s="357">
        <f t="shared" si="71"/>
        <v>3.3222293719002809</v>
      </c>
      <c r="AU225" s="357">
        <f t="shared" si="72"/>
        <v>-11.04103400801673</v>
      </c>
      <c r="AV225" s="357"/>
      <c r="AW225" s="144">
        <f t="shared" si="73"/>
        <v>2.8011204481792717E-3</v>
      </c>
      <c r="AX225">
        <f t="shared" si="74"/>
        <v>0</v>
      </c>
      <c r="AY225">
        <f t="shared" si="75"/>
        <v>0</v>
      </c>
      <c r="AZ225">
        <f t="shared" si="76"/>
        <v>0</v>
      </c>
      <c r="BA225">
        <f t="shared" si="77"/>
        <v>0</v>
      </c>
      <c r="BB225">
        <f t="shared" si="78"/>
        <v>1</v>
      </c>
      <c r="BC225">
        <f t="shared" si="79"/>
        <v>1</v>
      </c>
    </row>
    <row r="226" spans="10:55" x14ac:dyDescent="0.35">
      <c r="AK226" s="33">
        <v>39539</v>
      </c>
      <c r="AL226" s="96">
        <v>52.789289129741803</v>
      </c>
      <c r="AN226" s="34">
        <v>6</v>
      </c>
      <c r="AO226" s="34">
        <v>10850272015587.301</v>
      </c>
      <c r="AP226" s="34">
        <v>-11510421069.3398</v>
      </c>
      <c r="AR226" s="357">
        <f t="shared" si="69"/>
        <v>0.7299270072992694</v>
      </c>
      <c r="AS226" s="357">
        <f t="shared" si="70"/>
        <v>0</v>
      </c>
      <c r="AT226" s="357">
        <f t="shared" si="71"/>
        <v>-1.7719030653239605</v>
      </c>
      <c r="AU226" s="357">
        <f t="shared" si="72"/>
        <v>-37.332063134488486</v>
      </c>
      <c r="AV226" s="357"/>
      <c r="AW226" s="144">
        <f t="shared" si="73"/>
        <v>2.8011204481792717E-3</v>
      </c>
      <c r="AX226">
        <f t="shared" si="74"/>
        <v>0</v>
      </c>
      <c r="AY226">
        <f t="shared" si="75"/>
        <v>0</v>
      </c>
      <c r="AZ226">
        <f t="shared" si="76"/>
        <v>0</v>
      </c>
      <c r="BA226">
        <f t="shared" si="77"/>
        <v>0</v>
      </c>
      <c r="BB226">
        <f t="shared" si="78"/>
        <v>0</v>
      </c>
      <c r="BC226">
        <f t="shared" si="79"/>
        <v>1</v>
      </c>
    </row>
    <row r="227" spans="10:55" ht="23.5" x14ac:dyDescent="0.55000000000000004">
      <c r="J227" s="368" t="s">
        <v>251</v>
      </c>
      <c r="S227" s="368" t="s">
        <v>251</v>
      </c>
      <c r="AK227" s="33">
        <v>39569</v>
      </c>
      <c r="AL227" s="96">
        <v>53.171820210392099</v>
      </c>
      <c r="AN227" s="34">
        <v>6</v>
      </c>
      <c r="AO227" s="34">
        <v>11037571640516.701</v>
      </c>
      <c r="AP227" s="34">
        <v>-9087217033.8120098</v>
      </c>
      <c r="AR227" s="357">
        <f t="shared" si="69"/>
        <v>0.7246376811594063</v>
      </c>
      <c r="AS227" s="357">
        <f t="shared" si="70"/>
        <v>0</v>
      </c>
      <c r="AT227" s="357">
        <f t="shared" si="71"/>
        <v>1.7262205469165122</v>
      </c>
      <c r="AU227" s="357">
        <f t="shared" si="72"/>
        <v>21.05226230152827</v>
      </c>
      <c r="AV227" s="357"/>
      <c r="AW227" s="144">
        <f t="shared" si="73"/>
        <v>2.8011204481792717E-3</v>
      </c>
      <c r="AX227">
        <f t="shared" si="74"/>
        <v>0</v>
      </c>
      <c r="AY227">
        <f t="shared" si="75"/>
        <v>0</v>
      </c>
      <c r="AZ227">
        <f t="shared" si="76"/>
        <v>0</v>
      </c>
      <c r="BA227">
        <f t="shared" si="77"/>
        <v>0</v>
      </c>
      <c r="BB227">
        <f t="shared" si="78"/>
        <v>1</v>
      </c>
      <c r="BC227">
        <f t="shared" si="79"/>
        <v>0</v>
      </c>
    </row>
    <row r="228" spans="10:55" x14ac:dyDescent="0.35">
      <c r="J228" t="s">
        <v>252</v>
      </c>
      <c r="K228" t="s">
        <v>253</v>
      </c>
      <c r="L228">
        <f>PROB('[4]Bayes Theorem'!S10:S211,'[4]Bayes Theorem'!W10:W211,0.00000000000001,999)</f>
        <v>0.1336633663366337</v>
      </c>
      <c r="S228" t="s">
        <v>254</v>
      </c>
      <c r="T228" t="s">
        <v>255</v>
      </c>
      <c r="U228">
        <f>PROB('[4]Bayes Theorem'!S10:S211,'[4]Bayes Theorem'!W10:W211,-99999,-0.0000000000001)</f>
        <v>6.4356435643564344E-2</v>
      </c>
      <c r="AK228" s="33">
        <v>39600</v>
      </c>
      <c r="AL228" s="96">
        <v>53.554351291042401</v>
      </c>
      <c r="AN228" s="34">
        <v>6</v>
      </c>
      <c r="AO228" s="34">
        <v>11102318941751.4</v>
      </c>
      <c r="AP228" s="34">
        <v>-9749112475.7276306</v>
      </c>
      <c r="AR228" s="357">
        <f t="shared" si="69"/>
        <v>0.7194244604316542</v>
      </c>
      <c r="AS228" s="357">
        <f t="shared" si="70"/>
        <v>0</v>
      </c>
      <c r="AT228" s="357">
        <f t="shared" si="71"/>
        <v>0.58660820824958382</v>
      </c>
      <c r="AU228" s="357">
        <f t="shared" si="72"/>
        <v>-7.2838080069268614</v>
      </c>
      <c r="AV228" s="357"/>
      <c r="AW228" s="144">
        <f t="shared" si="73"/>
        <v>2.8011204481792717E-3</v>
      </c>
      <c r="AX228">
        <f t="shared" si="74"/>
        <v>0</v>
      </c>
      <c r="AY228">
        <f t="shared" si="75"/>
        <v>0</v>
      </c>
      <c r="AZ228">
        <f t="shared" si="76"/>
        <v>0</v>
      </c>
      <c r="BA228">
        <f t="shared" si="77"/>
        <v>0</v>
      </c>
      <c r="BB228">
        <f t="shared" si="78"/>
        <v>1</v>
      </c>
      <c r="BC228">
        <f t="shared" si="79"/>
        <v>1</v>
      </c>
    </row>
    <row r="229" spans="10:55" x14ac:dyDescent="0.35">
      <c r="J229" t="s">
        <v>256</v>
      </c>
      <c r="K229" t="s">
        <v>229</v>
      </c>
      <c r="L229">
        <f>PROB('[4]Bayes Theorem'!Y10:Y211,'[4]Bayes Theorem'!W10:W211,0.1,5)</f>
        <v>6.9306930693069299E-2</v>
      </c>
      <c r="S229" t="s">
        <v>257</v>
      </c>
      <c r="T229" t="s">
        <v>232</v>
      </c>
      <c r="U229">
        <f>PROB('[4]Bayes Theorem'!AC10:AC211,'[4]Bayes Theorem'!W10:W211,0.1,5)</f>
        <v>1.9801980198019802E-2</v>
      </c>
      <c r="AK229" s="33">
        <v>39630</v>
      </c>
      <c r="AL229" s="96">
        <v>54.701944532993302</v>
      </c>
      <c r="AN229" s="34">
        <v>6</v>
      </c>
      <c r="AO229" s="34">
        <v>11180648169393.5</v>
      </c>
      <c r="AP229" s="34">
        <v>-11241778892.122101</v>
      </c>
      <c r="AR229" s="357">
        <f t="shared" si="69"/>
        <v>2.1428571428571281</v>
      </c>
      <c r="AS229" s="357">
        <f t="shared" si="70"/>
        <v>0</v>
      </c>
      <c r="AT229" s="357">
        <f t="shared" si="71"/>
        <v>0.70552132444632421</v>
      </c>
      <c r="AU229" s="357">
        <f t="shared" si="72"/>
        <v>-15.310792855357475</v>
      </c>
      <c r="AV229" s="357"/>
      <c r="AW229" s="144">
        <f t="shared" si="73"/>
        <v>2.8011204481792717E-3</v>
      </c>
      <c r="AX229">
        <f t="shared" si="74"/>
        <v>0</v>
      </c>
      <c r="AY229">
        <f t="shared" si="75"/>
        <v>0</v>
      </c>
      <c r="AZ229">
        <f t="shared" si="76"/>
        <v>0</v>
      </c>
      <c r="BA229">
        <f t="shared" si="77"/>
        <v>0</v>
      </c>
      <c r="BB229">
        <f t="shared" si="78"/>
        <v>1</v>
      </c>
      <c r="BC229">
        <f t="shared" si="79"/>
        <v>1</v>
      </c>
    </row>
    <row r="230" spans="10:55" x14ac:dyDescent="0.35">
      <c r="AK230" s="33">
        <v>39661</v>
      </c>
      <c r="AL230" s="96">
        <v>55.4670066942939</v>
      </c>
      <c r="AN230" s="34">
        <v>6</v>
      </c>
      <c r="AO230" s="34">
        <v>11324154507841</v>
      </c>
      <c r="AP230" s="34">
        <v>-15560106563.052599</v>
      </c>
      <c r="AR230" s="357">
        <f t="shared" si="69"/>
        <v>1.398601398601385</v>
      </c>
      <c r="AS230" s="357">
        <f t="shared" si="70"/>
        <v>0</v>
      </c>
      <c r="AT230" s="357">
        <f t="shared" si="71"/>
        <v>1.283524320533955</v>
      </c>
      <c r="AU230" s="357">
        <f t="shared" si="72"/>
        <v>-38.413205884672323</v>
      </c>
      <c r="AV230" s="357"/>
      <c r="AW230" s="144">
        <f t="shared" si="73"/>
        <v>2.8011204481792717E-3</v>
      </c>
      <c r="AX230">
        <f t="shared" si="74"/>
        <v>0</v>
      </c>
      <c r="AY230">
        <f t="shared" si="75"/>
        <v>0</v>
      </c>
      <c r="AZ230">
        <f t="shared" si="76"/>
        <v>0</v>
      </c>
      <c r="BA230">
        <f t="shared" si="77"/>
        <v>0</v>
      </c>
      <c r="BB230">
        <f t="shared" si="78"/>
        <v>1</v>
      </c>
      <c r="BC230">
        <f t="shared" si="79"/>
        <v>1</v>
      </c>
    </row>
    <row r="231" spans="10:55" x14ac:dyDescent="0.35">
      <c r="K231">
        <f>L229/L228</f>
        <v>0.51851851851851827</v>
      </c>
      <c r="T231">
        <f>U229/U228</f>
        <v>0.30769230769230776</v>
      </c>
      <c r="AK231" s="33">
        <v>39692</v>
      </c>
      <c r="AL231" s="96">
        <v>55.849537774944203</v>
      </c>
      <c r="AN231" s="34">
        <v>6</v>
      </c>
      <c r="AO231" s="34">
        <v>11438167205766.801</v>
      </c>
      <c r="AP231" s="34">
        <v>-14957459836.4783</v>
      </c>
      <c r="AR231" s="357">
        <f t="shared" si="69"/>
        <v>0.68965517241379282</v>
      </c>
      <c r="AS231" s="357">
        <f t="shared" si="70"/>
        <v>0</v>
      </c>
      <c r="AT231" s="357">
        <f t="shared" si="71"/>
        <v>1.0068098050663017</v>
      </c>
      <c r="AU231" s="357">
        <f t="shared" si="72"/>
        <v>3.8730244174887645</v>
      </c>
      <c r="AV231" s="357"/>
      <c r="AW231" s="144">
        <f t="shared" si="73"/>
        <v>2.8011204481792717E-3</v>
      </c>
      <c r="AX231">
        <f t="shared" si="74"/>
        <v>0</v>
      </c>
      <c r="AY231">
        <f t="shared" si="75"/>
        <v>0</v>
      </c>
      <c r="AZ231">
        <f t="shared" si="76"/>
        <v>0</v>
      </c>
      <c r="BA231">
        <f t="shared" si="77"/>
        <v>0</v>
      </c>
      <c r="BB231">
        <f t="shared" si="78"/>
        <v>1</v>
      </c>
      <c r="BC231">
        <f t="shared" si="79"/>
        <v>0</v>
      </c>
    </row>
    <row r="232" spans="10:55" x14ac:dyDescent="0.35">
      <c r="AK232" s="33">
        <v>39722</v>
      </c>
      <c r="AL232" s="96">
        <v>56.614599936244801</v>
      </c>
      <c r="AN232" s="34">
        <v>6</v>
      </c>
      <c r="AO232" s="34">
        <v>11411768088708.102</v>
      </c>
      <c r="AP232" s="34">
        <v>-10644468730.652901</v>
      </c>
      <c r="AR232" s="357">
        <f t="shared" si="69"/>
        <v>1.369863013698617</v>
      </c>
      <c r="AS232" s="357">
        <f t="shared" si="70"/>
        <v>0</v>
      </c>
      <c r="AT232" s="357">
        <f t="shared" si="71"/>
        <v>-0.23079848881199716</v>
      </c>
      <c r="AU232" s="357">
        <f t="shared" si="72"/>
        <v>28.835050556558162</v>
      </c>
      <c r="AV232" s="357"/>
      <c r="AW232" s="144">
        <f t="shared" si="73"/>
        <v>2.8011204481792717E-3</v>
      </c>
      <c r="AX232">
        <f t="shared" si="74"/>
        <v>0</v>
      </c>
      <c r="AY232">
        <f t="shared" si="75"/>
        <v>0</v>
      </c>
      <c r="AZ232">
        <f t="shared" si="76"/>
        <v>0</v>
      </c>
      <c r="BA232">
        <f t="shared" si="77"/>
        <v>0</v>
      </c>
      <c r="BB232">
        <f t="shared" si="78"/>
        <v>0</v>
      </c>
      <c r="BC232">
        <f t="shared" si="79"/>
        <v>0</v>
      </c>
    </row>
    <row r="233" spans="10:55" x14ac:dyDescent="0.35">
      <c r="AK233" s="33">
        <v>39753</v>
      </c>
      <c r="AL233" s="96">
        <v>56.614599936244801</v>
      </c>
      <c r="AN233" s="34">
        <v>6</v>
      </c>
      <c r="AO233" s="34">
        <v>11353391617621.699</v>
      </c>
      <c r="AP233" s="34">
        <v>-12075433809.6397</v>
      </c>
      <c r="AR233" s="357">
        <f t="shared" si="69"/>
        <v>0</v>
      </c>
      <c r="AS233" s="357">
        <f t="shared" si="70"/>
        <v>0</v>
      </c>
      <c r="AT233" s="357">
        <f t="shared" si="71"/>
        <v>-0.51154624447867658</v>
      </c>
      <c r="AU233" s="357">
        <f t="shared" si="72"/>
        <v>-13.443273827899421</v>
      </c>
      <c r="AV233" s="357"/>
      <c r="AW233" s="144">
        <f t="shared" si="73"/>
        <v>2.8011204481792717E-3</v>
      </c>
      <c r="AX233">
        <f t="shared" si="74"/>
        <v>0</v>
      </c>
      <c r="AY233">
        <f t="shared" si="75"/>
        <v>0</v>
      </c>
      <c r="AZ233">
        <f t="shared" si="76"/>
        <v>0</v>
      </c>
      <c r="BA233">
        <f t="shared" si="77"/>
        <v>0</v>
      </c>
      <c r="BB233">
        <f t="shared" si="78"/>
        <v>0</v>
      </c>
      <c r="BC233">
        <f t="shared" si="79"/>
        <v>0</v>
      </c>
    </row>
    <row r="234" spans="10:55" ht="23.5" x14ac:dyDescent="0.55000000000000004">
      <c r="J234" s="368" t="s">
        <v>258</v>
      </c>
      <c r="S234" s="368" t="s">
        <v>258</v>
      </c>
      <c r="AK234" s="33">
        <v>39783</v>
      </c>
      <c r="AL234" s="96">
        <v>56.232068855594498</v>
      </c>
      <c r="AN234" s="34">
        <v>6</v>
      </c>
      <c r="AO234" s="34">
        <v>11445305839091.299</v>
      </c>
      <c r="AP234" s="34">
        <v>-6199709609.4479504</v>
      </c>
      <c r="AR234" s="357">
        <f t="shared" si="69"/>
        <v>-0.67567567567567555</v>
      </c>
      <c r="AS234" s="357">
        <f t="shared" si="70"/>
        <v>0</v>
      </c>
      <c r="AT234" s="357">
        <f t="shared" si="71"/>
        <v>0.80957501128507481</v>
      </c>
      <c r="AU234" s="357">
        <f t="shared" si="72"/>
        <v>48.658493705635792</v>
      </c>
      <c r="AV234" s="357"/>
      <c r="AW234" s="144">
        <f t="shared" si="73"/>
        <v>2.8011204481792717E-3</v>
      </c>
      <c r="AX234">
        <f t="shared" si="74"/>
        <v>0</v>
      </c>
      <c r="AY234">
        <f t="shared" si="75"/>
        <v>0</v>
      </c>
      <c r="AZ234">
        <f t="shared" si="76"/>
        <v>1</v>
      </c>
      <c r="BA234">
        <f t="shared" si="77"/>
        <v>0</v>
      </c>
      <c r="BB234">
        <f t="shared" si="78"/>
        <v>0</v>
      </c>
      <c r="BC234">
        <f t="shared" si="79"/>
        <v>0</v>
      </c>
    </row>
    <row r="235" spans="10:55" x14ac:dyDescent="0.35">
      <c r="J235" t="s">
        <v>259</v>
      </c>
      <c r="K235" t="s">
        <v>260</v>
      </c>
      <c r="L235">
        <f>PROB('[4]Bayes Theorem'!T10:T211,'[4]Bayes Theorem'!W10:W211,-9999,-0.00000000001)</f>
        <v>0.35643564356435664</v>
      </c>
      <c r="S235" t="s">
        <v>261</v>
      </c>
      <c r="T235" t="s">
        <v>262</v>
      </c>
      <c r="U235">
        <f>PROB('[4]Bayes Theorem'!T10:T211,'[4]Bayes Theorem'!W10:W211,0.0000000001,9999)</f>
        <v>0.64356435643564402</v>
      </c>
      <c r="AK235" s="33">
        <v>39814</v>
      </c>
      <c r="AL235" s="96">
        <v>56.614599936244801</v>
      </c>
      <c r="AN235" s="34">
        <v>6</v>
      </c>
      <c r="AO235" s="34">
        <v>11654642990536.799</v>
      </c>
      <c r="AP235" s="34">
        <v>-5798431413.0673103</v>
      </c>
      <c r="AR235" s="357">
        <f t="shared" si="69"/>
        <v>0.68027210884353717</v>
      </c>
      <c r="AS235" s="357">
        <f t="shared" si="70"/>
        <v>0</v>
      </c>
      <c r="AT235" s="357">
        <f t="shared" si="71"/>
        <v>1.8290219098428249</v>
      </c>
      <c r="AU235" s="357">
        <f t="shared" si="72"/>
        <v>6.4725321290713094</v>
      </c>
      <c r="AV235" s="357"/>
      <c r="AW235" s="144">
        <f t="shared" si="73"/>
        <v>2.8011204481792717E-3</v>
      </c>
      <c r="AX235">
        <f t="shared" si="74"/>
        <v>0</v>
      </c>
      <c r="AY235">
        <f t="shared" si="75"/>
        <v>0</v>
      </c>
      <c r="AZ235">
        <f t="shared" si="76"/>
        <v>0</v>
      </c>
      <c r="BA235">
        <f t="shared" si="77"/>
        <v>0</v>
      </c>
      <c r="BB235">
        <f t="shared" si="78"/>
        <v>1</v>
      </c>
      <c r="BC235">
        <f t="shared" si="79"/>
        <v>0</v>
      </c>
    </row>
    <row r="236" spans="10:55" x14ac:dyDescent="0.35">
      <c r="J236" t="s">
        <v>263</v>
      </c>
      <c r="K236" t="s">
        <v>230</v>
      </c>
      <c r="L236">
        <f>PROB('[4]Bayes Theorem'!Z10:Z211,'[4]Bayes Theorem'!W10:W211,0.1,5)</f>
        <v>0.16336633663366343</v>
      </c>
      <c r="S236" t="s">
        <v>264</v>
      </c>
      <c r="T236" t="s">
        <v>233</v>
      </c>
      <c r="U236">
        <f>PROB('[4]Bayes Theorem'!AD10:AD211,'[4]Bayes Theorem'!W10:W211,0.1,5)</f>
        <v>0.30198019801980214</v>
      </c>
      <c r="AK236" s="33">
        <v>39845</v>
      </c>
      <c r="AL236" s="96">
        <v>56.614599936244801</v>
      </c>
      <c r="AN236" s="34">
        <v>6</v>
      </c>
      <c r="AO236" s="34">
        <v>11872042831305.602</v>
      </c>
      <c r="AP236" s="34">
        <v>-4450026002.3430099</v>
      </c>
      <c r="AR236" s="357">
        <f t="shared" si="69"/>
        <v>0</v>
      </c>
      <c r="AS236" s="357">
        <f t="shared" si="70"/>
        <v>0</v>
      </c>
      <c r="AT236" s="357">
        <f t="shared" si="71"/>
        <v>1.8653496374391263</v>
      </c>
      <c r="AU236" s="357">
        <f t="shared" si="72"/>
        <v>23.254658280264245</v>
      </c>
      <c r="AV236" s="357"/>
      <c r="AW236" s="144">
        <f t="shared" si="73"/>
        <v>2.8011204481792717E-3</v>
      </c>
      <c r="AX236">
        <f t="shared" si="74"/>
        <v>0</v>
      </c>
      <c r="AY236">
        <f t="shared" si="75"/>
        <v>0</v>
      </c>
      <c r="AZ236">
        <f t="shared" si="76"/>
        <v>0</v>
      </c>
      <c r="BA236">
        <f t="shared" si="77"/>
        <v>0</v>
      </c>
      <c r="BB236">
        <f t="shared" si="78"/>
        <v>0</v>
      </c>
      <c r="BC236">
        <f t="shared" si="79"/>
        <v>0</v>
      </c>
    </row>
    <row r="237" spans="10:55" x14ac:dyDescent="0.35">
      <c r="AK237" s="33">
        <v>39873</v>
      </c>
      <c r="AL237" s="96">
        <v>56.614599936244801</v>
      </c>
      <c r="AN237" s="34">
        <v>6</v>
      </c>
      <c r="AO237" s="34">
        <v>12061605773390.199</v>
      </c>
      <c r="AP237" s="34">
        <v>-5136993740.0032997</v>
      </c>
      <c r="AR237" s="357">
        <f t="shared" si="69"/>
        <v>0</v>
      </c>
      <c r="AS237" s="357">
        <f t="shared" si="70"/>
        <v>0</v>
      </c>
      <c r="AT237" s="357">
        <f t="shared" si="71"/>
        <v>1.5967171343480648</v>
      </c>
      <c r="AU237" s="357">
        <f t="shared" si="72"/>
        <v>-15.437387046695688</v>
      </c>
      <c r="AV237" s="357"/>
      <c r="AW237" s="144">
        <f t="shared" si="73"/>
        <v>2.8011204481792717E-3</v>
      </c>
      <c r="AX237">
        <f t="shared" si="74"/>
        <v>0</v>
      </c>
      <c r="AY237">
        <f t="shared" si="75"/>
        <v>0</v>
      </c>
      <c r="AZ237">
        <f t="shared" si="76"/>
        <v>0</v>
      </c>
      <c r="BA237">
        <f t="shared" si="77"/>
        <v>0</v>
      </c>
      <c r="BB237">
        <f t="shared" si="78"/>
        <v>0</v>
      </c>
      <c r="BC237">
        <f t="shared" si="79"/>
        <v>0</v>
      </c>
    </row>
    <row r="238" spans="10:55" x14ac:dyDescent="0.35">
      <c r="K238">
        <f>L236/L235</f>
        <v>0.45833333333333326</v>
      </c>
      <c r="T238">
        <f>U236/U235</f>
        <v>0.46923076923076912</v>
      </c>
      <c r="AK238" s="33">
        <v>39904</v>
      </c>
      <c r="AL238" s="96">
        <v>57.379662097545399</v>
      </c>
      <c r="AN238" s="34">
        <v>6</v>
      </c>
      <c r="AO238" s="34">
        <v>12325795010411.4</v>
      </c>
      <c r="AP238" s="34">
        <v>-6631574285.4874897</v>
      </c>
      <c r="AR238" s="357">
        <f t="shared" si="69"/>
        <v>1.3513513513513384</v>
      </c>
      <c r="AS238" s="357">
        <f t="shared" si="70"/>
        <v>0</v>
      </c>
      <c r="AT238" s="357">
        <f t="shared" si="71"/>
        <v>2.1903322159976759</v>
      </c>
      <c r="AU238" s="357">
        <f t="shared" si="72"/>
        <v>-29.094459155078319</v>
      </c>
      <c r="AV238" s="357"/>
      <c r="AW238" s="144">
        <f t="shared" si="73"/>
        <v>2.8011204481792717E-3</v>
      </c>
      <c r="AX238">
        <f t="shared" si="74"/>
        <v>0</v>
      </c>
      <c r="AY238">
        <f t="shared" si="75"/>
        <v>0</v>
      </c>
      <c r="AZ238">
        <f t="shared" si="76"/>
        <v>0</v>
      </c>
      <c r="BA238">
        <f t="shared" si="77"/>
        <v>0</v>
      </c>
      <c r="BB238">
        <f t="shared" si="78"/>
        <v>1</v>
      </c>
      <c r="BC238">
        <f t="shared" si="79"/>
        <v>1</v>
      </c>
    </row>
    <row r="239" spans="10:55" x14ac:dyDescent="0.35">
      <c r="AK239" s="33">
        <v>39934</v>
      </c>
      <c r="AL239" s="96">
        <v>57.762193178195702</v>
      </c>
      <c r="AN239" s="34">
        <v>6</v>
      </c>
      <c r="AO239" s="34">
        <v>12523072800587.102</v>
      </c>
      <c r="AP239" s="34">
        <v>-6735960978.4410105</v>
      </c>
      <c r="AR239" s="357">
        <f t="shared" si="69"/>
        <v>0.66666666666666663</v>
      </c>
      <c r="AS239" s="357">
        <f t="shared" si="70"/>
        <v>0</v>
      </c>
      <c r="AT239" s="357">
        <f t="shared" si="71"/>
        <v>1.6005279173397238</v>
      </c>
      <c r="AU239" s="357">
        <f t="shared" si="72"/>
        <v>-1.5740861590280333</v>
      </c>
      <c r="AV239" s="357"/>
      <c r="AW239" s="144">
        <f t="shared" si="73"/>
        <v>2.8011204481792717E-3</v>
      </c>
      <c r="AX239">
        <f t="shared" si="74"/>
        <v>0</v>
      </c>
      <c r="AY239">
        <f t="shared" si="75"/>
        <v>0</v>
      </c>
      <c r="AZ239">
        <f t="shared" si="76"/>
        <v>0</v>
      </c>
      <c r="BA239">
        <f t="shared" si="77"/>
        <v>0</v>
      </c>
      <c r="BB239">
        <f t="shared" si="78"/>
        <v>1</v>
      </c>
      <c r="BC239">
        <f t="shared" si="79"/>
        <v>1</v>
      </c>
    </row>
    <row r="240" spans="10:55" x14ac:dyDescent="0.35">
      <c r="AK240" s="33">
        <v>39965</v>
      </c>
      <c r="AL240" s="96">
        <v>58.5272553394963</v>
      </c>
      <c r="AN240" s="34">
        <v>6</v>
      </c>
      <c r="AO240" s="34">
        <v>12497482966959.6</v>
      </c>
      <c r="AP240" s="34">
        <v>-9323265650.419939</v>
      </c>
      <c r="AR240" s="357">
        <f t="shared" si="69"/>
        <v>1.3245033112582656</v>
      </c>
      <c r="AS240" s="357">
        <f t="shared" si="70"/>
        <v>0</v>
      </c>
      <c r="AT240" s="357">
        <f t="shared" si="71"/>
        <v>-0.20434149058290441</v>
      </c>
      <c r="AU240" s="357">
        <f t="shared" si="72"/>
        <v>-38.410327498330339</v>
      </c>
      <c r="AV240" s="357"/>
      <c r="AW240" s="144">
        <f t="shared" si="73"/>
        <v>2.8011204481792717E-3</v>
      </c>
      <c r="AX240">
        <f t="shared" si="74"/>
        <v>0</v>
      </c>
      <c r="AY240">
        <f t="shared" si="75"/>
        <v>0</v>
      </c>
      <c r="AZ240">
        <f t="shared" si="76"/>
        <v>0</v>
      </c>
      <c r="BA240">
        <f t="shared" si="77"/>
        <v>0</v>
      </c>
      <c r="BB240">
        <f t="shared" si="78"/>
        <v>0</v>
      </c>
      <c r="BC240">
        <f t="shared" si="79"/>
        <v>1</v>
      </c>
    </row>
    <row r="241" spans="10:55" ht="23.5" x14ac:dyDescent="0.55000000000000004">
      <c r="J241" s="368" t="s">
        <v>265</v>
      </c>
      <c r="S241" s="368" t="s">
        <v>265</v>
      </c>
      <c r="AK241" s="33">
        <v>39995</v>
      </c>
      <c r="AL241" s="96">
        <v>61.204972904048503</v>
      </c>
      <c r="AN241" s="34">
        <v>6</v>
      </c>
      <c r="AO241" s="34">
        <v>12780197349817.199</v>
      </c>
      <c r="AP241" s="34">
        <v>-6461501679.9011803</v>
      </c>
      <c r="AR241" s="357">
        <f t="shared" si="69"/>
        <v>4.5751633986929559</v>
      </c>
      <c r="AS241" s="357">
        <f t="shared" si="70"/>
        <v>0</v>
      </c>
      <c r="AT241" s="357">
        <f t="shared" si="71"/>
        <v>2.2621705795081284</v>
      </c>
      <c r="AU241" s="357">
        <f t="shared" si="72"/>
        <v>30.694866775461438</v>
      </c>
      <c r="AV241" s="357"/>
      <c r="AW241" s="144">
        <f t="shared" si="73"/>
        <v>2.8011204481792717E-3</v>
      </c>
      <c r="AX241">
        <f t="shared" si="74"/>
        <v>0</v>
      </c>
      <c r="AY241">
        <f t="shared" si="75"/>
        <v>0</v>
      </c>
      <c r="AZ241">
        <f t="shared" si="76"/>
        <v>0</v>
      </c>
      <c r="BA241">
        <f t="shared" si="77"/>
        <v>0</v>
      </c>
      <c r="BB241">
        <f t="shared" si="78"/>
        <v>1</v>
      </c>
      <c r="BC241">
        <f t="shared" si="79"/>
        <v>0</v>
      </c>
    </row>
    <row r="242" spans="10:55" x14ac:dyDescent="0.35">
      <c r="J242" t="s">
        <v>266</v>
      </c>
      <c r="K242" t="s">
        <v>267</v>
      </c>
      <c r="L242">
        <f>PROB('[4]Bayes Theorem'!U10:U211,'[4]Bayes Theorem'!W10:W211,0.00000001,99999)</f>
        <v>0.39108910891089133</v>
      </c>
      <c r="S242" t="s">
        <v>268</v>
      </c>
      <c r="T242" t="s">
        <v>269</v>
      </c>
      <c r="U242">
        <f>PROB('[4]Bayes Theorem'!U10:U211,'[4]Bayes Theorem'!W10:W211,-9999,-0.000000000001)</f>
        <v>0.60396039603960439</v>
      </c>
      <c r="AK242" s="33">
        <v>40026</v>
      </c>
      <c r="AL242" s="96">
        <v>61.970035065349101</v>
      </c>
      <c r="AN242" s="34">
        <v>6</v>
      </c>
      <c r="AO242" s="34">
        <v>12995997330567.6</v>
      </c>
      <c r="AP242" s="34">
        <v>-8678064440.9329205</v>
      </c>
      <c r="AR242" s="357">
        <f t="shared" si="69"/>
        <v>1.2499999999999867</v>
      </c>
      <c r="AS242" s="357">
        <f t="shared" si="70"/>
        <v>0</v>
      </c>
      <c r="AT242" s="357">
        <f t="shared" si="71"/>
        <v>1.6885496744969049</v>
      </c>
      <c r="AU242" s="357">
        <f t="shared" si="72"/>
        <v>-34.304142764931377</v>
      </c>
      <c r="AV242" s="357"/>
      <c r="AW242" s="144">
        <f t="shared" si="73"/>
        <v>2.8011204481792717E-3</v>
      </c>
      <c r="AX242">
        <f t="shared" si="74"/>
        <v>0</v>
      </c>
      <c r="AY242">
        <f t="shared" si="75"/>
        <v>0</v>
      </c>
      <c r="AZ242">
        <f t="shared" si="76"/>
        <v>0</v>
      </c>
      <c r="BA242">
        <f t="shared" si="77"/>
        <v>0</v>
      </c>
      <c r="BB242">
        <f t="shared" si="78"/>
        <v>1</v>
      </c>
      <c r="BC242">
        <f t="shared" si="79"/>
        <v>1</v>
      </c>
    </row>
    <row r="243" spans="10:55" x14ac:dyDescent="0.35">
      <c r="J243" t="s">
        <v>270</v>
      </c>
      <c r="K243" t="s">
        <v>231</v>
      </c>
      <c r="L243">
        <f>PROB('[4]Bayes Theorem'!AA10:AA211,'[4]Bayes Theorem'!W10:W211,0.1,5)</f>
        <v>0.20297029702970307</v>
      </c>
      <c r="S243" t="s">
        <v>271</v>
      </c>
      <c r="T243" t="s">
        <v>234</v>
      </c>
      <c r="U243">
        <f>PROB('[4]Bayes Theorem'!AE10:AE211,'[4]Bayes Theorem'!W10:W211,0.1,5)</f>
        <v>0.14851485148514856</v>
      </c>
      <c r="AK243" s="33">
        <v>40057</v>
      </c>
      <c r="AL243" s="96">
        <v>62.352566145999397</v>
      </c>
      <c r="AN243" s="34">
        <v>6</v>
      </c>
      <c r="AO243" s="34">
        <v>13150534867433.799</v>
      </c>
      <c r="AP243" s="34">
        <v>-6771575502.0891199</v>
      </c>
      <c r="AR243" s="357">
        <f t="shared" si="69"/>
        <v>0.6172839506172717</v>
      </c>
      <c r="AS243" s="357">
        <f t="shared" si="70"/>
        <v>0</v>
      </c>
      <c r="AT243" s="357">
        <f t="shared" si="71"/>
        <v>1.1891164097326712</v>
      </c>
      <c r="AU243" s="357">
        <f t="shared" si="72"/>
        <v>21.969057176519961</v>
      </c>
      <c r="AV243" s="357"/>
      <c r="AW243" s="144">
        <f t="shared" si="73"/>
        <v>2.8011204481792717E-3</v>
      </c>
      <c r="AX243">
        <f t="shared" si="74"/>
        <v>0</v>
      </c>
      <c r="AY243">
        <f t="shared" si="75"/>
        <v>0</v>
      </c>
      <c r="AZ243">
        <f t="shared" si="76"/>
        <v>0</v>
      </c>
      <c r="BA243">
        <f t="shared" si="77"/>
        <v>0</v>
      </c>
      <c r="BB243">
        <f t="shared" si="78"/>
        <v>1</v>
      </c>
      <c r="BC243">
        <f t="shared" si="79"/>
        <v>0</v>
      </c>
    </row>
    <row r="244" spans="10:55" x14ac:dyDescent="0.35">
      <c r="AK244" s="33">
        <v>40087</v>
      </c>
      <c r="AL244" s="96">
        <v>63.117628307300002</v>
      </c>
      <c r="AN244" s="34">
        <v>6</v>
      </c>
      <c r="AO244" s="34">
        <v>13221064253845.6</v>
      </c>
      <c r="AP244" s="34">
        <v>-10157111778.5054</v>
      </c>
      <c r="AR244" s="357">
        <f t="shared" si="69"/>
        <v>1.2269938650306735</v>
      </c>
      <c r="AS244" s="357">
        <f t="shared" si="70"/>
        <v>0</v>
      </c>
      <c r="AT244" s="357">
        <f t="shared" si="71"/>
        <v>0.53632332922412851</v>
      </c>
      <c r="AU244" s="357">
        <f t="shared" si="72"/>
        <v>-49.99628632024848</v>
      </c>
      <c r="AV244" s="357"/>
      <c r="AW244" s="144">
        <f t="shared" si="73"/>
        <v>2.8011204481792717E-3</v>
      </c>
      <c r="AX244">
        <f t="shared" si="74"/>
        <v>0</v>
      </c>
      <c r="AY244">
        <f t="shared" si="75"/>
        <v>0</v>
      </c>
      <c r="AZ244">
        <f t="shared" si="76"/>
        <v>0</v>
      </c>
      <c r="BA244">
        <f t="shared" si="77"/>
        <v>0</v>
      </c>
      <c r="BB244">
        <f t="shared" si="78"/>
        <v>1</v>
      </c>
      <c r="BC244">
        <f t="shared" si="79"/>
        <v>1</v>
      </c>
    </row>
    <row r="245" spans="10:55" x14ac:dyDescent="0.35">
      <c r="K245">
        <f>L243/L242</f>
        <v>0.51898734177215178</v>
      </c>
      <c r="T245">
        <f>U243/U242</f>
        <v>0.24590163934426221</v>
      </c>
      <c r="AK245" s="33">
        <v>40118</v>
      </c>
      <c r="AL245" s="96">
        <v>64.265221549250896</v>
      </c>
      <c r="AN245" s="34">
        <v>6</v>
      </c>
      <c r="AO245" s="34">
        <v>13271423758586.5</v>
      </c>
      <c r="AP245" s="34">
        <v>-9364013749.896101</v>
      </c>
      <c r="AR245" s="357">
        <f t="shared" si="69"/>
        <v>1.8181818181817935</v>
      </c>
      <c r="AS245" s="357">
        <f t="shared" si="70"/>
        <v>0</v>
      </c>
      <c r="AT245" s="357">
        <f t="shared" si="71"/>
        <v>0.38090356248175983</v>
      </c>
      <c r="AU245" s="357">
        <f t="shared" si="72"/>
        <v>7.8083026543791929</v>
      </c>
      <c r="AV245" s="357"/>
      <c r="AW245" s="144">
        <f t="shared" si="73"/>
        <v>2.8011204481792717E-3</v>
      </c>
      <c r="AX245">
        <f t="shared" si="74"/>
        <v>0</v>
      </c>
      <c r="AY245">
        <f t="shared" si="75"/>
        <v>0</v>
      </c>
      <c r="AZ245">
        <f t="shared" si="76"/>
        <v>0</v>
      </c>
      <c r="BA245">
        <f t="shared" si="77"/>
        <v>0</v>
      </c>
      <c r="BB245">
        <f t="shared" si="78"/>
        <v>1</v>
      </c>
      <c r="BC245">
        <f t="shared" si="79"/>
        <v>0</v>
      </c>
    </row>
    <row r="246" spans="10:55" x14ac:dyDescent="0.35">
      <c r="AK246" s="33">
        <v>40148</v>
      </c>
      <c r="AL246" s="96">
        <v>64.647752629901206</v>
      </c>
      <c r="AN246" s="34">
        <v>6</v>
      </c>
      <c r="AO246" s="34">
        <v>13465848167003.701</v>
      </c>
      <c r="AP246" s="34">
        <v>-11810031551.431499</v>
      </c>
      <c r="AR246" s="357">
        <f t="shared" si="69"/>
        <v>0.59523809523810578</v>
      </c>
      <c r="AS246" s="357">
        <f t="shared" si="70"/>
        <v>0</v>
      </c>
      <c r="AT246" s="357">
        <f t="shared" si="71"/>
        <v>1.4649853094428562</v>
      </c>
      <c r="AU246" s="357">
        <f t="shared" si="72"/>
        <v>-26.121467426962486</v>
      </c>
      <c r="AV246" s="357"/>
      <c r="AW246" s="144">
        <f t="shared" si="73"/>
        <v>2.8011204481792717E-3</v>
      </c>
      <c r="AX246">
        <f t="shared" si="74"/>
        <v>0</v>
      </c>
      <c r="AY246">
        <f t="shared" si="75"/>
        <v>0</v>
      </c>
      <c r="AZ246">
        <f t="shared" si="76"/>
        <v>0</v>
      </c>
      <c r="BA246">
        <f t="shared" si="77"/>
        <v>0</v>
      </c>
      <c r="BB246">
        <f t="shared" si="78"/>
        <v>1</v>
      </c>
      <c r="BC246">
        <f t="shared" si="79"/>
        <v>1</v>
      </c>
    </row>
    <row r="247" spans="10:55" x14ac:dyDescent="0.35">
      <c r="AK247" s="33">
        <v>40179</v>
      </c>
      <c r="AL247" s="96">
        <v>65.795345871852106</v>
      </c>
      <c r="AN247" s="34">
        <v>6</v>
      </c>
      <c r="AO247" s="34">
        <v>13853677602035.602</v>
      </c>
      <c r="AP247" s="34">
        <v>-9443624031.5270596</v>
      </c>
      <c r="AR247" s="357">
        <f t="shared" si="69"/>
        <v>1.7751479289940701</v>
      </c>
      <c r="AS247" s="357">
        <f t="shared" si="70"/>
        <v>0</v>
      </c>
      <c r="AT247" s="357">
        <f t="shared" si="71"/>
        <v>2.8800965986102955</v>
      </c>
      <c r="AU247" s="357">
        <f t="shared" si="72"/>
        <v>20.037266704995439</v>
      </c>
      <c r="AV247" s="357"/>
      <c r="AW247" s="144">
        <f t="shared" si="73"/>
        <v>2.8011204481792717E-3</v>
      </c>
      <c r="AX247">
        <f t="shared" si="74"/>
        <v>0</v>
      </c>
      <c r="AY247">
        <f t="shared" si="75"/>
        <v>0</v>
      </c>
      <c r="AZ247">
        <f t="shared" si="76"/>
        <v>0</v>
      </c>
      <c r="BA247">
        <f t="shared" si="77"/>
        <v>0</v>
      </c>
      <c r="BB247">
        <f t="shared" si="78"/>
        <v>1</v>
      </c>
      <c r="BC247">
        <f t="shared" si="79"/>
        <v>0</v>
      </c>
    </row>
    <row r="248" spans="10:55" x14ac:dyDescent="0.35">
      <c r="AK248" s="33">
        <v>40210</v>
      </c>
      <c r="AL248" s="96">
        <v>65.030283710551501</v>
      </c>
      <c r="AN248" s="34">
        <v>6</v>
      </c>
      <c r="AO248" s="34">
        <v>13975176010649.5</v>
      </c>
      <c r="AP248" s="34">
        <v>-11324509299.5961</v>
      </c>
      <c r="AR248" s="357">
        <f t="shared" si="69"/>
        <v>-1.1627906976744176</v>
      </c>
      <c r="AS248" s="357">
        <f t="shared" si="70"/>
        <v>0</v>
      </c>
      <c r="AT248" s="357">
        <f t="shared" si="71"/>
        <v>0.8770119538226151</v>
      </c>
      <c r="AU248" s="357">
        <f t="shared" si="72"/>
        <v>-19.91698591335064</v>
      </c>
      <c r="AV248" s="357"/>
      <c r="AW248" s="144">
        <f t="shared" si="73"/>
        <v>2.8011204481792717E-3</v>
      </c>
      <c r="AX248">
        <f t="shared" si="74"/>
        <v>0</v>
      </c>
      <c r="AY248">
        <f t="shared" si="75"/>
        <v>0</v>
      </c>
      <c r="AZ248">
        <f t="shared" si="76"/>
        <v>0</v>
      </c>
      <c r="BA248">
        <f t="shared" si="77"/>
        <v>0</v>
      </c>
      <c r="BB248">
        <f t="shared" si="78"/>
        <v>0</v>
      </c>
      <c r="BC248">
        <f t="shared" si="79"/>
        <v>0</v>
      </c>
    </row>
    <row r="249" spans="10:55" x14ac:dyDescent="0.35">
      <c r="AK249" s="33">
        <v>40238</v>
      </c>
      <c r="AL249" s="96">
        <v>65.030283710551501</v>
      </c>
      <c r="AN249" s="34">
        <v>6</v>
      </c>
      <c r="AO249" s="34">
        <v>14333497827381.801</v>
      </c>
      <c r="AP249" s="34">
        <v>-10943042027.279499</v>
      </c>
      <c r="AR249" s="357">
        <f t="shared" si="69"/>
        <v>0</v>
      </c>
      <c r="AS249" s="357">
        <f t="shared" si="70"/>
        <v>0</v>
      </c>
      <c r="AT249" s="357">
        <f t="shared" si="71"/>
        <v>2.5639878629023984</v>
      </c>
      <c r="AU249" s="357">
        <f t="shared" si="72"/>
        <v>3.3685103894983444</v>
      </c>
      <c r="AV249" s="357"/>
      <c r="AW249" s="144">
        <f t="shared" si="73"/>
        <v>2.8011204481792717E-3</v>
      </c>
      <c r="AX249">
        <f t="shared" si="74"/>
        <v>0</v>
      </c>
      <c r="AY249">
        <f t="shared" si="75"/>
        <v>0</v>
      </c>
      <c r="AZ249">
        <f t="shared" si="76"/>
        <v>0</v>
      </c>
      <c r="BA249">
        <f t="shared" si="77"/>
        <v>0</v>
      </c>
      <c r="BB249">
        <f t="shared" si="78"/>
        <v>0</v>
      </c>
      <c r="BC249">
        <f t="shared" si="79"/>
        <v>0</v>
      </c>
    </row>
    <row r="250" spans="10:55" x14ac:dyDescent="0.35">
      <c r="AK250" s="33">
        <v>40269</v>
      </c>
      <c r="AL250" s="96">
        <v>65.030283710551501</v>
      </c>
      <c r="AN250" s="34">
        <v>6</v>
      </c>
      <c r="AO250" s="34">
        <v>14307251884510.4</v>
      </c>
      <c r="AP250" s="34">
        <v>-12564648559.072401</v>
      </c>
      <c r="AR250" s="357">
        <f t="shared" si="69"/>
        <v>0</v>
      </c>
      <c r="AS250" s="357">
        <f t="shared" si="70"/>
        <v>0</v>
      </c>
      <c r="AT250" s="357">
        <f t="shared" si="71"/>
        <v>-0.1831091279147635</v>
      </c>
      <c r="AU250" s="357">
        <f t="shared" si="72"/>
        <v>-14.818608278671139</v>
      </c>
      <c r="AV250" s="357"/>
      <c r="AW250" s="144">
        <f t="shared" si="73"/>
        <v>2.8011204481792717E-3</v>
      </c>
      <c r="AX250">
        <f t="shared" si="74"/>
        <v>0</v>
      </c>
      <c r="AY250">
        <f t="shared" si="75"/>
        <v>0</v>
      </c>
      <c r="AZ250">
        <f t="shared" si="76"/>
        <v>0</v>
      </c>
      <c r="BA250">
        <f t="shared" si="77"/>
        <v>0</v>
      </c>
      <c r="BB250">
        <f t="shared" si="78"/>
        <v>0</v>
      </c>
      <c r="BC250">
        <f t="shared" si="79"/>
        <v>0</v>
      </c>
    </row>
    <row r="251" spans="10:55" x14ac:dyDescent="0.35">
      <c r="AK251" s="33">
        <v>40299</v>
      </c>
      <c r="AL251" s="96">
        <v>65.795345871852106</v>
      </c>
      <c r="AN251" s="34">
        <v>6</v>
      </c>
      <c r="AO251" s="34">
        <v>14568786194429.199</v>
      </c>
      <c r="AP251" s="34">
        <v>-10702972877.7677</v>
      </c>
      <c r="AR251" s="357">
        <f t="shared" si="69"/>
        <v>1.176470588235293</v>
      </c>
      <c r="AS251" s="357">
        <f t="shared" si="70"/>
        <v>0</v>
      </c>
      <c r="AT251" s="357">
        <f t="shared" si="71"/>
        <v>1.8279842420468342</v>
      </c>
      <c r="AU251" s="357">
        <f t="shared" si="72"/>
        <v>14.816774799168286</v>
      </c>
      <c r="AV251" s="357"/>
      <c r="AW251" s="144">
        <f t="shared" si="73"/>
        <v>2.8011204481792717E-3</v>
      </c>
      <c r="AX251">
        <f t="shared" si="74"/>
        <v>0</v>
      </c>
      <c r="AY251">
        <f t="shared" si="75"/>
        <v>0</v>
      </c>
      <c r="AZ251">
        <f t="shared" si="76"/>
        <v>0</v>
      </c>
      <c r="BA251">
        <f t="shared" si="77"/>
        <v>0</v>
      </c>
      <c r="BB251">
        <f t="shared" si="78"/>
        <v>1</v>
      </c>
      <c r="BC251">
        <f t="shared" si="79"/>
        <v>0</v>
      </c>
    </row>
    <row r="252" spans="10:55" x14ac:dyDescent="0.35">
      <c r="AK252" s="33">
        <v>40330</v>
      </c>
      <c r="AL252" s="96">
        <v>66.560408033152697</v>
      </c>
      <c r="AN252" s="34">
        <v>6</v>
      </c>
      <c r="AO252" s="34">
        <v>14866105527889.799</v>
      </c>
      <c r="AP252" s="34">
        <v>-8493610790.5279598</v>
      </c>
      <c r="AR252" s="357">
        <f t="shared" si="69"/>
        <v>1.162790697674396</v>
      </c>
      <c r="AS252" s="357">
        <f t="shared" si="70"/>
        <v>0</v>
      </c>
      <c r="AT252" s="357">
        <f t="shared" si="71"/>
        <v>2.0407968755440198</v>
      </c>
      <c r="AU252" s="357">
        <f t="shared" si="72"/>
        <v>20.642508511154361</v>
      </c>
      <c r="AV252" s="357"/>
      <c r="AW252" s="144">
        <f t="shared" si="73"/>
        <v>2.8011204481792717E-3</v>
      </c>
      <c r="AX252">
        <f t="shared" si="74"/>
        <v>0</v>
      </c>
      <c r="AY252">
        <f t="shared" si="75"/>
        <v>0</v>
      </c>
      <c r="AZ252">
        <f t="shared" si="76"/>
        <v>0</v>
      </c>
      <c r="BA252">
        <f t="shared" si="77"/>
        <v>0</v>
      </c>
      <c r="BB252">
        <f t="shared" si="78"/>
        <v>1</v>
      </c>
      <c r="BC252">
        <f t="shared" si="79"/>
        <v>0</v>
      </c>
    </row>
    <row r="253" spans="10:55" x14ac:dyDescent="0.35">
      <c r="AK253" s="33">
        <v>40360</v>
      </c>
      <c r="AL253" s="96">
        <v>68.090532355753894</v>
      </c>
      <c r="AN253" s="34">
        <v>6</v>
      </c>
      <c r="AO253" s="34">
        <v>15249656592785.9</v>
      </c>
      <c r="AP253" s="34">
        <v>-11741301993.4401</v>
      </c>
      <c r="AR253" s="357">
        <f t="shared" si="69"/>
        <v>2.2988505747126209</v>
      </c>
      <c r="AS253" s="357">
        <f t="shared" si="70"/>
        <v>0</v>
      </c>
      <c r="AT253" s="357">
        <f t="shared" si="71"/>
        <v>2.580037281294246</v>
      </c>
      <c r="AU253" s="357">
        <f t="shared" si="72"/>
        <v>-38.236873374677728</v>
      </c>
      <c r="AV253" s="357"/>
      <c r="AW253" s="144">
        <f t="shared" si="73"/>
        <v>2.8011204481792717E-3</v>
      </c>
      <c r="AX253">
        <f t="shared" si="74"/>
        <v>0</v>
      </c>
      <c r="AY253">
        <f t="shared" si="75"/>
        <v>0</v>
      </c>
      <c r="AZ253">
        <f t="shared" si="76"/>
        <v>0</v>
      </c>
      <c r="BA253">
        <f t="shared" si="77"/>
        <v>0</v>
      </c>
      <c r="BB253">
        <f t="shared" si="78"/>
        <v>1</v>
      </c>
      <c r="BC253">
        <f t="shared" si="79"/>
        <v>1</v>
      </c>
    </row>
    <row r="254" spans="10:55" x14ac:dyDescent="0.35">
      <c r="AK254" s="33">
        <v>40391</v>
      </c>
      <c r="AL254" s="96">
        <v>68.090532355753894</v>
      </c>
      <c r="AN254" s="34">
        <v>6</v>
      </c>
      <c r="AO254" s="34">
        <v>15251100678590.6</v>
      </c>
      <c r="AP254" s="34">
        <v>-10119662530.622601</v>
      </c>
      <c r="AR254" s="357">
        <f t="shared" si="69"/>
        <v>0</v>
      </c>
      <c r="AS254" s="357">
        <f t="shared" si="70"/>
        <v>0</v>
      </c>
      <c r="AT254" s="357">
        <f t="shared" si="71"/>
        <v>9.4696283546631937E-3</v>
      </c>
      <c r="AU254" s="357">
        <f t="shared" si="72"/>
        <v>13.811410895686985</v>
      </c>
      <c r="AV254" s="357"/>
      <c r="AW254" s="144">
        <f t="shared" si="73"/>
        <v>2.8011204481792717E-3</v>
      </c>
      <c r="AX254">
        <f t="shared" si="74"/>
        <v>0</v>
      </c>
      <c r="AY254">
        <f t="shared" si="75"/>
        <v>0</v>
      </c>
      <c r="AZ254">
        <f t="shared" si="76"/>
        <v>0</v>
      </c>
      <c r="BA254">
        <f t="shared" si="77"/>
        <v>0</v>
      </c>
      <c r="BB254">
        <f t="shared" si="78"/>
        <v>0</v>
      </c>
      <c r="BC254">
        <f t="shared" si="79"/>
        <v>0</v>
      </c>
    </row>
    <row r="255" spans="10:55" x14ac:dyDescent="0.35">
      <c r="AK255" s="33">
        <v>40422</v>
      </c>
      <c r="AL255" s="96">
        <v>68.473063436404203</v>
      </c>
      <c r="AN255" s="34">
        <v>6</v>
      </c>
      <c r="AO255" s="34">
        <v>15295554624111.5</v>
      </c>
      <c r="AP255" s="34">
        <v>-11637969004.422899</v>
      </c>
      <c r="AR255" s="357">
        <f t="shared" si="69"/>
        <v>0.56179775280899902</v>
      </c>
      <c r="AS255" s="357">
        <f t="shared" si="70"/>
        <v>0</v>
      </c>
      <c r="AT255" s="357">
        <f t="shared" si="71"/>
        <v>0.2914802443295425</v>
      </c>
      <c r="AU255" s="357">
        <f t="shared" si="72"/>
        <v>-15.003528716553818</v>
      </c>
      <c r="AV255" s="357"/>
      <c r="AW255" s="144">
        <f t="shared" si="73"/>
        <v>2.8011204481792717E-3</v>
      </c>
      <c r="AX255">
        <f t="shared" si="74"/>
        <v>0</v>
      </c>
      <c r="AY255">
        <f t="shared" si="75"/>
        <v>0</v>
      </c>
      <c r="AZ255">
        <f t="shared" si="76"/>
        <v>0</v>
      </c>
      <c r="BA255">
        <f t="shared" si="77"/>
        <v>0</v>
      </c>
      <c r="BB255">
        <f t="shared" si="78"/>
        <v>1</v>
      </c>
      <c r="BC255">
        <f t="shared" si="79"/>
        <v>1</v>
      </c>
    </row>
    <row r="256" spans="10:55" x14ac:dyDescent="0.35">
      <c r="AK256" s="33">
        <v>40452</v>
      </c>
      <c r="AL256" s="96">
        <v>69.238125597704794</v>
      </c>
      <c r="AN256" s="34">
        <v>6</v>
      </c>
      <c r="AO256" s="34">
        <v>15875377404072.6</v>
      </c>
      <c r="AP256" s="34">
        <v>-12205734609.640699</v>
      </c>
      <c r="AR256" s="357">
        <f t="shared" si="69"/>
        <v>1.1173184357541686</v>
      </c>
      <c r="AS256" s="357">
        <f t="shared" si="70"/>
        <v>0</v>
      </c>
      <c r="AT256" s="357">
        <f t="shared" si="71"/>
        <v>3.7907927774458248</v>
      </c>
      <c r="AU256" s="357">
        <f t="shared" si="72"/>
        <v>-4.8785626169138814</v>
      </c>
      <c r="AV256" s="357"/>
      <c r="AW256" s="144">
        <f t="shared" si="73"/>
        <v>2.8011204481792717E-3</v>
      </c>
      <c r="AX256">
        <f t="shared" si="74"/>
        <v>0</v>
      </c>
      <c r="AY256">
        <f t="shared" si="75"/>
        <v>0</v>
      </c>
      <c r="AZ256">
        <f t="shared" si="76"/>
        <v>0</v>
      </c>
      <c r="BA256">
        <f t="shared" si="77"/>
        <v>0</v>
      </c>
      <c r="BB256">
        <f t="shared" si="78"/>
        <v>1</v>
      </c>
      <c r="BC256">
        <f t="shared" si="79"/>
        <v>1</v>
      </c>
    </row>
    <row r="257" spans="22:55" x14ac:dyDescent="0.35">
      <c r="AK257" s="33">
        <v>40483</v>
      </c>
      <c r="AL257" s="96">
        <v>69.620656678355104</v>
      </c>
      <c r="AN257" s="34">
        <v>6</v>
      </c>
      <c r="AO257" s="34">
        <v>16045404855989.4</v>
      </c>
      <c r="AP257" s="34">
        <v>-6117796165.7269096</v>
      </c>
      <c r="AR257" s="357">
        <f t="shared" si="69"/>
        <v>0.552486187845314</v>
      </c>
      <c r="AS257" s="357">
        <f t="shared" si="70"/>
        <v>0</v>
      </c>
      <c r="AT257" s="357">
        <f t="shared" si="71"/>
        <v>1.0710136054666812</v>
      </c>
      <c r="AU257" s="357">
        <f t="shared" si="72"/>
        <v>49.877689779566659</v>
      </c>
      <c r="AV257" s="357"/>
      <c r="AW257" s="144">
        <f t="shared" si="73"/>
        <v>2.8011204481792717E-3</v>
      </c>
      <c r="AX257">
        <f t="shared" si="74"/>
        <v>0</v>
      </c>
      <c r="AY257">
        <f t="shared" si="75"/>
        <v>0</v>
      </c>
      <c r="AZ257">
        <f t="shared" si="76"/>
        <v>0</v>
      </c>
      <c r="BA257">
        <f t="shared" si="77"/>
        <v>0</v>
      </c>
      <c r="BB257">
        <f t="shared" si="78"/>
        <v>1</v>
      </c>
      <c r="BC257">
        <f t="shared" si="79"/>
        <v>0</v>
      </c>
    </row>
    <row r="258" spans="22:55" x14ac:dyDescent="0.35">
      <c r="AK258" s="33">
        <v>40513</v>
      </c>
      <c r="AL258" s="96">
        <v>70.768249920306005</v>
      </c>
      <c r="AN258" s="34">
        <v>6</v>
      </c>
      <c r="AO258" s="34">
        <v>16055050063375.9</v>
      </c>
      <c r="AP258" s="34">
        <v>-8356234479.7422304</v>
      </c>
      <c r="AR258" s="357">
        <f t="shared" si="69"/>
        <v>1.6483516483516376</v>
      </c>
      <c r="AS258" s="357">
        <f t="shared" si="70"/>
        <v>0</v>
      </c>
      <c r="AT258" s="357">
        <f t="shared" si="71"/>
        <v>6.0111960234519445E-2</v>
      </c>
      <c r="AU258" s="357">
        <f t="shared" si="72"/>
        <v>-36.588965264248095</v>
      </c>
      <c r="AV258" s="357"/>
      <c r="AW258" s="144">
        <f t="shared" si="73"/>
        <v>2.8011204481792717E-3</v>
      </c>
      <c r="AX258">
        <f t="shared" si="74"/>
        <v>0</v>
      </c>
      <c r="AY258">
        <f t="shared" si="75"/>
        <v>0</v>
      </c>
      <c r="AZ258">
        <f t="shared" si="76"/>
        <v>0</v>
      </c>
      <c r="BA258">
        <f t="shared" si="77"/>
        <v>0</v>
      </c>
      <c r="BB258">
        <f t="shared" si="78"/>
        <v>1</v>
      </c>
      <c r="BC258">
        <f t="shared" si="79"/>
        <v>1</v>
      </c>
    </row>
    <row r="259" spans="22:55" x14ac:dyDescent="0.35">
      <c r="AK259" s="33">
        <v>40544</v>
      </c>
      <c r="AL259" s="96">
        <v>71.915843162256905</v>
      </c>
      <c r="AN259" s="34">
        <v>6</v>
      </c>
      <c r="AO259" s="34">
        <v>15794321232580.398</v>
      </c>
      <c r="AP259" s="34">
        <v>-10161920859.690102</v>
      </c>
      <c r="AR259" s="357">
        <f t="shared" si="69"/>
        <v>1.6216216216216111</v>
      </c>
      <c r="AS259" s="357">
        <f t="shared" si="70"/>
        <v>0</v>
      </c>
      <c r="AT259" s="357">
        <f t="shared" si="71"/>
        <v>-1.6239677220955262</v>
      </c>
      <c r="AU259" s="357">
        <f t="shared" si="72"/>
        <v>-21.608852460104401</v>
      </c>
      <c r="AV259" s="357"/>
      <c r="AW259" s="144">
        <f t="shared" si="73"/>
        <v>2.8011204481792717E-3</v>
      </c>
      <c r="AX259">
        <f t="shared" si="74"/>
        <v>0</v>
      </c>
      <c r="AY259">
        <f t="shared" si="75"/>
        <v>0</v>
      </c>
      <c r="AZ259">
        <f t="shared" si="76"/>
        <v>0</v>
      </c>
      <c r="BA259">
        <f t="shared" si="77"/>
        <v>0</v>
      </c>
      <c r="BB259">
        <f t="shared" si="78"/>
        <v>0</v>
      </c>
      <c r="BC259">
        <f t="shared" si="79"/>
        <v>1</v>
      </c>
    </row>
    <row r="260" spans="22:55" x14ac:dyDescent="0.35">
      <c r="AK260" s="33">
        <v>40575</v>
      </c>
      <c r="AL260" s="96">
        <v>70.768249920306005</v>
      </c>
      <c r="AN260" s="34">
        <v>6</v>
      </c>
      <c r="AO260" s="34">
        <v>15899486698603.5</v>
      </c>
      <c r="AP260" s="34">
        <v>-10850508954.9184</v>
      </c>
      <c r="AR260" s="357">
        <f t="shared" si="69"/>
        <v>-1.5957446808510536</v>
      </c>
      <c r="AS260" s="357">
        <f t="shared" si="70"/>
        <v>0</v>
      </c>
      <c r="AT260" s="357">
        <f t="shared" si="71"/>
        <v>0.66584352992749751</v>
      </c>
      <c r="AU260" s="357">
        <f t="shared" si="72"/>
        <v>-6.7761607744827232</v>
      </c>
      <c r="AV260" s="357"/>
      <c r="AW260" s="144">
        <f t="shared" si="73"/>
        <v>2.8011204481792717E-3</v>
      </c>
      <c r="AX260">
        <f t="shared" si="74"/>
        <v>0</v>
      </c>
      <c r="AY260">
        <f t="shared" si="75"/>
        <v>0</v>
      </c>
      <c r="AZ260">
        <f t="shared" si="76"/>
        <v>0</v>
      </c>
      <c r="BA260">
        <f t="shared" si="77"/>
        <v>0</v>
      </c>
      <c r="BB260">
        <f t="shared" si="78"/>
        <v>0</v>
      </c>
      <c r="BC260">
        <f t="shared" si="79"/>
        <v>0</v>
      </c>
    </row>
    <row r="261" spans="22:55" x14ac:dyDescent="0.35">
      <c r="AK261" s="33">
        <v>40603</v>
      </c>
      <c r="AL261" s="96">
        <v>70.768249920306005</v>
      </c>
      <c r="AN261" s="34">
        <v>6</v>
      </c>
      <c r="AO261" s="34">
        <v>15855425071239.799</v>
      </c>
      <c r="AP261" s="34">
        <v>-6606945462.9163599</v>
      </c>
      <c r="AR261" s="357">
        <f t="shared" si="69"/>
        <v>0</v>
      </c>
      <c r="AS261" s="357">
        <f t="shared" si="70"/>
        <v>0</v>
      </c>
      <c r="AT261" s="357">
        <f t="shared" si="71"/>
        <v>-0.27712609972227115</v>
      </c>
      <c r="AU261" s="357">
        <f t="shared" si="72"/>
        <v>39.109349705466911</v>
      </c>
      <c r="AV261" s="357"/>
      <c r="AW261" s="144">
        <f t="shared" si="73"/>
        <v>2.8011204481792717E-3</v>
      </c>
      <c r="AX261">
        <f t="shared" si="74"/>
        <v>0</v>
      </c>
      <c r="AY261">
        <f t="shared" si="75"/>
        <v>0</v>
      </c>
      <c r="AZ261">
        <f t="shared" si="76"/>
        <v>0</v>
      </c>
      <c r="BA261">
        <f t="shared" si="77"/>
        <v>0</v>
      </c>
      <c r="BB261">
        <f t="shared" si="78"/>
        <v>0</v>
      </c>
      <c r="BC261">
        <f t="shared" si="79"/>
        <v>0</v>
      </c>
    </row>
    <row r="262" spans="22:55" ht="61.5" x14ac:dyDescent="1.35">
      <c r="V262" s="352" t="s">
        <v>272</v>
      </c>
      <c r="AK262" s="33">
        <v>40634</v>
      </c>
      <c r="AL262" s="96">
        <v>71.1507810009563</v>
      </c>
      <c r="AN262" s="34">
        <v>6</v>
      </c>
      <c r="AO262" s="34">
        <v>15861301972910.799</v>
      </c>
      <c r="AP262" s="34">
        <v>-12190859364.372801</v>
      </c>
      <c r="AR262" s="357">
        <f t="shared" si="69"/>
        <v>0.54054054054053036</v>
      </c>
      <c r="AS262" s="357">
        <f t="shared" si="70"/>
        <v>0</v>
      </c>
      <c r="AT262" s="357">
        <f t="shared" si="71"/>
        <v>3.7065557338226959E-2</v>
      </c>
      <c r="AU262" s="357">
        <f t="shared" si="72"/>
        <v>-84.515816466141302</v>
      </c>
      <c r="AV262" s="357"/>
      <c r="AW262" s="144">
        <f t="shared" si="73"/>
        <v>2.8011204481792717E-3</v>
      </c>
      <c r="AX262">
        <f t="shared" si="74"/>
        <v>0</v>
      </c>
      <c r="AY262">
        <f t="shared" si="75"/>
        <v>0</v>
      </c>
      <c r="AZ262">
        <f t="shared" si="76"/>
        <v>0</v>
      </c>
      <c r="BA262">
        <f t="shared" si="77"/>
        <v>0</v>
      </c>
      <c r="BB262">
        <f t="shared" si="78"/>
        <v>1</v>
      </c>
      <c r="BC262">
        <f t="shared" si="79"/>
        <v>1</v>
      </c>
    </row>
    <row r="263" spans="22:55" ht="21" x14ac:dyDescent="0.5">
      <c r="V263" s="6" t="s">
        <v>242</v>
      </c>
      <c r="AB263" s="6" t="s">
        <v>243</v>
      </c>
      <c r="AK263" s="33">
        <v>40664</v>
      </c>
      <c r="AL263" s="96">
        <v>71.533312081606596</v>
      </c>
      <c r="AN263" s="34">
        <v>6</v>
      </c>
      <c r="AO263" s="34">
        <v>15860982872393.301</v>
      </c>
      <c r="AP263" s="34">
        <v>-16102262631.077501</v>
      </c>
      <c r="AR263" s="357">
        <f t="shared" si="69"/>
        <v>0.5376344086021404</v>
      </c>
      <c r="AS263" s="357">
        <f t="shared" si="70"/>
        <v>0</v>
      </c>
      <c r="AT263" s="357">
        <f t="shared" si="71"/>
        <v>-2.0118179329983899E-3</v>
      </c>
      <c r="AU263" s="357">
        <f t="shared" si="72"/>
        <v>-32.084721427724681</v>
      </c>
      <c r="AV263" s="357"/>
      <c r="AW263" s="144">
        <f t="shared" si="73"/>
        <v>2.8011204481792717E-3</v>
      </c>
      <c r="AX263">
        <f t="shared" si="74"/>
        <v>0</v>
      </c>
      <c r="AY263">
        <f t="shared" si="75"/>
        <v>0</v>
      </c>
      <c r="AZ263">
        <f t="shared" si="76"/>
        <v>0</v>
      </c>
      <c r="BA263">
        <f t="shared" si="77"/>
        <v>0</v>
      </c>
      <c r="BB263">
        <f t="shared" si="78"/>
        <v>0</v>
      </c>
      <c r="BC263">
        <f t="shared" si="79"/>
        <v>1</v>
      </c>
    </row>
    <row r="264" spans="22:55" x14ac:dyDescent="0.35">
      <c r="AK264" s="33">
        <v>40695</v>
      </c>
      <c r="AL264" s="96">
        <v>72.298374242907201</v>
      </c>
      <c r="AN264" s="34">
        <v>6</v>
      </c>
      <c r="AO264" s="34">
        <v>15873212343714.301</v>
      </c>
      <c r="AP264" s="34">
        <v>-15077432072.8095</v>
      </c>
      <c r="AR264" s="357">
        <f t="shared" ref="AR264:AR327" si="92">((AL264-AL263)/AL263)*100</f>
        <v>1.0695187165775399</v>
      </c>
      <c r="AS264" s="357">
        <f t="shared" ref="AS264:AS327" si="93">AN264-AN263</f>
        <v>0</v>
      </c>
      <c r="AT264" s="357">
        <f t="shared" ref="AT264:AT327" si="94">((AO264-AO263)/AO263)*100</f>
        <v>7.7104120339767226E-2</v>
      </c>
      <c r="AU264" s="357">
        <f t="shared" ref="AU264:AU327" si="95">((AP264-AP263)/AP263)*-100</f>
        <v>6.3645127504632182</v>
      </c>
      <c r="AV264" s="357"/>
      <c r="AW264" s="144">
        <f t="shared" ref="AW264:AW327" si="96">1/357</f>
        <v>2.8011204481792717E-3</v>
      </c>
      <c r="AX264">
        <f t="shared" ref="AX264:AX327" si="97">IF(AND(AS264&gt;0,AR264&lt;0),1,0)</f>
        <v>0</v>
      </c>
      <c r="AY264">
        <f t="shared" ref="AY264:AY327" si="98">IF(AND(AT264&lt;0,AR264&lt;0),1,0)</f>
        <v>0</v>
      </c>
      <c r="AZ264">
        <f t="shared" ref="AZ264:AZ327" si="99">IF(AND(AU264&gt;0,AR264&lt;0),1,0)</f>
        <v>0</v>
      </c>
      <c r="BA264">
        <f t="shared" ref="BA264:BA327" si="100">IF(AND(AS264&lt;0,AR264&gt;0),1,0)</f>
        <v>0</v>
      </c>
      <c r="BB264">
        <f t="shared" ref="BB264:BB327" si="101">IF(AND(AT264&gt;0,AR264&gt;0),1,0)</f>
        <v>1</v>
      </c>
      <c r="BC264">
        <f t="shared" ref="BC264:BC327" si="102">IF(AND(AU264&lt;0,AR264&gt;0),1,0)</f>
        <v>0</v>
      </c>
    </row>
    <row r="265" spans="22:55" ht="21" x14ac:dyDescent="0.5">
      <c r="V265" s="6" t="s">
        <v>251</v>
      </c>
      <c r="AB265" s="6" t="s">
        <v>251</v>
      </c>
      <c r="AK265" s="33">
        <v>40725</v>
      </c>
      <c r="AL265" s="96">
        <v>73.828498565508397</v>
      </c>
      <c r="AN265" s="34">
        <v>6</v>
      </c>
      <c r="AO265" s="34">
        <v>15938525908189.9</v>
      </c>
      <c r="AP265" s="34">
        <v>-13225967195.602999</v>
      </c>
      <c r="AR265" s="357">
        <f t="shared" si="92"/>
        <v>2.1164021164020963</v>
      </c>
      <c r="AS265" s="357">
        <f t="shared" si="93"/>
        <v>0</v>
      </c>
      <c r="AT265" s="357">
        <f t="shared" si="94"/>
        <v>0.41147036315849078</v>
      </c>
      <c r="AU265" s="357">
        <f t="shared" si="95"/>
        <v>12.279709623400761</v>
      </c>
      <c r="AV265" s="357"/>
      <c r="AW265" s="144">
        <f t="shared" si="96"/>
        <v>2.8011204481792717E-3</v>
      </c>
      <c r="AX265">
        <f t="shared" si="97"/>
        <v>0</v>
      </c>
      <c r="AY265">
        <f t="shared" si="98"/>
        <v>0</v>
      </c>
      <c r="AZ265">
        <f t="shared" si="99"/>
        <v>0</v>
      </c>
      <c r="BA265">
        <f t="shared" si="100"/>
        <v>0</v>
      </c>
      <c r="BB265">
        <f t="shared" si="101"/>
        <v>1</v>
      </c>
      <c r="BC265">
        <f t="shared" si="102"/>
        <v>0</v>
      </c>
    </row>
    <row r="266" spans="22:55" x14ac:dyDescent="0.35">
      <c r="V266" t="s">
        <v>252</v>
      </c>
      <c r="W266" t="s">
        <v>253</v>
      </c>
      <c r="X266">
        <f>PROB('[4]Bayes Theorem'!AS8:AS364,'[4]Bayes Theorem'!AW8:AW364,0.0000000001,9999)</f>
        <v>2.5210084033613446E-2</v>
      </c>
      <c r="AB266" t="s">
        <v>254</v>
      </c>
      <c r="AC266" t="s">
        <v>255</v>
      </c>
      <c r="AD266">
        <f>PROB('[4]Bayes Theorem'!AS8:AS364,'[4]Bayes Theorem'!AW8:AW364,-9999,-0.000000001)</f>
        <v>8.9635854341739679E-2</v>
      </c>
      <c r="AK266" s="33">
        <v>40756</v>
      </c>
      <c r="AL266" s="96">
        <v>74.211029646158707</v>
      </c>
      <c r="AN266" s="34">
        <v>6</v>
      </c>
      <c r="AO266" s="34">
        <v>16037298740023.6</v>
      </c>
      <c r="AP266" s="34">
        <v>-16239713436.564098</v>
      </c>
      <c r="AR266" s="357">
        <f t="shared" si="92"/>
        <v>0.51813471502591635</v>
      </c>
      <c r="AS266" s="357">
        <f t="shared" si="93"/>
        <v>0</v>
      </c>
      <c r="AT266" s="357">
        <f t="shared" si="94"/>
        <v>0.61971121045105859</v>
      </c>
      <c r="AU266" s="357">
        <f t="shared" si="95"/>
        <v>-22.786584877989309</v>
      </c>
      <c r="AV266" s="357"/>
      <c r="AW266" s="144">
        <f t="shared" si="96"/>
        <v>2.8011204481792717E-3</v>
      </c>
      <c r="AX266">
        <f t="shared" si="97"/>
        <v>0</v>
      </c>
      <c r="AY266">
        <f t="shared" si="98"/>
        <v>0</v>
      </c>
      <c r="AZ266">
        <f t="shared" si="99"/>
        <v>0</v>
      </c>
      <c r="BA266">
        <f t="shared" si="100"/>
        <v>0</v>
      </c>
      <c r="BB266">
        <f t="shared" si="101"/>
        <v>1</v>
      </c>
      <c r="BC266">
        <f t="shared" si="102"/>
        <v>1</v>
      </c>
    </row>
    <row r="267" spans="22:55" x14ac:dyDescent="0.35">
      <c r="V267" t="s">
        <v>256</v>
      </c>
      <c r="W267" t="s">
        <v>229</v>
      </c>
      <c r="X267">
        <f>PROB('[4]Bayes Theorem'!AX8:AX364,'[4]Bayes Theorem'!AW8:AW364,0.1,5)</f>
        <v>2.8011204481792717E-3</v>
      </c>
      <c r="AB267" t="s">
        <v>257</v>
      </c>
      <c r="AC267" t="s">
        <v>232</v>
      </c>
      <c r="AD267">
        <f>PROB('[4]Bayes Theorem'!BA8:BA364,'[4]Bayes Theorem'!AW8:AW364,0.1,5)</f>
        <v>7.5630252100843301E-2</v>
      </c>
      <c r="AK267" s="33">
        <v>40787</v>
      </c>
      <c r="AL267" s="96">
        <v>75.358622888109707</v>
      </c>
      <c r="AN267" s="34">
        <v>6</v>
      </c>
      <c r="AO267" s="34">
        <v>15996232097298.102</v>
      </c>
      <c r="AP267" s="34">
        <v>-14637006708.4786</v>
      </c>
      <c r="AR267" s="357">
        <f t="shared" si="92"/>
        <v>1.546391752577444</v>
      </c>
      <c r="AS267" s="357">
        <f t="shared" si="93"/>
        <v>0</v>
      </c>
      <c r="AT267" s="357">
        <f t="shared" si="94"/>
        <v>-0.25606957500273902</v>
      </c>
      <c r="AU267" s="357">
        <f t="shared" si="95"/>
        <v>9.8690579384052839</v>
      </c>
      <c r="AV267" s="357"/>
      <c r="AW267" s="144">
        <f t="shared" si="96"/>
        <v>2.8011204481792717E-3</v>
      </c>
      <c r="AX267">
        <f t="shared" si="97"/>
        <v>0</v>
      </c>
      <c r="AY267">
        <f t="shared" si="98"/>
        <v>0</v>
      </c>
      <c r="AZ267">
        <f t="shared" si="99"/>
        <v>0</v>
      </c>
      <c r="BA267">
        <f t="shared" si="100"/>
        <v>0</v>
      </c>
      <c r="BB267">
        <f t="shared" si="101"/>
        <v>0</v>
      </c>
      <c r="BC267">
        <f t="shared" si="102"/>
        <v>0</v>
      </c>
    </row>
    <row r="268" spans="22:55" x14ac:dyDescent="0.35">
      <c r="AK268" s="33">
        <v>40817</v>
      </c>
      <c r="AL268" s="96">
        <v>75.741153968760003</v>
      </c>
      <c r="AN268" s="34">
        <v>6</v>
      </c>
      <c r="AO268" s="34">
        <v>16145019191540.602</v>
      </c>
      <c r="AP268" s="34">
        <v>-16048153806.202698</v>
      </c>
      <c r="AR268" s="357">
        <f t="shared" si="92"/>
        <v>0.50761421319795952</v>
      </c>
      <c r="AS268" s="357">
        <f t="shared" si="93"/>
        <v>0</v>
      </c>
      <c r="AT268" s="357">
        <f t="shared" si="94"/>
        <v>0.93013838094804457</v>
      </c>
      <c r="AU268" s="357">
        <f t="shared" si="95"/>
        <v>-9.6409540955302031</v>
      </c>
      <c r="AV268" s="357"/>
      <c r="AW268" s="144">
        <f t="shared" si="96"/>
        <v>2.8011204481792717E-3</v>
      </c>
      <c r="AX268">
        <f t="shared" si="97"/>
        <v>0</v>
      </c>
      <c r="AY268">
        <f t="shared" si="98"/>
        <v>0</v>
      </c>
      <c r="AZ268">
        <f t="shared" si="99"/>
        <v>0</v>
      </c>
      <c r="BA268">
        <f t="shared" si="100"/>
        <v>0</v>
      </c>
      <c r="BB268">
        <f t="shared" si="101"/>
        <v>1</v>
      </c>
      <c r="BC268">
        <f t="shared" si="102"/>
        <v>1</v>
      </c>
    </row>
    <row r="269" spans="22:55" x14ac:dyDescent="0.35">
      <c r="W269">
        <f>X267/X266</f>
        <v>0.1111111111111111</v>
      </c>
      <c r="AC269">
        <f>AD267/AD266</f>
        <v>0.843750000000005</v>
      </c>
      <c r="AK269" s="33">
        <v>40848</v>
      </c>
      <c r="AL269" s="96">
        <v>76.123685049410199</v>
      </c>
      <c r="AN269" s="34">
        <v>6</v>
      </c>
      <c r="AO269" s="34">
        <v>16301399615886.201</v>
      </c>
      <c r="AP269" s="34">
        <v>-15885415852.8321</v>
      </c>
      <c r="AR269" s="357">
        <f t="shared" si="92"/>
        <v>0.50505050505036375</v>
      </c>
      <c r="AS269" s="357">
        <f t="shared" si="93"/>
        <v>0</v>
      </c>
      <c r="AT269" s="357">
        <f t="shared" si="94"/>
        <v>0.96859856585080562</v>
      </c>
      <c r="AU269" s="357">
        <f t="shared" si="95"/>
        <v>1.0140602796796399</v>
      </c>
      <c r="AV269" s="357"/>
      <c r="AW269" s="144">
        <f t="shared" si="96"/>
        <v>2.8011204481792717E-3</v>
      </c>
      <c r="AX269">
        <f t="shared" si="97"/>
        <v>0</v>
      </c>
      <c r="AY269">
        <f t="shared" si="98"/>
        <v>0</v>
      </c>
      <c r="AZ269">
        <f t="shared" si="99"/>
        <v>0</v>
      </c>
      <c r="BA269">
        <f t="shared" si="100"/>
        <v>0</v>
      </c>
      <c r="BB269">
        <f t="shared" si="101"/>
        <v>1</v>
      </c>
      <c r="BC269">
        <f t="shared" si="102"/>
        <v>0</v>
      </c>
    </row>
    <row r="270" spans="22:55" x14ac:dyDescent="0.35">
      <c r="AK270" s="33">
        <v>40878</v>
      </c>
      <c r="AL270" s="96">
        <v>75.358622888109707</v>
      </c>
      <c r="AN270" s="34">
        <v>6</v>
      </c>
      <c r="AO270" s="34">
        <v>17072792564616.598</v>
      </c>
      <c r="AP270" s="34">
        <v>-14648167704.7157</v>
      </c>
      <c r="AR270" s="357">
        <f t="shared" si="92"/>
        <v>-1.0050251256279916</v>
      </c>
      <c r="AS270" s="357">
        <f t="shared" si="93"/>
        <v>0</v>
      </c>
      <c r="AT270" s="357">
        <f t="shared" si="94"/>
        <v>4.7320657545174889</v>
      </c>
      <c r="AU270" s="357">
        <f t="shared" si="95"/>
        <v>7.7885789051963625</v>
      </c>
      <c r="AV270" s="357"/>
      <c r="AW270" s="144">
        <f t="shared" si="96"/>
        <v>2.8011204481792717E-3</v>
      </c>
      <c r="AX270">
        <f t="shared" si="97"/>
        <v>0</v>
      </c>
      <c r="AY270">
        <f t="shared" si="98"/>
        <v>0</v>
      </c>
      <c r="AZ270">
        <f t="shared" si="99"/>
        <v>1</v>
      </c>
      <c r="BA270">
        <f t="shared" si="100"/>
        <v>0</v>
      </c>
      <c r="BB270">
        <f t="shared" si="101"/>
        <v>0</v>
      </c>
      <c r="BC270">
        <f t="shared" si="102"/>
        <v>0</v>
      </c>
    </row>
    <row r="271" spans="22:55" x14ac:dyDescent="0.35">
      <c r="AK271" s="33">
        <v>40909</v>
      </c>
      <c r="AL271" s="96">
        <v>75.741153968760003</v>
      </c>
      <c r="AN271" s="34">
        <v>6</v>
      </c>
      <c r="AO271" s="34">
        <v>16875265670108.4</v>
      </c>
      <c r="AP271" s="34">
        <v>-16875713673.8617</v>
      </c>
      <c r="AR271" s="357">
        <f t="shared" si="92"/>
        <v>0.50761421319795952</v>
      </c>
      <c r="AS271" s="357">
        <f t="shared" si="93"/>
        <v>0</v>
      </c>
      <c r="AT271" s="357">
        <f t="shared" si="94"/>
        <v>-1.1569688658759447</v>
      </c>
      <c r="AU271" s="357">
        <f t="shared" si="95"/>
        <v>-15.206993898826566</v>
      </c>
      <c r="AV271" s="357"/>
      <c r="AW271" s="144">
        <f t="shared" si="96"/>
        <v>2.8011204481792717E-3</v>
      </c>
      <c r="AX271">
        <f t="shared" si="97"/>
        <v>0</v>
      </c>
      <c r="AY271">
        <f t="shared" si="98"/>
        <v>0</v>
      </c>
      <c r="AZ271">
        <f t="shared" si="99"/>
        <v>0</v>
      </c>
      <c r="BA271">
        <f t="shared" si="100"/>
        <v>0</v>
      </c>
      <c r="BB271">
        <f t="shared" si="101"/>
        <v>0</v>
      </c>
      <c r="BC271">
        <f t="shared" si="102"/>
        <v>1</v>
      </c>
    </row>
    <row r="272" spans="22:55" ht="21" x14ac:dyDescent="0.5">
      <c r="V272" s="6" t="s">
        <v>258</v>
      </c>
      <c r="AB272" s="6" t="s">
        <v>258</v>
      </c>
      <c r="AK272" s="33">
        <v>40940</v>
      </c>
      <c r="AL272" s="96">
        <v>76.123685049410199</v>
      </c>
      <c r="AN272" s="34">
        <v>9.5</v>
      </c>
      <c r="AO272" s="34">
        <v>16940487173785.102</v>
      </c>
      <c r="AP272" s="34">
        <v>-16455459554.082499</v>
      </c>
      <c r="AR272" s="357">
        <f t="shared" si="92"/>
        <v>0.50505050505036375</v>
      </c>
      <c r="AS272" s="357">
        <f t="shared" si="93"/>
        <v>3.5</v>
      </c>
      <c r="AT272" s="357">
        <f t="shared" si="94"/>
        <v>0.38649171486662715</v>
      </c>
      <c r="AU272" s="357">
        <f t="shared" si="95"/>
        <v>2.4902894650916059</v>
      </c>
      <c r="AV272" s="357"/>
      <c r="AW272" s="144">
        <f t="shared" si="96"/>
        <v>2.8011204481792717E-3</v>
      </c>
      <c r="AX272">
        <f t="shared" si="97"/>
        <v>0</v>
      </c>
      <c r="AY272">
        <f t="shared" si="98"/>
        <v>0</v>
      </c>
      <c r="AZ272">
        <f t="shared" si="99"/>
        <v>0</v>
      </c>
      <c r="BA272">
        <f t="shared" si="100"/>
        <v>0</v>
      </c>
      <c r="BB272">
        <f t="shared" si="101"/>
        <v>1</v>
      </c>
      <c r="BC272">
        <f t="shared" si="102"/>
        <v>0</v>
      </c>
    </row>
    <row r="273" spans="22:55" x14ac:dyDescent="0.35">
      <c r="V273" t="s">
        <v>259</v>
      </c>
      <c r="W273" t="s">
        <v>260</v>
      </c>
      <c r="X273">
        <f>PROB('[4]Bayes Theorem'!AT8:AT364,'[4]Bayes Theorem'!AW8:AW364,-9999,-0.0000000001)</f>
        <v>0.17647058823529399</v>
      </c>
      <c r="AB273" t="s">
        <v>261</v>
      </c>
      <c r="AC273" t="s">
        <v>262</v>
      </c>
      <c r="AD273">
        <f>PROB('[4]Bayes Theorem'!AT8:AT364,'[4]Bayes Theorem'!AW8:AW364,0.00000001,9999)</f>
        <v>0.82352941176470651</v>
      </c>
      <c r="AK273" s="33">
        <v>40969</v>
      </c>
      <c r="AL273" s="96">
        <v>76.888747210710903</v>
      </c>
      <c r="AN273" s="34">
        <v>9.5</v>
      </c>
      <c r="AO273" s="34">
        <v>16906590230216.801</v>
      </c>
      <c r="AP273" s="34">
        <v>-15814483096.131699</v>
      </c>
      <c r="AR273" s="357">
        <f t="shared" si="92"/>
        <v>1.0050251256282716</v>
      </c>
      <c r="AS273" s="357">
        <f t="shared" si="93"/>
        <v>0</v>
      </c>
      <c r="AT273" s="357">
        <f t="shared" si="94"/>
        <v>-0.20009426659674401</v>
      </c>
      <c r="AU273" s="357">
        <f t="shared" si="95"/>
        <v>3.8952206460364556</v>
      </c>
      <c r="AV273" s="357"/>
      <c r="AW273" s="144">
        <f t="shared" si="96"/>
        <v>2.8011204481792717E-3</v>
      </c>
      <c r="AX273">
        <f t="shared" si="97"/>
        <v>0</v>
      </c>
      <c r="AY273">
        <f t="shared" si="98"/>
        <v>0</v>
      </c>
      <c r="AZ273">
        <f t="shared" si="99"/>
        <v>0</v>
      </c>
      <c r="BA273">
        <f t="shared" si="100"/>
        <v>0</v>
      </c>
      <c r="BB273">
        <f t="shared" si="101"/>
        <v>0</v>
      </c>
      <c r="BC273">
        <f t="shared" si="102"/>
        <v>0</v>
      </c>
    </row>
    <row r="274" spans="22:55" x14ac:dyDescent="0.35">
      <c r="V274" t="s">
        <v>263</v>
      </c>
      <c r="W274" t="s">
        <v>230</v>
      </c>
      <c r="X274">
        <f>PROB('[4]Bayes Theorem'!AY8:AY364,'[4]Bayes Theorem'!AW8:AW364,0.1,5)</f>
        <v>1.9607843137254902E-2</v>
      </c>
      <c r="AB274" t="s">
        <v>264</v>
      </c>
      <c r="AC274" t="s">
        <v>233</v>
      </c>
      <c r="AD274">
        <f>PROB('[4]Bayes Theorem'!BB8:BB364,'[4]Bayes Theorem'!AW8:AW364,0.1,5)</f>
        <v>0.58823529411764852</v>
      </c>
      <c r="AK274" s="33">
        <v>41000</v>
      </c>
      <c r="AL274" s="96">
        <v>78.4188715333121</v>
      </c>
      <c r="AN274" s="34">
        <v>9</v>
      </c>
      <c r="AO274" s="34">
        <v>17172220456608.002</v>
      </c>
      <c r="AP274" s="34">
        <v>-13725097183.899099</v>
      </c>
      <c r="AR274" s="357">
        <f t="shared" si="92"/>
        <v>1.9900497512437605</v>
      </c>
      <c r="AS274" s="357">
        <f t="shared" si="93"/>
        <v>-0.5</v>
      </c>
      <c r="AT274" s="357">
        <f t="shared" si="94"/>
        <v>1.5711638052032855</v>
      </c>
      <c r="AU274" s="357">
        <f t="shared" si="95"/>
        <v>13.211850804935088</v>
      </c>
      <c r="AV274" s="357"/>
      <c r="AW274" s="144">
        <f t="shared" si="96"/>
        <v>2.8011204481792717E-3</v>
      </c>
      <c r="AX274">
        <f t="shared" si="97"/>
        <v>0</v>
      </c>
      <c r="AY274">
        <f t="shared" si="98"/>
        <v>0</v>
      </c>
      <c r="AZ274">
        <f t="shared" si="99"/>
        <v>0</v>
      </c>
      <c r="BA274">
        <f t="shared" si="100"/>
        <v>1</v>
      </c>
      <c r="BB274">
        <f t="shared" si="101"/>
        <v>1</v>
      </c>
      <c r="BC274">
        <f t="shared" si="102"/>
        <v>0</v>
      </c>
    </row>
    <row r="275" spans="22:55" x14ac:dyDescent="0.35">
      <c r="AK275" s="33">
        <v>41030</v>
      </c>
      <c r="AL275" s="96">
        <v>78.801402613962395</v>
      </c>
      <c r="AN275" s="34">
        <v>9</v>
      </c>
      <c r="AO275" s="34">
        <v>17264098129475.299</v>
      </c>
      <c r="AP275" s="34">
        <v>-15174298877.8647</v>
      </c>
      <c r="AR275" s="357">
        <f t="shared" si="92"/>
        <v>0.48780487804877104</v>
      </c>
      <c r="AS275" s="357">
        <f t="shared" si="93"/>
        <v>0</v>
      </c>
      <c r="AT275" s="357">
        <f t="shared" si="94"/>
        <v>0.53503664886821112</v>
      </c>
      <c r="AU275" s="357">
        <f t="shared" si="95"/>
        <v>-10.55877182178104</v>
      </c>
      <c r="AV275" s="357"/>
      <c r="AW275" s="144">
        <f t="shared" si="96"/>
        <v>2.8011204481792717E-3</v>
      </c>
      <c r="AX275">
        <f t="shared" si="97"/>
        <v>0</v>
      </c>
      <c r="AY275">
        <f t="shared" si="98"/>
        <v>0</v>
      </c>
      <c r="AZ275">
        <f t="shared" si="99"/>
        <v>0</v>
      </c>
      <c r="BA275">
        <f t="shared" si="100"/>
        <v>0</v>
      </c>
      <c r="BB275">
        <f t="shared" si="101"/>
        <v>1</v>
      </c>
      <c r="BC275">
        <f t="shared" si="102"/>
        <v>1</v>
      </c>
    </row>
    <row r="276" spans="22:55" x14ac:dyDescent="0.35">
      <c r="W276">
        <f>X274/X273</f>
        <v>0.11111111111111119</v>
      </c>
      <c r="AC276">
        <f>AD274/AD273</f>
        <v>0.71428571428571552</v>
      </c>
      <c r="AK276" s="33">
        <v>41061</v>
      </c>
      <c r="AL276" s="96">
        <v>79.566464775263</v>
      </c>
      <c r="AN276" s="34">
        <v>9</v>
      </c>
      <c r="AO276" s="34">
        <v>17961464908196.301</v>
      </c>
      <c r="AP276" s="34">
        <v>-12078775715.8729</v>
      </c>
      <c r="AR276" s="357">
        <f t="shared" si="92"/>
        <v>0.97087378640776623</v>
      </c>
      <c r="AS276" s="357">
        <f t="shared" si="93"/>
        <v>0</v>
      </c>
      <c r="AT276" s="357">
        <f t="shared" si="94"/>
        <v>4.0394046274005788</v>
      </c>
      <c r="AU276" s="357">
        <f t="shared" si="95"/>
        <v>20.399777195026466</v>
      </c>
      <c r="AV276" s="357"/>
      <c r="AW276" s="144">
        <f t="shared" si="96"/>
        <v>2.8011204481792717E-3</v>
      </c>
      <c r="AX276">
        <f t="shared" si="97"/>
        <v>0</v>
      </c>
      <c r="AY276">
        <f t="shared" si="98"/>
        <v>0</v>
      </c>
      <c r="AZ276">
        <f t="shared" si="99"/>
        <v>0</v>
      </c>
      <c r="BA276">
        <f t="shared" si="100"/>
        <v>0</v>
      </c>
      <c r="BB276">
        <f t="shared" si="101"/>
        <v>1</v>
      </c>
      <c r="BC276">
        <f t="shared" si="102"/>
        <v>0</v>
      </c>
    </row>
    <row r="277" spans="22:55" x14ac:dyDescent="0.35">
      <c r="AK277" s="33">
        <v>41091</v>
      </c>
      <c r="AL277" s="96">
        <v>81.096589097864197</v>
      </c>
      <c r="AN277" s="34">
        <v>9</v>
      </c>
      <c r="AO277" s="34">
        <v>17520792653177.701</v>
      </c>
      <c r="AP277" s="34">
        <v>-16271963272.650999</v>
      </c>
      <c r="AR277" s="357">
        <f t="shared" si="92"/>
        <v>1.9230769230769038</v>
      </c>
      <c r="AS277" s="357">
        <f t="shared" si="93"/>
        <v>0</v>
      </c>
      <c r="AT277" s="357">
        <f t="shared" si="94"/>
        <v>-2.4534315952008399</v>
      </c>
      <c r="AU277" s="357">
        <f t="shared" si="95"/>
        <v>-34.715335853680671</v>
      </c>
      <c r="AV277" s="357"/>
      <c r="AW277" s="144">
        <f t="shared" si="96"/>
        <v>2.8011204481792717E-3</v>
      </c>
      <c r="AX277">
        <f t="shared" si="97"/>
        <v>0</v>
      </c>
      <c r="AY277">
        <f t="shared" si="98"/>
        <v>0</v>
      </c>
      <c r="AZ277">
        <f t="shared" si="99"/>
        <v>0</v>
      </c>
      <c r="BA277">
        <f t="shared" si="100"/>
        <v>0</v>
      </c>
      <c r="BB277">
        <f t="shared" si="101"/>
        <v>0</v>
      </c>
      <c r="BC277">
        <f t="shared" si="102"/>
        <v>1</v>
      </c>
    </row>
    <row r="278" spans="22:55" x14ac:dyDescent="0.35">
      <c r="AK278" s="33">
        <v>41122</v>
      </c>
      <c r="AL278" s="96">
        <v>81.861651259164802</v>
      </c>
      <c r="AN278" s="34">
        <v>9</v>
      </c>
      <c r="AO278" s="34">
        <v>17772444554213.301</v>
      </c>
      <c r="AP278" s="34">
        <v>-15040562684.0369</v>
      </c>
      <c r="AR278" s="357">
        <f t="shared" si="92"/>
        <v>0.9433962264150938</v>
      </c>
      <c r="AS278" s="357">
        <f t="shared" si="93"/>
        <v>0</v>
      </c>
      <c r="AT278" s="357">
        <f t="shared" si="94"/>
        <v>1.4363043157751094</v>
      </c>
      <c r="AU278" s="357">
        <f t="shared" si="95"/>
        <v>7.5676214847643388</v>
      </c>
      <c r="AV278" s="357"/>
      <c r="AW278" s="144">
        <f t="shared" si="96"/>
        <v>2.8011204481792717E-3</v>
      </c>
      <c r="AX278">
        <f t="shared" si="97"/>
        <v>0</v>
      </c>
      <c r="AY278">
        <f t="shared" si="98"/>
        <v>0</v>
      </c>
      <c r="AZ278">
        <f t="shared" si="99"/>
        <v>0</v>
      </c>
      <c r="BA278">
        <f t="shared" si="100"/>
        <v>0</v>
      </c>
      <c r="BB278">
        <f t="shared" si="101"/>
        <v>1</v>
      </c>
      <c r="BC278">
        <f t="shared" si="102"/>
        <v>0</v>
      </c>
    </row>
    <row r="279" spans="22:55" ht="21" x14ac:dyDescent="0.5">
      <c r="V279" s="6" t="s">
        <v>265</v>
      </c>
      <c r="AB279" s="6" t="s">
        <v>265</v>
      </c>
      <c r="AK279" s="33">
        <v>41153</v>
      </c>
      <c r="AL279" s="96">
        <v>82.244182339815097</v>
      </c>
      <c r="AN279" s="34">
        <v>9</v>
      </c>
      <c r="AO279" s="34">
        <v>17708465803942.898</v>
      </c>
      <c r="AP279" s="34">
        <v>-18479495584.675701</v>
      </c>
      <c r="AR279" s="357">
        <f t="shared" si="92"/>
        <v>0.46728971962615934</v>
      </c>
      <c r="AS279" s="357">
        <f t="shared" si="93"/>
        <v>0</v>
      </c>
      <c r="AT279" s="357">
        <f t="shared" si="94"/>
        <v>-0.35998846458764139</v>
      </c>
      <c r="AU279" s="357">
        <f t="shared" si="95"/>
        <v>-22.864389935947457</v>
      </c>
      <c r="AV279" s="357"/>
      <c r="AW279" s="144">
        <f t="shared" si="96"/>
        <v>2.8011204481792717E-3</v>
      </c>
      <c r="AX279">
        <f t="shared" si="97"/>
        <v>0</v>
      </c>
      <c r="AY279">
        <f t="shared" si="98"/>
        <v>0</v>
      </c>
      <c r="AZ279">
        <f t="shared" si="99"/>
        <v>0</v>
      </c>
      <c r="BA279">
        <f t="shared" si="100"/>
        <v>0</v>
      </c>
      <c r="BB279">
        <f t="shared" si="101"/>
        <v>0</v>
      </c>
      <c r="BC279">
        <f t="shared" si="102"/>
        <v>1</v>
      </c>
    </row>
    <row r="280" spans="22:55" x14ac:dyDescent="0.35">
      <c r="V280" t="s">
        <v>266</v>
      </c>
      <c r="W280" t="s">
        <v>267</v>
      </c>
      <c r="X280">
        <f>PROB('[4]Bayes Theorem'!AU8:AU364,'[4]Bayes Theorem'!AW8:AW364,0.00000001,9999)</f>
        <v>0.45658263305322316</v>
      </c>
      <c r="AB280" t="s">
        <v>268</v>
      </c>
      <c r="AC280" t="s">
        <v>269</v>
      </c>
      <c r="AD280">
        <f>PROB('[4]Bayes Theorem'!AU8:AU364,'[4]Bayes Theorem'!AW8:AW364,-9999,-0.000000001)</f>
        <v>0.54061624649859807</v>
      </c>
      <c r="AK280" s="33">
        <v>41183</v>
      </c>
      <c r="AL280" s="96">
        <v>83.009244501115703</v>
      </c>
      <c r="AN280" s="34">
        <v>9</v>
      </c>
      <c r="AO280" s="34">
        <v>17537770048400.398</v>
      </c>
      <c r="AP280" s="34">
        <v>-18659914303.440502</v>
      </c>
      <c r="AR280" s="357">
        <f t="shared" si="92"/>
        <v>0.93023255813953454</v>
      </c>
      <c r="AS280" s="357">
        <f t="shared" si="93"/>
        <v>0</v>
      </c>
      <c r="AT280" s="357">
        <f t="shared" si="94"/>
        <v>-0.96392176167228194</v>
      </c>
      <c r="AU280" s="357">
        <f t="shared" si="95"/>
        <v>-0.97631841701574895</v>
      </c>
      <c r="AV280" s="357"/>
      <c r="AW280" s="144">
        <f t="shared" si="96"/>
        <v>2.8011204481792717E-3</v>
      </c>
      <c r="AX280">
        <f t="shared" si="97"/>
        <v>0</v>
      </c>
      <c r="AY280">
        <f t="shared" si="98"/>
        <v>0</v>
      </c>
      <c r="AZ280">
        <f t="shared" si="99"/>
        <v>0</v>
      </c>
      <c r="BA280">
        <f t="shared" si="100"/>
        <v>0</v>
      </c>
      <c r="BB280">
        <f t="shared" si="101"/>
        <v>0</v>
      </c>
      <c r="BC280">
        <f t="shared" si="102"/>
        <v>1</v>
      </c>
    </row>
    <row r="281" spans="22:55" x14ac:dyDescent="0.35">
      <c r="V281" t="s">
        <v>270</v>
      </c>
      <c r="W281" t="s">
        <v>231</v>
      </c>
      <c r="X281">
        <f>PROB('[4]Bayes Theorem'!AZ8:AZ364,'[4]Bayes Theorem'!AW8:AW364,0.1,5)</f>
        <v>6.4425770308123215E-2</v>
      </c>
      <c r="AB281" t="s">
        <v>271</v>
      </c>
      <c r="AC281" t="s">
        <v>234</v>
      </c>
      <c r="AD281">
        <f>PROB('[4]Bayes Theorem'!BC8:BC364,'[4]Bayes Theorem'!AW8:AW364,0.1,5)</f>
        <v>0.40616246498599345</v>
      </c>
      <c r="AK281" s="33">
        <v>41214</v>
      </c>
      <c r="AL281" s="96">
        <v>83.391775581765998</v>
      </c>
      <c r="AN281" s="34">
        <v>9</v>
      </c>
      <c r="AO281" s="34">
        <v>18073559755053.5</v>
      </c>
      <c r="AP281" s="34">
        <v>-17050369212.133099</v>
      </c>
      <c r="AR281" s="357">
        <f t="shared" si="92"/>
        <v>0.46082949308754884</v>
      </c>
      <c r="AS281" s="357">
        <f t="shared" si="93"/>
        <v>0</v>
      </c>
      <c r="AT281" s="357">
        <f t="shared" si="94"/>
        <v>3.0550617619825067</v>
      </c>
      <c r="AU281" s="357">
        <f t="shared" si="95"/>
        <v>8.6256831898238495</v>
      </c>
      <c r="AV281" s="357"/>
      <c r="AW281" s="144">
        <f t="shared" si="96"/>
        <v>2.8011204481792717E-3</v>
      </c>
      <c r="AX281">
        <f t="shared" si="97"/>
        <v>0</v>
      </c>
      <c r="AY281">
        <f t="shared" si="98"/>
        <v>0</v>
      </c>
      <c r="AZ281">
        <f t="shared" si="99"/>
        <v>0</v>
      </c>
      <c r="BA281">
        <f t="shared" si="100"/>
        <v>0</v>
      </c>
      <c r="BB281">
        <f t="shared" si="101"/>
        <v>1</v>
      </c>
      <c r="BC281">
        <f t="shared" si="102"/>
        <v>0</v>
      </c>
    </row>
    <row r="282" spans="22:55" x14ac:dyDescent="0.35">
      <c r="AK282" s="33">
        <v>41244</v>
      </c>
      <c r="AL282" s="96">
        <v>83.774306662416294</v>
      </c>
      <c r="AN282" s="34">
        <v>9</v>
      </c>
      <c r="AO282" s="34">
        <v>18195940355319.199</v>
      </c>
      <c r="AP282" s="34">
        <v>-17235669107.358601</v>
      </c>
      <c r="AR282" s="357">
        <f t="shared" si="92"/>
        <v>0.4587155963302666</v>
      </c>
      <c r="AS282" s="357">
        <f t="shared" si="93"/>
        <v>0</v>
      </c>
      <c r="AT282" s="357">
        <f t="shared" si="94"/>
        <v>0.67712504854767586</v>
      </c>
      <c r="AU282" s="357">
        <f t="shared" si="95"/>
        <v>-1.0867793706991518</v>
      </c>
      <c r="AV282" s="357"/>
      <c r="AW282" s="144">
        <f t="shared" si="96"/>
        <v>2.8011204481792717E-3</v>
      </c>
      <c r="AX282">
        <f t="shared" si="97"/>
        <v>0</v>
      </c>
      <c r="AY282">
        <f t="shared" si="98"/>
        <v>0</v>
      </c>
      <c r="AZ282">
        <f t="shared" si="99"/>
        <v>0</v>
      </c>
      <c r="BA282">
        <f t="shared" si="100"/>
        <v>0</v>
      </c>
      <c r="BB282">
        <f t="shared" si="101"/>
        <v>1</v>
      </c>
      <c r="BC282">
        <f t="shared" si="102"/>
        <v>1</v>
      </c>
    </row>
    <row r="283" spans="22:55" x14ac:dyDescent="0.35">
      <c r="W283">
        <f>X281/X280</f>
        <v>0.14110429447852696</v>
      </c>
      <c r="AC283">
        <f>AD281/AD280</f>
        <v>0.75129533678756488</v>
      </c>
      <c r="AK283" s="33">
        <v>41275</v>
      </c>
      <c r="AL283" s="96">
        <v>84.539368823716899</v>
      </c>
      <c r="AN283" s="34">
        <v>9</v>
      </c>
      <c r="AO283" s="34">
        <v>18217543696350.102</v>
      </c>
      <c r="AP283" s="34">
        <v>-18253536479.879601</v>
      </c>
      <c r="AR283" s="357">
        <f t="shared" si="92"/>
        <v>0.91324200913241982</v>
      </c>
      <c r="AS283" s="357">
        <f t="shared" si="93"/>
        <v>0</v>
      </c>
      <c r="AT283" s="357">
        <f t="shared" si="94"/>
        <v>0.11872615874225517</v>
      </c>
      <c r="AU283" s="357">
        <f t="shared" si="95"/>
        <v>-5.9055866423336667</v>
      </c>
      <c r="AV283" s="357"/>
      <c r="AW283" s="144">
        <f t="shared" si="96"/>
        <v>2.8011204481792717E-3</v>
      </c>
      <c r="AX283">
        <f t="shared" si="97"/>
        <v>0</v>
      </c>
      <c r="AY283">
        <f t="shared" si="98"/>
        <v>0</v>
      </c>
      <c r="AZ283">
        <f t="shared" si="99"/>
        <v>0</v>
      </c>
      <c r="BA283">
        <f t="shared" si="100"/>
        <v>0</v>
      </c>
      <c r="BB283">
        <f t="shared" si="101"/>
        <v>1</v>
      </c>
      <c r="BC283">
        <f t="shared" si="102"/>
        <v>1</v>
      </c>
    </row>
    <row r="284" spans="22:55" x14ac:dyDescent="0.35">
      <c r="AK284" s="33">
        <v>41306</v>
      </c>
      <c r="AL284" s="96">
        <v>85.304430985017504</v>
      </c>
      <c r="AN284" s="34">
        <v>8.75</v>
      </c>
      <c r="AO284" s="34">
        <v>18448961134840.297</v>
      </c>
      <c r="AP284" s="34">
        <v>-15835410902.3002</v>
      </c>
      <c r="AR284" s="357">
        <f t="shared" si="92"/>
        <v>0.90497737556561064</v>
      </c>
      <c r="AS284" s="357">
        <f t="shared" si="93"/>
        <v>-0.25</v>
      </c>
      <c r="AT284" s="357">
        <f t="shared" si="94"/>
        <v>1.2702998952408715</v>
      </c>
      <c r="AU284" s="357">
        <f t="shared" si="95"/>
        <v>13.247436080371813</v>
      </c>
      <c r="AV284" s="357"/>
      <c r="AW284" s="144">
        <f t="shared" si="96"/>
        <v>2.8011204481792717E-3</v>
      </c>
      <c r="AX284">
        <f t="shared" si="97"/>
        <v>0</v>
      </c>
      <c r="AY284">
        <f t="shared" si="98"/>
        <v>0</v>
      </c>
      <c r="AZ284">
        <f t="shared" si="99"/>
        <v>0</v>
      </c>
      <c r="BA284">
        <f t="shared" si="100"/>
        <v>1</v>
      </c>
      <c r="BB284">
        <f t="shared" si="101"/>
        <v>1</v>
      </c>
      <c r="BC284">
        <f t="shared" si="102"/>
        <v>0</v>
      </c>
    </row>
    <row r="285" spans="22:55" x14ac:dyDescent="0.35">
      <c r="AK285" s="33">
        <v>41334</v>
      </c>
      <c r="AL285" s="96">
        <v>85.686962065667799</v>
      </c>
      <c r="AN285" s="34">
        <v>8.5</v>
      </c>
      <c r="AO285" s="34">
        <v>18551478339866.398</v>
      </c>
      <c r="AP285" s="34">
        <v>-12805771286.2679</v>
      </c>
      <c r="AR285" s="357">
        <f t="shared" si="92"/>
        <v>0.44843049327353418</v>
      </c>
      <c r="AS285" s="357">
        <f t="shared" si="93"/>
        <v>-0.25</v>
      </c>
      <c r="AT285" s="357">
        <f t="shared" si="94"/>
        <v>0.5556800964391484</v>
      </c>
      <c r="AU285" s="357">
        <f t="shared" si="95"/>
        <v>19.132055585575134</v>
      </c>
      <c r="AV285" s="357"/>
      <c r="AW285" s="144">
        <f t="shared" si="96"/>
        <v>2.8011204481792717E-3</v>
      </c>
      <c r="AX285">
        <f t="shared" si="97"/>
        <v>0</v>
      </c>
      <c r="AY285">
        <f t="shared" si="98"/>
        <v>0</v>
      </c>
      <c r="AZ285">
        <f t="shared" si="99"/>
        <v>0</v>
      </c>
      <c r="BA285">
        <f t="shared" si="100"/>
        <v>1</v>
      </c>
      <c r="BB285">
        <f t="shared" si="101"/>
        <v>1</v>
      </c>
      <c r="BC285">
        <f t="shared" si="102"/>
        <v>0</v>
      </c>
    </row>
    <row r="286" spans="22:55" x14ac:dyDescent="0.35">
      <c r="AK286" s="33">
        <v>41365</v>
      </c>
      <c r="AL286" s="96">
        <v>86.452024226968405</v>
      </c>
      <c r="AN286" s="34">
        <v>8.5</v>
      </c>
      <c r="AO286" s="34">
        <v>18647290381195.602</v>
      </c>
      <c r="AP286" s="34">
        <v>-16565781186.940601</v>
      </c>
      <c r="AR286" s="357">
        <f t="shared" si="92"/>
        <v>0.89285714285714268</v>
      </c>
      <c r="AS286" s="357">
        <f t="shared" si="93"/>
        <v>0</v>
      </c>
      <c r="AT286" s="357">
        <f t="shared" si="94"/>
        <v>0.51646580166771305</v>
      </c>
      <c r="AU286" s="357">
        <f t="shared" si="95"/>
        <v>-29.361838632122826</v>
      </c>
      <c r="AV286" s="357"/>
      <c r="AW286" s="144">
        <f t="shared" si="96"/>
        <v>2.8011204481792717E-3</v>
      </c>
      <c r="AX286">
        <f t="shared" si="97"/>
        <v>0</v>
      </c>
      <c r="AY286">
        <f t="shared" si="98"/>
        <v>0</v>
      </c>
      <c r="AZ286">
        <f t="shared" si="99"/>
        <v>0</v>
      </c>
      <c r="BA286">
        <f t="shared" si="100"/>
        <v>0</v>
      </c>
      <c r="BB286">
        <f t="shared" si="101"/>
        <v>1</v>
      </c>
      <c r="BC286">
        <f t="shared" si="102"/>
        <v>1</v>
      </c>
    </row>
    <row r="287" spans="22:55" x14ac:dyDescent="0.35">
      <c r="AK287" s="33">
        <v>41395</v>
      </c>
      <c r="AL287" s="96">
        <v>87.217086388268996</v>
      </c>
      <c r="AN287" s="34">
        <v>8.25</v>
      </c>
      <c r="AO287" s="34">
        <v>18957437312649.699</v>
      </c>
      <c r="AP287" s="34">
        <v>-17043857948.405901</v>
      </c>
      <c r="AR287" s="357">
        <f t="shared" si="92"/>
        <v>0.88495575221237277</v>
      </c>
      <c r="AS287" s="357">
        <f t="shared" si="93"/>
        <v>-0.25</v>
      </c>
      <c r="AT287" s="357">
        <f t="shared" si="94"/>
        <v>1.6632278744736964</v>
      </c>
      <c r="AU287" s="357">
        <f t="shared" si="95"/>
        <v>-2.8859294715433319</v>
      </c>
      <c r="AV287" s="357"/>
      <c r="AW287" s="144">
        <f t="shared" si="96"/>
        <v>2.8011204481792717E-3</v>
      </c>
      <c r="AX287">
        <f t="shared" si="97"/>
        <v>0</v>
      </c>
      <c r="AY287">
        <f t="shared" si="98"/>
        <v>0</v>
      </c>
      <c r="AZ287">
        <f t="shared" si="99"/>
        <v>0</v>
      </c>
      <c r="BA287">
        <f t="shared" si="100"/>
        <v>1</v>
      </c>
      <c r="BB287">
        <f t="shared" si="101"/>
        <v>1</v>
      </c>
      <c r="BC287">
        <f t="shared" si="102"/>
        <v>1</v>
      </c>
    </row>
    <row r="288" spans="22:55" x14ac:dyDescent="0.35">
      <c r="AK288" s="33">
        <v>41426</v>
      </c>
      <c r="AL288" s="96">
        <v>88.364679630219996</v>
      </c>
      <c r="AN288" s="34">
        <v>8.25</v>
      </c>
      <c r="AO288" s="34">
        <v>19533184862210.602</v>
      </c>
      <c r="AP288" s="34">
        <v>-12059619049.1635</v>
      </c>
      <c r="AR288" s="357">
        <f t="shared" si="92"/>
        <v>1.3157894736843165</v>
      </c>
      <c r="AS288" s="357">
        <f t="shared" si="93"/>
        <v>0</v>
      </c>
      <c r="AT288" s="357">
        <f t="shared" si="94"/>
        <v>3.0370536906732863</v>
      </c>
      <c r="AU288" s="357">
        <f t="shared" si="95"/>
        <v>29.243607370645641</v>
      </c>
      <c r="AV288" s="357"/>
      <c r="AW288" s="144">
        <f t="shared" si="96"/>
        <v>2.8011204481792717E-3</v>
      </c>
      <c r="AX288">
        <f t="shared" si="97"/>
        <v>0</v>
      </c>
      <c r="AY288">
        <f t="shared" si="98"/>
        <v>0</v>
      </c>
      <c r="AZ288">
        <f t="shared" si="99"/>
        <v>0</v>
      </c>
      <c r="BA288">
        <f t="shared" si="100"/>
        <v>0</v>
      </c>
      <c r="BB288">
        <f t="shared" si="101"/>
        <v>1</v>
      </c>
      <c r="BC288">
        <f t="shared" si="102"/>
        <v>0</v>
      </c>
    </row>
    <row r="289" spans="22:55" x14ac:dyDescent="0.35">
      <c r="AK289" s="33">
        <v>41456</v>
      </c>
      <c r="AL289" s="96">
        <v>89.894803952821206</v>
      </c>
      <c r="AN289" s="34">
        <v>10.25</v>
      </c>
      <c r="AO289" s="34">
        <v>19213836627966.801</v>
      </c>
      <c r="AP289" s="34">
        <v>-11197153519.7292</v>
      </c>
      <c r="AR289" s="357">
        <f t="shared" si="92"/>
        <v>1.7316017316017298</v>
      </c>
      <c r="AS289" s="357">
        <f t="shared" si="93"/>
        <v>2</v>
      </c>
      <c r="AT289" s="357">
        <f t="shared" si="94"/>
        <v>-1.6349009979505187</v>
      </c>
      <c r="AU289" s="357">
        <f t="shared" si="95"/>
        <v>7.1516813749943733</v>
      </c>
      <c r="AV289" s="357"/>
      <c r="AW289" s="144">
        <f t="shared" si="96"/>
        <v>2.8011204481792717E-3</v>
      </c>
      <c r="AX289">
        <f t="shared" si="97"/>
        <v>0</v>
      </c>
      <c r="AY289">
        <f t="shared" si="98"/>
        <v>0</v>
      </c>
      <c r="AZ289">
        <f t="shared" si="99"/>
        <v>0</v>
      </c>
      <c r="BA289">
        <f t="shared" si="100"/>
        <v>0</v>
      </c>
      <c r="BB289">
        <f t="shared" si="101"/>
        <v>0</v>
      </c>
      <c r="BC289">
        <f t="shared" si="102"/>
        <v>0</v>
      </c>
    </row>
    <row r="290" spans="22:55" x14ac:dyDescent="0.35">
      <c r="AK290" s="33">
        <v>41487</v>
      </c>
      <c r="AL290" s="96">
        <v>90.659866114121797</v>
      </c>
      <c r="AN290" s="34">
        <v>10.25</v>
      </c>
      <c r="AO290" s="34">
        <v>19248958907247.199</v>
      </c>
      <c r="AP290" s="34">
        <v>-11303377971.0033</v>
      </c>
      <c r="AR290" s="357">
        <f t="shared" si="92"/>
        <v>0.8510638297872174</v>
      </c>
      <c r="AS290" s="357">
        <f t="shared" si="93"/>
        <v>0</v>
      </c>
      <c r="AT290" s="357">
        <f t="shared" si="94"/>
        <v>0.18279680399320156</v>
      </c>
      <c r="AU290" s="357">
        <f t="shared" si="95"/>
        <v>-0.9486737061069459</v>
      </c>
      <c r="AV290" s="357"/>
      <c r="AW290" s="144">
        <f t="shared" si="96"/>
        <v>2.8011204481792717E-3</v>
      </c>
      <c r="AX290">
        <f t="shared" si="97"/>
        <v>0</v>
      </c>
      <c r="AY290">
        <f t="shared" si="98"/>
        <v>0</v>
      </c>
      <c r="AZ290">
        <f t="shared" si="99"/>
        <v>0</v>
      </c>
      <c r="BA290">
        <f t="shared" si="100"/>
        <v>0</v>
      </c>
      <c r="BB290">
        <f t="shared" si="101"/>
        <v>1</v>
      </c>
      <c r="BC290">
        <f t="shared" si="102"/>
        <v>1</v>
      </c>
    </row>
    <row r="291" spans="22:55" x14ac:dyDescent="0.35">
      <c r="AK291" s="33">
        <v>41518</v>
      </c>
      <c r="AL291" s="96">
        <v>91.042397194772093</v>
      </c>
      <c r="AN291" s="34">
        <v>9.5</v>
      </c>
      <c r="AO291" s="34">
        <v>19376586100173.203</v>
      </c>
      <c r="AP291" s="34">
        <v>-7458037271.5433397</v>
      </c>
      <c r="AR291" s="357">
        <f t="shared" si="92"/>
        <v>0.42194092827003399</v>
      </c>
      <c r="AS291" s="357">
        <f t="shared" si="93"/>
        <v>-0.75</v>
      </c>
      <c r="AT291" s="357">
        <f t="shared" si="94"/>
        <v>0.66303426352036365</v>
      </c>
      <c r="AU291" s="357">
        <f t="shared" si="95"/>
        <v>34.019394107889354</v>
      </c>
      <c r="AV291" s="357"/>
      <c r="AW291" s="144">
        <f t="shared" si="96"/>
        <v>2.8011204481792717E-3</v>
      </c>
      <c r="AX291">
        <f t="shared" si="97"/>
        <v>0</v>
      </c>
      <c r="AY291">
        <f t="shared" si="98"/>
        <v>0</v>
      </c>
      <c r="AZ291">
        <f t="shared" si="99"/>
        <v>0</v>
      </c>
      <c r="BA291">
        <f t="shared" si="100"/>
        <v>1</v>
      </c>
      <c r="BB291">
        <f t="shared" si="101"/>
        <v>1</v>
      </c>
      <c r="BC291">
        <f t="shared" si="102"/>
        <v>0</v>
      </c>
    </row>
    <row r="292" spans="22:55" x14ac:dyDescent="0.35">
      <c r="AK292" s="33">
        <v>41548</v>
      </c>
      <c r="AL292" s="96">
        <v>92.189990436722994</v>
      </c>
      <c r="AN292" s="34">
        <v>8.75</v>
      </c>
      <c r="AO292" s="34">
        <v>19547627240546</v>
      </c>
      <c r="AP292" s="34">
        <v>-9240470048.7768307</v>
      </c>
      <c r="AR292" s="357">
        <f t="shared" si="92"/>
        <v>1.2605042016806633</v>
      </c>
      <c r="AS292" s="357">
        <f t="shared" si="93"/>
        <v>-0.75</v>
      </c>
      <c r="AT292" s="357">
        <f t="shared" si="94"/>
        <v>0.88272072019574166</v>
      </c>
      <c r="AU292" s="357">
        <f t="shared" si="95"/>
        <v>-23.899488730560346</v>
      </c>
      <c r="AV292" s="357"/>
      <c r="AW292" s="144">
        <f t="shared" si="96"/>
        <v>2.8011204481792717E-3</v>
      </c>
      <c r="AX292">
        <f t="shared" si="97"/>
        <v>0</v>
      </c>
      <c r="AY292">
        <f t="shared" si="98"/>
        <v>0</v>
      </c>
      <c r="AZ292">
        <f t="shared" si="99"/>
        <v>0</v>
      </c>
      <c r="BA292">
        <f t="shared" si="100"/>
        <v>1</v>
      </c>
      <c r="BB292">
        <f t="shared" si="101"/>
        <v>1</v>
      </c>
      <c r="BC292">
        <f t="shared" si="102"/>
        <v>1</v>
      </c>
    </row>
    <row r="293" spans="22:55" x14ac:dyDescent="0.35">
      <c r="AK293" s="33">
        <v>41579</v>
      </c>
      <c r="AL293" s="96">
        <v>92.955052598023599</v>
      </c>
      <c r="AN293" s="34">
        <v>8.75</v>
      </c>
      <c r="AO293" s="34">
        <v>19739395484186</v>
      </c>
      <c r="AP293" s="34">
        <v>-8942980101.6759605</v>
      </c>
      <c r="AR293" s="357">
        <f t="shared" si="92"/>
        <v>0.82987551867219866</v>
      </c>
      <c r="AS293" s="357">
        <f t="shared" si="93"/>
        <v>0</v>
      </c>
      <c r="AT293" s="357">
        <f t="shared" si="94"/>
        <v>0.98103079867530552</v>
      </c>
      <c r="AU293" s="357">
        <f t="shared" si="95"/>
        <v>3.219424396492137</v>
      </c>
      <c r="AV293" s="357"/>
      <c r="AW293" s="144">
        <f t="shared" si="96"/>
        <v>2.8011204481792717E-3</v>
      </c>
      <c r="AX293">
        <f t="shared" si="97"/>
        <v>0</v>
      </c>
      <c r="AY293">
        <f t="shared" si="98"/>
        <v>0</v>
      </c>
      <c r="AZ293">
        <f t="shared" si="99"/>
        <v>0</v>
      </c>
      <c r="BA293">
        <f t="shared" si="100"/>
        <v>0</v>
      </c>
      <c r="BB293">
        <f t="shared" si="101"/>
        <v>1</v>
      </c>
      <c r="BC293">
        <f t="shared" si="102"/>
        <v>0</v>
      </c>
    </row>
    <row r="294" spans="22:55" x14ac:dyDescent="0.35">
      <c r="AK294" s="33">
        <v>41609</v>
      </c>
      <c r="AL294" s="96">
        <v>91.424928275422403</v>
      </c>
      <c r="AN294" s="34">
        <v>8.75</v>
      </c>
      <c r="AO294" s="34">
        <v>19964909816125.898</v>
      </c>
      <c r="AP294" s="34">
        <v>-9763126116.163229</v>
      </c>
      <c r="AR294" s="357">
        <f t="shared" si="92"/>
        <v>-1.6460905349794073</v>
      </c>
      <c r="AS294" s="357">
        <f t="shared" si="93"/>
        <v>0</v>
      </c>
      <c r="AT294" s="357">
        <f t="shared" si="94"/>
        <v>1.1424581473154372</v>
      </c>
      <c r="AU294" s="357">
        <f t="shared" si="95"/>
        <v>-9.1708357299550389</v>
      </c>
      <c r="AV294" s="357"/>
      <c r="AW294" s="144">
        <f t="shared" si="96"/>
        <v>2.8011204481792717E-3</v>
      </c>
      <c r="AX294">
        <f t="shared" si="97"/>
        <v>0</v>
      </c>
      <c r="AY294">
        <f t="shared" si="98"/>
        <v>0</v>
      </c>
      <c r="AZ294">
        <f t="shared" si="99"/>
        <v>0</v>
      </c>
      <c r="BA294">
        <f t="shared" si="100"/>
        <v>0</v>
      </c>
      <c r="BB294">
        <f t="shared" si="101"/>
        <v>0</v>
      </c>
      <c r="BC294">
        <f t="shared" si="102"/>
        <v>0</v>
      </c>
    </row>
    <row r="295" spans="22:55" x14ac:dyDescent="0.35">
      <c r="AK295" s="33">
        <v>41640</v>
      </c>
      <c r="AL295" s="96">
        <v>90.659866114121797</v>
      </c>
      <c r="AN295" s="34">
        <v>9</v>
      </c>
      <c r="AO295" s="34">
        <v>20308648574246.398</v>
      </c>
      <c r="AP295" s="34">
        <v>-8895477514.26651</v>
      </c>
      <c r="AR295" s="357">
        <f t="shared" si="92"/>
        <v>-0.83682008368200755</v>
      </c>
      <c r="AS295" s="357">
        <f t="shared" si="93"/>
        <v>0.25</v>
      </c>
      <c r="AT295" s="357">
        <f t="shared" si="94"/>
        <v>1.7217145546175123</v>
      </c>
      <c r="AU295" s="357">
        <f t="shared" si="95"/>
        <v>8.8869957385912848</v>
      </c>
      <c r="AV295" s="357"/>
      <c r="AW295" s="144">
        <f t="shared" si="96"/>
        <v>2.8011204481792717E-3</v>
      </c>
      <c r="AX295">
        <f t="shared" si="97"/>
        <v>1</v>
      </c>
      <c r="AY295">
        <f t="shared" si="98"/>
        <v>0</v>
      </c>
      <c r="AZ295">
        <f t="shared" si="99"/>
        <v>1</v>
      </c>
      <c r="BA295">
        <f t="shared" si="100"/>
        <v>0</v>
      </c>
      <c r="BB295">
        <f t="shared" si="101"/>
        <v>0</v>
      </c>
      <c r="BC295">
        <f t="shared" si="102"/>
        <v>0</v>
      </c>
    </row>
    <row r="296" spans="22:55" x14ac:dyDescent="0.35">
      <c r="AK296" s="33">
        <v>41671</v>
      </c>
      <c r="AL296" s="96">
        <v>91.042397194772093</v>
      </c>
      <c r="AN296" s="34">
        <v>9</v>
      </c>
      <c r="AO296" s="34">
        <v>20207621742883.203</v>
      </c>
      <c r="AP296" s="34">
        <v>-9916129079.7531109</v>
      </c>
      <c r="AR296" s="357">
        <f t="shared" si="92"/>
        <v>0.42194092827003399</v>
      </c>
      <c r="AS296" s="357">
        <f t="shared" si="93"/>
        <v>0</v>
      </c>
      <c r="AT296" s="357">
        <f t="shared" si="94"/>
        <v>-0.49745718428211144</v>
      </c>
      <c r="AU296" s="357">
        <f t="shared" si="95"/>
        <v>-11.473825478729911</v>
      </c>
      <c r="AV296" s="357"/>
      <c r="AW296" s="144">
        <f t="shared" si="96"/>
        <v>2.8011204481792717E-3</v>
      </c>
      <c r="AX296">
        <f t="shared" si="97"/>
        <v>0</v>
      </c>
      <c r="AY296">
        <f t="shared" si="98"/>
        <v>0</v>
      </c>
      <c r="AZ296">
        <f t="shared" si="99"/>
        <v>0</v>
      </c>
      <c r="BA296">
        <f t="shared" si="100"/>
        <v>0</v>
      </c>
      <c r="BB296">
        <f t="shared" si="101"/>
        <v>0</v>
      </c>
      <c r="BC296">
        <f t="shared" si="102"/>
        <v>1</v>
      </c>
    </row>
    <row r="297" spans="22:55" x14ac:dyDescent="0.35">
      <c r="AK297" s="33">
        <v>41699</v>
      </c>
      <c r="AL297" s="96">
        <v>91.424928275422403</v>
      </c>
      <c r="AN297" s="34">
        <v>9</v>
      </c>
      <c r="AO297" s="34">
        <v>20200428528644</v>
      </c>
      <c r="AP297" s="34">
        <v>-13244747772.540701</v>
      </c>
      <c r="AR297" s="357">
        <f t="shared" si="92"/>
        <v>0.4201680672268982</v>
      </c>
      <c r="AS297" s="357">
        <f t="shared" si="93"/>
        <v>0</v>
      </c>
      <c r="AT297" s="357">
        <f t="shared" si="94"/>
        <v>-3.5596540408009462E-2</v>
      </c>
      <c r="AU297" s="357">
        <f t="shared" si="95"/>
        <v>-33.567722505589501</v>
      </c>
      <c r="AV297" s="357"/>
      <c r="AW297" s="144">
        <f t="shared" si="96"/>
        <v>2.8011204481792717E-3</v>
      </c>
      <c r="AX297">
        <f t="shared" si="97"/>
        <v>0</v>
      </c>
      <c r="AY297">
        <f t="shared" si="98"/>
        <v>0</v>
      </c>
      <c r="AZ297">
        <f t="shared" si="99"/>
        <v>0</v>
      </c>
      <c r="BA297">
        <f t="shared" si="100"/>
        <v>0</v>
      </c>
      <c r="BB297">
        <f t="shared" si="101"/>
        <v>0</v>
      </c>
      <c r="BC297">
        <f t="shared" si="102"/>
        <v>1</v>
      </c>
    </row>
    <row r="298" spans="22:55" x14ac:dyDescent="0.35">
      <c r="AK298" s="33">
        <v>41730</v>
      </c>
      <c r="AL298" s="96">
        <v>92.572521517373303</v>
      </c>
      <c r="AN298" s="34">
        <v>9</v>
      </c>
      <c r="AO298" s="34">
        <v>20771245883791.398</v>
      </c>
      <c r="AP298" s="34">
        <v>-9609393383.6646786</v>
      </c>
      <c r="AR298" s="357">
        <f t="shared" si="92"/>
        <v>1.2552301255230036</v>
      </c>
      <c r="AS298" s="357">
        <f t="shared" si="93"/>
        <v>0</v>
      </c>
      <c r="AT298" s="357">
        <f t="shared" si="94"/>
        <v>2.8257685441572948</v>
      </c>
      <c r="AU298" s="357">
        <f t="shared" si="95"/>
        <v>27.447516942624745</v>
      </c>
      <c r="AV298" s="357"/>
      <c r="AW298" s="144">
        <f t="shared" si="96"/>
        <v>2.8011204481792717E-3</v>
      </c>
      <c r="AX298">
        <f t="shared" si="97"/>
        <v>0</v>
      </c>
      <c r="AY298">
        <f t="shared" si="98"/>
        <v>0</v>
      </c>
      <c r="AZ298">
        <f t="shared" si="99"/>
        <v>0</v>
      </c>
      <c r="BA298">
        <f t="shared" si="100"/>
        <v>0</v>
      </c>
      <c r="BB298">
        <f t="shared" si="101"/>
        <v>1</v>
      </c>
      <c r="BC298">
        <f t="shared" si="102"/>
        <v>0</v>
      </c>
    </row>
    <row r="299" spans="22:55" x14ac:dyDescent="0.35">
      <c r="AK299" s="33">
        <v>41760</v>
      </c>
      <c r="AL299" s="96">
        <v>93.337583678673894</v>
      </c>
      <c r="AN299" s="34">
        <v>9</v>
      </c>
      <c r="AO299" s="34">
        <v>21263533967695.301</v>
      </c>
      <c r="AP299" s="34">
        <v>-9649638263.9471989</v>
      </c>
      <c r="AR299" s="357">
        <f t="shared" si="92"/>
        <v>0.82644628099171957</v>
      </c>
      <c r="AS299" s="357">
        <f t="shared" si="93"/>
        <v>0</v>
      </c>
      <c r="AT299" s="357">
        <f t="shared" si="94"/>
        <v>2.3700460081118853</v>
      </c>
      <c r="AU299" s="357">
        <f t="shared" si="95"/>
        <v>-0.4188077090374287</v>
      </c>
      <c r="AV299" s="357"/>
      <c r="AW299" s="144">
        <f t="shared" si="96"/>
        <v>2.8011204481792717E-3</v>
      </c>
      <c r="AX299">
        <f t="shared" si="97"/>
        <v>0</v>
      </c>
      <c r="AY299">
        <f t="shared" si="98"/>
        <v>0</v>
      </c>
      <c r="AZ299">
        <f t="shared" si="99"/>
        <v>0</v>
      </c>
      <c r="BA299">
        <f t="shared" si="100"/>
        <v>0</v>
      </c>
      <c r="BB299">
        <f t="shared" si="101"/>
        <v>1</v>
      </c>
      <c r="BC299">
        <f t="shared" si="102"/>
        <v>1</v>
      </c>
    </row>
    <row r="300" spans="22:55" x14ac:dyDescent="0.35">
      <c r="AK300" s="33">
        <v>41791</v>
      </c>
      <c r="AL300" s="96">
        <v>94.1026458399745</v>
      </c>
      <c r="AN300" s="34">
        <v>9</v>
      </c>
      <c r="AO300" s="34">
        <v>21261481300533.5</v>
      </c>
      <c r="AP300" s="34">
        <v>-12993367853.2747</v>
      </c>
      <c r="AR300" s="357">
        <f t="shared" si="92"/>
        <v>0.81967213114754056</v>
      </c>
      <c r="AS300" s="357">
        <f t="shared" si="93"/>
        <v>0</v>
      </c>
      <c r="AT300" s="357">
        <f t="shared" si="94"/>
        <v>-9.653461954721651E-3</v>
      </c>
      <c r="AU300" s="357">
        <f t="shared" si="95"/>
        <v>-34.651346484357681</v>
      </c>
      <c r="AV300" s="357"/>
      <c r="AW300" s="144">
        <f t="shared" si="96"/>
        <v>2.8011204481792717E-3</v>
      </c>
      <c r="AX300">
        <f t="shared" si="97"/>
        <v>0</v>
      </c>
      <c r="AY300">
        <f t="shared" si="98"/>
        <v>0</v>
      </c>
      <c r="AZ300">
        <f t="shared" si="99"/>
        <v>0</v>
      </c>
      <c r="BA300">
        <f t="shared" si="100"/>
        <v>0</v>
      </c>
      <c r="BB300">
        <f t="shared" si="101"/>
        <v>0</v>
      </c>
      <c r="BC300">
        <f t="shared" si="102"/>
        <v>1</v>
      </c>
    </row>
    <row r="301" spans="22:55" x14ac:dyDescent="0.35">
      <c r="AK301" s="33">
        <v>41821</v>
      </c>
      <c r="AL301" s="96">
        <v>96.397832323876301</v>
      </c>
      <c r="AN301" s="34">
        <v>9</v>
      </c>
      <c r="AO301" s="34">
        <v>21237614457498.699</v>
      </c>
      <c r="AP301" s="34">
        <v>-12919563135.7612</v>
      </c>
      <c r="AR301" s="357">
        <f t="shared" si="92"/>
        <v>2.439024390243886</v>
      </c>
      <c r="AS301" s="357">
        <f t="shared" si="93"/>
        <v>0</v>
      </c>
      <c r="AT301" s="357">
        <f t="shared" si="94"/>
        <v>-0.11225390506635069</v>
      </c>
      <c r="AU301" s="357">
        <f t="shared" si="95"/>
        <v>0.56801837942962041</v>
      </c>
      <c r="AV301" s="357"/>
      <c r="AW301" s="144">
        <f t="shared" si="96"/>
        <v>2.8011204481792717E-3</v>
      </c>
      <c r="AX301">
        <f t="shared" si="97"/>
        <v>0</v>
      </c>
      <c r="AY301">
        <f t="shared" si="98"/>
        <v>0</v>
      </c>
      <c r="AZ301">
        <f t="shared" si="99"/>
        <v>0</v>
      </c>
      <c r="BA301">
        <f t="shared" si="100"/>
        <v>0</v>
      </c>
      <c r="BB301">
        <f t="shared" si="101"/>
        <v>0</v>
      </c>
      <c r="BC301">
        <f t="shared" si="102"/>
        <v>0</v>
      </c>
    </row>
    <row r="302" spans="22:55" x14ac:dyDescent="0.35">
      <c r="AK302" s="33">
        <v>41852</v>
      </c>
      <c r="AL302" s="96">
        <v>96.780363404526597</v>
      </c>
      <c r="AN302" s="34">
        <v>9</v>
      </c>
      <c r="AO302" s="34">
        <v>21335421933294.5</v>
      </c>
      <c r="AP302" s="34">
        <v>-11040259671.6476</v>
      </c>
      <c r="AR302" s="357">
        <f t="shared" si="92"/>
        <v>0.39682539682538925</v>
      </c>
      <c r="AS302" s="357">
        <f t="shared" si="93"/>
        <v>0</v>
      </c>
      <c r="AT302" s="357">
        <f t="shared" si="94"/>
        <v>0.46053889899704037</v>
      </c>
      <c r="AU302" s="357">
        <f t="shared" si="95"/>
        <v>14.546184297143219</v>
      </c>
      <c r="AV302" s="357"/>
      <c r="AW302" s="144">
        <f t="shared" si="96"/>
        <v>2.8011204481792717E-3</v>
      </c>
      <c r="AX302">
        <f t="shared" si="97"/>
        <v>0</v>
      </c>
      <c r="AY302">
        <f t="shared" si="98"/>
        <v>0</v>
      </c>
      <c r="AZ302">
        <f t="shared" si="99"/>
        <v>0</v>
      </c>
      <c r="BA302">
        <f t="shared" si="100"/>
        <v>0</v>
      </c>
      <c r="BB302">
        <f t="shared" si="101"/>
        <v>1</v>
      </c>
      <c r="BC302">
        <f t="shared" si="102"/>
        <v>0</v>
      </c>
    </row>
    <row r="303" spans="22:55" ht="61.5" x14ac:dyDescent="1.35">
      <c r="V303" s="352" t="s">
        <v>273</v>
      </c>
      <c r="AK303" s="33">
        <v>41883</v>
      </c>
      <c r="AL303" s="96">
        <v>96.780363404526597</v>
      </c>
      <c r="AN303" s="34">
        <v>9</v>
      </c>
      <c r="AO303" s="34">
        <v>21389309927330.402</v>
      </c>
      <c r="AP303" s="34">
        <v>-15694278935.9828</v>
      </c>
      <c r="AR303" s="357">
        <f t="shared" si="92"/>
        <v>0</v>
      </c>
      <c r="AS303" s="357">
        <f t="shared" si="93"/>
        <v>0</v>
      </c>
      <c r="AT303" s="357">
        <f t="shared" si="94"/>
        <v>0.25257524413805327</v>
      </c>
      <c r="AU303" s="357">
        <f t="shared" si="95"/>
        <v>-42.154980070687536</v>
      </c>
      <c r="AV303" s="357"/>
      <c r="AW303" s="144">
        <f t="shared" si="96"/>
        <v>2.8011204481792717E-3</v>
      </c>
      <c r="AX303">
        <f t="shared" si="97"/>
        <v>0</v>
      </c>
      <c r="AY303">
        <f t="shared" si="98"/>
        <v>0</v>
      </c>
      <c r="AZ303">
        <f t="shared" si="99"/>
        <v>0</v>
      </c>
      <c r="BA303">
        <f t="shared" si="100"/>
        <v>0</v>
      </c>
      <c r="BB303">
        <f t="shared" si="101"/>
        <v>0</v>
      </c>
      <c r="BC303">
        <f t="shared" si="102"/>
        <v>0</v>
      </c>
    </row>
    <row r="304" spans="22:55" x14ac:dyDescent="0.35">
      <c r="AK304" s="33">
        <v>41913</v>
      </c>
      <c r="AL304" s="96">
        <v>96.780363404526597</v>
      </c>
      <c r="AN304" s="34">
        <v>9</v>
      </c>
      <c r="AO304" s="34">
        <v>21790540073180.5</v>
      </c>
      <c r="AP304" s="34">
        <v>-12290446235.457199</v>
      </c>
      <c r="AR304" s="357">
        <f t="shared" si="92"/>
        <v>0</v>
      </c>
      <c r="AS304" s="357">
        <f t="shared" si="93"/>
        <v>0</v>
      </c>
      <c r="AT304" s="357">
        <f t="shared" si="94"/>
        <v>1.8758442755435596</v>
      </c>
      <c r="AU304" s="357">
        <f t="shared" si="95"/>
        <v>21.688366279265747</v>
      </c>
      <c r="AV304" s="357"/>
      <c r="AW304" s="144">
        <f t="shared" si="96"/>
        <v>2.8011204481792717E-3</v>
      </c>
      <c r="AX304">
        <f t="shared" si="97"/>
        <v>0</v>
      </c>
      <c r="AY304">
        <f t="shared" si="98"/>
        <v>0</v>
      </c>
      <c r="AZ304">
        <f t="shared" si="99"/>
        <v>0</v>
      </c>
      <c r="BA304">
        <f t="shared" si="100"/>
        <v>0</v>
      </c>
      <c r="BB304">
        <f t="shared" si="101"/>
        <v>0</v>
      </c>
      <c r="BC304">
        <f t="shared" si="102"/>
        <v>0</v>
      </c>
    </row>
    <row r="305" spans="37:55" x14ac:dyDescent="0.35">
      <c r="AK305" s="33">
        <v>41944</v>
      </c>
      <c r="AL305" s="96">
        <v>96.780363404526597</v>
      </c>
      <c r="AN305" s="34">
        <v>9</v>
      </c>
      <c r="AO305" s="34">
        <v>21795133555047.098</v>
      </c>
      <c r="AP305" s="34">
        <v>-15324208233.8962</v>
      </c>
      <c r="AR305" s="357">
        <f t="shared" si="92"/>
        <v>0</v>
      </c>
      <c r="AS305" s="357">
        <f t="shared" si="93"/>
        <v>0</v>
      </c>
      <c r="AT305" s="357">
        <f t="shared" si="94"/>
        <v>2.1080165297285361E-2</v>
      </c>
      <c r="AU305" s="357">
        <f t="shared" si="95"/>
        <v>-24.68390439467348</v>
      </c>
      <c r="AV305" s="357"/>
      <c r="AW305" s="144">
        <f t="shared" si="96"/>
        <v>2.8011204481792717E-3</v>
      </c>
      <c r="AX305">
        <f t="shared" si="97"/>
        <v>0</v>
      </c>
      <c r="AY305">
        <f t="shared" si="98"/>
        <v>0</v>
      </c>
      <c r="AZ305">
        <f t="shared" si="99"/>
        <v>0</v>
      </c>
      <c r="BA305">
        <f t="shared" si="100"/>
        <v>0</v>
      </c>
      <c r="BB305">
        <f t="shared" si="101"/>
        <v>0</v>
      </c>
      <c r="BC305">
        <f t="shared" si="102"/>
        <v>0</v>
      </c>
    </row>
    <row r="306" spans="37:55" x14ac:dyDescent="0.35">
      <c r="AK306" s="33">
        <v>41974</v>
      </c>
      <c r="AL306" s="96">
        <v>96.780363404526597</v>
      </c>
      <c r="AN306" s="34">
        <v>9</v>
      </c>
      <c r="AO306" s="34">
        <v>21981403504602.902</v>
      </c>
      <c r="AP306" s="34">
        <v>-8531030438.7062492</v>
      </c>
      <c r="AR306" s="357">
        <f t="shared" si="92"/>
        <v>0</v>
      </c>
      <c r="AS306" s="357">
        <f t="shared" si="93"/>
        <v>0</v>
      </c>
      <c r="AT306" s="357">
        <f t="shared" si="94"/>
        <v>0.85464009241030869</v>
      </c>
      <c r="AU306" s="357">
        <f t="shared" si="95"/>
        <v>44.329714733083968</v>
      </c>
      <c r="AV306" s="357"/>
      <c r="AW306" s="144">
        <f t="shared" si="96"/>
        <v>2.8011204481792717E-3</v>
      </c>
      <c r="AX306">
        <f t="shared" si="97"/>
        <v>0</v>
      </c>
      <c r="AY306">
        <f t="shared" si="98"/>
        <v>0</v>
      </c>
      <c r="AZ306">
        <f t="shared" si="99"/>
        <v>0</v>
      </c>
      <c r="BA306">
        <f t="shared" si="100"/>
        <v>0</v>
      </c>
      <c r="BB306">
        <f t="shared" si="101"/>
        <v>0</v>
      </c>
      <c r="BC306">
        <f t="shared" si="102"/>
        <v>0</v>
      </c>
    </row>
    <row r="307" spans="37:55" x14ac:dyDescent="0.35">
      <c r="AK307" s="33">
        <v>42005</v>
      </c>
      <c r="AL307" s="96">
        <v>97.162894485176906</v>
      </c>
      <c r="AN307" s="34">
        <v>8.75</v>
      </c>
      <c r="AO307" s="34">
        <v>22143141121217.797</v>
      </c>
      <c r="AP307" s="34">
        <v>-7519550166.46982</v>
      </c>
      <c r="AR307" s="357">
        <f t="shared" si="92"/>
        <v>0.39525691699605459</v>
      </c>
      <c r="AS307" s="357">
        <f t="shared" si="93"/>
        <v>-0.25</v>
      </c>
      <c r="AT307" s="357">
        <f t="shared" si="94"/>
        <v>0.73579294689270724</v>
      </c>
      <c r="AU307" s="357">
        <f t="shared" si="95"/>
        <v>11.856484155152335</v>
      </c>
      <c r="AV307" s="357"/>
      <c r="AW307" s="144">
        <f t="shared" si="96"/>
        <v>2.8011204481792717E-3</v>
      </c>
      <c r="AX307">
        <f t="shared" si="97"/>
        <v>0</v>
      </c>
      <c r="AY307">
        <f t="shared" si="98"/>
        <v>0</v>
      </c>
      <c r="AZ307">
        <f t="shared" si="99"/>
        <v>0</v>
      </c>
      <c r="BA307">
        <f t="shared" si="100"/>
        <v>1</v>
      </c>
      <c r="BB307">
        <f t="shared" si="101"/>
        <v>1</v>
      </c>
      <c r="BC307">
        <f t="shared" si="102"/>
        <v>0</v>
      </c>
    </row>
    <row r="308" spans="37:55" x14ac:dyDescent="0.35">
      <c r="AK308" s="33">
        <v>42036</v>
      </c>
      <c r="AL308" s="96">
        <v>96.780363404526597</v>
      </c>
      <c r="AN308" s="34">
        <v>8.75</v>
      </c>
      <c r="AO308" s="34">
        <v>22360514162684.797</v>
      </c>
      <c r="AP308" s="34">
        <v>-8271777956.9320202</v>
      </c>
      <c r="AR308" s="357">
        <f t="shared" si="92"/>
        <v>-0.39370078740158193</v>
      </c>
      <c r="AS308" s="357">
        <f t="shared" si="93"/>
        <v>0</v>
      </c>
      <c r="AT308" s="357">
        <f t="shared" si="94"/>
        <v>0.98167211362217621</v>
      </c>
      <c r="AU308" s="357">
        <f t="shared" si="95"/>
        <v>-10.00362752836512</v>
      </c>
      <c r="AV308" s="357"/>
      <c r="AW308" s="144">
        <f t="shared" si="96"/>
        <v>2.8011204481792717E-3</v>
      </c>
      <c r="AX308">
        <f t="shared" si="97"/>
        <v>0</v>
      </c>
      <c r="AY308">
        <f t="shared" si="98"/>
        <v>0</v>
      </c>
      <c r="AZ308">
        <f t="shared" si="99"/>
        <v>0</v>
      </c>
      <c r="BA308">
        <f t="shared" si="100"/>
        <v>0</v>
      </c>
      <c r="BB308">
        <f t="shared" si="101"/>
        <v>0</v>
      </c>
      <c r="BC308">
        <f t="shared" si="102"/>
        <v>0</v>
      </c>
    </row>
    <row r="309" spans="37:55" x14ac:dyDescent="0.35">
      <c r="AK309" s="33">
        <v>42064</v>
      </c>
      <c r="AL309" s="96">
        <v>97.162894485176906</v>
      </c>
      <c r="AN309" s="34">
        <v>8.5</v>
      </c>
      <c r="AO309" s="34">
        <v>22498758566129.301</v>
      </c>
      <c r="AP309" s="34">
        <v>-13145247848.328299</v>
      </c>
      <c r="AR309" s="357">
        <f t="shared" si="92"/>
        <v>0.39525691699605459</v>
      </c>
      <c r="AS309" s="357">
        <f t="shared" si="93"/>
        <v>-0.25</v>
      </c>
      <c r="AT309" s="357">
        <f t="shared" si="94"/>
        <v>0.6182523462506333</v>
      </c>
      <c r="AU309" s="357">
        <f t="shared" si="95"/>
        <v>-58.916836462131471</v>
      </c>
      <c r="AV309" s="357"/>
      <c r="AW309" s="144">
        <f t="shared" si="96"/>
        <v>2.8011204481792717E-3</v>
      </c>
      <c r="AX309">
        <f t="shared" si="97"/>
        <v>0</v>
      </c>
      <c r="AY309">
        <f t="shared" si="98"/>
        <v>0</v>
      </c>
      <c r="AZ309">
        <f t="shared" si="99"/>
        <v>0</v>
      </c>
      <c r="BA309">
        <f t="shared" si="100"/>
        <v>1</v>
      </c>
      <c r="BB309">
        <f t="shared" si="101"/>
        <v>1</v>
      </c>
      <c r="BC309">
        <f t="shared" si="102"/>
        <v>1</v>
      </c>
    </row>
    <row r="310" spans="37:55" x14ac:dyDescent="0.35">
      <c r="AK310" s="33">
        <v>42095</v>
      </c>
      <c r="AL310" s="96">
        <v>97.927956646477497</v>
      </c>
      <c r="AN310" s="34">
        <v>8.5</v>
      </c>
      <c r="AO310" s="34">
        <v>22887362235426.301</v>
      </c>
      <c r="AP310" s="34">
        <v>-11267448773.152901</v>
      </c>
      <c r="AR310" s="357">
        <f t="shared" si="92"/>
        <v>0.78740157480313466</v>
      </c>
      <c r="AS310" s="357">
        <f t="shared" si="93"/>
        <v>0</v>
      </c>
      <c r="AT310" s="357">
        <f t="shared" si="94"/>
        <v>1.7272227183326569</v>
      </c>
      <c r="AU310" s="357">
        <f t="shared" si="95"/>
        <v>14.285003195388214</v>
      </c>
      <c r="AV310" s="357"/>
      <c r="AW310" s="144">
        <f t="shared" si="96"/>
        <v>2.8011204481792717E-3</v>
      </c>
      <c r="AX310">
        <f t="shared" si="97"/>
        <v>0</v>
      </c>
      <c r="AY310">
        <f t="shared" si="98"/>
        <v>0</v>
      </c>
      <c r="AZ310">
        <f t="shared" si="99"/>
        <v>0</v>
      </c>
      <c r="BA310">
        <f t="shared" si="100"/>
        <v>0</v>
      </c>
      <c r="BB310">
        <f t="shared" si="101"/>
        <v>1</v>
      </c>
      <c r="BC310">
        <f t="shared" si="102"/>
        <v>0</v>
      </c>
    </row>
    <row r="311" spans="37:55" x14ac:dyDescent="0.35">
      <c r="AK311" s="33">
        <v>42125</v>
      </c>
      <c r="AL311" s="96">
        <v>98.693018807778103</v>
      </c>
      <c r="AN311" s="34">
        <v>8.5</v>
      </c>
      <c r="AO311" s="34">
        <v>23362600230189.598</v>
      </c>
      <c r="AP311" s="34">
        <v>-9394319376.300209</v>
      </c>
      <c r="AR311" s="357">
        <f t="shared" si="92"/>
        <v>0.78124999999999978</v>
      </c>
      <c r="AS311" s="357">
        <f t="shared" si="93"/>
        <v>0</v>
      </c>
      <c r="AT311" s="357">
        <f t="shared" si="94"/>
        <v>2.0764209954596593</v>
      </c>
      <c r="AU311" s="357">
        <f t="shared" si="95"/>
        <v>16.624254829680893</v>
      </c>
      <c r="AV311" s="357"/>
      <c r="AW311" s="144">
        <f t="shared" si="96"/>
        <v>2.8011204481792717E-3</v>
      </c>
      <c r="AX311">
        <f t="shared" si="97"/>
        <v>0</v>
      </c>
      <c r="AY311">
        <f t="shared" si="98"/>
        <v>0</v>
      </c>
      <c r="AZ311">
        <f t="shared" si="99"/>
        <v>0</v>
      </c>
      <c r="BA311">
        <f t="shared" si="100"/>
        <v>0</v>
      </c>
      <c r="BB311">
        <f t="shared" si="101"/>
        <v>1</v>
      </c>
      <c r="BC311">
        <f t="shared" si="102"/>
        <v>0</v>
      </c>
    </row>
    <row r="312" spans="37:55" x14ac:dyDescent="0.35">
      <c r="AK312" s="33">
        <v>42156</v>
      </c>
      <c r="AL312" s="96">
        <v>99.840612049729003</v>
      </c>
      <c r="AN312" s="34">
        <v>8.25</v>
      </c>
      <c r="AO312" s="34">
        <v>23216712512209.301</v>
      </c>
      <c r="AP312" s="34">
        <v>-11461219795.651999</v>
      </c>
      <c r="AR312" s="357">
        <f t="shared" si="92"/>
        <v>1.1627906976744111</v>
      </c>
      <c r="AS312" s="357">
        <f t="shared" si="93"/>
        <v>-0.25</v>
      </c>
      <c r="AT312" s="357">
        <f t="shared" si="94"/>
        <v>-0.62444983239398999</v>
      </c>
      <c r="AU312" s="357">
        <f t="shared" si="95"/>
        <v>-22.001598376207244</v>
      </c>
      <c r="AV312" s="357"/>
      <c r="AW312" s="144">
        <f t="shared" si="96"/>
        <v>2.8011204481792717E-3</v>
      </c>
      <c r="AX312">
        <f t="shared" si="97"/>
        <v>0</v>
      </c>
      <c r="AY312">
        <f t="shared" si="98"/>
        <v>0</v>
      </c>
      <c r="AZ312">
        <f t="shared" si="99"/>
        <v>0</v>
      </c>
      <c r="BA312">
        <f t="shared" si="100"/>
        <v>1</v>
      </c>
      <c r="BB312">
        <f t="shared" si="101"/>
        <v>0</v>
      </c>
      <c r="BC312">
        <f t="shared" si="102"/>
        <v>1</v>
      </c>
    </row>
    <row r="313" spans="37:55" x14ac:dyDescent="0.35">
      <c r="AK313" s="33">
        <v>42186</v>
      </c>
      <c r="AL313" s="96">
        <v>100.60567421103001</v>
      </c>
      <c r="AN313" s="34">
        <v>8.25</v>
      </c>
      <c r="AO313" s="34">
        <v>23522032341551.598</v>
      </c>
      <c r="AP313" s="34">
        <v>-11935663610.7894</v>
      </c>
      <c r="AR313" s="357">
        <f t="shared" si="92"/>
        <v>0.76628352490461293</v>
      </c>
      <c r="AS313" s="357">
        <f t="shared" si="93"/>
        <v>0</v>
      </c>
      <c r="AT313" s="357">
        <f t="shared" si="94"/>
        <v>1.3150864024427835</v>
      </c>
      <c r="AU313" s="357">
        <f t="shared" si="95"/>
        <v>-4.1395577747962706</v>
      </c>
      <c r="AV313" s="357"/>
      <c r="AW313" s="144">
        <f t="shared" si="96"/>
        <v>2.8011204481792717E-3</v>
      </c>
      <c r="AX313">
        <f t="shared" si="97"/>
        <v>0</v>
      </c>
      <c r="AY313">
        <f t="shared" si="98"/>
        <v>0</v>
      </c>
      <c r="AZ313">
        <f t="shared" si="99"/>
        <v>0</v>
      </c>
      <c r="BA313">
        <f t="shared" si="100"/>
        <v>0</v>
      </c>
      <c r="BB313">
        <f t="shared" si="101"/>
        <v>1</v>
      </c>
      <c r="BC313">
        <f t="shared" si="102"/>
        <v>1</v>
      </c>
    </row>
    <row r="314" spans="37:55" x14ac:dyDescent="0.35">
      <c r="AK314" s="33">
        <v>42217</v>
      </c>
      <c r="AL314" s="96">
        <v>100.98820529168</v>
      </c>
      <c r="AN314" s="34">
        <v>8.25</v>
      </c>
      <c r="AO314" s="34">
        <v>23659827958797</v>
      </c>
      <c r="AP314" s="34">
        <v>-12634210387.250099</v>
      </c>
      <c r="AR314" s="357">
        <f t="shared" si="92"/>
        <v>0.380228136881824</v>
      </c>
      <c r="AS314" s="357">
        <f t="shared" si="93"/>
        <v>0</v>
      </c>
      <c r="AT314" s="357">
        <f t="shared" si="94"/>
        <v>0.58581509983721436</v>
      </c>
      <c r="AU314" s="357">
        <f t="shared" si="95"/>
        <v>-5.8526010722121766</v>
      </c>
      <c r="AV314" s="357"/>
      <c r="AW314" s="144">
        <f t="shared" si="96"/>
        <v>2.8011204481792717E-3</v>
      </c>
      <c r="AX314">
        <f t="shared" si="97"/>
        <v>0</v>
      </c>
      <c r="AY314">
        <f t="shared" si="98"/>
        <v>0</v>
      </c>
      <c r="AZ314">
        <f t="shared" si="99"/>
        <v>0</v>
      </c>
      <c r="BA314">
        <f t="shared" si="100"/>
        <v>0</v>
      </c>
      <c r="BB314">
        <f t="shared" si="101"/>
        <v>1</v>
      </c>
      <c r="BC314">
        <f t="shared" si="102"/>
        <v>1</v>
      </c>
    </row>
    <row r="315" spans="37:55" x14ac:dyDescent="0.35">
      <c r="AK315" s="33">
        <v>42248</v>
      </c>
      <c r="AL315" s="96">
        <v>101.75326745298101</v>
      </c>
      <c r="AN315" s="34">
        <v>8.25</v>
      </c>
      <c r="AO315" s="34">
        <v>23659012850962.898</v>
      </c>
      <c r="AP315" s="34">
        <v>-11034288646.599499</v>
      </c>
      <c r="AR315" s="357">
        <f t="shared" si="92"/>
        <v>0.75757575757615081</v>
      </c>
      <c r="AS315" s="357">
        <f t="shared" si="93"/>
        <v>0</v>
      </c>
      <c r="AT315" s="357">
        <f t="shared" si="94"/>
        <v>-3.4451131069974496E-3</v>
      </c>
      <c r="AU315" s="357">
        <f t="shared" si="95"/>
        <v>12.663409042682813</v>
      </c>
      <c r="AV315" s="357"/>
      <c r="AW315" s="144">
        <f t="shared" si="96"/>
        <v>2.8011204481792717E-3</v>
      </c>
      <c r="AX315">
        <f t="shared" si="97"/>
        <v>0</v>
      </c>
      <c r="AY315">
        <f t="shared" si="98"/>
        <v>0</v>
      </c>
      <c r="AZ315">
        <f t="shared" si="99"/>
        <v>0</v>
      </c>
      <c r="BA315">
        <f t="shared" si="100"/>
        <v>0</v>
      </c>
      <c r="BB315">
        <f t="shared" si="101"/>
        <v>0</v>
      </c>
      <c r="BC315">
        <f t="shared" si="102"/>
        <v>0</v>
      </c>
    </row>
    <row r="316" spans="37:55" x14ac:dyDescent="0.35">
      <c r="AK316" s="33">
        <v>42278</v>
      </c>
      <c r="AL316" s="96">
        <v>102.900860694931</v>
      </c>
      <c r="AN316" s="34">
        <v>7.75</v>
      </c>
      <c r="AO316" s="34">
        <v>24335899828340.898</v>
      </c>
      <c r="AP316" s="34">
        <v>-8683497289.3003197</v>
      </c>
      <c r="AR316" s="357">
        <f t="shared" si="92"/>
        <v>1.1278195488712739</v>
      </c>
      <c r="AS316" s="357">
        <f t="shared" si="93"/>
        <v>-0.5</v>
      </c>
      <c r="AT316" s="357">
        <f t="shared" si="94"/>
        <v>2.8610110727863751</v>
      </c>
      <c r="AU316" s="357">
        <f t="shared" si="95"/>
        <v>21.304421450164224</v>
      </c>
      <c r="AV316" s="357"/>
      <c r="AW316" s="144">
        <f t="shared" si="96"/>
        <v>2.8011204481792717E-3</v>
      </c>
      <c r="AX316">
        <f t="shared" si="97"/>
        <v>0</v>
      </c>
      <c r="AY316">
        <f t="shared" si="98"/>
        <v>0</v>
      </c>
      <c r="AZ316">
        <f t="shared" si="99"/>
        <v>0</v>
      </c>
      <c r="BA316">
        <f t="shared" si="100"/>
        <v>1</v>
      </c>
      <c r="BB316">
        <f t="shared" si="101"/>
        <v>1</v>
      </c>
      <c r="BC316">
        <f t="shared" si="102"/>
        <v>0</v>
      </c>
    </row>
    <row r="317" spans="37:55" x14ac:dyDescent="0.35">
      <c r="AK317" s="33">
        <v>42309</v>
      </c>
      <c r="AL317" s="96">
        <v>103.283391775582</v>
      </c>
      <c r="AN317" s="34">
        <v>7.75</v>
      </c>
      <c r="AO317" s="34">
        <v>24311133294342.5</v>
      </c>
      <c r="AP317" s="34">
        <v>-9425534189.8435802</v>
      </c>
      <c r="AR317" s="357">
        <f t="shared" si="92"/>
        <v>0.37174721189659587</v>
      </c>
      <c r="AS317" s="357">
        <f t="shared" si="93"/>
        <v>0</v>
      </c>
      <c r="AT317" s="357">
        <f t="shared" si="94"/>
        <v>-0.10176954282806522</v>
      </c>
      <c r="AU317" s="357">
        <f t="shared" si="95"/>
        <v>-8.5453691735193811</v>
      </c>
      <c r="AV317" s="357"/>
      <c r="AW317" s="144">
        <f t="shared" si="96"/>
        <v>2.8011204481792717E-3</v>
      </c>
      <c r="AX317">
        <f t="shared" si="97"/>
        <v>0</v>
      </c>
      <c r="AY317">
        <f t="shared" si="98"/>
        <v>0</v>
      </c>
      <c r="AZ317">
        <f t="shared" si="99"/>
        <v>0</v>
      </c>
      <c r="BA317">
        <f t="shared" si="100"/>
        <v>0</v>
      </c>
      <c r="BB317">
        <f t="shared" si="101"/>
        <v>0</v>
      </c>
      <c r="BC317">
        <f t="shared" si="102"/>
        <v>1</v>
      </c>
    </row>
    <row r="318" spans="37:55" x14ac:dyDescent="0.35">
      <c r="AK318" s="33">
        <v>42339</v>
      </c>
      <c r="AL318" s="96">
        <v>102.900860694931</v>
      </c>
      <c r="AN318" s="34">
        <v>7.75</v>
      </c>
      <c r="AO318" s="34">
        <v>24724356561749.801</v>
      </c>
      <c r="AP318" s="34">
        <v>-10725135893.7964</v>
      </c>
      <c r="AR318" s="357">
        <f t="shared" si="92"/>
        <v>-0.37037037037105042</v>
      </c>
      <c r="AS318" s="357">
        <f t="shared" si="93"/>
        <v>0</v>
      </c>
      <c r="AT318" s="357">
        <f t="shared" si="94"/>
        <v>1.699728525216317</v>
      </c>
      <c r="AU318" s="357">
        <f t="shared" si="95"/>
        <v>-13.788096014263008</v>
      </c>
      <c r="AV318" s="357"/>
      <c r="AW318" s="144">
        <f t="shared" si="96"/>
        <v>2.8011204481792717E-3</v>
      </c>
      <c r="AX318">
        <f t="shared" si="97"/>
        <v>0</v>
      </c>
      <c r="AY318">
        <f t="shared" si="98"/>
        <v>0</v>
      </c>
      <c r="AZ318">
        <f t="shared" si="99"/>
        <v>0</v>
      </c>
      <c r="BA318">
        <f t="shared" si="100"/>
        <v>0</v>
      </c>
      <c r="BB318">
        <f t="shared" si="101"/>
        <v>0</v>
      </c>
      <c r="BC318">
        <f t="shared" si="102"/>
        <v>0</v>
      </c>
    </row>
    <row r="319" spans="37:55" x14ac:dyDescent="0.35">
      <c r="AK319" s="33">
        <v>42370</v>
      </c>
      <c r="AL319" s="96">
        <v>102.900860694931</v>
      </c>
      <c r="AN319" s="34">
        <v>7.75</v>
      </c>
      <c r="AO319" s="34">
        <v>24733681300439.203</v>
      </c>
      <c r="AP319" s="34">
        <v>-7512770301.4576607</v>
      </c>
      <c r="AR319" s="357">
        <f t="shared" si="92"/>
        <v>0</v>
      </c>
      <c r="AS319" s="357">
        <f t="shared" si="93"/>
        <v>0</v>
      </c>
      <c r="AT319" s="357">
        <f t="shared" si="94"/>
        <v>3.7714788112335855E-2</v>
      </c>
      <c r="AU319" s="357">
        <f t="shared" si="95"/>
        <v>29.951747223984604</v>
      </c>
      <c r="AV319" s="357"/>
      <c r="AW319" s="144">
        <f t="shared" si="96"/>
        <v>2.8011204481792717E-3</v>
      </c>
      <c r="AX319">
        <f t="shared" si="97"/>
        <v>0</v>
      </c>
      <c r="AY319">
        <f t="shared" si="98"/>
        <v>0</v>
      </c>
      <c r="AZ319">
        <f t="shared" si="99"/>
        <v>0</v>
      </c>
      <c r="BA319">
        <f t="shared" si="100"/>
        <v>0</v>
      </c>
      <c r="BB319">
        <f t="shared" si="101"/>
        <v>0</v>
      </c>
      <c r="BC319">
        <f t="shared" si="102"/>
        <v>0</v>
      </c>
    </row>
    <row r="320" spans="37:55" x14ac:dyDescent="0.35">
      <c r="AK320" s="33">
        <v>42401</v>
      </c>
      <c r="AL320" s="96">
        <v>102.135798533631</v>
      </c>
      <c r="AN320" s="34">
        <v>7.75</v>
      </c>
      <c r="AO320" s="34">
        <v>25247504035752.598</v>
      </c>
      <c r="AP320" s="34">
        <v>-8144928529.9108191</v>
      </c>
      <c r="AR320" s="357">
        <f t="shared" si="92"/>
        <v>-0.74349442379123065</v>
      </c>
      <c r="AS320" s="357">
        <f t="shared" si="93"/>
        <v>0</v>
      </c>
      <c r="AT320" s="357">
        <f t="shared" si="94"/>
        <v>2.077421185597109</v>
      </c>
      <c r="AU320" s="357">
        <f t="shared" si="95"/>
        <v>-8.4144490392645732</v>
      </c>
      <c r="AV320" s="357"/>
      <c r="AW320" s="144">
        <f t="shared" si="96"/>
        <v>2.8011204481792717E-3</v>
      </c>
      <c r="AX320">
        <f t="shared" si="97"/>
        <v>0</v>
      </c>
      <c r="AY320">
        <f t="shared" si="98"/>
        <v>0</v>
      </c>
      <c r="AZ320">
        <f t="shared" si="99"/>
        <v>0</v>
      </c>
      <c r="BA320">
        <f t="shared" si="100"/>
        <v>0</v>
      </c>
      <c r="BB320">
        <f t="shared" si="101"/>
        <v>0</v>
      </c>
      <c r="BC320">
        <f t="shared" si="102"/>
        <v>0</v>
      </c>
    </row>
    <row r="321" spans="37:55" x14ac:dyDescent="0.35">
      <c r="AK321" s="33">
        <v>42430</v>
      </c>
      <c r="AL321" s="96">
        <v>102.518329614281</v>
      </c>
      <c r="AN321" s="34">
        <v>7.75</v>
      </c>
      <c r="AO321" s="34">
        <v>25532258186767.898</v>
      </c>
      <c r="AP321" s="34">
        <v>-6339121541.5731401</v>
      </c>
      <c r="AR321" s="357">
        <f t="shared" si="92"/>
        <v>0.37453183520569261</v>
      </c>
      <c r="AS321" s="357">
        <f t="shared" si="93"/>
        <v>0</v>
      </c>
      <c r="AT321" s="357">
        <f t="shared" si="94"/>
        <v>1.1278507000615381</v>
      </c>
      <c r="AU321" s="357">
        <f t="shared" si="95"/>
        <v>22.170937187553825</v>
      </c>
      <c r="AV321" s="357"/>
      <c r="AW321" s="144">
        <f t="shared" si="96"/>
        <v>2.8011204481792717E-3</v>
      </c>
      <c r="AX321">
        <f t="shared" si="97"/>
        <v>0</v>
      </c>
      <c r="AY321">
        <f t="shared" si="98"/>
        <v>0</v>
      </c>
      <c r="AZ321">
        <f t="shared" si="99"/>
        <v>0</v>
      </c>
      <c r="BA321">
        <f t="shared" si="100"/>
        <v>0</v>
      </c>
      <c r="BB321">
        <f t="shared" si="101"/>
        <v>1</v>
      </c>
      <c r="BC321">
        <f t="shared" si="102"/>
        <v>0</v>
      </c>
    </row>
    <row r="322" spans="37:55" x14ac:dyDescent="0.35">
      <c r="AK322" s="33">
        <v>42461</v>
      </c>
      <c r="AL322" s="96">
        <v>103.665922856232</v>
      </c>
      <c r="AN322" s="34">
        <v>7</v>
      </c>
      <c r="AO322" s="34">
        <v>26226334385866</v>
      </c>
      <c r="AP322" s="34">
        <v>-4735378180.0243406</v>
      </c>
      <c r="AR322" s="357">
        <f t="shared" si="92"/>
        <v>1.119402985074718</v>
      </c>
      <c r="AS322" s="357">
        <f t="shared" si="93"/>
        <v>-0.75</v>
      </c>
      <c r="AT322" s="357">
        <f t="shared" si="94"/>
        <v>2.7184285620995592</v>
      </c>
      <c r="AU322" s="357">
        <f t="shared" si="95"/>
        <v>25.29914201882945</v>
      </c>
      <c r="AV322" s="357"/>
      <c r="AW322" s="144">
        <f t="shared" si="96"/>
        <v>2.8011204481792717E-3</v>
      </c>
      <c r="AX322">
        <f t="shared" si="97"/>
        <v>0</v>
      </c>
      <c r="AY322">
        <f t="shared" si="98"/>
        <v>0</v>
      </c>
      <c r="AZ322">
        <f t="shared" si="99"/>
        <v>0</v>
      </c>
      <c r="BA322">
        <f t="shared" si="100"/>
        <v>1</v>
      </c>
      <c r="BB322">
        <f t="shared" si="101"/>
        <v>1</v>
      </c>
      <c r="BC322">
        <f t="shared" si="102"/>
        <v>0</v>
      </c>
    </row>
    <row r="323" spans="37:55" x14ac:dyDescent="0.35">
      <c r="AK323" s="33">
        <v>42491</v>
      </c>
      <c r="AL323" s="96">
        <v>105.196047178833</v>
      </c>
      <c r="AN323" s="34">
        <v>7</v>
      </c>
      <c r="AO323" s="34">
        <v>26274052059376.797</v>
      </c>
      <c r="AP323" s="34">
        <v>-5276082054.6056395</v>
      </c>
      <c r="AR323" s="357">
        <f t="shared" si="92"/>
        <v>1.4760147601473959</v>
      </c>
      <c r="AS323" s="357">
        <f t="shared" si="93"/>
        <v>0</v>
      </c>
      <c r="AT323" s="357">
        <f t="shared" si="94"/>
        <v>0.18194564596306328</v>
      </c>
      <c r="AU323" s="357">
        <f t="shared" si="95"/>
        <v>-11.418388437531709</v>
      </c>
      <c r="AV323" s="357"/>
      <c r="AW323" s="144">
        <f t="shared" si="96"/>
        <v>2.8011204481792717E-3</v>
      </c>
      <c r="AX323">
        <f t="shared" si="97"/>
        <v>0</v>
      </c>
      <c r="AY323">
        <f t="shared" si="98"/>
        <v>0</v>
      </c>
      <c r="AZ323">
        <f t="shared" si="99"/>
        <v>0</v>
      </c>
      <c r="BA323">
        <f t="shared" si="100"/>
        <v>0</v>
      </c>
      <c r="BB323">
        <f t="shared" si="101"/>
        <v>1</v>
      </c>
      <c r="BC323">
        <f t="shared" si="102"/>
        <v>1</v>
      </c>
    </row>
    <row r="324" spans="37:55" x14ac:dyDescent="0.35">
      <c r="AK324" s="33">
        <v>42522</v>
      </c>
      <c r="AL324" s="96">
        <v>105.961109340134</v>
      </c>
      <c r="AN324" s="34">
        <v>7</v>
      </c>
      <c r="AO324" s="34">
        <v>26419023261293.703</v>
      </c>
      <c r="AP324" s="34">
        <v>-8359584144.4696398</v>
      </c>
      <c r="AR324" s="357">
        <f t="shared" si="92"/>
        <v>0.72727272727310699</v>
      </c>
      <c r="AS324" s="357">
        <f t="shared" si="93"/>
        <v>0</v>
      </c>
      <c r="AT324" s="357">
        <f t="shared" si="94"/>
        <v>0.55176567964958534</v>
      </c>
      <c r="AU324" s="357">
        <f t="shared" si="95"/>
        <v>-58.443027571421581</v>
      </c>
      <c r="AV324" s="357"/>
      <c r="AW324" s="144">
        <f t="shared" si="96"/>
        <v>2.8011204481792717E-3</v>
      </c>
      <c r="AX324">
        <f t="shared" si="97"/>
        <v>0</v>
      </c>
      <c r="AY324">
        <f t="shared" si="98"/>
        <v>0</v>
      </c>
      <c r="AZ324">
        <f t="shared" si="99"/>
        <v>0</v>
      </c>
      <c r="BA324">
        <f t="shared" si="100"/>
        <v>0</v>
      </c>
      <c r="BB324">
        <f t="shared" si="101"/>
        <v>1</v>
      </c>
      <c r="BC324">
        <f t="shared" si="102"/>
        <v>1</v>
      </c>
    </row>
    <row r="325" spans="37:55" x14ac:dyDescent="0.35">
      <c r="AK325" s="33">
        <v>42552</v>
      </c>
      <c r="AL325" s="96">
        <v>107.108702582085</v>
      </c>
      <c r="AN325" s="34">
        <v>7</v>
      </c>
      <c r="AO325" s="34">
        <v>26744505394188.199</v>
      </c>
      <c r="AP325" s="34">
        <v>-6771642336.6982298</v>
      </c>
      <c r="AR325" s="357">
        <f t="shared" si="92"/>
        <v>1.0830324909748146</v>
      </c>
      <c r="AS325" s="357">
        <f t="shared" si="93"/>
        <v>0</v>
      </c>
      <c r="AT325" s="357">
        <f t="shared" si="94"/>
        <v>1.2319991154682746</v>
      </c>
      <c r="AU325" s="357">
        <f t="shared" si="95"/>
        <v>18.99546413229093</v>
      </c>
      <c r="AV325" s="357"/>
      <c r="AW325" s="144">
        <f t="shared" si="96"/>
        <v>2.8011204481792717E-3</v>
      </c>
      <c r="AX325">
        <f t="shared" si="97"/>
        <v>0</v>
      </c>
      <c r="AY325">
        <f t="shared" si="98"/>
        <v>0</v>
      </c>
      <c r="AZ325">
        <f t="shared" si="99"/>
        <v>0</v>
      </c>
      <c r="BA325">
        <f t="shared" si="100"/>
        <v>0</v>
      </c>
      <c r="BB325">
        <f t="shared" si="101"/>
        <v>1</v>
      </c>
      <c r="BC325">
        <f t="shared" si="102"/>
        <v>0</v>
      </c>
    </row>
    <row r="326" spans="37:55" x14ac:dyDescent="0.35">
      <c r="AK326" s="33">
        <v>42583</v>
      </c>
      <c r="AL326" s="96">
        <v>106.343640420784</v>
      </c>
      <c r="AN326" s="34">
        <v>7</v>
      </c>
      <c r="AO326" s="34">
        <v>27110501840840.898</v>
      </c>
      <c r="AP326" s="34">
        <v>-7770088814.38451</v>
      </c>
      <c r="AR326" s="357">
        <f t="shared" si="92"/>
        <v>-0.71428571428608401</v>
      </c>
      <c r="AS326" s="357">
        <f t="shared" si="93"/>
        <v>0</v>
      </c>
      <c r="AT326" s="357">
        <f t="shared" si="94"/>
        <v>1.3684921117749789</v>
      </c>
      <c r="AU326" s="357">
        <f t="shared" si="95"/>
        <v>-14.744524711166457</v>
      </c>
      <c r="AV326" s="357"/>
      <c r="AW326" s="144">
        <f t="shared" si="96"/>
        <v>2.8011204481792717E-3</v>
      </c>
      <c r="AX326">
        <f t="shared" si="97"/>
        <v>0</v>
      </c>
      <c r="AY326">
        <f t="shared" si="98"/>
        <v>0</v>
      </c>
      <c r="AZ326">
        <f t="shared" si="99"/>
        <v>0</v>
      </c>
      <c r="BA326">
        <f t="shared" si="100"/>
        <v>0</v>
      </c>
      <c r="BB326">
        <f t="shared" si="101"/>
        <v>0</v>
      </c>
      <c r="BC326">
        <f t="shared" si="102"/>
        <v>0</v>
      </c>
    </row>
    <row r="327" spans="37:55" x14ac:dyDescent="0.35">
      <c r="AK327" s="33">
        <v>42614</v>
      </c>
      <c r="AL327" s="96">
        <v>105.961109340134</v>
      </c>
      <c r="AN327" s="34">
        <v>7</v>
      </c>
      <c r="AO327" s="34">
        <v>28331628509268.5</v>
      </c>
      <c r="AP327" s="34">
        <v>-9990872130.1470299</v>
      </c>
      <c r="AR327" s="357">
        <f t="shared" si="92"/>
        <v>-0.3597122302155405</v>
      </c>
      <c r="AS327" s="357">
        <f t="shared" si="93"/>
        <v>0</v>
      </c>
      <c r="AT327" s="357">
        <f t="shared" si="94"/>
        <v>4.5042569687442029</v>
      </c>
      <c r="AU327" s="357">
        <f t="shared" si="95"/>
        <v>-28.581183160368212</v>
      </c>
      <c r="AV327" s="357"/>
      <c r="AW327" s="144">
        <f t="shared" si="96"/>
        <v>2.8011204481792717E-3</v>
      </c>
      <c r="AX327">
        <f t="shared" si="97"/>
        <v>0</v>
      </c>
      <c r="AY327">
        <f t="shared" si="98"/>
        <v>0</v>
      </c>
      <c r="AZ327">
        <f t="shared" si="99"/>
        <v>0</v>
      </c>
      <c r="BA327">
        <f t="shared" si="100"/>
        <v>0</v>
      </c>
      <c r="BB327">
        <f t="shared" si="101"/>
        <v>0</v>
      </c>
      <c r="BC327">
        <f t="shared" si="102"/>
        <v>0</v>
      </c>
    </row>
    <row r="328" spans="37:55" x14ac:dyDescent="0.35">
      <c r="AK328" s="33">
        <v>42644</v>
      </c>
      <c r="AL328" s="96">
        <v>106.343640420784</v>
      </c>
      <c r="AN328" s="34">
        <v>6.75</v>
      </c>
      <c r="AO328" s="34">
        <v>27898048937752</v>
      </c>
      <c r="AP328" s="34">
        <v>-10005182156.805099</v>
      </c>
      <c r="AR328" s="357">
        <f t="shared" ref="AR328:AR364" si="103">((AL328-AL327)/AL327)*100</f>
        <v>0.36101083032462078</v>
      </c>
      <c r="AS328" s="357">
        <f t="shared" ref="AS328:AS364" si="104">AN328-AN327</f>
        <v>-0.25</v>
      </c>
      <c r="AT328" s="357">
        <f t="shared" ref="AT328:AT364" si="105">((AO328-AO327)/AO327)*100</f>
        <v>-1.5303729235848811</v>
      </c>
      <c r="AU328" s="357">
        <f t="shared" ref="AU328:AU364" si="106">((AP328-AP327)/AP327)*-100</f>
        <v>-0.14323100597884458</v>
      </c>
      <c r="AV328" s="357"/>
      <c r="AW328" s="144">
        <f t="shared" ref="AW328:AW363" si="107">1/357</f>
        <v>2.8011204481792717E-3</v>
      </c>
      <c r="AX328">
        <f t="shared" ref="AX328:AX364" si="108">IF(AND(AS328&gt;0,AR328&lt;0),1,0)</f>
        <v>0</v>
      </c>
      <c r="AY328">
        <f t="shared" ref="AY328:AY364" si="109">IF(AND(AT328&lt;0,AR328&lt;0),1,0)</f>
        <v>0</v>
      </c>
      <c r="AZ328">
        <f t="shared" ref="AZ328:AZ364" si="110">IF(AND(AU328&gt;0,AR328&lt;0),1,0)</f>
        <v>0</v>
      </c>
      <c r="BA328">
        <f t="shared" ref="BA328:BA364" si="111">IF(AND(AS328&lt;0,AR328&gt;0),1,0)</f>
        <v>1</v>
      </c>
      <c r="BB328">
        <f t="shared" ref="BB328:BB364" si="112">IF(AND(AT328&gt;0,AR328&gt;0),1,0)</f>
        <v>0</v>
      </c>
      <c r="BC328">
        <f t="shared" ref="BC328:BC364" si="113">IF(AND(AU328&lt;0,AR328&gt;0),1,0)</f>
        <v>1</v>
      </c>
    </row>
    <row r="329" spans="37:55" x14ac:dyDescent="0.35">
      <c r="AK329" s="33">
        <v>42675</v>
      </c>
      <c r="AL329" s="96">
        <v>105.961109340134</v>
      </c>
      <c r="AN329" s="34">
        <v>6.75</v>
      </c>
      <c r="AO329" s="34">
        <v>21094888633016.398</v>
      </c>
      <c r="AP329" s="34">
        <v>-12272460740.6842</v>
      </c>
      <c r="AR329" s="357">
        <f t="shared" si="103"/>
        <v>-0.3597122302155405</v>
      </c>
      <c r="AS329" s="357">
        <f t="shared" si="104"/>
        <v>0</v>
      </c>
      <c r="AT329" s="357">
        <f t="shared" si="105"/>
        <v>-24.3857924255394</v>
      </c>
      <c r="AU329" s="357">
        <f t="shared" si="106"/>
        <v>-22.66104253121463</v>
      </c>
      <c r="AV329" s="357"/>
      <c r="AW329" s="144">
        <f t="shared" si="107"/>
        <v>2.8011204481792717E-3</v>
      </c>
      <c r="AX329">
        <f t="shared" si="108"/>
        <v>0</v>
      </c>
      <c r="AY329">
        <f t="shared" si="109"/>
        <v>1</v>
      </c>
      <c r="AZ329">
        <f t="shared" si="110"/>
        <v>0</v>
      </c>
      <c r="BA329">
        <f t="shared" si="111"/>
        <v>0</v>
      </c>
      <c r="BB329">
        <f t="shared" si="112"/>
        <v>0</v>
      </c>
      <c r="BC329">
        <f t="shared" si="113"/>
        <v>0</v>
      </c>
    </row>
    <row r="330" spans="37:55" x14ac:dyDescent="0.35">
      <c r="AK330" s="33">
        <v>42705</v>
      </c>
      <c r="AL330" s="96">
        <v>105.196047178833</v>
      </c>
      <c r="AN330" s="34">
        <v>6.75</v>
      </c>
      <c r="AO330" s="34">
        <v>20080601177080.5</v>
      </c>
      <c r="AP330" s="34">
        <v>-9790455552.5394707</v>
      </c>
      <c r="AR330" s="357">
        <f t="shared" si="103"/>
        <v>-0.7220216606501938</v>
      </c>
      <c r="AS330" s="357">
        <f t="shared" si="104"/>
        <v>0</v>
      </c>
      <c r="AT330" s="357">
        <f t="shared" si="105"/>
        <v>-4.8082143195029676</v>
      </c>
      <c r="AU330" s="357">
        <f t="shared" si="106"/>
        <v>20.224185194715528</v>
      </c>
      <c r="AV330" s="357"/>
      <c r="AW330" s="144">
        <f t="shared" si="107"/>
        <v>2.8011204481792717E-3</v>
      </c>
      <c r="AX330">
        <f t="shared" si="108"/>
        <v>0</v>
      </c>
      <c r="AY330">
        <f t="shared" si="109"/>
        <v>1</v>
      </c>
      <c r="AZ330">
        <f t="shared" si="110"/>
        <v>1</v>
      </c>
      <c r="BA330">
        <f t="shared" si="111"/>
        <v>0</v>
      </c>
      <c r="BB330">
        <f t="shared" si="112"/>
        <v>0</v>
      </c>
      <c r="BC330">
        <f t="shared" si="113"/>
        <v>0</v>
      </c>
    </row>
    <row r="331" spans="37:55" x14ac:dyDescent="0.35">
      <c r="AK331" s="33">
        <v>42736</v>
      </c>
      <c r="AL331" s="96">
        <v>104.813516098183</v>
      </c>
      <c r="AN331" s="34">
        <v>6.75</v>
      </c>
      <c r="AO331" s="34">
        <v>21257668785573.199</v>
      </c>
      <c r="AP331" s="34">
        <v>-9838218744.6607094</v>
      </c>
      <c r="AR331" s="357">
        <f t="shared" si="103"/>
        <v>-0.36363636363607393</v>
      </c>
      <c r="AS331" s="357">
        <f t="shared" si="104"/>
        <v>0</v>
      </c>
      <c r="AT331" s="357">
        <f t="shared" si="105"/>
        <v>5.8617149860840572</v>
      </c>
      <c r="AU331" s="357">
        <f t="shared" si="106"/>
        <v>-0.48785464440262727</v>
      </c>
      <c r="AV331" s="357"/>
      <c r="AW331" s="144">
        <f t="shared" si="107"/>
        <v>2.8011204481792717E-3</v>
      </c>
      <c r="AX331">
        <f t="shared" si="108"/>
        <v>0</v>
      </c>
      <c r="AY331">
        <f t="shared" si="109"/>
        <v>0</v>
      </c>
      <c r="AZ331">
        <f t="shared" si="110"/>
        <v>0</v>
      </c>
      <c r="BA331">
        <f t="shared" si="111"/>
        <v>0</v>
      </c>
      <c r="BB331">
        <f t="shared" si="112"/>
        <v>0</v>
      </c>
      <c r="BC331">
        <f t="shared" si="113"/>
        <v>0</v>
      </c>
    </row>
    <row r="332" spans="37:55" x14ac:dyDescent="0.35">
      <c r="AK332" s="33">
        <v>42767</v>
      </c>
      <c r="AL332" s="96">
        <v>104.813516098183</v>
      </c>
      <c r="AN332" s="34">
        <v>6.75</v>
      </c>
      <c r="AO332" s="34">
        <v>22489536883386</v>
      </c>
      <c r="AP332" s="34">
        <v>-11568809336.875</v>
      </c>
      <c r="AR332" s="357">
        <f t="shared" si="103"/>
        <v>0</v>
      </c>
      <c r="AS332" s="357">
        <f t="shared" si="104"/>
        <v>0</v>
      </c>
      <c r="AT332" s="357">
        <f t="shared" si="105"/>
        <v>5.7949350431540472</v>
      </c>
      <c r="AU332" s="357">
        <f t="shared" si="106"/>
        <v>-17.590487029509259</v>
      </c>
      <c r="AV332" s="357"/>
      <c r="AW332" s="144">
        <f t="shared" si="107"/>
        <v>2.8011204481792717E-3</v>
      </c>
      <c r="AX332">
        <f t="shared" si="108"/>
        <v>0</v>
      </c>
      <c r="AY332">
        <f t="shared" si="109"/>
        <v>0</v>
      </c>
      <c r="AZ332">
        <f t="shared" si="110"/>
        <v>0</v>
      </c>
      <c r="BA332">
        <f t="shared" si="111"/>
        <v>0</v>
      </c>
      <c r="BB332">
        <f t="shared" si="112"/>
        <v>0</v>
      </c>
      <c r="BC332">
        <f t="shared" si="113"/>
        <v>0</v>
      </c>
    </row>
    <row r="333" spans="37:55" x14ac:dyDescent="0.35">
      <c r="AK333" s="33">
        <v>42795</v>
      </c>
      <c r="AL333" s="96">
        <v>105.196047178833</v>
      </c>
      <c r="AN333" s="34">
        <v>6.75</v>
      </c>
      <c r="AO333" s="34">
        <v>26293062389850.301</v>
      </c>
      <c r="AP333" s="34">
        <v>-12850607316.8165</v>
      </c>
      <c r="AR333" s="357">
        <f t="shared" si="103"/>
        <v>0.36496350364934327</v>
      </c>
      <c r="AS333" s="357">
        <f t="shared" si="104"/>
        <v>0</v>
      </c>
      <c r="AT333" s="357">
        <f t="shared" si="105"/>
        <v>16.912422546478183</v>
      </c>
      <c r="AU333" s="357">
        <f t="shared" si="106"/>
        <v>-11.079774440190944</v>
      </c>
      <c r="AV333" s="357"/>
      <c r="AW333" s="144">
        <f t="shared" si="107"/>
        <v>2.8011204481792717E-3</v>
      </c>
      <c r="AX333">
        <f t="shared" si="108"/>
        <v>0</v>
      </c>
      <c r="AY333">
        <f t="shared" si="109"/>
        <v>0</v>
      </c>
      <c r="AZ333">
        <f t="shared" si="110"/>
        <v>0</v>
      </c>
      <c r="BA333">
        <f t="shared" si="111"/>
        <v>0</v>
      </c>
      <c r="BB333">
        <f t="shared" si="112"/>
        <v>1</v>
      </c>
      <c r="BC333">
        <f t="shared" si="113"/>
        <v>1</v>
      </c>
    </row>
    <row r="334" spans="37:55" x14ac:dyDescent="0.35">
      <c r="AK334" s="33">
        <v>42826</v>
      </c>
      <c r="AL334" s="96">
        <v>105.961109340134</v>
      </c>
      <c r="AN334" s="34">
        <v>6.5</v>
      </c>
      <c r="AO334" s="34">
        <v>25694513854620.598</v>
      </c>
      <c r="AP334" s="34">
        <v>-14275374209.242001</v>
      </c>
      <c r="AR334" s="357">
        <f t="shared" si="103"/>
        <v>0.72727272727310699</v>
      </c>
      <c r="AS334" s="357">
        <f t="shared" si="104"/>
        <v>-0.25</v>
      </c>
      <c r="AT334" s="357">
        <f t="shared" si="105"/>
        <v>-2.2764504429151469</v>
      </c>
      <c r="AU334" s="357">
        <f t="shared" si="106"/>
        <v>-11.087156095424605</v>
      </c>
      <c r="AV334" s="357"/>
      <c r="AW334" s="144">
        <f t="shared" si="107"/>
        <v>2.8011204481792717E-3</v>
      </c>
      <c r="AX334">
        <f t="shared" si="108"/>
        <v>0</v>
      </c>
      <c r="AY334">
        <f t="shared" si="109"/>
        <v>0</v>
      </c>
      <c r="AZ334">
        <f t="shared" si="110"/>
        <v>0</v>
      </c>
      <c r="BA334">
        <f t="shared" si="111"/>
        <v>1</v>
      </c>
      <c r="BB334">
        <f t="shared" si="112"/>
        <v>0</v>
      </c>
      <c r="BC334">
        <f t="shared" si="113"/>
        <v>1</v>
      </c>
    </row>
    <row r="335" spans="37:55" x14ac:dyDescent="0.35">
      <c r="AK335" s="33">
        <v>42856</v>
      </c>
      <c r="AL335" s="96">
        <v>106.343640420784</v>
      </c>
      <c r="AN335" s="34">
        <v>6.5</v>
      </c>
      <c r="AO335" s="34">
        <v>26025834859334.301</v>
      </c>
      <c r="AP335" s="34">
        <v>-13450158677.1271</v>
      </c>
      <c r="AR335" s="357">
        <f t="shared" si="103"/>
        <v>0.36101083032462078</v>
      </c>
      <c r="AS335" s="357">
        <f t="shared" si="104"/>
        <v>0</v>
      </c>
      <c r="AT335" s="357">
        <f t="shared" si="105"/>
        <v>1.289462048545909</v>
      </c>
      <c r="AU335" s="357">
        <f t="shared" si="106"/>
        <v>5.7806928212126936</v>
      </c>
      <c r="AV335" s="357"/>
      <c r="AW335" s="144">
        <f t="shared" si="107"/>
        <v>2.8011204481792717E-3</v>
      </c>
      <c r="AX335">
        <f t="shared" si="108"/>
        <v>0</v>
      </c>
      <c r="AY335">
        <f t="shared" si="109"/>
        <v>0</v>
      </c>
      <c r="AZ335">
        <f t="shared" si="110"/>
        <v>0</v>
      </c>
      <c r="BA335">
        <f t="shared" si="111"/>
        <v>0</v>
      </c>
      <c r="BB335">
        <f t="shared" si="112"/>
        <v>1</v>
      </c>
      <c r="BC335">
        <f t="shared" si="113"/>
        <v>0</v>
      </c>
    </row>
    <row r="336" spans="37:55" x14ac:dyDescent="0.35">
      <c r="AK336" s="33">
        <v>42887</v>
      </c>
      <c r="AL336" s="96">
        <v>107.108702582085</v>
      </c>
      <c r="AN336" s="34">
        <v>6.5</v>
      </c>
      <c r="AO336" s="34">
        <v>26807219313914.5</v>
      </c>
      <c r="AP336" s="34">
        <v>-14010652866.1717</v>
      </c>
      <c r="AR336" s="357">
        <f t="shared" si="103"/>
        <v>0.71942446043202968</v>
      </c>
      <c r="AS336" s="357">
        <f t="shared" si="104"/>
        <v>0</v>
      </c>
      <c r="AT336" s="357">
        <f t="shared" si="105"/>
        <v>3.002341553319861</v>
      </c>
      <c r="AU336" s="357">
        <f t="shared" si="106"/>
        <v>-4.167193878520985</v>
      </c>
      <c r="AV336" s="357"/>
      <c r="AW336" s="144">
        <f t="shared" si="107"/>
        <v>2.8011204481792717E-3</v>
      </c>
      <c r="AX336">
        <f t="shared" si="108"/>
        <v>0</v>
      </c>
      <c r="AY336">
        <f t="shared" si="109"/>
        <v>0</v>
      </c>
      <c r="AZ336">
        <f t="shared" si="110"/>
        <v>0</v>
      </c>
      <c r="BA336">
        <f t="shared" si="111"/>
        <v>0</v>
      </c>
      <c r="BB336">
        <f t="shared" si="112"/>
        <v>1</v>
      </c>
      <c r="BC336">
        <f t="shared" si="113"/>
        <v>1</v>
      </c>
    </row>
    <row r="337" spans="37:55" x14ac:dyDescent="0.35">
      <c r="AK337" s="33">
        <v>42917</v>
      </c>
      <c r="AL337" s="96">
        <v>109.021357985336</v>
      </c>
      <c r="AN337" s="34">
        <v>6.5</v>
      </c>
      <c r="AO337" s="34">
        <v>27185061944354.602</v>
      </c>
      <c r="AP337" s="34">
        <v>-11178408156.8911</v>
      </c>
      <c r="AR337" s="357">
        <f t="shared" si="103"/>
        <v>1.7857142857137969</v>
      </c>
      <c r="AS337" s="357">
        <f t="shared" si="104"/>
        <v>0</v>
      </c>
      <c r="AT337" s="357">
        <f t="shared" si="105"/>
        <v>1.4094808790704352</v>
      </c>
      <c r="AU337" s="357">
        <f t="shared" si="106"/>
        <v>20.214937421788314</v>
      </c>
      <c r="AV337" s="357"/>
      <c r="AW337" s="144">
        <f t="shared" si="107"/>
        <v>2.8011204481792717E-3</v>
      </c>
      <c r="AX337">
        <f t="shared" si="108"/>
        <v>0</v>
      </c>
      <c r="AY337">
        <f t="shared" si="109"/>
        <v>0</v>
      </c>
      <c r="AZ337">
        <f t="shared" si="110"/>
        <v>0</v>
      </c>
      <c r="BA337">
        <f t="shared" si="111"/>
        <v>0</v>
      </c>
      <c r="BB337">
        <f t="shared" si="112"/>
        <v>1</v>
      </c>
      <c r="BC337">
        <f t="shared" si="113"/>
        <v>0</v>
      </c>
    </row>
    <row r="338" spans="37:55" x14ac:dyDescent="0.35">
      <c r="AK338" s="33">
        <v>42948</v>
      </c>
      <c r="AL338" s="96">
        <v>109.021357985336</v>
      </c>
      <c r="AN338" s="34">
        <v>6.25</v>
      </c>
      <c r="AO338" s="34">
        <v>27534504255927.902</v>
      </c>
      <c r="AP338" s="34">
        <v>-12773135558.927301</v>
      </c>
      <c r="AR338" s="357">
        <f t="shared" si="103"/>
        <v>0</v>
      </c>
      <c r="AS338" s="357">
        <f t="shared" si="104"/>
        <v>-0.25</v>
      </c>
      <c r="AT338" s="357">
        <f t="shared" si="105"/>
        <v>1.2854203249143887</v>
      </c>
      <c r="AU338" s="357">
        <f t="shared" si="106"/>
        <v>-14.266140399007595</v>
      </c>
      <c r="AV338" s="357"/>
      <c r="AW338" s="144">
        <f t="shared" si="107"/>
        <v>2.8011204481792717E-3</v>
      </c>
      <c r="AX338">
        <f t="shared" si="108"/>
        <v>0</v>
      </c>
      <c r="AY338">
        <f t="shared" si="109"/>
        <v>0</v>
      </c>
      <c r="AZ338">
        <f t="shared" si="110"/>
        <v>0</v>
      </c>
      <c r="BA338">
        <f t="shared" si="111"/>
        <v>0</v>
      </c>
      <c r="BB338">
        <f t="shared" si="112"/>
        <v>0</v>
      </c>
      <c r="BC338">
        <f t="shared" si="113"/>
        <v>0</v>
      </c>
    </row>
    <row r="339" spans="37:55" x14ac:dyDescent="0.35">
      <c r="AK339" s="33">
        <v>42979</v>
      </c>
      <c r="AL339" s="96">
        <v>109.021357985336</v>
      </c>
      <c r="AN339" s="34">
        <v>6.25</v>
      </c>
      <c r="AO339" s="34">
        <v>28633323342617.602</v>
      </c>
      <c r="AP339" s="34">
        <v>-10604941368.3339</v>
      </c>
      <c r="AR339" s="357">
        <f t="shared" si="103"/>
        <v>0</v>
      </c>
      <c r="AS339" s="357">
        <f t="shared" si="104"/>
        <v>0</v>
      </c>
      <c r="AT339" s="357">
        <f t="shared" si="105"/>
        <v>3.9906986393377122</v>
      </c>
      <c r="AU339" s="357">
        <f t="shared" si="106"/>
        <v>16.974643231418799</v>
      </c>
      <c r="AV339" s="357"/>
      <c r="AW339" s="144">
        <f t="shared" si="107"/>
        <v>2.8011204481792717E-3</v>
      </c>
      <c r="AX339">
        <f t="shared" si="108"/>
        <v>0</v>
      </c>
      <c r="AY339">
        <f t="shared" si="109"/>
        <v>0</v>
      </c>
      <c r="AZ339">
        <f t="shared" si="110"/>
        <v>0</v>
      </c>
      <c r="BA339">
        <f t="shared" si="111"/>
        <v>0</v>
      </c>
      <c r="BB339">
        <f t="shared" si="112"/>
        <v>0</v>
      </c>
      <c r="BC339">
        <f t="shared" si="113"/>
        <v>0</v>
      </c>
    </row>
    <row r="340" spans="37:55" x14ac:dyDescent="0.35">
      <c r="AK340" s="33">
        <v>43009</v>
      </c>
      <c r="AL340" s="96">
        <v>109.786420146637</v>
      </c>
      <c r="AN340" s="34">
        <v>6.25</v>
      </c>
      <c r="AO340" s="34">
        <v>28516880484964.5</v>
      </c>
      <c r="AP340" s="34">
        <v>-13477387586.757301</v>
      </c>
      <c r="AR340" s="357">
        <f t="shared" si="103"/>
        <v>0.70175438596527884</v>
      </c>
      <c r="AS340" s="357">
        <f t="shared" si="104"/>
        <v>0</v>
      </c>
      <c r="AT340" s="357">
        <f t="shared" si="105"/>
        <v>-0.40666902776105268</v>
      </c>
      <c r="AU340" s="357">
        <f t="shared" si="106"/>
        <v>-27.085922671863667</v>
      </c>
      <c r="AV340" s="357"/>
      <c r="AW340" s="144">
        <f t="shared" si="107"/>
        <v>2.8011204481792717E-3</v>
      </c>
      <c r="AX340">
        <f t="shared" si="108"/>
        <v>0</v>
      </c>
      <c r="AY340">
        <f t="shared" si="109"/>
        <v>0</v>
      </c>
      <c r="AZ340">
        <f t="shared" si="110"/>
        <v>0</v>
      </c>
      <c r="BA340">
        <f t="shared" si="111"/>
        <v>0</v>
      </c>
      <c r="BB340">
        <f t="shared" si="112"/>
        <v>0</v>
      </c>
      <c r="BC340">
        <f t="shared" si="113"/>
        <v>1</v>
      </c>
    </row>
    <row r="341" spans="37:55" x14ac:dyDescent="0.35">
      <c r="AK341" s="33">
        <v>43040</v>
      </c>
      <c r="AL341" s="96">
        <v>110.168951227287</v>
      </c>
      <c r="AN341" s="34">
        <v>6.25</v>
      </c>
      <c r="AO341" s="34">
        <v>28387434046689.602</v>
      </c>
      <c r="AP341" s="34">
        <v>-13441495495.2432</v>
      </c>
      <c r="AR341" s="357">
        <f t="shared" si="103"/>
        <v>0.34843205574885017</v>
      </c>
      <c r="AS341" s="357">
        <f t="shared" si="104"/>
        <v>0</v>
      </c>
      <c r="AT341" s="357">
        <f t="shared" si="105"/>
        <v>-0.4539291678244714</v>
      </c>
      <c r="AU341" s="357">
        <f t="shared" si="106"/>
        <v>0.26631341781227774</v>
      </c>
      <c r="AV341" s="357"/>
      <c r="AW341" s="144">
        <f t="shared" si="107"/>
        <v>2.8011204481792717E-3</v>
      </c>
      <c r="AX341">
        <f t="shared" si="108"/>
        <v>0</v>
      </c>
      <c r="AY341">
        <f t="shared" si="109"/>
        <v>0</v>
      </c>
      <c r="AZ341">
        <f t="shared" si="110"/>
        <v>0</v>
      </c>
      <c r="BA341">
        <f t="shared" si="111"/>
        <v>0</v>
      </c>
      <c r="BB341">
        <f t="shared" si="112"/>
        <v>0</v>
      </c>
      <c r="BC341">
        <f t="shared" si="113"/>
        <v>0</v>
      </c>
    </row>
    <row r="342" spans="37:55" x14ac:dyDescent="0.35">
      <c r="AK342" s="33">
        <v>43070</v>
      </c>
      <c r="AL342" s="96">
        <v>109.403889065987</v>
      </c>
      <c r="AN342" s="34">
        <v>6.25</v>
      </c>
      <c r="AO342" s="34">
        <v>29083227417969.102</v>
      </c>
      <c r="AP342" s="34">
        <v>-13354408074.8813</v>
      </c>
      <c r="AR342" s="357">
        <f t="shared" si="103"/>
        <v>-0.69444444444389075</v>
      </c>
      <c r="AS342" s="357">
        <f t="shared" si="104"/>
        <v>0</v>
      </c>
      <c r="AT342" s="357">
        <f t="shared" si="105"/>
        <v>2.4510611636652659</v>
      </c>
      <c r="AU342" s="357">
        <f t="shared" si="106"/>
        <v>0.6478997846089346</v>
      </c>
      <c r="AV342" s="357"/>
      <c r="AW342" s="144">
        <f t="shared" si="107"/>
        <v>2.8011204481792717E-3</v>
      </c>
      <c r="AX342">
        <f t="shared" si="108"/>
        <v>0</v>
      </c>
      <c r="AY342">
        <f t="shared" si="109"/>
        <v>0</v>
      </c>
      <c r="AZ342">
        <f t="shared" si="110"/>
        <v>1</v>
      </c>
      <c r="BA342">
        <f t="shared" si="111"/>
        <v>0</v>
      </c>
      <c r="BB342">
        <f t="shared" si="112"/>
        <v>0</v>
      </c>
      <c r="BC342">
        <f t="shared" si="113"/>
        <v>0</v>
      </c>
    </row>
    <row r="343" spans="37:55" x14ac:dyDescent="0.35">
      <c r="AK343" s="33">
        <v>43101</v>
      </c>
      <c r="AL343" s="96">
        <v>110.168951227287</v>
      </c>
      <c r="AN343" s="34">
        <v>6.25</v>
      </c>
      <c r="AO343" s="34">
        <v>29537504411044.301</v>
      </c>
      <c r="AP343" s="34">
        <v>-15327251291.702999</v>
      </c>
      <c r="AR343" s="357">
        <f t="shared" si="103"/>
        <v>0.69930069930013783</v>
      </c>
      <c r="AS343" s="357">
        <f t="shared" si="104"/>
        <v>0</v>
      </c>
      <c r="AT343" s="357">
        <f t="shared" si="105"/>
        <v>1.5619896187811799</v>
      </c>
      <c r="AU343" s="357">
        <f t="shared" si="106"/>
        <v>-14.772973880680478</v>
      </c>
      <c r="AV343" s="357"/>
      <c r="AW343" s="144">
        <f t="shared" si="107"/>
        <v>2.8011204481792717E-3</v>
      </c>
      <c r="AX343">
        <f t="shared" si="108"/>
        <v>0</v>
      </c>
      <c r="AY343">
        <f t="shared" si="109"/>
        <v>0</v>
      </c>
      <c r="AZ343">
        <f t="shared" si="110"/>
        <v>0</v>
      </c>
      <c r="BA343">
        <f t="shared" si="111"/>
        <v>0</v>
      </c>
      <c r="BB343">
        <f t="shared" si="112"/>
        <v>1</v>
      </c>
      <c r="BC343">
        <f t="shared" si="113"/>
        <v>1</v>
      </c>
    </row>
    <row r="344" spans="37:55" x14ac:dyDescent="0.35">
      <c r="AK344" s="33">
        <v>43132</v>
      </c>
      <c r="AL344" s="96">
        <v>109.786420146637</v>
      </c>
      <c r="AN344" s="34">
        <v>6.25</v>
      </c>
      <c r="AO344" s="34">
        <v>29636555058488.5</v>
      </c>
      <c r="AP344" s="34">
        <v>-14345116284.387699</v>
      </c>
      <c r="AR344" s="357">
        <f t="shared" si="103"/>
        <v>-0.34722222222194538</v>
      </c>
      <c r="AS344" s="357">
        <f t="shared" si="104"/>
        <v>0</v>
      </c>
      <c r="AT344" s="357">
        <f t="shared" si="105"/>
        <v>0.33533857859421401</v>
      </c>
      <c r="AU344" s="357">
        <f t="shared" si="106"/>
        <v>6.4077699818685216</v>
      </c>
      <c r="AV344" s="357"/>
      <c r="AW344" s="144">
        <f t="shared" si="107"/>
        <v>2.8011204481792717E-3</v>
      </c>
      <c r="AX344">
        <f t="shared" si="108"/>
        <v>0</v>
      </c>
      <c r="AY344">
        <f t="shared" si="109"/>
        <v>0</v>
      </c>
      <c r="AZ344">
        <f t="shared" si="110"/>
        <v>1</v>
      </c>
      <c r="BA344">
        <f t="shared" si="111"/>
        <v>0</v>
      </c>
      <c r="BB344">
        <f t="shared" si="112"/>
        <v>0</v>
      </c>
      <c r="BC344">
        <f t="shared" si="113"/>
        <v>0</v>
      </c>
    </row>
    <row r="345" spans="37:55" x14ac:dyDescent="0.35">
      <c r="AK345" s="33">
        <v>43160</v>
      </c>
      <c r="AL345" s="96">
        <v>109.786420146637</v>
      </c>
      <c r="AN345" s="34">
        <v>6.25</v>
      </c>
      <c r="AO345" s="34">
        <v>32007438296251</v>
      </c>
      <c r="AP345" s="34">
        <v>-15736210216.612801</v>
      </c>
      <c r="AR345" s="357">
        <f t="shared" si="103"/>
        <v>0</v>
      </c>
      <c r="AS345" s="357">
        <f t="shared" si="104"/>
        <v>0</v>
      </c>
      <c r="AT345" s="357">
        <f t="shared" si="105"/>
        <v>7.9998610941234602</v>
      </c>
      <c r="AU345" s="357">
        <f t="shared" si="106"/>
        <v>-9.6973346513689727</v>
      </c>
      <c r="AV345" s="357"/>
      <c r="AW345" s="144">
        <f t="shared" si="107"/>
        <v>2.8011204481792717E-3</v>
      </c>
      <c r="AX345">
        <f t="shared" si="108"/>
        <v>0</v>
      </c>
      <c r="AY345">
        <f t="shared" si="109"/>
        <v>0</v>
      </c>
      <c r="AZ345">
        <f t="shared" si="110"/>
        <v>0</v>
      </c>
      <c r="BA345">
        <f t="shared" si="111"/>
        <v>0</v>
      </c>
      <c r="BB345">
        <f t="shared" si="112"/>
        <v>0</v>
      </c>
      <c r="BC345">
        <f t="shared" si="113"/>
        <v>0</v>
      </c>
    </row>
    <row r="346" spans="37:55" x14ac:dyDescent="0.35">
      <c r="AK346" s="33">
        <v>43191</v>
      </c>
      <c r="AL346" s="96">
        <v>110.168951227287</v>
      </c>
      <c r="AN346" s="34">
        <v>6.25</v>
      </c>
      <c r="AO346" s="34">
        <v>31355679691123</v>
      </c>
      <c r="AP346" s="34">
        <v>-14070374642.0847</v>
      </c>
      <c r="AR346" s="357">
        <f t="shared" si="103"/>
        <v>0.34843205574885017</v>
      </c>
      <c r="AS346" s="357">
        <f t="shared" si="104"/>
        <v>0</v>
      </c>
      <c r="AT346" s="357">
        <f t="shared" si="105"/>
        <v>-2.0362723161270293</v>
      </c>
      <c r="AU346" s="357">
        <f t="shared" si="106"/>
        <v>10.586002294055969</v>
      </c>
      <c r="AV346" s="357"/>
      <c r="AW346" s="144">
        <f t="shared" si="107"/>
        <v>2.8011204481792717E-3</v>
      </c>
      <c r="AX346">
        <f t="shared" si="108"/>
        <v>0</v>
      </c>
      <c r="AY346">
        <f t="shared" si="109"/>
        <v>0</v>
      </c>
      <c r="AZ346">
        <f t="shared" si="110"/>
        <v>0</v>
      </c>
      <c r="BA346">
        <f t="shared" si="111"/>
        <v>0</v>
      </c>
      <c r="BB346">
        <f t="shared" si="112"/>
        <v>0</v>
      </c>
      <c r="BC346">
        <f t="shared" si="113"/>
        <v>0</v>
      </c>
    </row>
    <row r="347" spans="37:55" x14ac:dyDescent="0.35">
      <c r="AK347" s="33">
        <v>43221</v>
      </c>
      <c r="AL347" s="96">
        <v>110.551482307938</v>
      </c>
      <c r="AN347" s="34">
        <v>6.25</v>
      </c>
      <c r="AO347" s="34">
        <v>31472581494831.199</v>
      </c>
      <c r="AP347" s="34">
        <v>-14062934732.368599</v>
      </c>
      <c r="AR347" s="357">
        <f t="shared" si="103"/>
        <v>0.34722222222286125</v>
      </c>
      <c r="AS347" s="357">
        <f t="shared" si="104"/>
        <v>0</v>
      </c>
      <c r="AT347" s="357">
        <f t="shared" si="105"/>
        <v>0.3728249709774108</v>
      </c>
      <c r="AU347" s="357">
        <f t="shared" si="106"/>
        <v>5.2876415201112074E-2</v>
      </c>
      <c r="AV347" s="357"/>
      <c r="AW347" s="144">
        <f t="shared" si="107"/>
        <v>2.8011204481792717E-3</v>
      </c>
      <c r="AX347">
        <f t="shared" si="108"/>
        <v>0</v>
      </c>
      <c r="AY347">
        <f t="shared" si="109"/>
        <v>0</v>
      </c>
      <c r="AZ347">
        <f t="shared" si="110"/>
        <v>0</v>
      </c>
      <c r="BA347">
        <f t="shared" si="111"/>
        <v>0</v>
      </c>
      <c r="BB347">
        <f t="shared" si="112"/>
        <v>1</v>
      </c>
      <c r="BC347">
        <f t="shared" si="113"/>
        <v>0</v>
      </c>
    </row>
    <row r="348" spans="37:55" x14ac:dyDescent="0.35">
      <c r="AK348" s="33">
        <v>43252</v>
      </c>
      <c r="AL348" s="96">
        <v>111.316544469238</v>
      </c>
      <c r="AN348" s="34">
        <v>6.5</v>
      </c>
      <c r="AO348" s="34">
        <v>31676657686217.699</v>
      </c>
      <c r="AP348" s="34">
        <v>-17492721674.817703</v>
      </c>
      <c r="AR348" s="357">
        <f t="shared" si="103"/>
        <v>0.69204152249079331</v>
      </c>
      <c r="AS348" s="357">
        <f t="shared" si="104"/>
        <v>0.25</v>
      </c>
      <c r="AT348" s="357">
        <f t="shared" si="105"/>
        <v>0.64842533307925765</v>
      </c>
      <c r="AU348" s="357">
        <f t="shared" si="106"/>
        <v>-24.388842071170096</v>
      </c>
      <c r="AV348" s="357"/>
      <c r="AW348" s="144">
        <f t="shared" si="107"/>
        <v>2.8011204481792717E-3</v>
      </c>
      <c r="AX348">
        <f t="shared" si="108"/>
        <v>0</v>
      </c>
      <c r="AY348">
        <f t="shared" si="109"/>
        <v>0</v>
      </c>
      <c r="AZ348">
        <f t="shared" si="110"/>
        <v>0</v>
      </c>
      <c r="BA348">
        <f t="shared" si="111"/>
        <v>0</v>
      </c>
      <c r="BB348">
        <f t="shared" si="112"/>
        <v>1</v>
      </c>
      <c r="BC348">
        <f t="shared" si="113"/>
        <v>1</v>
      </c>
    </row>
    <row r="349" spans="37:55" x14ac:dyDescent="0.35">
      <c r="AK349" s="33">
        <v>43282</v>
      </c>
      <c r="AL349" s="96">
        <v>115.14185527574099</v>
      </c>
      <c r="AN349" s="34">
        <v>6.5</v>
      </c>
      <c r="AO349" s="34">
        <v>31951586606726.5</v>
      </c>
      <c r="AP349" s="34">
        <v>-17660783232.660999</v>
      </c>
      <c r="AR349" s="357">
        <f t="shared" si="103"/>
        <v>3.4364261168384647</v>
      </c>
      <c r="AS349" s="357">
        <f t="shared" si="104"/>
        <v>0</v>
      </c>
      <c r="AT349" s="357">
        <f t="shared" si="105"/>
        <v>0.86792275634692517</v>
      </c>
      <c r="AU349" s="357">
        <f t="shared" si="106"/>
        <v>-0.96075133971424997</v>
      </c>
      <c r="AV349" s="357"/>
      <c r="AW349" s="144">
        <f t="shared" si="107"/>
        <v>2.8011204481792717E-3</v>
      </c>
      <c r="AX349">
        <f t="shared" si="108"/>
        <v>0</v>
      </c>
      <c r="AY349">
        <f t="shared" si="109"/>
        <v>0</v>
      </c>
      <c r="AZ349">
        <f t="shared" si="110"/>
        <v>0</v>
      </c>
      <c r="BA349">
        <f t="shared" si="111"/>
        <v>0</v>
      </c>
      <c r="BB349">
        <f t="shared" si="112"/>
        <v>1</v>
      </c>
      <c r="BC349">
        <f t="shared" si="113"/>
        <v>1</v>
      </c>
    </row>
    <row r="350" spans="37:55" x14ac:dyDescent="0.35">
      <c r="AK350" s="33">
        <v>43313</v>
      </c>
      <c r="AL350" s="96">
        <v>115.14185527574099</v>
      </c>
      <c r="AN350" s="34">
        <v>6.75</v>
      </c>
      <c r="AO350" s="34">
        <v>32422421421697.098</v>
      </c>
      <c r="AP350" s="34">
        <v>-17798209014.1394</v>
      </c>
      <c r="AR350" s="357">
        <f t="shared" si="103"/>
        <v>0</v>
      </c>
      <c r="AS350" s="357">
        <f t="shared" si="104"/>
        <v>0.25</v>
      </c>
      <c r="AT350" s="357">
        <f t="shared" si="105"/>
        <v>1.4735882157146987</v>
      </c>
      <c r="AU350" s="357">
        <f t="shared" si="106"/>
        <v>-0.77814092199632789</v>
      </c>
      <c r="AV350" s="357"/>
      <c r="AW350" s="144">
        <f t="shared" si="107"/>
        <v>2.8011204481792717E-3</v>
      </c>
      <c r="AX350">
        <f t="shared" si="108"/>
        <v>0</v>
      </c>
      <c r="AY350">
        <f t="shared" si="109"/>
        <v>0</v>
      </c>
      <c r="AZ350">
        <f t="shared" si="110"/>
        <v>0</v>
      </c>
      <c r="BA350">
        <f t="shared" si="111"/>
        <v>0</v>
      </c>
      <c r="BB350">
        <f t="shared" si="112"/>
        <v>0</v>
      </c>
      <c r="BC350">
        <f t="shared" si="113"/>
        <v>0</v>
      </c>
    </row>
    <row r="351" spans="37:55" x14ac:dyDescent="0.35">
      <c r="AK351" s="33">
        <v>43344</v>
      </c>
      <c r="AL351" s="96">
        <v>115.14185527574099</v>
      </c>
      <c r="AN351" s="34">
        <v>6.75</v>
      </c>
      <c r="AO351" s="34">
        <v>32688500890365.5</v>
      </c>
      <c r="AP351" s="34">
        <v>-16116752862.088699</v>
      </c>
      <c r="AR351" s="357">
        <f t="shared" si="103"/>
        <v>0</v>
      </c>
      <c r="AS351" s="357">
        <f t="shared" si="104"/>
        <v>0</v>
      </c>
      <c r="AT351" s="357">
        <f t="shared" si="105"/>
        <v>0.82066501205348541</v>
      </c>
      <c r="AU351" s="357">
        <f t="shared" si="106"/>
        <v>9.4473334407687037</v>
      </c>
      <c r="AV351" s="357"/>
      <c r="AW351" s="144">
        <f t="shared" si="107"/>
        <v>2.8011204481792717E-3</v>
      </c>
      <c r="AX351">
        <f t="shared" si="108"/>
        <v>0</v>
      </c>
      <c r="AY351">
        <f t="shared" si="109"/>
        <v>0</v>
      </c>
      <c r="AZ351">
        <f t="shared" si="110"/>
        <v>0</v>
      </c>
      <c r="BA351">
        <f t="shared" si="111"/>
        <v>0</v>
      </c>
      <c r="BB351">
        <f t="shared" si="112"/>
        <v>0</v>
      </c>
      <c r="BC351">
        <f t="shared" si="113"/>
        <v>0</v>
      </c>
    </row>
    <row r="352" spans="37:55" x14ac:dyDescent="0.35">
      <c r="AK352" s="33">
        <v>43374</v>
      </c>
      <c r="AL352" s="96">
        <v>115.52438635639101</v>
      </c>
      <c r="AN352" s="34">
        <v>6.75</v>
      </c>
      <c r="AO352" s="34">
        <v>32767789185913.203</v>
      </c>
      <c r="AP352" s="34">
        <v>-16618555019.350601</v>
      </c>
      <c r="AR352" s="357">
        <f t="shared" si="103"/>
        <v>0.33222591362100973</v>
      </c>
      <c r="AS352" s="357">
        <f t="shared" si="104"/>
        <v>0</v>
      </c>
      <c r="AT352" s="357">
        <f t="shared" si="105"/>
        <v>0.242557148196026</v>
      </c>
      <c r="AU352" s="357">
        <f t="shared" si="106"/>
        <v>-3.113543786120136</v>
      </c>
      <c r="AV352" s="357"/>
      <c r="AW352" s="144">
        <f t="shared" si="107"/>
        <v>2.8011204481792717E-3</v>
      </c>
      <c r="AX352">
        <f t="shared" si="108"/>
        <v>0</v>
      </c>
      <c r="AY352">
        <f t="shared" si="109"/>
        <v>0</v>
      </c>
      <c r="AZ352">
        <f t="shared" si="110"/>
        <v>0</v>
      </c>
      <c r="BA352">
        <f t="shared" si="111"/>
        <v>0</v>
      </c>
      <c r="BB352">
        <f t="shared" si="112"/>
        <v>1</v>
      </c>
      <c r="BC352">
        <f t="shared" si="113"/>
        <v>1</v>
      </c>
    </row>
    <row r="353" spans="37:55" x14ac:dyDescent="0.35">
      <c r="AK353" s="33">
        <v>43405</v>
      </c>
      <c r="AL353" s="96">
        <v>115.52438635639101</v>
      </c>
      <c r="AN353" s="34">
        <v>6.75</v>
      </c>
      <c r="AO353" s="34">
        <v>32979546731723.801</v>
      </c>
      <c r="AP353" s="34">
        <v>-15892860942.5769</v>
      </c>
      <c r="AR353" s="357">
        <f t="shared" si="103"/>
        <v>0</v>
      </c>
      <c r="AS353" s="357">
        <f t="shared" si="104"/>
        <v>0</v>
      </c>
      <c r="AT353" s="357">
        <f t="shared" si="105"/>
        <v>0.64623690237128273</v>
      </c>
      <c r="AU353" s="357">
        <f t="shared" si="106"/>
        <v>4.3667700105617149</v>
      </c>
      <c r="AV353" s="357"/>
      <c r="AW353" s="144">
        <f t="shared" si="107"/>
        <v>2.8011204481792717E-3</v>
      </c>
      <c r="AX353">
        <f t="shared" si="108"/>
        <v>0</v>
      </c>
      <c r="AY353">
        <f t="shared" si="109"/>
        <v>0</v>
      </c>
      <c r="AZ353">
        <f t="shared" si="110"/>
        <v>0</v>
      </c>
      <c r="BA353">
        <f t="shared" si="111"/>
        <v>0</v>
      </c>
      <c r="BB353">
        <f t="shared" si="112"/>
        <v>0</v>
      </c>
      <c r="BC353">
        <f t="shared" si="113"/>
        <v>0</v>
      </c>
    </row>
    <row r="354" spans="37:55" x14ac:dyDescent="0.35">
      <c r="AK354" s="33">
        <v>43435</v>
      </c>
      <c r="AL354" s="96">
        <v>115.14185527574099</v>
      </c>
      <c r="AN354" s="34">
        <v>6.75</v>
      </c>
      <c r="AO354" s="34">
        <v>33051344391146</v>
      </c>
      <c r="AP354" s="34">
        <v>-13768252733.3577</v>
      </c>
      <c r="AR354" s="357">
        <f t="shared" si="103"/>
        <v>-0.33112582781431849</v>
      </c>
      <c r="AS354" s="357">
        <f t="shared" si="104"/>
        <v>0</v>
      </c>
      <c r="AT354" s="357">
        <f t="shared" si="105"/>
        <v>0.21770359673601991</v>
      </c>
      <c r="AU354" s="357">
        <f t="shared" si="106"/>
        <v>13.368318120291258</v>
      </c>
      <c r="AV354" s="357"/>
      <c r="AW354" s="144">
        <f t="shared" si="107"/>
        <v>2.8011204481792717E-3</v>
      </c>
      <c r="AX354">
        <f t="shared" si="108"/>
        <v>0</v>
      </c>
      <c r="AY354">
        <f t="shared" si="109"/>
        <v>0</v>
      </c>
      <c r="AZ354">
        <f t="shared" si="110"/>
        <v>1</v>
      </c>
      <c r="BA354">
        <f t="shared" si="111"/>
        <v>0</v>
      </c>
      <c r="BB354">
        <f t="shared" si="112"/>
        <v>0</v>
      </c>
      <c r="BC354">
        <f t="shared" si="113"/>
        <v>0</v>
      </c>
    </row>
    <row r="355" spans="37:55" x14ac:dyDescent="0.35">
      <c r="AK355" s="33">
        <v>43466</v>
      </c>
      <c r="AL355" s="96">
        <v>117.43704175964299</v>
      </c>
      <c r="AN355" s="34">
        <v>6.75</v>
      </c>
      <c r="AO355" s="34">
        <v>33910255609194.598</v>
      </c>
      <c r="AP355" s="34">
        <v>-15097062089.3932</v>
      </c>
      <c r="AR355" s="357">
        <f t="shared" si="103"/>
        <v>1.9933554817277366</v>
      </c>
      <c r="AS355" s="357">
        <f t="shared" si="104"/>
        <v>0</v>
      </c>
      <c r="AT355" s="357">
        <f t="shared" si="105"/>
        <v>2.5987179458838843</v>
      </c>
      <c r="AU355" s="357">
        <f t="shared" si="106"/>
        <v>-9.6512562760855083</v>
      </c>
      <c r="AV355" s="357"/>
      <c r="AW355" s="144">
        <f t="shared" si="107"/>
        <v>2.8011204481792717E-3</v>
      </c>
      <c r="AX355">
        <f t="shared" si="108"/>
        <v>0</v>
      </c>
      <c r="AY355">
        <f t="shared" si="109"/>
        <v>0</v>
      </c>
      <c r="AZ355">
        <f t="shared" si="110"/>
        <v>0</v>
      </c>
      <c r="BA355">
        <f t="shared" si="111"/>
        <v>0</v>
      </c>
      <c r="BB355">
        <f t="shared" si="112"/>
        <v>1</v>
      </c>
      <c r="BC355">
        <f t="shared" si="113"/>
        <v>1</v>
      </c>
    </row>
    <row r="356" spans="37:55" x14ac:dyDescent="0.35">
      <c r="AK356" s="33">
        <v>43497</v>
      </c>
      <c r="AL356" s="96">
        <v>117.43704175964299</v>
      </c>
      <c r="AN356" s="34">
        <v>6.5</v>
      </c>
      <c r="AO356" s="34">
        <v>34519334495220.898</v>
      </c>
      <c r="AP356" s="34">
        <v>-12276741833.1189</v>
      </c>
      <c r="AR356" s="357">
        <f t="shared" si="103"/>
        <v>0</v>
      </c>
      <c r="AS356" s="357">
        <f t="shared" si="104"/>
        <v>-0.25</v>
      </c>
      <c r="AT356" s="357">
        <f t="shared" si="105"/>
        <v>1.7961494983870074</v>
      </c>
      <c r="AU356" s="357">
        <f t="shared" si="106"/>
        <v>18.681252283222594</v>
      </c>
      <c r="AV356" s="357"/>
      <c r="AW356" s="144">
        <f t="shared" si="107"/>
        <v>2.8011204481792717E-3</v>
      </c>
      <c r="AX356">
        <f t="shared" si="108"/>
        <v>0</v>
      </c>
      <c r="AY356">
        <f t="shared" si="109"/>
        <v>0</v>
      </c>
      <c r="AZ356">
        <f t="shared" si="110"/>
        <v>0</v>
      </c>
      <c r="BA356">
        <f t="shared" si="111"/>
        <v>0</v>
      </c>
      <c r="BB356">
        <f t="shared" si="112"/>
        <v>0</v>
      </c>
      <c r="BC356">
        <f t="shared" si="113"/>
        <v>0</v>
      </c>
    </row>
    <row r="357" spans="37:55" x14ac:dyDescent="0.35">
      <c r="AK357" s="33">
        <v>43525</v>
      </c>
      <c r="AL357" s="96">
        <v>118.202103920944</v>
      </c>
      <c r="AN357" s="34">
        <v>6.5</v>
      </c>
      <c r="AO357" s="34">
        <v>36328009993790</v>
      </c>
      <c r="AP357" s="34">
        <v>-13512360594.422501</v>
      </c>
      <c r="AR357" s="357">
        <f t="shared" si="103"/>
        <v>0.65146579804594096</v>
      </c>
      <c r="AS357" s="357">
        <f t="shared" si="104"/>
        <v>0</v>
      </c>
      <c r="AT357" s="357">
        <f t="shared" si="105"/>
        <v>5.2396012988590712</v>
      </c>
      <c r="AU357" s="357">
        <f t="shared" si="106"/>
        <v>-10.064712430217259</v>
      </c>
      <c r="AV357" s="357"/>
      <c r="AW357" s="144">
        <f t="shared" si="107"/>
        <v>2.8011204481792717E-3</v>
      </c>
      <c r="AX357">
        <f t="shared" si="108"/>
        <v>0</v>
      </c>
      <c r="AY357">
        <f t="shared" si="109"/>
        <v>0</v>
      </c>
      <c r="AZ357">
        <f t="shared" si="110"/>
        <v>0</v>
      </c>
      <c r="BA357">
        <f t="shared" si="111"/>
        <v>0</v>
      </c>
      <c r="BB357">
        <f t="shared" si="112"/>
        <v>1</v>
      </c>
      <c r="BC357">
        <f t="shared" si="113"/>
        <v>1</v>
      </c>
    </row>
    <row r="358" spans="37:55" x14ac:dyDescent="0.35">
      <c r="AK358" s="33">
        <v>43556</v>
      </c>
      <c r="AL358" s="96">
        <v>119.349697162894</v>
      </c>
      <c r="AN358" s="34">
        <v>6.25</v>
      </c>
      <c r="AO358" s="34">
        <v>35440479044415.805</v>
      </c>
      <c r="AP358" s="34">
        <v>-16514122955.817602</v>
      </c>
      <c r="AR358" s="357">
        <f t="shared" si="103"/>
        <v>0.97087378640699951</v>
      </c>
      <c r="AS358" s="357">
        <f t="shared" si="104"/>
        <v>-0.25</v>
      </c>
      <c r="AT358" s="357">
        <f t="shared" si="105"/>
        <v>-2.443103680950077</v>
      </c>
      <c r="AU358" s="357">
        <f t="shared" si="106"/>
        <v>-22.214936764151627</v>
      </c>
      <c r="AV358" s="357"/>
      <c r="AW358" s="144">
        <f t="shared" si="107"/>
        <v>2.8011204481792717E-3</v>
      </c>
      <c r="AX358">
        <f t="shared" si="108"/>
        <v>0</v>
      </c>
      <c r="AY358">
        <f t="shared" si="109"/>
        <v>0</v>
      </c>
      <c r="AZ358">
        <f t="shared" si="110"/>
        <v>0</v>
      </c>
      <c r="BA358">
        <f t="shared" si="111"/>
        <v>1</v>
      </c>
      <c r="BB358">
        <f t="shared" si="112"/>
        <v>0</v>
      </c>
      <c r="BC358">
        <f t="shared" si="113"/>
        <v>1</v>
      </c>
    </row>
    <row r="359" spans="37:55" x14ac:dyDescent="0.35">
      <c r="AK359" s="33">
        <v>43586</v>
      </c>
      <c r="AL359" s="96">
        <v>120.11475932419501</v>
      </c>
      <c r="AN359" s="34">
        <v>6.25</v>
      </c>
      <c r="AO359" s="34">
        <v>35597321071461.5</v>
      </c>
      <c r="AP359" s="34">
        <v>-15727207615.2099</v>
      </c>
      <c r="AR359" s="357">
        <f t="shared" si="103"/>
        <v>0.6410256410259767</v>
      </c>
      <c r="AS359" s="357">
        <f t="shared" si="104"/>
        <v>0</v>
      </c>
      <c r="AT359" s="357">
        <f t="shared" si="105"/>
        <v>0.44255052774296005</v>
      </c>
      <c r="AU359" s="357">
        <f t="shared" si="106"/>
        <v>4.7651052539274419</v>
      </c>
      <c r="AV359" s="357"/>
      <c r="AW359" s="144">
        <f t="shared" si="107"/>
        <v>2.8011204481792717E-3</v>
      </c>
      <c r="AX359">
        <f t="shared" si="108"/>
        <v>0</v>
      </c>
      <c r="AY359">
        <f t="shared" si="109"/>
        <v>0</v>
      </c>
      <c r="AZ359">
        <f t="shared" si="110"/>
        <v>0</v>
      </c>
      <c r="BA359">
        <f t="shared" si="111"/>
        <v>0</v>
      </c>
      <c r="BB359">
        <f t="shared" si="112"/>
        <v>1</v>
      </c>
      <c r="BC359">
        <f t="shared" si="113"/>
        <v>0</v>
      </c>
    </row>
    <row r="360" spans="37:55" x14ac:dyDescent="0.35">
      <c r="AK360" s="33">
        <v>43617</v>
      </c>
      <c r="AL360" s="96">
        <v>120.879821485496</v>
      </c>
      <c r="AN360" s="34">
        <v>6</v>
      </c>
      <c r="AO360" s="34">
        <v>35258728720531</v>
      </c>
      <c r="AP360" s="34">
        <v>-15758691137.3603</v>
      </c>
      <c r="AR360" s="357">
        <f t="shared" si="103"/>
        <v>0.63694267515955516</v>
      </c>
      <c r="AS360" s="357">
        <f t="shared" si="104"/>
        <v>-0.25</v>
      </c>
      <c r="AT360" s="357">
        <f t="shared" si="105"/>
        <v>-0.9511736859377059</v>
      </c>
      <c r="AU360" s="357">
        <f t="shared" si="106"/>
        <v>-0.20018507366782781</v>
      </c>
      <c r="AV360" s="357"/>
      <c r="AW360" s="144">
        <f t="shared" si="107"/>
        <v>2.8011204481792717E-3</v>
      </c>
      <c r="AX360">
        <f t="shared" si="108"/>
        <v>0</v>
      </c>
      <c r="AY360">
        <f t="shared" si="109"/>
        <v>0</v>
      </c>
      <c r="AZ360">
        <f t="shared" si="110"/>
        <v>0</v>
      </c>
      <c r="BA360">
        <f t="shared" si="111"/>
        <v>1</v>
      </c>
      <c r="BB360">
        <f t="shared" si="112"/>
        <v>0</v>
      </c>
      <c r="BC360">
        <f t="shared" si="113"/>
        <v>1</v>
      </c>
    </row>
    <row r="361" spans="37:55" x14ac:dyDescent="0.35">
      <c r="AK361" s="33">
        <v>43647</v>
      </c>
      <c r="AL361" s="96">
        <v>122.027414727447</v>
      </c>
      <c r="AN361" s="34">
        <v>6</v>
      </c>
      <c r="AO361" s="34">
        <v>36184471593758.797</v>
      </c>
      <c r="AP361" s="34">
        <v>-12632576849.7026</v>
      </c>
      <c r="AR361" s="357">
        <f t="shared" si="103"/>
        <v>0.9493670886076685</v>
      </c>
      <c r="AS361" s="357">
        <f t="shared" si="104"/>
        <v>0</v>
      </c>
      <c r="AT361" s="357">
        <f t="shared" si="105"/>
        <v>2.6255707645203357</v>
      </c>
      <c r="AU361" s="357">
        <f t="shared" si="106"/>
        <v>19.837398045364239</v>
      </c>
      <c r="AV361" s="357"/>
      <c r="AW361" s="144">
        <f t="shared" si="107"/>
        <v>2.8011204481792717E-3</v>
      </c>
      <c r="AX361">
        <f t="shared" si="108"/>
        <v>0</v>
      </c>
      <c r="AY361">
        <f t="shared" si="109"/>
        <v>0</v>
      </c>
      <c r="AZ361">
        <f t="shared" si="110"/>
        <v>0</v>
      </c>
      <c r="BA361">
        <f t="shared" si="111"/>
        <v>0</v>
      </c>
      <c r="BB361">
        <f t="shared" si="112"/>
        <v>1</v>
      </c>
      <c r="BC361">
        <f t="shared" si="113"/>
        <v>0</v>
      </c>
    </row>
    <row r="362" spans="37:55" x14ac:dyDescent="0.35">
      <c r="AK362" s="33">
        <v>43678</v>
      </c>
      <c r="AL362" s="96">
        <v>122.40994580809701</v>
      </c>
      <c r="AN362" s="34">
        <v>5.65</v>
      </c>
      <c r="AO362" s="34">
        <v>36255986876630</v>
      </c>
      <c r="AP362" s="34">
        <v>-13264820683.3633</v>
      </c>
      <c r="AR362" s="357">
        <f t="shared" si="103"/>
        <v>0.31347962382421146</v>
      </c>
      <c r="AS362" s="357">
        <f t="shared" si="104"/>
        <v>-0.34999999999999964</v>
      </c>
      <c r="AT362" s="357">
        <f t="shared" si="105"/>
        <v>0.19764081032908684</v>
      </c>
      <c r="AU362" s="357">
        <f t="shared" si="106"/>
        <v>-5.0048682955416517</v>
      </c>
      <c r="AV362" s="357"/>
      <c r="AW362" s="144">
        <f t="shared" si="107"/>
        <v>2.8011204481792717E-3</v>
      </c>
      <c r="AX362">
        <f t="shared" si="108"/>
        <v>0</v>
      </c>
      <c r="AY362">
        <f t="shared" si="109"/>
        <v>0</v>
      </c>
      <c r="AZ362">
        <f t="shared" si="110"/>
        <v>0</v>
      </c>
      <c r="BA362">
        <f t="shared" si="111"/>
        <v>1</v>
      </c>
      <c r="BB362">
        <f t="shared" si="112"/>
        <v>1</v>
      </c>
      <c r="BC362">
        <f t="shared" si="113"/>
        <v>1</v>
      </c>
    </row>
    <row r="363" spans="37:55" x14ac:dyDescent="0.35">
      <c r="AK363" s="33">
        <v>43709</v>
      </c>
      <c r="AL363" s="96">
        <v>123.175007969398</v>
      </c>
      <c r="AN363" s="34">
        <v>5.65</v>
      </c>
      <c r="AO363" s="34">
        <v>36154179705716.297</v>
      </c>
      <c r="AP363" s="34">
        <v>-11875099843.093</v>
      </c>
      <c r="AR363" s="357">
        <f t="shared" si="103"/>
        <v>0.62500000000031253</v>
      </c>
      <c r="AS363" s="357">
        <f t="shared" si="104"/>
        <v>0</v>
      </c>
      <c r="AT363" s="357">
        <f t="shared" si="105"/>
        <v>-0.28080099228887995</v>
      </c>
      <c r="AU363" s="357">
        <f t="shared" si="106"/>
        <v>10.476740496110013</v>
      </c>
      <c r="AV363" s="357"/>
      <c r="AW363" s="144">
        <f t="shared" si="107"/>
        <v>2.8011204481792717E-3</v>
      </c>
      <c r="AX363">
        <f t="shared" si="108"/>
        <v>0</v>
      </c>
      <c r="AY363">
        <f t="shared" si="109"/>
        <v>0</v>
      </c>
      <c r="AZ363">
        <f t="shared" si="110"/>
        <v>0</v>
      </c>
      <c r="BA363">
        <f t="shared" si="111"/>
        <v>0</v>
      </c>
      <c r="BB363">
        <f t="shared" si="112"/>
        <v>0</v>
      </c>
      <c r="BC363">
        <f t="shared" si="113"/>
        <v>0</v>
      </c>
    </row>
    <row r="364" spans="37:55" x14ac:dyDescent="0.35">
      <c r="AK364" s="33">
        <v>43739</v>
      </c>
      <c r="AL364" s="96">
        <v>124.322601211348</v>
      </c>
      <c r="AN364" s="34">
        <v>5.4</v>
      </c>
      <c r="AO364" s="34">
        <v>36957415600852.398</v>
      </c>
      <c r="AP364" s="34">
        <v>-9741853357.9706402</v>
      </c>
      <c r="AR364" s="357">
        <f t="shared" si="103"/>
        <v>0.93167701863280361</v>
      </c>
      <c r="AS364" s="357">
        <f t="shared" si="104"/>
        <v>-0.25</v>
      </c>
      <c r="AT364" s="357">
        <f t="shared" si="105"/>
        <v>2.2216958085460385</v>
      </c>
      <c r="AU364" s="357">
        <f t="shared" si="106"/>
        <v>17.964029888667721</v>
      </c>
      <c r="AV364" s="357"/>
      <c r="AW364" s="144">
        <v>2.8011204481822594E-3</v>
      </c>
      <c r="AX364">
        <f t="shared" si="108"/>
        <v>0</v>
      </c>
      <c r="AY364">
        <f t="shared" si="109"/>
        <v>0</v>
      </c>
      <c r="AZ364">
        <f t="shared" si="110"/>
        <v>0</v>
      </c>
      <c r="BA364">
        <f t="shared" si="111"/>
        <v>1</v>
      </c>
      <c r="BB364">
        <f t="shared" si="112"/>
        <v>1</v>
      </c>
      <c r="BC364">
        <f t="shared" si="113"/>
        <v>0</v>
      </c>
    </row>
    <row r="366" spans="37:55" x14ac:dyDescent="0.35">
      <c r="AW366" s="144"/>
    </row>
  </sheetData>
  <mergeCells count="3">
    <mergeCell ref="A1:E2"/>
    <mergeCell ref="J6:P6"/>
    <mergeCell ref="J7:P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9"/>
  <sheetViews>
    <sheetView zoomScale="38" zoomScaleNormal="112" workbookViewId="0">
      <selection activeCell="K30" sqref="K30"/>
    </sheetView>
  </sheetViews>
  <sheetFormatPr defaultRowHeight="14.5" x14ac:dyDescent="0.35"/>
  <cols>
    <col min="2" max="12" width="21.81640625" customWidth="1"/>
  </cols>
  <sheetData>
    <row r="1" spans="2:12" ht="15" thickBot="1" x14ac:dyDescent="0.4"/>
    <row r="2" spans="2:12" ht="30.5" customHeight="1" x14ac:dyDescent="0.35">
      <c r="B2" s="374" t="s">
        <v>277</v>
      </c>
      <c r="C2" s="375"/>
      <c r="D2" s="375"/>
      <c r="E2" s="375"/>
      <c r="F2" s="375"/>
      <c r="G2" s="375"/>
      <c r="H2" s="375"/>
      <c r="I2" s="375"/>
      <c r="J2" s="375"/>
      <c r="K2" s="375"/>
      <c r="L2" s="376"/>
    </row>
    <row r="3" spans="2:12" ht="30.5" customHeight="1" x14ac:dyDescent="0.35">
      <c r="B3" s="377"/>
      <c r="C3" s="378"/>
      <c r="D3" s="378"/>
      <c r="E3" s="378"/>
      <c r="F3" s="378"/>
      <c r="G3" s="378"/>
      <c r="H3" s="378"/>
      <c r="I3" s="378"/>
      <c r="J3" s="378"/>
      <c r="K3" s="378"/>
      <c r="L3" s="379"/>
    </row>
    <row r="4" spans="2:12" ht="30.5" customHeight="1" x14ac:dyDescent="0.35">
      <c r="B4" s="377"/>
      <c r="C4" s="378"/>
      <c r="D4" s="378"/>
      <c r="E4" s="378"/>
      <c r="F4" s="378"/>
      <c r="G4" s="378"/>
      <c r="H4" s="378"/>
      <c r="I4" s="378"/>
      <c r="J4" s="378"/>
      <c r="K4" s="378"/>
      <c r="L4" s="379"/>
    </row>
    <row r="5" spans="2:12" ht="30.5" customHeight="1" x14ac:dyDescent="0.35">
      <c r="B5" s="377"/>
      <c r="C5" s="378"/>
      <c r="D5" s="378"/>
      <c r="E5" s="378"/>
      <c r="F5" s="378"/>
      <c r="G5" s="378"/>
      <c r="H5" s="378"/>
      <c r="I5" s="378"/>
      <c r="J5" s="378"/>
      <c r="K5" s="378"/>
      <c r="L5" s="379"/>
    </row>
    <row r="6" spans="2:12" ht="30.5" customHeight="1" x14ac:dyDescent="0.35">
      <c r="B6" s="377"/>
      <c r="C6" s="378"/>
      <c r="D6" s="378"/>
      <c r="E6" s="378"/>
      <c r="F6" s="378"/>
      <c r="G6" s="378"/>
      <c r="H6" s="378"/>
      <c r="I6" s="378"/>
      <c r="J6" s="378"/>
      <c r="K6" s="378"/>
      <c r="L6" s="379"/>
    </row>
    <row r="7" spans="2:12" ht="30.5" customHeight="1" x14ac:dyDescent="0.35">
      <c r="B7" s="377"/>
      <c r="C7" s="378"/>
      <c r="D7" s="378"/>
      <c r="E7" s="378"/>
      <c r="F7" s="378"/>
      <c r="G7" s="378"/>
      <c r="H7" s="378"/>
      <c r="I7" s="378"/>
      <c r="J7" s="378"/>
      <c r="K7" s="378"/>
      <c r="L7" s="379"/>
    </row>
    <row r="8" spans="2:12" ht="30.5" customHeight="1" x14ac:dyDescent="0.35">
      <c r="B8" s="377"/>
      <c r="C8" s="378"/>
      <c r="D8" s="378"/>
      <c r="E8" s="378"/>
      <c r="F8" s="378"/>
      <c r="G8" s="378"/>
      <c r="H8" s="378"/>
      <c r="I8" s="378"/>
      <c r="J8" s="378"/>
      <c r="K8" s="378"/>
      <c r="L8" s="379"/>
    </row>
    <row r="9" spans="2:12" ht="30.5" customHeight="1" x14ac:dyDescent="0.35">
      <c r="B9" s="377"/>
      <c r="C9" s="378"/>
      <c r="D9" s="378"/>
      <c r="E9" s="378"/>
      <c r="F9" s="378"/>
      <c r="G9" s="378"/>
      <c r="H9" s="378"/>
      <c r="I9" s="378"/>
      <c r="J9" s="378"/>
      <c r="K9" s="378"/>
      <c r="L9" s="379"/>
    </row>
    <row r="10" spans="2:12" ht="30.5" customHeight="1" x14ac:dyDescent="0.35">
      <c r="B10" s="377"/>
      <c r="C10" s="378"/>
      <c r="D10" s="378"/>
      <c r="E10" s="378"/>
      <c r="F10" s="378"/>
      <c r="G10" s="378"/>
      <c r="H10" s="378"/>
      <c r="I10" s="378"/>
      <c r="J10" s="378"/>
      <c r="K10" s="378"/>
      <c r="L10" s="379"/>
    </row>
    <row r="11" spans="2:12" ht="30.5" customHeight="1" x14ac:dyDescent="0.35">
      <c r="B11" s="377"/>
      <c r="C11" s="378"/>
      <c r="D11" s="378"/>
      <c r="E11" s="378"/>
      <c r="F11" s="378"/>
      <c r="G11" s="378"/>
      <c r="H11" s="378"/>
      <c r="I11" s="378"/>
      <c r="J11" s="378"/>
      <c r="K11" s="378"/>
      <c r="L11" s="379"/>
    </row>
    <row r="12" spans="2:12" ht="30.5" customHeight="1" x14ac:dyDescent="0.35">
      <c r="B12" s="377"/>
      <c r="C12" s="378"/>
      <c r="D12" s="378"/>
      <c r="E12" s="378"/>
      <c r="F12" s="378"/>
      <c r="G12" s="378"/>
      <c r="H12" s="378"/>
      <c r="I12" s="378"/>
      <c r="J12" s="378"/>
      <c r="K12" s="378"/>
      <c r="L12" s="379"/>
    </row>
    <row r="13" spans="2:12" ht="30.5" customHeight="1" x14ac:dyDescent="0.35">
      <c r="B13" s="377"/>
      <c r="C13" s="378"/>
      <c r="D13" s="378"/>
      <c r="E13" s="378"/>
      <c r="F13" s="378"/>
      <c r="G13" s="378"/>
      <c r="H13" s="378"/>
      <c r="I13" s="378"/>
      <c r="J13" s="378"/>
      <c r="K13" s="378"/>
      <c r="L13" s="379"/>
    </row>
    <row r="14" spans="2:12" ht="30.5" customHeight="1" x14ac:dyDescent="0.35">
      <c r="B14" s="377"/>
      <c r="C14" s="378"/>
      <c r="D14" s="378"/>
      <c r="E14" s="378"/>
      <c r="F14" s="378"/>
      <c r="G14" s="378"/>
      <c r="H14" s="378"/>
      <c r="I14" s="378"/>
      <c r="J14" s="378"/>
      <c r="K14" s="378"/>
      <c r="L14" s="379"/>
    </row>
    <row r="15" spans="2:12" ht="30.5" customHeight="1" x14ac:dyDescent="0.35">
      <c r="B15" s="377"/>
      <c r="C15" s="378"/>
      <c r="D15" s="378"/>
      <c r="E15" s="378"/>
      <c r="F15" s="378"/>
      <c r="G15" s="378"/>
      <c r="H15" s="378"/>
      <c r="I15" s="378"/>
      <c r="J15" s="378"/>
      <c r="K15" s="378"/>
      <c r="L15" s="379"/>
    </row>
    <row r="16" spans="2:12" ht="30.5" customHeight="1" x14ac:dyDescent="0.35">
      <c r="B16" s="377"/>
      <c r="C16" s="378"/>
      <c r="D16" s="378"/>
      <c r="E16" s="378"/>
      <c r="F16" s="378"/>
      <c r="G16" s="378"/>
      <c r="H16" s="378"/>
      <c r="I16" s="378"/>
      <c r="J16" s="378"/>
      <c r="K16" s="378"/>
      <c r="L16" s="379"/>
    </row>
    <row r="17" spans="2:12" ht="30.5" customHeight="1" x14ac:dyDescent="0.35">
      <c r="B17" s="377"/>
      <c r="C17" s="378"/>
      <c r="D17" s="378"/>
      <c r="E17" s="378"/>
      <c r="F17" s="378"/>
      <c r="G17" s="378"/>
      <c r="H17" s="378"/>
      <c r="I17" s="378"/>
      <c r="J17" s="378"/>
      <c r="K17" s="378"/>
      <c r="L17" s="379"/>
    </row>
    <row r="18" spans="2:12" ht="30.5" customHeight="1" x14ac:dyDescent="0.35">
      <c r="B18" s="377"/>
      <c r="C18" s="378"/>
      <c r="D18" s="378"/>
      <c r="E18" s="378"/>
      <c r="F18" s="378"/>
      <c r="G18" s="378"/>
      <c r="H18" s="378"/>
      <c r="I18" s="378"/>
      <c r="J18" s="378"/>
      <c r="K18" s="378"/>
      <c r="L18" s="379"/>
    </row>
    <row r="19" spans="2:12" ht="30.5" customHeight="1" thickBot="1" x14ac:dyDescent="0.4">
      <c r="B19" s="380"/>
      <c r="C19" s="381"/>
      <c r="D19" s="381"/>
      <c r="E19" s="381"/>
      <c r="F19" s="381"/>
      <c r="G19" s="381"/>
      <c r="H19" s="381"/>
      <c r="I19" s="381"/>
      <c r="J19" s="381"/>
      <c r="K19" s="381"/>
      <c r="L19" s="382"/>
    </row>
  </sheetData>
  <mergeCells count="1">
    <mergeCell ref="B2:L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Cover page</vt:lpstr>
      <vt:lpstr>Introduction</vt:lpstr>
      <vt:lpstr>Actual data</vt:lpstr>
      <vt:lpstr>Statistical Tech I</vt:lpstr>
      <vt:lpstr>Statistical Tech 2</vt:lpstr>
      <vt:lpstr>Statistical Tech 3</vt:lpstr>
      <vt:lpstr>Statistical Tech 4</vt:lpstr>
      <vt:lpstr>Overall Conclusion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Nishant Pratap Singh</dc:creator>
  <cp:lastModifiedBy>Shreya</cp:lastModifiedBy>
  <dcterms:created xsi:type="dcterms:W3CDTF">2017-10-31T11:27:44Z</dcterms:created>
  <dcterms:modified xsi:type="dcterms:W3CDTF">2020-04-05T17:16:18Z</dcterms:modified>
</cp:coreProperties>
</file>