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s.py\EXCEL\"/>
    </mc:Choice>
  </mc:AlternateContent>
  <xr:revisionPtr revIDLastSave="0" documentId="13_ncr:1_{B5DDF426-540F-495C-AB19-2B397E17B2F2}" xr6:coauthVersionLast="47" xr6:coauthVersionMax="47" xr10:uidLastSave="{00000000-0000-0000-0000-000000000000}"/>
  <bookViews>
    <workbookView xWindow="-108" yWindow="-108" windowWidth="23256" windowHeight="12456" firstSheet="2" activeTab="5" xr2:uid="{3E44F258-BF2C-4BC5-A22D-5F72FB0EF240}"/>
  </bookViews>
  <sheets>
    <sheet name="SUM,COUNT,AVERAGE" sheetId="1" r:id="rId1"/>
    <sheet name="Sheet2" sheetId="2" r:id="rId2"/>
    <sheet name="SUMIF" sheetId="3" r:id="rId3"/>
    <sheet name="TODAY,DATE" sheetId="4" r:id="rId4"/>
    <sheet name="Workday" sheetId="5" r:id="rId5"/>
    <sheet name="Sheet1" sheetId="6" r:id="rId6"/>
    <sheet name="Sheet3" sheetId="7" r:id="rId7"/>
    <sheet name="Mean,Median,Mode,S.D." sheetId="8" r:id="rId8"/>
    <sheet name="Question 2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8" l="1"/>
  <c r="K13" i="8"/>
  <c r="K12" i="8"/>
  <c r="G10" i="8"/>
  <c r="G3" i="8"/>
  <c r="K3" i="8"/>
  <c r="O52" i="8"/>
  <c r="O51" i="8"/>
  <c r="O50" i="8"/>
  <c r="O47" i="8"/>
  <c r="K49" i="8" s="1"/>
  <c r="K50" i="8" s="1"/>
  <c r="M47" i="8"/>
  <c r="H25" i="10"/>
  <c r="H24" i="10"/>
  <c r="I3" i="10"/>
  <c r="C4" i="10" s="1"/>
  <c r="D4" i="10" s="1"/>
  <c r="G4" i="10"/>
  <c r="I4" i="10"/>
  <c r="C5" i="10"/>
  <c r="D5" i="10" s="1"/>
  <c r="G5" i="10"/>
  <c r="C6" i="10"/>
  <c r="D6" i="10"/>
  <c r="E6" i="10"/>
  <c r="F6" i="10" s="1"/>
  <c r="G6" i="10"/>
  <c r="G7" i="10"/>
  <c r="I7" i="10"/>
  <c r="I5" i="10" s="1"/>
  <c r="C8" i="10"/>
  <c r="D8" i="10" s="1"/>
  <c r="G8" i="10"/>
  <c r="C9" i="10"/>
  <c r="D9" i="10"/>
  <c r="E9" i="10"/>
  <c r="F9" i="10" s="1"/>
  <c r="G9" i="10"/>
  <c r="G10" i="10"/>
  <c r="C11" i="10"/>
  <c r="D11" i="10" s="1"/>
  <c r="G11" i="10"/>
  <c r="I11" i="10"/>
  <c r="E15" i="10" s="1"/>
  <c r="F15" i="10" s="1"/>
  <c r="C12" i="10"/>
  <c r="D12" i="10"/>
  <c r="E12" i="10"/>
  <c r="F12" i="10" s="1"/>
  <c r="G12" i="10"/>
  <c r="I12" i="10"/>
  <c r="C13" i="10"/>
  <c r="D13" i="10"/>
  <c r="E13" i="10"/>
  <c r="F13" i="10"/>
  <c r="G13" i="10"/>
  <c r="C14" i="10"/>
  <c r="D14" i="10"/>
  <c r="G14" i="10"/>
  <c r="C15" i="10"/>
  <c r="D15" i="10"/>
  <c r="G15" i="10"/>
  <c r="I15" i="10"/>
  <c r="I13" i="10" s="1"/>
  <c r="C16" i="10"/>
  <c r="D16" i="10"/>
  <c r="E16" i="10"/>
  <c r="F16" i="10"/>
  <c r="G16" i="10"/>
  <c r="C17" i="10"/>
  <c r="D17" i="10"/>
  <c r="G17" i="10"/>
  <c r="C18" i="10"/>
  <c r="D18" i="10"/>
  <c r="G18" i="10"/>
  <c r="I18" i="10"/>
  <c r="C19" i="10"/>
  <c r="D19" i="10"/>
  <c r="E19" i="10"/>
  <c r="F19" i="10"/>
  <c r="G19" i="10"/>
  <c r="C20" i="10"/>
  <c r="D20" i="10"/>
  <c r="G20" i="10"/>
  <c r="I20" i="10"/>
  <c r="C21" i="10"/>
  <c r="D21" i="10" s="1"/>
  <c r="G21" i="10"/>
  <c r="C22" i="10"/>
  <c r="D22" i="10"/>
  <c r="E22" i="10"/>
  <c r="F22" i="10"/>
  <c r="G22" i="10"/>
  <c r="C23" i="10"/>
  <c r="D23" i="10"/>
  <c r="G23" i="10"/>
  <c r="C24" i="10"/>
  <c r="D24" i="10" s="1"/>
  <c r="G24" i="10"/>
  <c r="C25" i="10"/>
  <c r="D25" i="10"/>
  <c r="E25" i="10"/>
  <c r="F25" i="10"/>
  <c r="G25" i="10"/>
  <c r="C26" i="10"/>
  <c r="D26" i="10"/>
  <c r="E26" i="10"/>
  <c r="F26" i="10"/>
  <c r="G26" i="10"/>
  <c r="C27" i="10"/>
  <c r="D27" i="10" s="1"/>
  <c r="G27" i="10"/>
  <c r="C28" i="10"/>
  <c r="D28" i="10"/>
  <c r="E28" i="10"/>
  <c r="F28" i="10"/>
  <c r="G28" i="10"/>
  <c r="C29" i="10"/>
  <c r="D29" i="10"/>
  <c r="G29" i="10"/>
  <c r="C30" i="10"/>
  <c r="D30" i="10"/>
  <c r="G30" i="10"/>
  <c r="C31" i="10"/>
  <c r="D31" i="10"/>
  <c r="E31" i="10"/>
  <c r="F31" i="10"/>
  <c r="G31" i="10"/>
  <c r="C32" i="10"/>
  <c r="D32" i="10" s="1"/>
  <c r="G32" i="10"/>
  <c r="C33" i="10"/>
  <c r="D33" i="10"/>
  <c r="E33" i="10"/>
  <c r="F33" i="10" s="1"/>
  <c r="G33" i="10"/>
  <c r="C34" i="10"/>
  <c r="D34" i="10"/>
  <c r="E34" i="10"/>
  <c r="F34" i="10"/>
  <c r="G34" i="10"/>
  <c r="C35" i="10"/>
  <c r="D35" i="10" s="1"/>
  <c r="G35" i="10"/>
  <c r="A37" i="10"/>
  <c r="B37" i="10"/>
  <c r="C43" i="8"/>
  <c r="D43" i="8" s="1"/>
  <c r="E43" i="8" s="1"/>
  <c r="C44" i="8"/>
  <c r="F44" i="8" s="1"/>
  <c r="G44" i="8" s="1"/>
  <c r="D44" i="8"/>
  <c r="E44" i="8"/>
  <c r="D45" i="8"/>
  <c r="E45" i="8"/>
  <c r="H45" i="8"/>
  <c r="H47" i="8" s="1"/>
  <c r="D46" i="8"/>
  <c r="E46" i="8" s="1"/>
  <c r="H46" i="8"/>
  <c r="D47" i="8"/>
  <c r="E47" i="8"/>
  <c r="F47" i="8"/>
  <c r="G47" i="8"/>
  <c r="D48" i="8"/>
  <c r="E48" i="8"/>
  <c r="H48" i="8"/>
  <c r="D49" i="8"/>
  <c r="E49" i="8"/>
  <c r="D50" i="8"/>
  <c r="E50" i="8"/>
  <c r="D51" i="8"/>
  <c r="E51" i="8"/>
  <c r="H51" i="8"/>
  <c r="D52" i="8"/>
  <c r="E52" i="8"/>
  <c r="F52" i="8"/>
  <c r="G52" i="8"/>
  <c r="H52" i="8"/>
  <c r="D53" i="8"/>
  <c r="E53" i="8"/>
  <c r="D54" i="8"/>
  <c r="E54" i="8"/>
  <c r="F54" i="8"/>
  <c r="G54" i="8" s="1"/>
  <c r="D55" i="8"/>
  <c r="E55" i="8"/>
  <c r="D56" i="8"/>
  <c r="E56" i="8"/>
  <c r="D57" i="8"/>
  <c r="E57" i="8"/>
  <c r="F57" i="8"/>
  <c r="G57" i="8"/>
  <c r="D58" i="8"/>
  <c r="E58" i="8" s="1"/>
  <c r="D59" i="8"/>
  <c r="E59" i="8"/>
  <c r="F59" i="8"/>
  <c r="G59" i="8"/>
  <c r="D60" i="8"/>
  <c r="E60" i="8"/>
  <c r="D61" i="8"/>
  <c r="E61" i="8"/>
  <c r="F61" i="8"/>
  <c r="G61" i="8" s="1"/>
  <c r="L61" i="8"/>
  <c r="D62" i="8"/>
  <c r="E62" i="8"/>
  <c r="F62" i="8"/>
  <c r="G62" i="8"/>
  <c r="L62" i="8"/>
  <c r="D63" i="8"/>
  <c r="E63" i="8"/>
  <c r="I63" i="8"/>
  <c r="M61" i="8" s="1"/>
  <c r="D64" i="8"/>
  <c r="E64" i="8" s="1"/>
  <c r="D65" i="8"/>
  <c r="E65" i="8"/>
  <c r="F65" i="8"/>
  <c r="G65" i="8"/>
  <c r="D66" i="8"/>
  <c r="E66" i="8"/>
  <c r="D67" i="8"/>
  <c r="E67" i="8"/>
  <c r="F67" i="8"/>
  <c r="G67" i="8"/>
  <c r="D68" i="8"/>
  <c r="E68" i="8"/>
  <c r="D69" i="8"/>
  <c r="E69" i="8"/>
  <c r="F69" i="8"/>
  <c r="G69" i="8"/>
  <c r="D70" i="8"/>
  <c r="E70" i="8"/>
  <c r="D71" i="8"/>
  <c r="E71" i="8"/>
  <c r="F71" i="8"/>
  <c r="G71" i="8"/>
  <c r="D72" i="8"/>
  <c r="E72" i="8"/>
  <c r="D73" i="8"/>
  <c r="E73" i="8"/>
  <c r="F73" i="8"/>
  <c r="G73" i="8"/>
  <c r="I25" i="10" l="1"/>
  <c r="I23" i="10"/>
  <c r="E23" i="10"/>
  <c r="F23" i="10" s="1"/>
  <c r="E20" i="10"/>
  <c r="F20" i="10" s="1"/>
  <c r="E17" i="10"/>
  <c r="F17" i="10" s="1"/>
  <c r="E4" i="10"/>
  <c r="F4" i="10" s="1"/>
  <c r="F36" i="10" s="1"/>
  <c r="E10" i="10"/>
  <c r="F10" i="10" s="1"/>
  <c r="E7" i="10"/>
  <c r="F7" i="10" s="1"/>
  <c r="E29" i="10"/>
  <c r="F29" i="10" s="1"/>
  <c r="C10" i="10"/>
  <c r="D10" i="10" s="1"/>
  <c r="E8" i="10"/>
  <c r="F8" i="10" s="1"/>
  <c r="C7" i="10"/>
  <c r="D7" i="10" s="1"/>
  <c r="D36" i="10" s="1"/>
  <c r="E32" i="10"/>
  <c r="F32" i="10" s="1"/>
  <c r="E35" i="10"/>
  <c r="F35" i="10" s="1"/>
  <c r="E27" i="10"/>
  <c r="F27" i="10" s="1"/>
  <c r="E24" i="10"/>
  <c r="F24" i="10" s="1"/>
  <c r="E21" i="10"/>
  <c r="F21" i="10" s="1"/>
  <c r="E11" i="10"/>
  <c r="F11" i="10" s="1"/>
  <c r="E5" i="10"/>
  <c r="F5" i="10" s="1"/>
  <c r="E14" i="10"/>
  <c r="F14" i="10" s="1"/>
  <c r="E30" i="10"/>
  <c r="F30" i="10" s="1"/>
  <c r="E18" i="10"/>
  <c r="F18" i="10" s="1"/>
  <c r="E74" i="8"/>
  <c r="I53" i="8" s="1"/>
  <c r="I64" i="8"/>
  <c r="J63" i="8" s="1"/>
  <c r="I62" i="8"/>
  <c r="J60" i="8" s="1"/>
  <c r="F43" i="8"/>
  <c r="G43" i="8" s="1"/>
  <c r="F72" i="8"/>
  <c r="G72" i="8" s="1"/>
  <c r="F70" i="8"/>
  <c r="G70" i="8" s="1"/>
  <c r="F68" i="8"/>
  <c r="G68" i="8" s="1"/>
  <c r="F66" i="8"/>
  <c r="G66" i="8" s="1"/>
  <c r="F60" i="8"/>
  <c r="G60" i="8" s="1"/>
  <c r="J56" i="8"/>
  <c r="F53" i="8"/>
  <c r="G53" i="8" s="1"/>
  <c r="F64" i="8"/>
  <c r="G64" i="8" s="1"/>
  <c r="F58" i="8"/>
  <c r="G58" i="8" s="1"/>
  <c r="F46" i="8"/>
  <c r="G46" i="8" s="1"/>
  <c r="F55" i="8"/>
  <c r="G55" i="8" s="1"/>
  <c r="F50" i="8"/>
  <c r="G50" i="8" s="1"/>
  <c r="F45" i="8"/>
  <c r="G45" i="8" s="1"/>
  <c r="F63" i="8"/>
  <c r="G63" i="8" s="1"/>
  <c r="F48" i="8"/>
  <c r="G48" i="8" s="1"/>
  <c r="F56" i="8"/>
  <c r="G56" i="8" s="1"/>
  <c r="F51" i="8"/>
  <c r="G51" i="8" s="1"/>
  <c r="F49" i="8"/>
  <c r="G49" i="8" s="1"/>
  <c r="I58" i="8" l="1"/>
  <c r="G74" i="8"/>
  <c r="I54" i="8" s="1"/>
  <c r="M36" i="8" l="1"/>
  <c r="L36" i="8"/>
  <c r="L33" i="8"/>
  <c r="O9" i="8" s="1"/>
  <c r="R9" i="8" s="1"/>
  <c r="S9" i="8"/>
  <c r="S10" i="8"/>
  <c r="S17" i="8"/>
  <c r="S18" i="8"/>
  <c r="S25" i="8"/>
  <c r="S26" i="8"/>
  <c r="S2" i="8"/>
  <c r="P3" i="8"/>
  <c r="S3" i="8" s="1"/>
  <c r="P9" i="8"/>
  <c r="P10" i="8"/>
  <c r="P11" i="8"/>
  <c r="S11" i="8" s="1"/>
  <c r="P17" i="8"/>
  <c r="P18" i="8"/>
  <c r="P19" i="8"/>
  <c r="S19" i="8" s="1"/>
  <c r="P25" i="8"/>
  <c r="P26" i="8"/>
  <c r="P27" i="8"/>
  <c r="S27" i="8" s="1"/>
  <c r="P2" i="8"/>
  <c r="O7" i="8"/>
  <c r="R7" i="8" s="1"/>
  <c r="O8" i="8"/>
  <c r="R8" i="8" s="1"/>
  <c r="O15" i="8"/>
  <c r="R15" i="8" s="1"/>
  <c r="O16" i="8"/>
  <c r="R16" i="8" s="1"/>
  <c r="O23" i="8"/>
  <c r="R23" i="8" s="1"/>
  <c r="O24" i="8"/>
  <c r="R24" i="8" s="1"/>
  <c r="O31" i="8"/>
  <c r="R31" i="8" s="1"/>
  <c r="O2" i="8"/>
  <c r="R2" i="8" s="1"/>
  <c r="M35" i="8"/>
  <c r="L35" i="8"/>
  <c r="M34" i="8"/>
  <c r="L34" i="8"/>
  <c r="M33" i="8"/>
  <c r="P4" i="8" s="1"/>
  <c r="S4" i="8" s="1"/>
  <c r="O3" i="1"/>
  <c r="O4" i="1"/>
  <c r="O5" i="1"/>
  <c r="O6" i="1"/>
  <c r="O7" i="1"/>
  <c r="O8" i="1"/>
  <c r="O9" i="1"/>
  <c r="O10" i="1"/>
  <c r="O11" i="1"/>
  <c r="O6" i="8" l="1"/>
  <c r="R6" i="8" s="1"/>
  <c r="O21" i="8"/>
  <c r="R21" i="8" s="1"/>
  <c r="O5" i="8"/>
  <c r="R5" i="8" s="1"/>
  <c r="P24" i="8"/>
  <c r="S24" i="8" s="1"/>
  <c r="O20" i="8"/>
  <c r="R20" i="8" s="1"/>
  <c r="P31" i="8"/>
  <c r="S31" i="8" s="1"/>
  <c r="P23" i="8"/>
  <c r="S23" i="8" s="1"/>
  <c r="P7" i="8"/>
  <c r="S7" i="8" s="1"/>
  <c r="O27" i="8"/>
  <c r="R27" i="8" s="1"/>
  <c r="O19" i="8"/>
  <c r="R19" i="8" s="1"/>
  <c r="O11" i="8"/>
  <c r="R11" i="8" s="1"/>
  <c r="O3" i="8"/>
  <c r="R3" i="8" s="1"/>
  <c r="P30" i="8"/>
  <c r="S30" i="8" s="1"/>
  <c r="P22" i="8"/>
  <c r="S22" i="8" s="1"/>
  <c r="P14" i="8"/>
  <c r="S14" i="8" s="1"/>
  <c r="P6" i="8"/>
  <c r="S6" i="8" s="1"/>
  <c r="O22" i="8"/>
  <c r="R22" i="8" s="1"/>
  <c r="O13" i="8"/>
  <c r="R13" i="8" s="1"/>
  <c r="P32" i="8"/>
  <c r="S32" i="8" s="1"/>
  <c r="P8" i="8"/>
  <c r="S8" i="8" s="1"/>
  <c r="O28" i="8"/>
  <c r="R28" i="8" s="1"/>
  <c r="O4" i="8"/>
  <c r="R4" i="8" s="1"/>
  <c r="P15" i="8"/>
  <c r="S15" i="8" s="1"/>
  <c r="O26" i="8"/>
  <c r="R26" i="8" s="1"/>
  <c r="O18" i="8"/>
  <c r="R18" i="8" s="1"/>
  <c r="O10" i="8"/>
  <c r="R10" i="8" s="1"/>
  <c r="O32" i="8"/>
  <c r="R32" i="8" s="1"/>
  <c r="P29" i="8"/>
  <c r="S29" i="8" s="1"/>
  <c r="P21" i="8"/>
  <c r="S21" i="8" s="1"/>
  <c r="P13" i="8"/>
  <c r="S13" i="8" s="1"/>
  <c r="P5" i="8"/>
  <c r="S5" i="8" s="1"/>
  <c r="S33" i="8" s="1"/>
  <c r="O30" i="8"/>
  <c r="R30" i="8" s="1"/>
  <c r="O14" i="8"/>
  <c r="R14" i="8" s="1"/>
  <c r="O29" i="8"/>
  <c r="R29" i="8" s="1"/>
  <c r="P16" i="8"/>
  <c r="S16" i="8" s="1"/>
  <c r="O12" i="8"/>
  <c r="R12" i="8" s="1"/>
  <c r="O25" i="8"/>
  <c r="R25" i="8" s="1"/>
  <c r="O17" i="8"/>
  <c r="R17" i="8" s="1"/>
  <c r="P28" i="8"/>
  <c r="S28" i="8" s="1"/>
  <c r="P20" i="8"/>
  <c r="S20" i="8" s="1"/>
  <c r="P12" i="8"/>
  <c r="S12" i="8" s="1"/>
  <c r="G4" i="8"/>
  <c r="I4" i="8" s="1"/>
  <c r="G8" i="8"/>
  <c r="I8" i="8" s="1"/>
  <c r="G9" i="8"/>
  <c r="I9" i="8" s="1"/>
  <c r="I10" i="8"/>
  <c r="G11" i="8"/>
  <c r="I11" i="8" s="1"/>
  <c r="G12" i="8"/>
  <c r="I12" i="8" s="1"/>
  <c r="G16" i="8"/>
  <c r="I16" i="8" s="1"/>
  <c r="G17" i="8"/>
  <c r="I17" i="8" s="1"/>
  <c r="G18" i="8"/>
  <c r="I18" i="8" s="1"/>
  <c r="G19" i="8"/>
  <c r="I19" i="8" s="1"/>
  <c r="G2" i="8"/>
  <c r="I2" i="8" s="1"/>
  <c r="D6" i="8" a="1"/>
  <c r="D6" i="8" s="1"/>
  <c r="D5" i="8"/>
  <c r="G5" i="8" s="1"/>
  <c r="I5" i="8" s="1"/>
  <c r="D4" i="8"/>
  <c r="C3" i="5"/>
  <c r="D6" i="5" s="1"/>
  <c r="C7" i="4"/>
  <c r="F7" i="4" s="1"/>
  <c r="F13" i="4"/>
  <c r="C2" i="4"/>
  <c r="F2" i="4" s="1"/>
  <c r="I19" i="3"/>
  <c r="K19" i="3" a="1"/>
  <c r="K19" i="3" s="1"/>
  <c r="F21" i="3"/>
  <c r="F19" i="3"/>
  <c r="C21" i="3"/>
  <c r="C19" i="3"/>
  <c r="M2" i="3"/>
  <c r="L2" i="3"/>
  <c r="K2" i="3"/>
  <c r="J2" i="3"/>
  <c r="E2" i="3"/>
  <c r="H16" i="1" a="1"/>
  <c r="H16" i="1" s="1"/>
  <c r="H15" i="1"/>
  <c r="I3" i="3"/>
  <c r="I4" i="3"/>
  <c r="I5" i="3"/>
  <c r="I6" i="3"/>
  <c r="I7" i="3"/>
  <c r="I8" i="3"/>
  <c r="I2" i="3"/>
  <c r="H2" i="3"/>
  <c r="G2" i="3"/>
  <c r="F2" i="3"/>
  <c r="K5" i="2"/>
  <c r="K6" i="2"/>
  <c r="K7" i="2"/>
  <c r="K4" i="2"/>
  <c r="G17" i="2"/>
  <c r="H17" i="2"/>
  <c r="I17" i="2"/>
  <c r="J17" i="2"/>
  <c r="K17" i="2"/>
  <c r="L17" i="2"/>
  <c r="M17" i="2"/>
  <c r="G18" i="2"/>
  <c r="H18" i="2"/>
  <c r="I18" i="2"/>
  <c r="J18" i="2"/>
  <c r="K18" i="2"/>
  <c r="L18" i="2"/>
  <c r="M18" i="2"/>
  <c r="G19" i="2"/>
  <c r="H19" i="2"/>
  <c r="I19" i="2"/>
  <c r="J19" i="2"/>
  <c r="K19" i="2"/>
  <c r="L19" i="2"/>
  <c r="M19" i="2"/>
  <c r="G20" i="2"/>
  <c r="H20" i="2"/>
  <c r="I20" i="2"/>
  <c r="J20" i="2"/>
  <c r="K20" i="2"/>
  <c r="L20" i="2"/>
  <c r="M20" i="2"/>
  <c r="G21" i="2"/>
  <c r="H21" i="2"/>
  <c r="I21" i="2"/>
  <c r="J21" i="2"/>
  <c r="K21" i="2"/>
  <c r="L21" i="2"/>
  <c r="M21" i="2"/>
  <c r="G22" i="2"/>
  <c r="H22" i="2"/>
  <c r="I22" i="2"/>
  <c r="J22" i="2"/>
  <c r="K22" i="2"/>
  <c r="L22" i="2"/>
  <c r="M22" i="2"/>
  <c r="G23" i="2"/>
  <c r="H23" i="2"/>
  <c r="I23" i="2"/>
  <c r="J23" i="2"/>
  <c r="K23" i="2"/>
  <c r="L23" i="2"/>
  <c r="M23" i="2"/>
  <c r="G24" i="2"/>
  <c r="H24" i="2"/>
  <c r="I24" i="2"/>
  <c r="J24" i="2"/>
  <c r="K24" i="2"/>
  <c r="L24" i="2"/>
  <c r="M24" i="2"/>
  <c r="G25" i="2"/>
  <c r="H25" i="2"/>
  <c r="I25" i="2"/>
  <c r="J25" i="2"/>
  <c r="K25" i="2"/>
  <c r="L25" i="2"/>
  <c r="M25" i="2"/>
  <c r="H16" i="2"/>
  <c r="I16" i="2"/>
  <c r="J16" i="2"/>
  <c r="K16" i="2"/>
  <c r="L16" i="2"/>
  <c r="M16" i="2"/>
  <c r="G16" i="2"/>
  <c r="H2" i="2"/>
  <c r="F4" i="2"/>
  <c r="F5" i="2"/>
  <c r="F6" i="2"/>
  <c r="F7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D3" i="2"/>
  <c r="D4" i="2"/>
  <c r="D5" i="2"/>
  <c r="D6" i="2"/>
  <c r="D7" i="2"/>
  <c r="D8" i="2"/>
  <c r="D9" i="2"/>
  <c r="D10" i="2"/>
  <c r="D11" i="2"/>
  <c r="D12" i="2"/>
  <c r="C4" i="2"/>
  <c r="C5" i="2"/>
  <c r="C6" i="2"/>
  <c r="C7" i="2"/>
  <c r="C8" i="2"/>
  <c r="C9" i="2"/>
  <c r="C10" i="2"/>
  <c r="C11" i="2"/>
  <c r="C12" i="2"/>
  <c r="C3" i="2"/>
  <c r="B4" i="2"/>
  <c r="B5" i="2"/>
  <c r="B6" i="2"/>
  <c r="B7" i="2"/>
  <c r="B8" i="2"/>
  <c r="B9" i="2"/>
  <c r="B10" i="2"/>
  <c r="B11" i="2"/>
  <c r="B12" i="2"/>
  <c r="B3" i="2"/>
  <c r="Q2" i="1"/>
  <c r="B12" i="1"/>
  <c r="A12" i="1"/>
  <c r="T3" i="1" a="1"/>
  <c r="T3" i="1" s="1"/>
  <c r="T4" i="1" a="1"/>
  <c r="T4" i="1" s="1"/>
  <c r="T5" i="1" a="1"/>
  <c r="T5" i="1" s="1"/>
  <c r="T6" i="1" a="1"/>
  <c r="T6" i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2" i="1" a="1"/>
  <c r="T2" i="1" s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  <c r="Q3" i="1"/>
  <c r="Q4" i="1"/>
  <c r="Q5" i="1"/>
  <c r="Q6" i="1"/>
  <c r="Q7" i="1"/>
  <c r="Q8" i="1"/>
  <c r="Q9" i="1"/>
  <c r="Q10" i="1"/>
  <c r="Q11" i="1"/>
  <c r="O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G15" i="8" l="1"/>
  <c r="I15" i="8" s="1"/>
  <c r="G7" i="8"/>
  <c r="I7" i="8" s="1"/>
  <c r="R33" i="8"/>
  <c r="G14" i="8"/>
  <c r="I14" i="8" s="1"/>
  <c r="G6" i="8"/>
  <c r="I6" i="8" s="1"/>
  <c r="G13" i="8"/>
  <c r="I13" i="8" s="1"/>
  <c r="F19" i="5"/>
  <c r="F18" i="5"/>
  <c r="D19" i="5"/>
  <c r="D18" i="5"/>
  <c r="D15" i="5"/>
  <c r="D14" i="5"/>
  <c r="D9" i="5"/>
  <c r="D8" i="5"/>
  <c r="D13" i="5"/>
  <c r="D12" i="5"/>
  <c r="D7" i="5"/>
  <c r="J19" i="4"/>
  <c r="J21" i="4"/>
  <c r="J20" i="4"/>
  <c r="J18" i="4"/>
  <c r="J17" i="4"/>
  <c r="C11" i="4"/>
  <c r="F11" i="4" s="1"/>
  <c r="F9" i="4"/>
  <c r="F8" i="4"/>
  <c r="F4" i="4"/>
  <c r="F3" i="4"/>
  <c r="I3" i="8" l="1"/>
  <c r="I20" i="8" s="1"/>
  <c r="I2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tc={CA732105-02A2-4367-88A7-DFB938991B25}</author>
    <author>tc={69DC9F9E-D7A0-4EAC-BB44-831829709279}</author>
    <author>tc={360CFEE9-AE39-4F5C-8E0C-BC7EF07E32C0}</author>
    <author>tc={7FB490B9-C443-47B1-BDCF-B7FBADE87FC0}</author>
    <author>tc={A51F7DEE-88E6-4116-85C7-A08CE4EE2952}</author>
    <author>tc={D2C4CB61-7514-4CA3-8162-E25E1D48BD34}</author>
    <author>tc={E2B877C6-1528-4C88-B0BC-AA5A233586C6}</author>
    <author>tc={C2E4D9A6-4EF6-4407-A545-8D7000598E93}</author>
    <author>tc={F8164262-9A35-40BE-BAC5-12B8F1324C81}</author>
    <author>tc={DC7F214D-D321-4C5E-8025-05661D616ACE}</author>
    <author>tc={1E64097A-CA92-4D09-A1AB-4489D5CBE86C}</author>
  </authors>
  <commentList>
    <comment ref="A3" authorId="0" shapeId="0" xr:uid="{CA732105-02A2-4367-88A7-DFB938991B2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Data1 Rows = 32</t>
      </text>
    </comment>
    <comment ref="B3" authorId="1" shapeId="0" xr:uid="{69DC9F9E-D7A0-4EAC-BB44-8318297092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Data2 Rows = 32
</t>
      </text>
    </comment>
    <comment ref="G3" authorId="2" shapeId="0" xr:uid="{360CFEE9-AE39-4F5C-8E0C-BC7EF07E32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Data1 &amp; Data2 Ex = A+B/2</t>
      </text>
    </comment>
    <comment ref="H3" authorId="3" shapeId="0" xr:uid="{7FB490B9-C443-47B1-BDCF-B7FBADE87FC0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Data1</t>
      </text>
    </comment>
    <comment ref="H4" authorId="4" shapeId="0" xr:uid="{A51F7DEE-88E6-4116-85C7-A08CE4EE2952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of Data2</t>
      </text>
    </comment>
    <comment ref="H5" authorId="5" shapeId="0" xr:uid="{D2C4CB61-7514-4CA3-8162-E25E1D48BD3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Deviation from Variance Population of Data1</t>
      </text>
    </comment>
    <comment ref="H7" authorId="6" shapeId="0" xr:uid="{E2B877C6-1528-4C88-B0BC-AA5A233586C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Variance Population of Data1</t>
      </text>
    </comment>
    <comment ref="H11" authorId="7" shapeId="0" xr:uid="{C2E4D9A6-4EF6-4407-A545-8D7000598E9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Data2</t>
      </text>
    </comment>
    <comment ref="H12" authorId="8" shapeId="0" xr:uid="{F8164262-9A35-40BE-BAC5-12B8F1324C81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of Data2</t>
      </text>
    </comment>
    <comment ref="H13" authorId="9" shapeId="0" xr:uid="{DC7F214D-D321-4C5E-8025-05661D616AC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Deviation from Variance Population of Data2</t>
      </text>
    </comment>
    <comment ref="H15" authorId="10" shapeId="0" xr:uid="{1E64097A-CA92-4D09-A1AB-4489D5CBE86C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Variance Population of Data2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<sst xmlns="http://schemas.openxmlformats.org/spreadsheetml/2006/main" count="229" uniqueCount="153">
  <si>
    <t>Data1</t>
  </si>
  <si>
    <t>Data2</t>
  </si>
  <si>
    <t>City</t>
  </si>
  <si>
    <t>Goa</t>
  </si>
  <si>
    <t>Ahmedabad</t>
  </si>
  <si>
    <t>Vadodara</t>
  </si>
  <si>
    <t>Rajkot</t>
  </si>
  <si>
    <t>Dwarka</t>
  </si>
  <si>
    <t>Surat</t>
  </si>
  <si>
    <t>Mumbai</t>
  </si>
  <si>
    <t>SUM</t>
  </si>
  <si>
    <t>AVERAGE</t>
  </si>
  <si>
    <t>COUNT</t>
  </si>
  <si>
    <t>COUNTA</t>
  </si>
  <si>
    <t>COUNTBLANK</t>
  </si>
  <si>
    <t>MINIMUM</t>
  </si>
  <si>
    <t>MAXIMUM</t>
  </si>
  <si>
    <t>TRIM</t>
  </si>
  <si>
    <t xml:space="preserve">    Dhrumil</t>
  </si>
  <si>
    <t>LEFT</t>
  </si>
  <si>
    <t>RIGHT</t>
  </si>
  <si>
    <t>CONCATE</t>
  </si>
  <si>
    <t>STATE</t>
  </si>
  <si>
    <t>Maharastra</t>
  </si>
  <si>
    <t>Gujarat</t>
  </si>
  <si>
    <t>Delhi</t>
  </si>
  <si>
    <t>Rajasthan</t>
  </si>
  <si>
    <t>Kerala</t>
  </si>
  <si>
    <t>Bangluru</t>
  </si>
  <si>
    <t>Chennai</t>
  </si>
  <si>
    <t>IF</t>
  </si>
  <si>
    <t>IFS</t>
  </si>
  <si>
    <t>SUMIF</t>
  </si>
  <si>
    <t>DATA1</t>
  </si>
  <si>
    <t>DATA2</t>
  </si>
  <si>
    <t>DATA3</t>
  </si>
  <si>
    <t>DATA4</t>
  </si>
  <si>
    <t>NARODA</t>
  </si>
  <si>
    <t>MANINAGAR</t>
  </si>
  <si>
    <t>PUNE</t>
  </si>
  <si>
    <t>NAGPUR</t>
  </si>
  <si>
    <t>GUJARAT</t>
  </si>
  <si>
    <t>M.P</t>
  </si>
  <si>
    <t>U.P</t>
  </si>
  <si>
    <t>DELHI</t>
  </si>
  <si>
    <t>AVERAGEIF</t>
  </si>
  <si>
    <t>COUNTIF</t>
  </si>
  <si>
    <t>LENGTH</t>
  </si>
  <si>
    <t>SUMIFS</t>
  </si>
  <si>
    <t>AVERAGEIFS</t>
  </si>
  <si>
    <t>COUNTIFS</t>
  </si>
  <si>
    <t>CLASS1</t>
  </si>
  <si>
    <t>CLASS2</t>
  </si>
  <si>
    <t>CLASS3</t>
  </si>
  <si>
    <t>CLASS4</t>
  </si>
  <si>
    <t>CLASS5</t>
  </si>
  <si>
    <t>CLASS6</t>
  </si>
  <si>
    <t>STUDENT NAME</t>
  </si>
  <si>
    <t>COURSE</t>
  </si>
  <si>
    <t>MARKS</t>
  </si>
  <si>
    <t>PARTH</t>
  </si>
  <si>
    <t>DHRUMIL</t>
  </si>
  <si>
    <t>MEET</t>
  </si>
  <si>
    <t>HARSH</t>
  </si>
  <si>
    <t>JATIN</t>
  </si>
  <si>
    <t>UMAKANT</t>
  </si>
  <si>
    <t>DA</t>
  </si>
  <si>
    <t>PYTHONWITHDA</t>
  </si>
  <si>
    <t>HLOOKUP</t>
  </si>
  <si>
    <t>VLOOKUP</t>
  </si>
  <si>
    <t>INDEX</t>
  </si>
  <si>
    <t>OFFSET</t>
  </si>
  <si>
    <t>Dhrumil</t>
  </si>
  <si>
    <t>Rows&amp;Coulmns</t>
  </si>
  <si>
    <t>XLOOKUP</t>
  </si>
  <si>
    <t>TODAY</t>
  </si>
  <si>
    <t>DAY</t>
  </si>
  <si>
    <t>MONTH</t>
  </si>
  <si>
    <t>YEAR</t>
  </si>
  <si>
    <t>NOW</t>
  </si>
  <si>
    <t>HOUR</t>
  </si>
  <si>
    <t>MINUTS</t>
  </si>
  <si>
    <t>SECONDS</t>
  </si>
  <si>
    <t>EOMONTH</t>
  </si>
  <si>
    <t>Holidays</t>
  </si>
  <si>
    <t>Workday without holidays</t>
  </si>
  <si>
    <t>Workday with holidays</t>
  </si>
  <si>
    <t>Networkday without holiday</t>
  </si>
  <si>
    <t>Networkday with holiday</t>
  </si>
  <si>
    <t>Workday.intl without holidays</t>
  </si>
  <si>
    <t>Workday.intl with holidays</t>
  </si>
  <si>
    <t>Networkdays.intl without holiday</t>
  </si>
  <si>
    <t>Networkdays.intl with holiday</t>
  </si>
  <si>
    <t>Edate</t>
  </si>
  <si>
    <t>Current Edate</t>
  </si>
  <si>
    <t>Eomonth</t>
  </si>
  <si>
    <t>Current edate</t>
  </si>
  <si>
    <t>Monday</t>
  </si>
  <si>
    <t>Tuesday</t>
  </si>
  <si>
    <t>Wednesday</t>
  </si>
  <si>
    <t>Thursday</t>
  </si>
  <si>
    <t>Friday</t>
  </si>
  <si>
    <t>Saturday</t>
  </si>
  <si>
    <t>Sunday</t>
  </si>
  <si>
    <t>Variance</t>
  </si>
  <si>
    <t>Mean</t>
  </si>
  <si>
    <t>Median</t>
  </si>
  <si>
    <t>Mode</t>
  </si>
  <si>
    <t>(x-x^)</t>
  </si>
  <si>
    <t>(x-x^)2</t>
  </si>
  <si>
    <t>S.D.</t>
  </si>
  <si>
    <t>(y-y^)2</t>
  </si>
  <si>
    <t>y</t>
  </si>
  <si>
    <t>x</t>
  </si>
  <si>
    <t>(y-y^)</t>
  </si>
  <si>
    <t>x^&amp;y^</t>
  </si>
  <si>
    <t>Variance population</t>
  </si>
  <si>
    <t>Variance sample</t>
  </si>
  <si>
    <t>Standerd deviation</t>
  </si>
  <si>
    <t>z-Test: Two Sample for Means</t>
  </si>
  <si>
    <t>Variable 1</t>
  </si>
  <si>
    <t>Variable 2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</si>
  <si>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</si>
  <si>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</si>
  <si>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</si>
  <si>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</si>
  <si>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</si>
  <si>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</si>
  <si>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</si>
  <si>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</si>
  <si>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y^</t>
  </si>
  <si>
    <t>x^</t>
  </si>
  <si>
    <t>More</t>
  </si>
  <si>
    <t>Variance Sample of Data2</t>
  </si>
  <si>
    <t>Variance Sample of Data1</t>
  </si>
  <si>
    <t>Variance Population of data2</t>
  </si>
  <si>
    <t>Frequency</t>
  </si>
  <si>
    <t>Bin</t>
  </si>
  <si>
    <t>Standard Deviation of data2</t>
  </si>
  <si>
    <t>Median of data2</t>
  </si>
  <si>
    <t>Mean of data2</t>
  </si>
  <si>
    <t>Variance Population of data1</t>
  </si>
  <si>
    <t>Standard Deviation of data1</t>
  </si>
  <si>
    <t>Median of data1</t>
  </si>
  <si>
    <t>Mean of data1</t>
  </si>
  <si>
    <t>Average of Data1 &amp; Data2</t>
  </si>
  <si>
    <t>Data2 (y-y^)2</t>
  </si>
  <si>
    <t>Data2 (y-y^)</t>
  </si>
  <si>
    <t>Data1 (x-x^)2</t>
  </si>
  <si>
    <t>Data1 (x-x^)</t>
  </si>
  <si>
    <t>Question - 2 -&gt; From the given data, take a sample and find mean, standard deviation and variance for population in excel. Also, validate Central Limit Theorem in excel and python as discussed in the class.</t>
  </si>
  <si>
    <t>dhru</t>
  </si>
  <si>
    <t>kansara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</si>
</sst>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dd\,\ d\ mmmm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Bahnschrift SemiBold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8" xfId="0" applyFill="1" applyBorder="1"/>
    <xf numFmtId="0" fontId="2" fillId="7" borderId="15" xfId="0" applyFont="1" applyFill="1" applyBorder="1"/>
    <xf numFmtId="0" fontId="2" fillId="7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14" xfId="0" applyFill="1" applyBorder="1"/>
    <xf numFmtId="0" fontId="0" fillId="6" borderId="11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8" xfId="0" applyFill="1" applyBorder="1"/>
    <xf numFmtId="0" fontId="2" fillId="7" borderId="8" xfId="0" applyFont="1" applyFill="1" applyBorder="1"/>
    <xf numFmtId="0" fontId="2" fillId="7" borderId="23" xfId="0" applyFont="1" applyFill="1" applyBorder="1"/>
    <xf numFmtId="0" fontId="0" fillId="2" borderId="8" xfId="0" applyFill="1" applyBorder="1"/>
    <xf numFmtId="0" fontId="2" fillId="2" borderId="8" xfId="0" applyFont="1" applyFill="1" applyBorder="1"/>
    <xf numFmtId="0" fontId="0" fillId="4" borderId="8" xfId="0" applyFill="1" applyBorder="1"/>
    <xf numFmtId="0" fontId="1" fillId="2" borderId="8" xfId="0" applyFont="1" applyFill="1" applyBorder="1"/>
    <xf numFmtId="0" fontId="2" fillId="7" borderId="0" xfId="0" applyFont="1" applyFill="1"/>
    <xf numFmtId="164" fontId="0" fillId="6" borderId="0" xfId="0" applyNumberFormat="1" applyFill="1"/>
    <xf numFmtId="22" fontId="0" fillId="6" borderId="0" xfId="0" applyNumberFormat="1" applyFill="1"/>
    <xf numFmtId="14" fontId="0" fillId="6" borderId="0" xfId="0" applyNumberFormat="1" applyFill="1"/>
    <xf numFmtId="165" fontId="0" fillId="6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5" fontId="0" fillId="8" borderId="0" xfId="0" applyNumberFormat="1" applyFill="1"/>
    <xf numFmtId="0" fontId="0" fillId="8" borderId="0" xfId="0" applyFill="1"/>
    <xf numFmtId="14" fontId="0" fillId="8" borderId="0" xfId="0" applyNumberFormat="1" applyFill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0" fillId="9" borderId="8" xfId="0" applyFill="1" applyBorder="1"/>
    <xf numFmtId="0" fontId="0" fillId="3" borderId="8" xfId="0" applyFill="1" applyBorder="1"/>
    <xf numFmtId="0" fontId="0" fillId="3" borderId="10" xfId="0" applyFill="1" applyBorder="1"/>
    <xf numFmtId="0" fontId="0" fillId="10" borderId="0" xfId="0" applyFill="1"/>
    <xf numFmtId="0" fontId="0" fillId="0" borderId="27" xfId="0" applyBorder="1"/>
    <xf numFmtId="0" fontId="5" fillId="0" borderId="2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2'!$J$15:$J$20</c:f>
              <c:strCache>
                <c:ptCount val="6"/>
                <c:pt idx="0">
                  <c:v>14.5</c:v>
                </c:pt>
                <c:pt idx="1">
                  <c:v>27.4</c:v>
                </c:pt>
                <c:pt idx="2">
                  <c:v>40.3</c:v>
                </c:pt>
                <c:pt idx="3">
                  <c:v>53.2</c:v>
                </c:pt>
                <c:pt idx="4">
                  <c:v>66.1</c:v>
                </c:pt>
                <c:pt idx="5">
                  <c:v>More</c:v>
                </c:pt>
              </c:strCache>
            </c:strRef>
          </c:cat>
          <c:val>
            <c:numRef>
              <c:f>'Question 2'!$K$15:$K$20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7-4826-A951-D19DBB9962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655744"/>
        <c:axId val="1059660064"/>
      </c:barChart>
      <c:catAx>
        <c:axId val="105965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660064"/>
        <c:crosses val="autoZero"/>
        <c:auto val="1"/>
        <c:lblAlgn val="ctr"/>
        <c:lblOffset val="100"/>
        <c:noMultiLvlLbl val="0"/>
      </c:catAx>
      <c:valAx>
        <c:axId val="10596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65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5</xdr:row>
      <xdr:rowOff>175260</xdr:rowOff>
    </xdr:from>
    <xdr:to>
      <xdr:col>21</xdr:col>
      <xdr:colOff>15240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56BCC-2B43-45A0-A11F-8A0E29E52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hrumil Kansara" id="{4B47FD41-D742-40FE-8C24-F986211EC7B4}" userId="7d18d3368dff15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4-08T10:51:25.50" personId="{4B47FD41-D742-40FE-8C24-F986211EC7B4}" id="{CA732105-02A2-4367-88A7-DFB938991B25}">
    <text>Data1 Rows = 32</text>
  </threadedComment>
  <threadedComment ref="B3" dT="2023-04-08T10:51:51.83" personId="{4B47FD41-D742-40FE-8C24-F986211EC7B4}" id="{69DC9F9E-D7A0-4EAC-BB44-831829709279}">
    <text xml:space="preserve">Data2 Rows = 32
</text>
  </threadedComment>
  <threadedComment ref="G3" dT="2023-04-08T10:52:44.77" personId="{4B47FD41-D742-40FE-8C24-F986211EC7B4}" id="{360CFEE9-AE39-4F5C-8E0C-BC7EF07E32C0}">
    <text>Average of Data1 &amp; Data2 Ex = A+B/2</text>
  </threadedComment>
  <threadedComment ref="H3" dT="2023-04-08T10:53:12.00" personId="{4B47FD41-D742-40FE-8C24-F986211EC7B4}" id="{7FB490B9-C443-47B1-BDCF-B7FBADE87FC0}">
    <text>Mean of Data1</text>
  </threadedComment>
  <threadedComment ref="H4" dT="2023-04-08T10:53:34.88" personId="{4B47FD41-D742-40FE-8C24-F986211EC7B4}" id="{A51F7DEE-88E6-4116-85C7-A08CE4EE2952}">
    <text>Median of Data2</text>
  </threadedComment>
  <threadedComment ref="H5" dT="2023-04-08T10:54:32.99" personId="{4B47FD41-D742-40FE-8C24-F986211EC7B4}" id="{D2C4CB61-7514-4CA3-8162-E25E1D48BD34}">
    <text>Standard Deviation from Variance Population of Data1</text>
  </threadedComment>
  <threadedComment ref="H7" dT="2023-04-08T10:55:02.62" personId="{4B47FD41-D742-40FE-8C24-F986211EC7B4}" id="{E2B877C6-1528-4C88-B0BC-AA5A233586C6}">
    <text>Variance Population of Data1</text>
  </threadedComment>
  <threadedComment ref="H11" dT="2023-04-08T10:56:03.89" personId="{4B47FD41-D742-40FE-8C24-F986211EC7B4}" id="{C2E4D9A6-4EF6-4407-A545-8D7000598E93}">
    <text>Mean of Data2</text>
  </threadedComment>
  <threadedComment ref="H12" dT="2023-04-08T10:56:21.60" personId="{4B47FD41-D742-40FE-8C24-F986211EC7B4}" id="{F8164262-9A35-40BE-BAC5-12B8F1324C81}">
    <text>Median of Data2</text>
  </threadedComment>
  <threadedComment ref="H13" dT="2023-04-08T10:57:26.93" personId="{4B47FD41-D742-40FE-8C24-F986211EC7B4}" id="{DC7F214D-D321-4C5E-8025-05661D616ACE}">
    <text>Standard Deviation from Variance Population of Data2</text>
  </threadedComment>
  <threadedComment ref="H15" dT="2023-04-08T10:58:12.70" personId="{4B47FD41-D742-40FE-8C24-F986211EC7B4}" id="{1E64097A-CA92-4D09-A1AB-4489D5CBE86C}">
    <text>Variance Population of Data2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49EE-1DD2-461D-920A-C18E4F7EF4E3}">
  <dimension ref="A1:T17"/>
  <sheetViews>
    <sheetView topLeftCell="M1" workbookViewId="0">
      <selection activeCell="H16" sqref="H16"/>
    </sheetView>
  </sheetViews>
  <sheetFormatPr defaultRowHeight="14.4" x14ac:dyDescent="0.3"/>
  <cols>
    <col min="3" max="3" width="10.6640625" bestFit="1" customWidth="1"/>
    <col min="4" max="4" width="10.6640625" customWidth="1"/>
    <col min="6" max="6" width="10" bestFit="1" customWidth="1"/>
    <col min="9" max="9" width="14" bestFit="1" customWidth="1"/>
    <col min="10" max="10" width="9.5546875" bestFit="1" customWidth="1"/>
    <col min="11" max="11" width="10" bestFit="1" customWidth="1"/>
    <col min="17" max="17" width="17.33203125" bestFit="1" customWidth="1"/>
    <col min="18" max="19" width="10" bestFit="1" customWidth="1"/>
    <col min="20" max="20" width="16.21875" bestFit="1" customWidth="1"/>
  </cols>
  <sheetData>
    <row r="1" spans="1:20" ht="15" thickBot="1" x14ac:dyDescent="0.35">
      <c r="A1" s="35" t="s">
        <v>0</v>
      </c>
      <c r="B1" s="35" t="s">
        <v>1</v>
      </c>
      <c r="C1" s="35" t="s">
        <v>2</v>
      </c>
      <c r="D1" s="35" t="s">
        <v>22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20</v>
      </c>
      <c r="O1" s="62" t="s">
        <v>21</v>
      </c>
      <c r="P1" s="62"/>
      <c r="Q1" s="2" t="s">
        <v>21</v>
      </c>
      <c r="R1" s="62" t="s">
        <v>30</v>
      </c>
      <c r="S1" s="62"/>
      <c r="T1" s="2" t="s">
        <v>31</v>
      </c>
    </row>
    <row r="2" spans="1:20" ht="15" thickTop="1" x14ac:dyDescent="0.3">
      <c r="A2" s="34">
        <v>23</v>
      </c>
      <c r="B2" s="34">
        <v>74</v>
      </c>
      <c r="C2" s="34" t="s">
        <v>3</v>
      </c>
      <c r="D2" s="34" t="s">
        <v>23</v>
      </c>
      <c r="E2" s="3">
        <f t="shared" ref="E2:E11" si="0">SUM(A2:B2)</f>
        <v>97</v>
      </c>
      <c r="F2" s="3">
        <f t="shared" ref="F2:F11" si="1">AVERAGE(A2:B2)</f>
        <v>48.5</v>
      </c>
      <c r="G2" s="3">
        <f t="shared" ref="G2:G11" si="2">COUNT(A2:C2)</f>
        <v>2</v>
      </c>
      <c r="H2" s="3">
        <f t="shared" ref="H2:H11" si="3">COUNTA(A2:C2)</f>
        <v>3</v>
      </c>
      <c r="I2" s="3">
        <f t="shared" ref="I2:I11" si="4">COUNTBLANK(A2:C2)</f>
        <v>0</v>
      </c>
      <c r="J2" s="3">
        <f t="shared" ref="J2:J11" si="5">MIN(A2:B2)</f>
        <v>23</v>
      </c>
      <c r="K2" s="3">
        <f t="shared" ref="K2:K11" si="6">MAX(A2:B2)</f>
        <v>74</v>
      </c>
      <c r="L2" s="3" t="str">
        <f>TRIM(C14)</f>
        <v>Dhrumil</v>
      </c>
      <c r="M2" s="3" t="str">
        <f>LEFT(C2,2)</f>
        <v>Go</v>
      </c>
      <c r="N2" s="3" t="str">
        <f>RIGHT(C2,3)</f>
        <v>Goa</v>
      </c>
      <c r="O2" s="60" t="str">
        <f>_xlfn.CONCAT(C2:D2)</f>
        <v>GoaMaharastra</v>
      </c>
      <c r="P2" s="60"/>
      <c r="Q2" s="4" t="str">
        <f>_xlfn.CONCAT(C2," ",D2)</f>
        <v>Goa Maharastra</v>
      </c>
      <c r="R2" s="3" t="str">
        <f>IF(C2="GOA","CORRECT","NOT VALID")</f>
        <v>CORRECT</v>
      </c>
      <c r="S2" s="3" t="str">
        <f>IF(C2="GOA","NOT VALID","CORRECT")</f>
        <v>NOT VALID</v>
      </c>
      <c r="T2" s="5" t="str" cm="1">
        <f t="array" ref="T2">_xlfn.IFS(B2&gt;50,"GREATER THAN 50",B2&lt;50,"FAIL")</f>
        <v>GREATER THAN 50</v>
      </c>
    </row>
    <row r="3" spans="1:20" x14ac:dyDescent="0.3">
      <c r="A3" s="34">
        <v>25</v>
      </c>
      <c r="B3" s="34">
        <v>58</v>
      </c>
      <c r="C3" s="34" t="s">
        <v>4</v>
      </c>
      <c r="D3" s="34" t="s">
        <v>24</v>
      </c>
      <c r="E3" s="3">
        <f t="shared" si="0"/>
        <v>83</v>
      </c>
      <c r="F3" s="3">
        <f t="shared" si="1"/>
        <v>41.5</v>
      </c>
      <c r="G3" s="3">
        <f t="shared" si="2"/>
        <v>2</v>
      </c>
      <c r="H3" s="3">
        <f t="shared" si="3"/>
        <v>3</v>
      </c>
      <c r="I3" s="3">
        <f t="shared" si="4"/>
        <v>0</v>
      </c>
      <c r="J3" s="3">
        <f t="shared" si="5"/>
        <v>25</v>
      </c>
      <c r="K3" s="3">
        <f t="shared" si="6"/>
        <v>58</v>
      </c>
      <c r="L3" s="3"/>
      <c r="M3" s="3" t="str">
        <f t="shared" ref="M3:M11" si="7">LEFT(C3,2)</f>
        <v>Ah</v>
      </c>
      <c r="N3" s="3" t="str">
        <f t="shared" ref="N3:N11" si="8">RIGHT(C3,3)</f>
        <v>bad</v>
      </c>
      <c r="O3" s="60" t="str">
        <f t="shared" ref="O3:O11" si="9">_xlfn.CONCAT(C3:D3)</f>
        <v>AhmedabadGujarat</v>
      </c>
      <c r="P3" s="60"/>
      <c r="Q3" s="4" t="str">
        <f t="shared" ref="Q3:Q11" si="10">_xlfn.CONCAT(C3," ",D3)</f>
        <v>Ahmedabad Gujarat</v>
      </c>
      <c r="R3" s="3" t="str">
        <f t="shared" ref="R3:R11" si="11">IF(C3="GOA","CORRECT","NOT VALID")</f>
        <v>NOT VALID</v>
      </c>
      <c r="S3" s="3" t="str">
        <f t="shared" ref="S3:S11" si="12">IF(C3="GOA","NOT VALID","CORRECT")</f>
        <v>CORRECT</v>
      </c>
      <c r="T3" s="6" t="str" cm="1">
        <f t="array" ref="T3">_xlfn.IFS(B3&gt;50,"GREATER THAN 50",B3&lt;50,"FAIL")</f>
        <v>GREATER THAN 50</v>
      </c>
    </row>
    <row r="4" spans="1:20" x14ac:dyDescent="0.3">
      <c r="A4" s="34">
        <v>85</v>
      </c>
      <c r="B4" s="34">
        <v>96</v>
      </c>
      <c r="C4" s="34" t="s">
        <v>5</v>
      </c>
      <c r="D4" s="34" t="s">
        <v>25</v>
      </c>
      <c r="E4" s="3">
        <f t="shared" si="0"/>
        <v>181</v>
      </c>
      <c r="F4" s="3">
        <f t="shared" si="1"/>
        <v>90.5</v>
      </c>
      <c r="G4" s="3">
        <f t="shared" si="2"/>
        <v>2</v>
      </c>
      <c r="H4" s="3">
        <f t="shared" si="3"/>
        <v>3</v>
      </c>
      <c r="I4" s="3">
        <f t="shared" si="4"/>
        <v>0</v>
      </c>
      <c r="J4" s="3">
        <f t="shared" si="5"/>
        <v>85</v>
      </c>
      <c r="K4" s="3">
        <f t="shared" si="6"/>
        <v>96</v>
      </c>
      <c r="L4" s="3"/>
      <c r="M4" s="3" t="str">
        <f t="shared" si="7"/>
        <v>Va</v>
      </c>
      <c r="N4" s="3" t="str">
        <f t="shared" si="8"/>
        <v>ara</v>
      </c>
      <c r="O4" s="60" t="str">
        <f t="shared" si="9"/>
        <v>VadodaraDelhi</v>
      </c>
      <c r="P4" s="60"/>
      <c r="Q4" s="3" t="str">
        <f t="shared" si="10"/>
        <v>Vadodara Delhi</v>
      </c>
      <c r="R4" s="3" t="str">
        <f t="shared" si="11"/>
        <v>NOT VALID</v>
      </c>
      <c r="S4" s="3" t="str">
        <f t="shared" si="12"/>
        <v>CORRECT</v>
      </c>
      <c r="T4" s="6" t="str" cm="1">
        <f t="array" ref="T4">_xlfn.IFS(B4&gt;50,"GREATER THAN 50",B4&lt;50,"FAIL")</f>
        <v>GREATER THAN 50</v>
      </c>
    </row>
    <row r="5" spans="1:20" x14ac:dyDescent="0.3">
      <c r="A5" s="34">
        <v>46</v>
      </c>
      <c r="B5" s="34">
        <v>25</v>
      </c>
      <c r="C5" s="34" t="s">
        <v>6</v>
      </c>
      <c r="D5" s="34" t="s">
        <v>26</v>
      </c>
      <c r="E5" s="3">
        <f t="shared" si="0"/>
        <v>71</v>
      </c>
      <c r="F5" s="3">
        <f t="shared" si="1"/>
        <v>35.5</v>
      </c>
      <c r="G5" s="3">
        <f t="shared" si="2"/>
        <v>2</v>
      </c>
      <c r="H5" s="3">
        <f t="shared" si="3"/>
        <v>3</v>
      </c>
      <c r="I5" s="3">
        <f t="shared" si="4"/>
        <v>0</v>
      </c>
      <c r="J5" s="3">
        <f t="shared" si="5"/>
        <v>25</v>
      </c>
      <c r="K5" s="3">
        <f t="shared" si="6"/>
        <v>46</v>
      </c>
      <c r="L5" s="3"/>
      <c r="M5" s="3" t="str">
        <f t="shared" si="7"/>
        <v>Ra</v>
      </c>
      <c r="N5" s="3" t="str">
        <f t="shared" si="8"/>
        <v>kot</v>
      </c>
      <c r="O5" s="60" t="str">
        <f t="shared" si="9"/>
        <v>RajkotRajasthan</v>
      </c>
      <c r="P5" s="60"/>
      <c r="Q5" s="3" t="str">
        <f t="shared" si="10"/>
        <v>Rajkot Rajasthan</v>
      </c>
      <c r="R5" s="3" t="str">
        <f t="shared" si="11"/>
        <v>NOT VALID</v>
      </c>
      <c r="S5" s="3" t="str">
        <f t="shared" si="12"/>
        <v>CORRECT</v>
      </c>
      <c r="T5" s="6" t="str" cm="1">
        <f t="array" ref="T5">_xlfn.IFS(B5&gt;50,"GREATER THAN 50",B5&lt;50,"FAIL")</f>
        <v>FAIL</v>
      </c>
    </row>
    <row r="6" spans="1:20" x14ac:dyDescent="0.3">
      <c r="A6" s="34">
        <v>98</v>
      </c>
      <c r="B6" s="34">
        <v>34</v>
      </c>
      <c r="C6" s="34" t="s">
        <v>7</v>
      </c>
      <c r="D6" s="34" t="s">
        <v>27</v>
      </c>
      <c r="E6" s="3">
        <f t="shared" si="0"/>
        <v>132</v>
      </c>
      <c r="F6" s="3">
        <f t="shared" si="1"/>
        <v>66</v>
      </c>
      <c r="G6" s="3">
        <f t="shared" si="2"/>
        <v>2</v>
      </c>
      <c r="H6" s="3">
        <f t="shared" si="3"/>
        <v>3</v>
      </c>
      <c r="I6" s="3">
        <f t="shared" si="4"/>
        <v>0</v>
      </c>
      <c r="J6" s="3">
        <f t="shared" si="5"/>
        <v>34</v>
      </c>
      <c r="K6" s="3">
        <f t="shared" si="6"/>
        <v>98</v>
      </c>
      <c r="L6" s="3"/>
      <c r="M6" s="3" t="str">
        <f t="shared" si="7"/>
        <v>Dw</v>
      </c>
      <c r="N6" s="3" t="str">
        <f t="shared" si="8"/>
        <v>rka</v>
      </c>
      <c r="O6" s="60" t="str">
        <f t="shared" si="9"/>
        <v>DwarkaKerala</v>
      </c>
      <c r="P6" s="60"/>
      <c r="Q6" s="3" t="str">
        <f t="shared" si="10"/>
        <v>Dwarka Kerala</v>
      </c>
      <c r="R6" s="3" t="str">
        <f t="shared" si="11"/>
        <v>NOT VALID</v>
      </c>
      <c r="S6" s="3" t="str">
        <f t="shared" si="12"/>
        <v>CORRECT</v>
      </c>
      <c r="T6" s="6" t="str" cm="1">
        <f t="array" ref="T6">_xlfn.IFS(B6&gt;50,"GREATER THAN 50",B6&lt;50,"FAIL")</f>
        <v>FAIL</v>
      </c>
    </row>
    <row r="7" spans="1:20" x14ac:dyDescent="0.3">
      <c r="A7" s="34">
        <v>54</v>
      </c>
      <c r="B7" s="34">
        <v>51</v>
      </c>
      <c r="C7" s="34"/>
      <c r="D7" s="34" t="s">
        <v>28</v>
      </c>
      <c r="E7" s="3">
        <f t="shared" si="0"/>
        <v>105</v>
      </c>
      <c r="F7" s="3">
        <f t="shared" si="1"/>
        <v>52.5</v>
      </c>
      <c r="G7" s="3">
        <f t="shared" si="2"/>
        <v>2</v>
      </c>
      <c r="H7" s="3">
        <f t="shared" si="3"/>
        <v>2</v>
      </c>
      <c r="I7" s="3">
        <f t="shared" si="4"/>
        <v>1</v>
      </c>
      <c r="J7" s="3">
        <f t="shared" si="5"/>
        <v>51</v>
      </c>
      <c r="K7" s="3">
        <f t="shared" si="6"/>
        <v>54</v>
      </c>
      <c r="L7" s="3"/>
      <c r="M7" s="3" t="str">
        <f t="shared" si="7"/>
        <v/>
      </c>
      <c r="N7" s="3" t="str">
        <f t="shared" si="8"/>
        <v/>
      </c>
      <c r="O7" s="60" t="str">
        <f t="shared" si="9"/>
        <v>Bangluru</v>
      </c>
      <c r="P7" s="60"/>
      <c r="Q7" s="3" t="str">
        <f t="shared" si="10"/>
        <v xml:space="preserve"> Bangluru</v>
      </c>
      <c r="R7" s="3" t="str">
        <f t="shared" si="11"/>
        <v>NOT VALID</v>
      </c>
      <c r="S7" s="3" t="str">
        <f t="shared" si="12"/>
        <v>CORRECT</v>
      </c>
      <c r="T7" s="6" t="str" cm="1">
        <f t="array" ref="T7">_xlfn.IFS(B7&gt;50,"GREATER THAN 50",B7&lt;50,"FAIL")</f>
        <v>GREATER THAN 50</v>
      </c>
    </row>
    <row r="8" spans="1:20" x14ac:dyDescent="0.3">
      <c r="A8" s="34">
        <v>16</v>
      </c>
      <c r="B8" s="34">
        <v>62</v>
      </c>
      <c r="C8" s="34" t="s">
        <v>3</v>
      </c>
      <c r="D8" s="34" t="s">
        <v>29</v>
      </c>
      <c r="E8" s="3">
        <f t="shared" si="0"/>
        <v>78</v>
      </c>
      <c r="F8" s="3">
        <f t="shared" si="1"/>
        <v>39</v>
      </c>
      <c r="G8" s="3">
        <f t="shared" si="2"/>
        <v>2</v>
      </c>
      <c r="H8" s="3">
        <f t="shared" si="3"/>
        <v>3</v>
      </c>
      <c r="I8" s="3">
        <f t="shared" si="4"/>
        <v>0</v>
      </c>
      <c r="J8" s="3">
        <f t="shared" si="5"/>
        <v>16</v>
      </c>
      <c r="K8" s="3">
        <f t="shared" si="6"/>
        <v>62</v>
      </c>
      <c r="L8" s="3"/>
      <c r="M8" s="3" t="str">
        <f t="shared" si="7"/>
        <v>Go</v>
      </c>
      <c r="N8" s="3" t="str">
        <f t="shared" si="8"/>
        <v>Goa</v>
      </c>
      <c r="O8" s="60" t="str">
        <f t="shared" si="9"/>
        <v>GoaChennai</v>
      </c>
      <c r="P8" s="60"/>
      <c r="Q8" s="3" t="str">
        <f t="shared" si="10"/>
        <v>Goa Chennai</v>
      </c>
      <c r="R8" s="3" t="str">
        <f t="shared" si="11"/>
        <v>CORRECT</v>
      </c>
      <c r="S8" s="3" t="str">
        <f t="shared" si="12"/>
        <v>NOT VALID</v>
      </c>
      <c r="T8" s="6" t="str" cm="1">
        <f t="array" ref="T8">_xlfn.IFS(B8&gt;50,"GREATER THAN 50",B8&lt;50,"FAIL")</f>
        <v>GREATER THAN 50</v>
      </c>
    </row>
    <row r="9" spans="1:20" x14ac:dyDescent="0.3">
      <c r="A9" s="34">
        <v>78</v>
      </c>
      <c r="B9" s="34">
        <v>77</v>
      </c>
      <c r="C9" s="34"/>
      <c r="D9" s="34" t="s">
        <v>24</v>
      </c>
      <c r="E9" s="3">
        <f t="shared" si="0"/>
        <v>155</v>
      </c>
      <c r="F9" s="3">
        <f t="shared" si="1"/>
        <v>77.5</v>
      </c>
      <c r="G9" s="3">
        <f t="shared" si="2"/>
        <v>2</v>
      </c>
      <c r="H9" s="3">
        <f t="shared" si="3"/>
        <v>2</v>
      </c>
      <c r="I9" s="3">
        <f t="shared" si="4"/>
        <v>1</v>
      </c>
      <c r="J9" s="3">
        <f t="shared" si="5"/>
        <v>77</v>
      </c>
      <c r="K9" s="3">
        <f t="shared" si="6"/>
        <v>78</v>
      </c>
      <c r="L9" s="3"/>
      <c r="M9" s="3" t="str">
        <f t="shared" si="7"/>
        <v/>
      </c>
      <c r="N9" s="3" t="str">
        <f t="shared" si="8"/>
        <v/>
      </c>
      <c r="O9" s="60" t="str">
        <f t="shared" si="9"/>
        <v>Gujarat</v>
      </c>
      <c r="P9" s="60"/>
      <c r="Q9" s="3" t="str">
        <f t="shared" si="10"/>
        <v xml:space="preserve"> Gujarat</v>
      </c>
      <c r="R9" s="3" t="str">
        <f t="shared" si="11"/>
        <v>NOT VALID</v>
      </c>
      <c r="S9" s="3" t="str">
        <f t="shared" si="12"/>
        <v>CORRECT</v>
      </c>
      <c r="T9" s="6" t="str" cm="1">
        <f t="array" ref="T9">_xlfn.IFS(B9&gt;50,"GREATER THAN 50",B9&lt;50,"FAIL")</f>
        <v>GREATER THAN 50</v>
      </c>
    </row>
    <row r="10" spans="1:20" x14ac:dyDescent="0.3">
      <c r="A10" s="34">
        <v>57</v>
      </c>
      <c r="B10" s="34">
        <v>95</v>
      </c>
      <c r="C10" s="34" t="s">
        <v>8</v>
      </c>
      <c r="D10" s="34" t="s">
        <v>25</v>
      </c>
      <c r="E10" s="3">
        <f t="shared" si="0"/>
        <v>152</v>
      </c>
      <c r="F10" s="3">
        <f t="shared" si="1"/>
        <v>76</v>
      </c>
      <c r="G10" s="3">
        <f t="shared" si="2"/>
        <v>2</v>
      </c>
      <c r="H10" s="3">
        <f t="shared" si="3"/>
        <v>3</v>
      </c>
      <c r="I10" s="3">
        <f t="shared" si="4"/>
        <v>0</v>
      </c>
      <c r="J10" s="3">
        <f t="shared" si="5"/>
        <v>57</v>
      </c>
      <c r="K10" s="3">
        <f t="shared" si="6"/>
        <v>95</v>
      </c>
      <c r="L10" s="3"/>
      <c r="M10" s="3" t="str">
        <f t="shared" si="7"/>
        <v>Su</v>
      </c>
      <c r="N10" s="3" t="str">
        <f t="shared" si="8"/>
        <v>rat</v>
      </c>
      <c r="O10" s="60" t="str">
        <f t="shared" si="9"/>
        <v>SuratDelhi</v>
      </c>
      <c r="P10" s="60"/>
      <c r="Q10" s="3" t="str">
        <f t="shared" si="10"/>
        <v>Surat Delhi</v>
      </c>
      <c r="R10" s="3" t="str">
        <f t="shared" si="11"/>
        <v>NOT VALID</v>
      </c>
      <c r="S10" s="3" t="str">
        <f t="shared" si="12"/>
        <v>CORRECT</v>
      </c>
      <c r="T10" s="6" t="str" cm="1">
        <f t="array" ref="T10">_xlfn.IFS(B10&gt;50,"GREATER THAN 50",B10&lt;50,"FAIL")</f>
        <v>GREATER THAN 50</v>
      </c>
    </row>
    <row r="11" spans="1:20" x14ac:dyDescent="0.3">
      <c r="A11" s="34"/>
      <c r="B11" s="34">
        <v>65</v>
      </c>
      <c r="C11" s="34" t="s">
        <v>9</v>
      </c>
      <c r="D11" s="34"/>
      <c r="E11" s="7">
        <f t="shared" si="0"/>
        <v>65</v>
      </c>
      <c r="F11" s="7">
        <f t="shared" si="1"/>
        <v>65</v>
      </c>
      <c r="G11" s="7">
        <f t="shared" si="2"/>
        <v>1</v>
      </c>
      <c r="H11" s="7">
        <f t="shared" si="3"/>
        <v>2</v>
      </c>
      <c r="I11" s="7">
        <f t="shared" si="4"/>
        <v>1</v>
      </c>
      <c r="J11" s="7">
        <f t="shared" si="5"/>
        <v>65</v>
      </c>
      <c r="K11" s="7">
        <f t="shared" si="6"/>
        <v>65</v>
      </c>
      <c r="L11" s="7"/>
      <c r="M11" s="7" t="str">
        <f t="shared" si="7"/>
        <v>Mu</v>
      </c>
      <c r="N11" s="7" t="str">
        <f t="shared" si="8"/>
        <v>bai</v>
      </c>
      <c r="O11" s="61" t="str">
        <f t="shared" si="9"/>
        <v>Mumbai</v>
      </c>
      <c r="P11" s="61"/>
      <c r="Q11" s="7" t="str">
        <f t="shared" si="10"/>
        <v xml:space="preserve">Mumbai </v>
      </c>
      <c r="R11" s="7" t="str">
        <f t="shared" si="11"/>
        <v>NOT VALID</v>
      </c>
      <c r="S11" s="7" t="str">
        <f t="shared" si="12"/>
        <v>CORRECT</v>
      </c>
      <c r="T11" s="8" t="str" cm="1">
        <f t="array" ref="T11">_xlfn.IFS(B11&gt;50,"GREATER THAN 50",B11&lt;50,"FAIL")</f>
        <v>GREATER THAN 50</v>
      </c>
    </row>
    <row r="12" spans="1:20" x14ac:dyDescent="0.3">
      <c r="A12">
        <f>SUM(A2:A11)</f>
        <v>482</v>
      </c>
      <c r="B12">
        <f>AVERAGE(B2:B11)</f>
        <v>63.7</v>
      </c>
    </row>
    <row r="14" spans="1:20" x14ac:dyDescent="0.3">
      <c r="C14" t="s">
        <v>18</v>
      </c>
    </row>
    <row r="15" spans="1:20" x14ac:dyDescent="0.3">
      <c r="H15">
        <f>COUNTIF(C2:C11,C8)</f>
        <v>2</v>
      </c>
    </row>
    <row r="16" spans="1:20" x14ac:dyDescent="0.3">
      <c r="H16" t="e" cm="1">
        <f t="array" ref="H16">counta</f>
        <v>#NAME?</v>
      </c>
    </row>
    <row r="17" spans="17:17" x14ac:dyDescent="0.3">
      <c r="Q17" s="1"/>
    </row>
  </sheetData>
  <mergeCells count="12">
    <mergeCell ref="O1:P1"/>
    <mergeCell ref="R1:S1"/>
    <mergeCell ref="O2:P2"/>
    <mergeCell ref="O3:P3"/>
    <mergeCell ref="O4:P4"/>
    <mergeCell ref="O10:P10"/>
    <mergeCell ref="O11:P11"/>
    <mergeCell ref="O5:P5"/>
    <mergeCell ref="O6:P6"/>
    <mergeCell ref="O7:P7"/>
    <mergeCell ref="O8:P8"/>
    <mergeCell ref="O9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6983-FA09-4E58-8150-DB410BF8F7E1}">
  <dimension ref="A1:M25"/>
  <sheetViews>
    <sheetView workbookViewId="0">
      <selection activeCell="J9" sqref="J9"/>
    </sheetView>
  </sheetViews>
  <sheetFormatPr defaultRowHeight="14.4" x14ac:dyDescent="0.3"/>
  <cols>
    <col min="1" max="1" width="13.88671875" bestFit="1" customWidth="1"/>
    <col min="6" max="6" width="13.88671875" bestFit="1" customWidth="1"/>
    <col min="10" max="10" width="13.88671875" bestFit="1" customWidth="1"/>
  </cols>
  <sheetData>
    <row r="1" spans="1:13" x14ac:dyDescent="0.3">
      <c r="H1" t="s">
        <v>32</v>
      </c>
    </row>
    <row r="2" spans="1:13" x14ac:dyDescent="0.3">
      <c r="A2" s="32" t="s">
        <v>73</v>
      </c>
      <c r="B2" s="33">
        <v>2</v>
      </c>
      <c r="C2" s="33">
        <v>3</v>
      </c>
      <c r="D2" s="33">
        <v>4</v>
      </c>
      <c r="E2" s="33">
        <v>5</v>
      </c>
      <c r="F2" s="33">
        <v>6</v>
      </c>
      <c r="H2">
        <f>SUMIF(C3:C12,C7,E3:E12)</f>
        <v>25</v>
      </c>
    </row>
    <row r="3" spans="1:13" x14ac:dyDescent="0.3">
      <c r="A3" s="33">
        <v>1</v>
      </c>
      <c r="B3" s="29">
        <f>A3*$B$2</f>
        <v>2</v>
      </c>
      <c r="C3" s="29">
        <f>A3*$C$2</f>
        <v>3</v>
      </c>
      <c r="D3" s="29">
        <f>A3*$D$2</f>
        <v>4</v>
      </c>
      <c r="E3" s="29">
        <f>A3*$E$2</f>
        <v>5</v>
      </c>
      <c r="F3" s="29">
        <f>A3*$F$2</f>
        <v>6</v>
      </c>
      <c r="J3" s="32" t="s">
        <v>73</v>
      </c>
      <c r="K3" s="33">
        <v>100</v>
      </c>
    </row>
    <row r="4" spans="1:13" x14ac:dyDescent="0.3">
      <c r="A4" s="33">
        <v>2</v>
      </c>
      <c r="B4" s="29">
        <f t="shared" ref="B4:B12" si="0">A4*$B$2</f>
        <v>4</v>
      </c>
      <c r="C4" s="29">
        <f t="shared" ref="C4:C12" si="1">A4*$C$2</f>
        <v>6</v>
      </c>
      <c r="D4" s="29">
        <f t="shared" ref="D4:D12" si="2">A4*$D$2</f>
        <v>8</v>
      </c>
      <c r="E4" s="29">
        <f t="shared" ref="E4:E12" si="3">A4*$E$2</f>
        <v>10</v>
      </c>
      <c r="F4" s="29">
        <f t="shared" ref="F4:F12" si="4">A4*$F$2</f>
        <v>12</v>
      </c>
      <c r="J4" s="33">
        <v>15</v>
      </c>
      <c r="K4" s="29">
        <f>J4/$K$3</f>
        <v>0.15</v>
      </c>
    </row>
    <row r="5" spans="1:13" x14ac:dyDescent="0.3">
      <c r="A5" s="33">
        <v>3</v>
      </c>
      <c r="B5" s="29">
        <f t="shared" si="0"/>
        <v>6</v>
      </c>
      <c r="C5" s="29">
        <f t="shared" si="1"/>
        <v>9</v>
      </c>
      <c r="D5" s="29">
        <f t="shared" si="2"/>
        <v>12</v>
      </c>
      <c r="E5" s="29">
        <f t="shared" si="3"/>
        <v>15</v>
      </c>
      <c r="F5" s="29">
        <f t="shared" si="4"/>
        <v>18</v>
      </c>
      <c r="J5" s="33">
        <v>20</v>
      </c>
      <c r="K5" s="29">
        <f t="shared" ref="K5:K7" si="5">J5/$K$3</f>
        <v>0.2</v>
      </c>
    </row>
    <row r="6" spans="1:13" x14ac:dyDescent="0.3">
      <c r="A6" s="33">
        <v>4</v>
      </c>
      <c r="B6" s="29">
        <f t="shared" si="0"/>
        <v>8</v>
      </c>
      <c r="C6" s="29">
        <f t="shared" si="1"/>
        <v>12</v>
      </c>
      <c r="D6" s="29">
        <f t="shared" si="2"/>
        <v>16</v>
      </c>
      <c r="E6" s="29">
        <f t="shared" si="3"/>
        <v>20</v>
      </c>
      <c r="F6" s="29">
        <f t="shared" si="4"/>
        <v>24</v>
      </c>
      <c r="J6" s="33">
        <v>45</v>
      </c>
      <c r="K6" s="29">
        <f t="shared" si="5"/>
        <v>0.45</v>
      </c>
    </row>
    <row r="7" spans="1:13" x14ac:dyDescent="0.3">
      <c r="A7" s="33">
        <v>5</v>
      </c>
      <c r="B7" s="29">
        <f t="shared" si="0"/>
        <v>10</v>
      </c>
      <c r="C7" s="29">
        <f t="shared" si="1"/>
        <v>15</v>
      </c>
      <c r="D7" s="29">
        <f t="shared" si="2"/>
        <v>20</v>
      </c>
      <c r="E7" s="29">
        <f t="shared" si="3"/>
        <v>25</v>
      </c>
      <c r="F7" s="29">
        <f t="shared" si="4"/>
        <v>30</v>
      </c>
      <c r="J7" s="33">
        <v>62</v>
      </c>
      <c r="K7" s="29">
        <f t="shared" si="5"/>
        <v>0.62</v>
      </c>
    </row>
    <row r="8" spans="1:13" x14ac:dyDescent="0.3">
      <c r="A8" s="33">
        <v>6</v>
      </c>
      <c r="B8" s="29">
        <f t="shared" si="0"/>
        <v>12</v>
      </c>
      <c r="C8" s="29">
        <f t="shared" si="1"/>
        <v>18</v>
      </c>
      <c r="D8" s="29">
        <f t="shared" si="2"/>
        <v>24</v>
      </c>
      <c r="E8" s="29">
        <f t="shared" si="3"/>
        <v>30</v>
      </c>
      <c r="F8" s="29">
        <f t="shared" si="4"/>
        <v>36</v>
      </c>
    </row>
    <row r="9" spans="1:13" x14ac:dyDescent="0.3">
      <c r="A9" s="33">
        <v>7</v>
      </c>
      <c r="B9" s="29">
        <f t="shared" si="0"/>
        <v>14</v>
      </c>
      <c r="C9" s="29">
        <f t="shared" si="1"/>
        <v>21</v>
      </c>
      <c r="D9" s="29">
        <f t="shared" si="2"/>
        <v>28</v>
      </c>
      <c r="E9" s="29">
        <f t="shared" si="3"/>
        <v>35</v>
      </c>
      <c r="F9" s="29">
        <f t="shared" si="4"/>
        <v>42</v>
      </c>
    </row>
    <row r="10" spans="1:13" x14ac:dyDescent="0.3">
      <c r="A10" s="33">
        <v>8</v>
      </c>
      <c r="B10" s="29">
        <f t="shared" si="0"/>
        <v>16</v>
      </c>
      <c r="C10" s="29">
        <f t="shared" si="1"/>
        <v>24</v>
      </c>
      <c r="D10" s="29">
        <f t="shared" si="2"/>
        <v>32</v>
      </c>
      <c r="E10" s="29">
        <f t="shared" si="3"/>
        <v>40</v>
      </c>
      <c r="F10" s="29">
        <f t="shared" si="4"/>
        <v>48</v>
      </c>
    </row>
    <row r="11" spans="1:13" x14ac:dyDescent="0.3">
      <c r="A11" s="33">
        <v>9</v>
      </c>
      <c r="B11" s="29">
        <f t="shared" si="0"/>
        <v>18</v>
      </c>
      <c r="C11" s="29">
        <f t="shared" si="1"/>
        <v>27</v>
      </c>
      <c r="D11" s="29">
        <f t="shared" si="2"/>
        <v>36</v>
      </c>
      <c r="E11" s="29">
        <f t="shared" si="3"/>
        <v>45</v>
      </c>
      <c r="F11" s="29">
        <f t="shared" si="4"/>
        <v>54</v>
      </c>
    </row>
    <row r="12" spans="1:13" x14ac:dyDescent="0.3">
      <c r="A12" s="33">
        <v>10</v>
      </c>
      <c r="B12" s="29">
        <f t="shared" si="0"/>
        <v>20</v>
      </c>
      <c r="C12" s="29">
        <f t="shared" si="1"/>
        <v>30</v>
      </c>
      <c r="D12" s="29">
        <f t="shared" si="2"/>
        <v>40</v>
      </c>
      <c r="E12" s="29">
        <f t="shared" si="3"/>
        <v>50</v>
      </c>
      <c r="F12" s="29">
        <f t="shared" si="4"/>
        <v>60</v>
      </c>
    </row>
    <row r="15" spans="1:13" x14ac:dyDescent="0.3">
      <c r="F15" s="32" t="s">
        <v>73</v>
      </c>
      <c r="G15" s="33">
        <v>20</v>
      </c>
      <c r="H15" s="33">
        <v>40</v>
      </c>
      <c r="I15" s="33">
        <v>60</v>
      </c>
      <c r="J15" s="33">
        <v>80</v>
      </c>
      <c r="K15" s="33">
        <v>100</v>
      </c>
      <c r="L15" s="33">
        <v>120</v>
      </c>
      <c r="M15" s="33">
        <v>140</v>
      </c>
    </row>
    <row r="16" spans="1:13" x14ac:dyDescent="0.3">
      <c r="F16" s="33">
        <v>10</v>
      </c>
      <c r="G16" s="29">
        <f>$F16*G$15</f>
        <v>200</v>
      </c>
      <c r="H16" s="29">
        <f t="shared" ref="H16:M25" si="6">$F16*H$15</f>
        <v>400</v>
      </c>
      <c r="I16" s="29">
        <f t="shared" si="6"/>
        <v>600</v>
      </c>
      <c r="J16" s="29">
        <f t="shared" si="6"/>
        <v>800</v>
      </c>
      <c r="K16" s="29">
        <f t="shared" si="6"/>
        <v>1000</v>
      </c>
      <c r="L16" s="29">
        <f t="shared" si="6"/>
        <v>1200</v>
      </c>
      <c r="M16" s="29">
        <f t="shared" si="6"/>
        <v>1400</v>
      </c>
    </row>
    <row r="17" spans="6:13" x14ac:dyDescent="0.3">
      <c r="F17" s="33">
        <v>20</v>
      </c>
      <c r="G17" s="29">
        <f t="shared" ref="G17:G25" si="7">$F17*G$15</f>
        <v>400</v>
      </c>
      <c r="H17" s="29">
        <f t="shared" si="6"/>
        <v>800</v>
      </c>
      <c r="I17" s="29">
        <f t="shared" si="6"/>
        <v>1200</v>
      </c>
      <c r="J17" s="29">
        <f t="shared" si="6"/>
        <v>1600</v>
      </c>
      <c r="K17" s="29">
        <f t="shared" si="6"/>
        <v>2000</v>
      </c>
      <c r="L17" s="29">
        <f t="shared" si="6"/>
        <v>2400</v>
      </c>
      <c r="M17" s="29">
        <f t="shared" si="6"/>
        <v>2800</v>
      </c>
    </row>
    <row r="18" spans="6:13" x14ac:dyDescent="0.3">
      <c r="F18" s="33">
        <v>30</v>
      </c>
      <c r="G18" s="29">
        <f t="shared" si="7"/>
        <v>600</v>
      </c>
      <c r="H18" s="29">
        <f t="shared" si="6"/>
        <v>1200</v>
      </c>
      <c r="I18" s="29">
        <f t="shared" si="6"/>
        <v>1800</v>
      </c>
      <c r="J18" s="29">
        <f t="shared" si="6"/>
        <v>2400</v>
      </c>
      <c r="K18" s="29">
        <f t="shared" si="6"/>
        <v>3000</v>
      </c>
      <c r="L18" s="29">
        <f t="shared" si="6"/>
        <v>3600</v>
      </c>
      <c r="M18" s="29">
        <f t="shared" si="6"/>
        <v>4200</v>
      </c>
    </row>
    <row r="19" spans="6:13" x14ac:dyDescent="0.3">
      <c r="F19" s="33">
        <v>40</v>
      </c>
      <c r="G19" s="29">
        <f t="shared" si="7"/>
        <v>800</v>
      </c>
      <c r="H19" s="29">
        <f t="shared" si="6"/>
        <v>1600</v>
      </c>
      <c r="I19" s="29">
        <f t="shared" si="6"/>
        <v>2400</v>
      </c>
      <c r="J19" s="29">
        <f t="shared" si="6"/>
        <v>3200</v>
      </c>
      <c r="K19" s="29">
        <f t="shared" si="6"/>
        <v>4000</v>
      </c>
      <c r="L19" s="29">
        <f t="shared" si="6"/>
        <v>4800</v>
      </c>
      <c r="M19" s="29">
        <f t="shared" si="6"/>
        <v>5600</v>
      </c>
    </row>
    <row r="20" spans="6:13" x14ac:dyDescent="0.3">
      <c r="F20" s="33">
        <v>50</v>
      </c>
      <c r="G20" s="29">
        <f t="shared" si="7"/>
        <v>1000</v>
      </c>
      <c r="H20" s="29">
        <f t="shared" si="6"/>
        <v>2000</v>
      </c>
      <c r="I20" s="29">
        <f t="shared" si="6"/>
        <v>3000</v>
      </c>
      <c r="J20" s="29">
        <f t="shared" si="6"/>
        <v>4000</v>
      </c>
      <c r="K20" s="29">
        <f t="shared" si="6"/>
        <v>5000</v>
      </c>
      <c r="L20" s="29">
        <f t="shared" si="6"/>
        <v>6000</v>
      </c>
      <c r="M20" s="29">
        <f t="shared" si="6"/>
        <v>7000</v>
      </c>
    </row>
    <row r="21" spans="6:13" x14ac:dyDescent="0.3">
      <c r="F21" s="33">
        <v>60</v>
      </c>
      <c r="G21" s="29">
        <f t="shared" si="7"/>
        <v>1200</v>
      </c>
      <c r="H21" s="29">
        <f t="shared" si="6"/>
        <v>2400</v>
      </c>
      <c r="I21" s="29">
        <f t="shared" si="6"/>
        <v>3600</v>
      </c>
      <c r="J21" s="29">
        <f t="shared" si="6"/>
        <v>4800</v>
      </c>
      <c r="K21" s="29">
        <f t="shared" si="6"/>
        <v>6000</v>
      </c>
      <c r="L21" s="29">
        <f t="shared" si="6"/>
        <v>7200</v>
      </c>
      <c r="M21" s="29">
        <f t="shared" si="6"/>
        <v>8400</v>
      </c>
    </row>
    <row r="22" spans="6:13" x14ac:dyDescent="0.3">
      <c r="F22" s="33">
        <v>70</v>
      </c>
      <c r="G22" s="29">
        <f t="shared" si="7"/>
        <v>1400</v>
      </c>
      <c r="H22" s="29">
        <f t="shared" si="6"/>
        <v>2800</v>
      </c>
      <c r="I22" s="29">
        <f t="shared" si="6"/>
        <v>4200</v>
      </c>
      <c r="J22" s="29">
        <f t="shared" si="6"/>
        <v>5600</v>
      </c>
      <c r="K22" s="29">
        <f t="shared" si="6"/>
        <v>7000</v>
      </c>
      <c r="L22" s="29">
        <f t="shared" si="6"/>
        <v>8400</v>
      </c>
      <c r="M22" s="29">
        <f t="shared" si="6"/>
        <v>9800</v>
      </c>
    </row>
    <row r="23" spans="6:13" x14ac:dyDescent="0.3">
      <c r="F23" s="33">
        <v>80</v>
      </c>
      <c r="G23" s="29">
        <f t="shared" si="7"/>
        <v>1600</v>
      </c>
      <c r="H23" s="29">
        <f t="shared" si="6"/>
        <v>3200</v>
      </c>
      <c r="I23" s="29">
        <f t="shared" si="6"/>
        <v>4800</v>
      </c>
      <c r="J23" s="29">
        <f t="shared" si="6"/>
        <v>6400</v>
      </c>
      <c r="K23" s="29">
        <f t="shared" si="6"/>
        <v>8000</v>
      </c>
      <c r="L23" s="29">
        <f t="shared" si="6"/>
        <v>9600</v>
      </c>
      <c r="M23" s="29">
        <f t="shared" si="6"/>
        <v>11200</v>
      </c>
    </row>
    <row r="24" spans="6:13" x14ac:dyDescent="0.3">
      <c r="F24" s="33">
        <v>90</v>
      </c>
      <c r="G24" s="29">
        <f t="shared" si="7"/>
        <v>1800</v>
      </c>
      <c r="H24" s="29">
        <f t="shared" si="6"/>
        <v>3600</v>
      </c>
      <c r="I24" s="29">
        <f t="shared" si="6"/>
        <v>5400</v>
      </c>
      <c r="J24" s="29">
        <f t="shared" si="6"/>
        <v>7200</v>
      </c>
      <c r="K24" s="29">
        <f t="shared" si="6"/>
        <v>9000</v>
      </c>
      <c r="L24" s="29">
        <f t="shared" si="6"/>
        <v>10800</v>
      </c>
      <c r="M24" s="29">
        <f t="shared" si="6"/>
        <v>12600</v>
      </c>
    </row>
    <row r="25" spans="6:13" x14ac:dyDescent="0.3">
      <c r="F25" s="33">
        <v>100</v>
      </c>
      <c r="G25" s="29">
        <f t="shared" si="7"/>
        <v>2000</v>
      </c>
      <c r="H25" s="29">
        <f t="shared" si="6"/>
        <v>4000</v>
      </c>
      <c r="I25" s="29">
        <f t="shared" si="6"/>
        <v>6000</v>
      </c>
      <c r="J25" s="29">
        <f t="shared" si="6"/>
        <v>8000</v>
      </c>
      <c r="K25" s="29">
        <f t="shared" si="6"/>
        <v>10000</v>
      </c>
      <c r="L25" s="29">
        <f t="shared" si="6"/>
        <v>12000</v>
      </c>
      <c r="M25" s="29">
        <f t="shared" si="6"/>
        <v>14000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ADFC-E605-404F-BB0F-B9D1C57AD840}">
  <dimension ref="A1:Q35"/>
  <sheetViews>
    <sheetView workbookViewId="0">
      <selection activeCell="F21" sqref="F21"/>
    </sheetView>
  </sheetViews>
  <sheetFormatPr defaultRowHeight="14.4" x14ac:dyDescent="0.3"/>
  <cols>
    <col min="2" max="2" width="14.44140625" bestFit="1" customWidth="1"/>
    <col min="3" max="3" width="14.88671875" bestFit="1" customWidth="1"/>
    <col min="5" max="5" width="14.88671875" bestFit="1" customWidth="1"/>
    <col min="7" max="7" width="14.88671875" bestFit="1" customWidth="1"/>
    <col min="8" max="8" width="9.5546875" bestFit="1" customWidth="1"/>
    <col min="12" max="12" width="11.44140625" bestFit="1" customWidth="1"/>
    <col min="13" max="13" width="9.5546875" bestFit="1" customWidth="1"/>
  </cols>
  <sheetData>
    <row r="1" spans="1:13" ht="15" thickBot="1" x14ac:dyDescent="0.35">
      <c r="A1" s="31" t="s">
        <v>33</v>
      </c>
      <c r="B1" s="19" t="s">
        <v>34</v>
      </c>
      <c r="C1" s="20" t="s">
        <v>35</v>
      </c>
      <c r="D1" s="20" t="s">
        <v>36</v>
      </c>
      <c r="E1" s="20" t="s">
        <v>46</v>
      </c>
      <c r="F1" s="20" t="s">
        <v>32</v>
      </c>
      <c r="G1" s="20" t="s">
        <v>45</v>
      </c>
      <c r="H1" s="20" t="s">
        <v>46</v>
      </c>
      <c r="I1" s="14" t="s">
        <v>47</v>
      </c>
      <c r="J1" s="14" t="s">
        <v>48</v>
      </c>
      <c r="K1" s="14" t="s">
        <v>48</v>
      </c>
      <c r="L1" s="14" t="s">
        <v>49</v>
      </c>
      <c r="M1" s="14" t="s">
        <v>50</v>
      </c>
    </row>
    <row r="2" spans="1:13" ht="15" thickTop="1" x14ac:dyDescent="0.3">
      <c r="A2" s="21">
        <v>52</v>
      </c>
      <c r="B2" s="24">
        <v>47</v>
      </c>
      <c r="C2" s="24" t="s">
        <v>37</v>
      </c>
      <c r="D2" s="24" t="s">
        <v>41</v>
      </c>
      <c r="E2" s="24">
        <f>COUNTIF(D2:D8,D5)</f>
        <v>4</v>
      </c>
      <c r="F2" s="24">
        <f>SUMIF(C2:C8,C5,A2:A8)</f>
        <v>52</v>
      </c>
      <c r="G2" s="24">
        <f>AVERAGEIF(D2:D8,D7,B2:B8)</f>
        <v>63</v>
      </c>
      <c r="H2" s="24">
        <f>COUNTIF(D2:D8,D7)</f>
        <v>4</v>
      </c>
      <c r="I2" s="16">
        <f>LEN(D2)</f>
        <v>7</v>
      </c>
      <c r="J2" s="24">
        <f>SUMIFS(B2:B8,C2:C8,C6,D2:D8,D7)</f>
        <v>123</v>
      </c>
      <c r="K2" s="24">
        <f>SUMIFS(A2:A8,C2:C8,C10,D2:D8,D2)</f>
        <v>52</v>
      </c>
      <c r="L2" s="24">
        <f>AVERAGEIFS(B2:B8,C2:C8,C6,D2:D8,D5)</f>
        <v>61.5</v>
      </c>
      <c r="M2" s="28">
        <f>COUNTIFS(C2:C8,C6,D2:D8,D6)</f>
        <v>2</v>
      </c>
    </row>
    <row r="3" spans="1:13" x14ac:dyDescent="0.3">
      <c r="A3" s="22">
        <v>46</v>
      </c>
      <c r="B3" s="25">
        <v>57</v>
      </c>
      <c r="C3" s="25" t="s">
        <v>38</v>
      </c>
      <c r="D3" s="25" t="s">
        <v>42</v>
      </c>
      <c r="E3" s="25"/>
      <c r="F3" s="25"/>
      <c r="G3" s="25"/>
      <c r="H3" s="25"/>
      <c r="I3" s="17">
        <f t="shared" ref="I3:I8" si="0">LEN(D3)</f>
        <v>3</v>
      </c>
      <c r="J3" s="25"/>
      <c r="K3" s="25"/>
      <c r="L3" s="25"/>
      <c r="M3" s="10"/>
    </row>
    <row r="4" spans="1:13" x14ac:dyDescent="0.3">
      <c r="A4" s="22">
        <v>96</v>
      </c>
      <c r="B4" s="25">
        <v>94</v>
      </c>
      <c r="C4" s="25" t="s">
        <v>44</v>
      </c>
      <c r="D4" s="25" t="s">
        <v>43</v>
      </c>
      <c r="E4" s="25"/>
      <c r="F4" s="25"/>
      <c r="G4" s="25"/>
      <c r="H4" s="25"/>
      <c r="I4" s="17">
        <f t="shared" si="0"/>
        <v>3</v>
      </c>
      <c r="J4" s="25"/>
      <c r="K4" s="25"/>
      <c r="L4" s="25"/>
      <c r="M4" s="10"/>
    </row>
    <row r="5" spans="1:13" x14ac:dyDescent="0.3">
      <c r="A5" s="22" t="s">
        <v>72</v>
      </c>
      <c r="B5" s="25">
        <v>65</v>
      </c>
      <c r="C5" s="25" t="s">
        <v>37</v>
      </c>
      <c r="D5" s="25" t="s">
        <v>44</v>
      </c>
      <c r="E5" s="25"/>
      <c r="F5" s="25"/>
      <c r="G5" s="25"/>
      <c r="H5" s="25"/>
      <c r="I5" s="17">
        <f t="shared" si="0"/>
        <v>5</v>
      </c>
      <c r="J5" s="25"/>
      <c r="K5" s="25"/>
      <c r="L5" s="25"/>
      <c r="M5" s="10"/>
    </row>
    <row r="6" spans="1:13" x14ac:dyDescent="0.3">
      <c r="A6" s="22">
        <v>22</v>
      </c>
      <c r="B6" s="25">
        <v>87</v>
      </c>
      <c r="C6" s="25" t="s">
        <v>39</v>
      </c>
      <c r="D6" s="25" t="s">
        <v>44</v>
      </c>
      <c r="E6" s="25"/>
      <c r="F6" s="25"/>
      <c r="G6" s="25"/>
      <c r="H6" s="25"/>
      <c r="I6" s="17">
        <f t="shared" si="0"/>
        <v>5</v>
      </c>
      <c r="J6" s="25"/>
      <c r="K6" s="25"/>
      <c r="L6" s="25"/>
      <c r="M6" s="10"/>
    </row>
    <row r="7" spans="1:13" x14ac:dyDescent="0.3">
      <c r="A7" s="22">
        <v>34</v>
      </c>
      <c r="B7" s="25">
        <v>36</v>
      </c>
      <c r="C7" s="25" t="s">
        <v>39</v>
      </c>
      <c r="D7" s="25" t="s">
        <v>44</v>
      </c>
      <c r="E7" s="25"/>
      <c r="F7" s="25"/>
      <c r="G7" s="25"/>
      <c r="H7" s="25"/>
      <c r="I7" s="17">
        <f t="shared" si="0"/>
        <v>5</v>
      </c>
      <c r="J7" s="25"/>
      <c r="K7" s="25"/>
      <c r="L7" s="25"/>
      <c r="M7" s="10"/>
    </row>
    <row r="8" spans="1:13" ht="15" thickBot="1" x14ac:dyDescent="0.35">
      <c r="A8" s="23">
        <v>56</v>
      </c>
      <c r="B8" s="26">
        <v>64</v>
      </c>
      <c r="C8" s="26" t="s">
        <v>40</v>
      </c>
      <c r="D8" s="26" t="s">
        <v>44</v>
      </c>
      <c r="E8" s="26"/>
      <c r="F8" s="26"/>
      <c r="G8" s="26"/>
      <c r="H8" s="26"/>
      <c r="I8" s="27">
        <f t="shared" si="0"/>
        <v>5</v>
      </c>
      <c r="J8" s="26"/>
      <c r="K8" s="26"/>
      <c r="L8" s="26"/>
      <c r="M8" s="11"/>
    </row>
    <row r="10" spans="1:13" x14ac:dyDescent="0.3">
      <c r="C10" s="9" t="s">
        <v>37</v>
      </c>
    </row>
    <row r="13" spans="1:13" x14ac:dyDescent="0.3">
      <c r="B13" s="18"/>
      <c r="C13" s="13" t="s">
        <v>51</v>
      </c>
      <c r="D13" s="12" t="s">
        <v>52</v>
      </c>
      <c r="E13" s="13" t="s">
        <v>53</v>
      </c>
      <c r="F13" s="13" t="s">
        <v>54</v>
      </c>
      <c r="G13" s="12" t="s">
        <v>55</v>
      </c>
      <c r="H13" s="12" t="s">
        <v>56</v>
      </c>
    </row>
    <row r="14" spans="1:13" x14ac:dyDescent="0.3">
      <c r="B14" s="30" t="s">
        <v>57</v>
      </c>
      <c r="C14" s="29" t="s">
        <v>60</v>
      </c>
      <c r="D14" s="29" t="s">
        <v>61</v>
      </c>
      <c r="E14" s="29" t="s">
        <v>62</v>
      </c>
      <c r="F14" s="29" t="s">
        <v>63</v>
      </c>
      <c r="G14" s="29" t="s">
        <v>64</v>
      </c>
      <c r="H14" s="29" t="s">
        <v>65</v>
      </c>
    </row>
    <row r="15" spans="1:13" x14ac:dyDescent="0.3">
      <c r="B15" s="30" t="s">
        <v>58</v>
      </c>
      <c r="C15" s="29" t="s">
        <v>66</v>
      </c>
      <c r="D15" s="29" t="s">
        <v>66</v>
      </c>
      <c r="E15" s="29" t="s">
        <v>67</v>
      </c>
      <c r="F15" s="29" t="s">
        <v>66</v>
      </c>
      <c r="G15" s="29" t="s">
        <v>67</v>
      </c>
      <c r="H15" s="29" t="s">
        <v>66</v>
      </c>
    </row>
    <row r="16" spans="1:13" x14ac:dyDescent="0.3">
      <c r="B16" s="30" t="s">
        <v>59</v>
      </c>
      <c r="C16" s="29">
        <v>97</v>
      </c>
      <c r="D16" s="29">
        <v>54</v>
      </c>
      <c r="E16" s="29">
        <v>68</v>
      </c>
      <c r="F16" s="29">
        <v>25</v>
      </c>
      <c r="G16" s="29">
        <v>46</v>
      </c>
      <c r="H16" s="29">
        <v>75</v>
      </c>
    </row>
    <row r="19" spans="2:17" x14ac:dyDescent="0.3">
      <c r="B19" s="15" t="s">
        <v>68</v>
      </c>
      <c r="C19" s="29">
        <f>HLOOKUP(E13,B13:H16,4,0)</f>
        <v>68</v>
      </c>
      <c r="E19" s="15" t="s">
        <v>70</v>
      </c>
      <c r="F19" s="29">
        <f>INDEX(B13:H16,4,2)</f>
        <v>97</v>
      </c>
      <c r="H19" s="30" t="s">
        <v>74</v>
      </c>
      <c r="I19" s="29">
        <f>_xlfn.XLOOKUP(C3,C2:C8,A2:A8)</f>
        <v>46</v>
      </c>
      <c r="K19" t="e" cm="1">
        <f t="array" ref="K19">_xlfn.XLOOKUP(C1,A1:M8,C2:C8,"NOT",0)</f>
        <v>#VALUE!</v>
      </c>
    </row>
    <row r="21" spans="2:17" x14ac:dyDescent="0.3">
      <c r="B21" s="15" t="s">
        <v>69</v>
      </c>
      <c r="C21" s="29" t="str">
        <f>VLOOKUP(B15,B13:H16,4,0)</f>
        <v>PYTHONWITHDA</v>
      </c>
      <c r="E21" s="15" t="s">
        <v>71</v>
      </c>
      <c r="F21" s="29">
        <f ca="1">OFFSET(A1:A8,3,0,1,1)</f>
        <v>96</v>
      </c>
    </row>
    <row r="27" spans="2:17" x14ac:dyDescent="0.3"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  <c r="Q27">
        <v>7</v>
      </c>
    </row>
    <row r="28" spans="2:17" x14ac:dyDescent="0.3">
      <c r="K28">
        <v>2</v>
      </c>
    </row>
    <row r="29" spans="2:17" x14ac:dyDescent="0.3">
      <c r="K29">
        <v>3</v>
      </c>
    </row>
    <row r="30" spans="2:17" x14ac:dyDescent="0.3">
      <c r="K30">
        <v>4</v>
      </c>
    </row>
    <row r="31" spans="2:17" x14ac:dyDescent="0.3">
      <c r="K31">
        <v>5</v>
      </c>
    </row>
    <row r="32" spans="2:17" x14ac:dyDescent="0.3">
      <c r="K32">
        <v>6</v>
      </c>
    </row>
    <row r="33" spans="11:11" x14ac:dyDescent="0.3">
      <c r="K33">
        <v>7</v>
      </c>
    </row>
    <row r="34" spans="11:11" x14ac:dyDescent="0.3">
      <c r="K34">
        <v>8</v>
      </c>
    </row>
    <row r="35" spans="11:11" x14ac:dyDescent="0.3">
      <c r="K35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42A-9F43-41A1-BF0A-915F0D08B401}">
  <dimension ref="B2:J21"/>
  <sheetViews>
    <sheetView workbookViewId="0">
      <selection activeCell="J21" sqref="J21"/>
    </sheetView>
  </sheetViews>
  <sheetFormatPr defaultRowHeight="14.4" x14ac:dyDescent="0.3"/>
  <cols>
    <col min="2" max="2" width="11.109375" bestFit="1" customWidth="1"/>
    <col min="3" max="3" width="15.44140625" bestFit="1" customWidth="1"/>
    <col min="6" max="6" width="19.5546875" bestFit="1" customWidth="1"/>
  </cols>
  <sheetData>
    <row r="2" spans="2:10" x14ac:dyDescent="0.3">
      <c r="B2" s="36" t="s">
        <v>75</v>
      </c>
      <c r="C2" s="39">
        <f ca="1">TODAY()</f>
        <v>45041</v>
      </c>
      <c r="E2" s="36" t="s">
        <v>76</v>
      </c>
      <c r="F2" s="9">
        <f ca="1">DAY(C2)</f>
        <v>25</v>
      </c>
    </row>
    <row r="3" spans="2:10" x14ac:dyDescent="0.3">
      <c r="E3" s="36" t="s">
        <v>77</v>
      </c>
      <c r="F3" s="9">
        <f ca="1">MONTH(C2)</f>
        <v>4</v>
      </c>
    </row>
    <row r="4" spans="2:10" x14ac:dyDescent="0.3">
      <c r="E4" s="36" t="s">
        <v>78</v>
      </c>
      <c r="F4" s="9">
        <f ca="1">YEAR(C2)</f>
        <v>2023</v>
      </c>
    </row>
    <row r="6" spans="2:10" x14ac:dyDescent="0.3">
      <c r="J6" s="9">
        <v>10</v>
      </c>
    </row>
    <row r="7" spans="2:10" x14ac:dyDescent="0.3">
      <c r="B7" s="36" t="s">
        <v>79</v>
      </c>
      <c r="C7" s="38">
        <f ca="1">NOW()</f>
        <v>45041.549567939815</v>
      </c>
      <c r="E7" s="36" t="s">
        <v>80</v>
      </c>
      <c r="F7" s="9">
        <f ca="1">HOUR(C7)</f>
        <v>13</v>
      </c>
      <c r="J7" s="9">
        <v>20</v>
      </c>
    </row>
    <row r="8" spans="2:10" x14ac:dyDescent="0.3">
      <c r="E8" s="36" t="s">
        <v>81</v>
      </c>
      <c r="F8" s="9">
        <f ca="1">MINUTE(C7)</f>
        <v>11</v>
      </c>
      <c r="J8" s="9">
        <v>25</v>
      </c>
    </row>
    <row r="9" spans="2:10" x14ac:dyDescent="0.3">
      <c r="E9" s="36" t="s">
        <v>82</v>
      </c>
      <c r="F9" s="9">
        <f ca="1">SECOND(C7)</f>
        <v>23</v>
      </c>
      <c r="J9" s="9">
        <v>25</v>
      </c>
    </row>
    <row r="10" spans="2:10" x14ac:dyDescent="0.3">
      <c r="J10" s="9">
        <v>30</v>
      </c>
    </row>
    <row r="11" spans="2:10" x14ac:dyDescent="0.3">
      <c r="B11" s="36" t="s">
        <v>83</v>
      </c>
      <c r="C11" s="37">
        <f ca="1">EOMONTH(C2,0)</f>
        <v>45046</v>
      </c>
      <c r="F11" s="40">
        <f ca="1">EOMONTH(C11,1)</f>
        <v>45077</v>
      </c>
      <c r="J11" s="9">
        <v>35</v>
      </c>
    </row>
    <row r="12" spans="2:10" x14ac:dyDescent="0.3">
      <c r="J12" s="9">
        <v>35</v>
      </c>
    </row>
    <row r="13" spans="2:10" x14ac:dyDescent="0.3">
      <c r="C13" s="39">
        <v>44937</v>
      </c>
      <c r="F13" s="39">
        <f>EOMONTH(C13,0)</f>
        <v>44957</v>
      </c>
      <c r="J13" s="9">
        <v>40</v>
      </c>
    </row>
    <row r="14" spans="2:10" x14ac:dyDescent="0.3">
      <c r="J14" s="9">
        <v>45</v>
      </c>
    </row>
    <row r="15" spans="2:10" x14ac:dyDescent="0.3">
      <c r="J15" s="9">
        <v>50</v>
      </c>
    </row>
    <row r="16" spans="2:10" x14ac:dyDescent="0.3">
      <c r="J16" s="9">
        <v>60</v>
      </c>
    </row>
    <row r="17" spans="10:10" x14ac:dyDescent="0.3">
      <c r="J17">
        <f>SUM(J6:J16)</f>
        <v>375</v>
      </c>
    </row>
    <row r="18" spans="10:10" x14ac:dyDescent="0.3">
      <c r="J18">
        <f>AVERAGE(J6:J16)</f>
        <v>34.090909090909093</v>
      </c>
    </row>
    <row r="19" spans="10:10" x14ac:dyDescent="0.3">
      <c r="J19">
        <f>COUNT(J6:J16)</f>
        <v>11</v>
      </c>
    </row>
    <row r="20" spans="10:10" x14ac:dyDescent="0.3">
      <c r="J20">
        <f>MAX(J6:J16)</f>
        <v>60</v>
      </c>
    </row>
    <row r="21" spans="10:10" x14ac:dyDescent="0.3">
      <c r="J21">
        <f>MIN(J6:J16)</f>
        <v>10</v>
      </c>
    </row>
  </sheetData>
  <sortState xmlns:xlrd2="http://schemas.microsoft.com/office/spreadsheetml/2017/richdata2" ref="J6:J16">
    <sortCondition ref="J6:J16" customList="Sun,Mon,Tue,Wed,Thu,Fri,Sat"/>
  </sortState>
  <conditionalFormatting sqref="J6:J16">
    <cfRule type="duplicateValues" dxfId="0" priority="7"/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{B253AF49-9A72-43B6-BC4F-CBC8F9DAAF0D}</x14:id>
        </ext>
      </extLst>
    </cfRule>
  </conditionalFormatting>
  <conditionalFormatting sqref="J1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{C5CC73A2-F099-438E-BB30-D6AD3BE90F41}</x14:id>
        </ext>
      </extLst>
    </cfRule>
  </conditionalFormatting>
  <conditionalFormatting sqref="J1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{7C908607-458D-45C3-B6F7-3D940E73CB20}</x14:id>
        </ext>
      </extLst>
    </cfRule>
  </conditionalFormatting>
  <conditionalFormatting sqref="J1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{F7AA2AF3-604B-4240-83EC-BF471D531FA5}</x14:id>
        </ext>
      </extLst>
    </cfRule>
  </conditionalFormatting>
  <conditionalFormatting sqref="J2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{7ADDFDD0-1DA6-440D-8E9D-1C4710FC089C}</x14:id>
        </ext>
      </extLst>
    </cfRule>
  </conditionalFormatting>
  <conditionalFormatting sqref="J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{DC108A40-EC55-4E92-A023-92F07D5592BB}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F280E18A-CC47-4B59-A445-7FDF7CBE732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14:cfRule type="dataBar" id="{B253AF49-9A72-43B6-BC4F-CBC8F9DAAF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J6:J16</xm:sqref>
        </x14:conditionalFormatting>
        <x14:conditionalFormatting xmlns:xm="http://schemas.microsoft.com/office/excel/2006/main">
          <x14:cfRule type="dataBar" id="{C5CC73A2-F099-438E-BB30-D6AD3BE90F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J17</xm:sqref>
        </x14:conditionalFormatting>
        <x14:conditionalFormatting xmlns:xm="http://schemas.microsoft.com/office/excel/2006/main">
          <x14:cfRule type="dataBar" id="{7C908607-458D-45C3-B6F7-3D940E73CB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J18</xm:sqref>
        </x14:conditionalFormatting>
        <x14:conditionalFormatting xmlns:xm="http://schemas.microsoft.com/office/excel/2006/main">
          <x14:cfRule type="dataBar" id="{F7AA2AF3-604B-4240-83EC-BF471D531F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J19</xm:sqref>
        </x14:conditionalFormatting>
        <x14:conditionalFormatting xmlns:xm="http://schemas.microsoft.com/office/excel/2006/main">
          <x14:cfRule type="dataBar" id="{7ADDFDD0-1DA6-440D-8E9D-1C4710FC08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J20</xm:sqref>
        </x14:conditionalFormatting>
        <x14:conditionalFormatting xmlns:xm="http://schemas.microsoft.com/office/excel/2006/main">
          <x14:cfRule type="dataBar" id="{DC108A40-EC55-4E92-A023-92F07D5592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213-D822-4BB6-BE50-06052838B295}">
  <dimension ref="C2:J19"/>
  <sheetViews>
    <sheetView workbookViewId="0">
      <selection activeCell="D15" sqref="D15"/>
    </sheetView>
  </sheetViews>
  <sheetFormatPr defaultRowHeight="14.4" x14ac:dyDescent="0.3"/>
  <cols>
    <col min="3" max="3" width="28.44140625" bestFit="1" customWidth="1"/>
    <col min="4" max="4" width="14.21875" bestFit="1" customWidth="1"/>
    <col min="5" max="5" width="12.21875" bestFit="1" customWidth="1"/>
    <col min="6" max="6" width="13.21875" bestFit="1" customWidth="1"/>
    <col min="10" max="10" width="10.33203125" bestFit="1" customWidth="1"/>
  </cols>
  <sheetData>
    <row r="2" spans="3:10" x14ac:dyDescent="0.3">
      <c r="J2" s="41" t="s">
        <v>84</v>
      </c>
    </row>
    <row r="3" spans="3:10" x14ac:dyDescent="0.3">
      <c r="C3" s="44">
        <f ca="1">TODAY()</f>
        <v>45041</v>
      </c>
      <c r="D3" s="45">
        <v>10</v>
      </c>
      <c r="J3" s="46">
        <v>44991</v>
      </c>
    </row>
    <row r="4" spans="3:10" x14ac:dyDescent="0.3">
      <c r="J4" s="46">
        <v>44990</v>
      </c>
    </row>
    <row r="6" spans="3:10" x14ac:dyDescent="0.3">
      <c r="C6" s="41" t="s">
        <v>85</v>
      </c>
      <c r="D6" s="42">
        <f ca="1">WORKDAY(C3,D3)</f>
        <v>45055</v>
      </c>
    </row>
    <row r="7" spans="3:10" x14ac:dyDescent="0.3">
      <c r="C7" s="41" t="s">
        <v>86</v>
      </c>
      <c r="D7" s="42">
        <f ca="1">WORKDAY(C3,D3,J3:J4)</f>
        <v>45055</v>
      </c>
    </row>
    <row r="8" spans="3:10" x14ac:dyDescent="0.3">
      <c r="C8" s="41" t="s">
        <v>89</v>
      </c>
      <c r="D8" s="42">
        <f ca="1">WORKDAY.INTL(C3,D3,11)</f>
        <v>45052</v>
      </c>
    </row>
    <row r="9" spans="3:10" x14ac:dyDescent="0.3">
      <c r="C9" s="41" t="s">
        <v>90</v>
      </c>
      <c r="D9" s="42">
        <f ca="1">WORKDAY.INTL(C3,D3,11,J3:J4)</f>
        <v>45052</v>
      </c>
    </row>
    <row r="12" spans="3:10" x14ac:dyDescent="0.3">
      <c r="C12" s="41" t="s">
        <v>87</v>
      </c>
      <c r="D12" s="43">
        <f ca="1">NETWORKDAYS(C3,D6)</f>
        <v>11</v>
      </c>
    </row>
    <row r="13" spans="3:10" x14ac:dyDescent="0.3">
      <c r="C13" s="41" t="s">
        <v>88</v>
      </c>
      <c r="D13" s="43">
        <f ca="1">NETWORKDAYS(C3,D6,J3:J4)</f>
        <v>11</v>
      </c>
    </row>
    <row r="14" spans="3:10" x14ac:dyDescent="0.3">
      <c r="C14" s="41" t="s">
        <v>91</v>
      </c>
      <c r="D14" s="43">
        <f ca="1">NETWORKDAYS.INTL(C3,D6,11)</f>
        <v>13</v>
      </c>
    </row>
    <row r="15" spans="3:10" x14ac:dyDescent="0.3">
      <c r="C15" s="41" t="s">
        <v>92</v>
      </c>
      <c r="D15" s="43">
        <f ca="1">NETWORKDAYS.INTL(C3,D6,11,J3:J4)</f>
        <v>13</v>
      </c>
    </row>
    <row r="18" spans="3:6" x14ac:dyDescent="0.3">
      <c r="C18" s="41" t="s">
        <v>93</v>
      </c>
      <c r="D18" s="42">
        <f ca="1">EDATE(C3,1)</f>
        <v>45071</v>
      </c>
      <c r="E18" s="41" t="s">
        <v>95</v>
      </c>
      <c r="F18" s="42">
        <f ca="1">EOMONTH(C3,1)</f>
        <v>45077</v>
      </c>
    </row>
    <row r="19" spans="3:6" x14ac:dyDescent="0.3">
      <c r="C19" s="41" t="s">
        <v>94</v>
      </c>
      <c r="D19" s="42">
        <f ca="1">EDATE(C3,0)</f>
        <v>45041</v>
      </c>
      <c r="E19" s="41" t="s">
        <v>96</v>
      </c>
      <c r="F19" s="42">
        <f ca="1">EOMONTH(C3,0)</f>
        <v>45046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5B65-FA2A-41DD-9BD5-9B0BF06922B8}">
  <dimension ref="B3:F13"/>
  <sheetViews>
    <sheetView tabSelected="1" workbookViewId="0">
      <selection activeCell="F13" sqref="F13"/>
    </sheetView>
  </sheetViews>
  <sheetFormatPr defaultRowHeight="14.4" x14ac:dyDescent="0.3"/>
  <sheetData>
    <row r="3" spans="2:6" x14ac:dyDescent="0.3">
      <c r="B3" t="s">
        <v>97</v>
      </c>
      <c r="D3">
        <v>2013</v>
      </c>
    </row>
    <row r="4" spans="2:6" x14ac:dyDescent="0.3">
      <c r="B4" t="s">
        <v>98</v>
      </c>
      <c r="D4">
        <v>2014</v>
      </c>
    </row>
    <row r="5" spans="2:6" x14ac:dyDescent="0.3">
      <c r="B5" t="s">
        <v>99</v>
      </c>
      <c r="D5">
        <v>2015</v>
      </c>
    </row>
    <row r="6" spans="2:6" x14ac:dyDescent="0.3">
      <c r="B6" t="s">
        <v>100</v>
      </c>
      <c r="D6">
        <v>2016</v>
      </c>
    </row>
    <row r="7" spans="2:6" x14ac:dyDescent="0.3">
      <c r="B7" t="s">
        <v>101</v>
      </c>
      <c r="D7">
        <v>2017</v>
      </c>
    </row>
    <row r="8" spans="2:6" x14ac:dyDescent="0.3">
      <c r="B8" t="s">
        <v>102</v>
      </c>
      <c r="D8">
        <v>2018</v>
      </c>
    </row>
    <row r="9" spans="2:6" x14ac:dyDescent="0.3">
      <c r="B9" t="s">
        <v>103</v>
      </c>
      <c r="D9">
        <v>2019</v>
      </c>
    </row>
    <row r="10" spans="2:6" x14ac:dyDescent="0.3">
      <c r="C10">
        <v>2020</v>
      </c>
    </row>
    <row r="11" spans="2:6" x14ac:dyDescent="0.3">
      <c r="C11">
        <v>2021</v>
      </c>
    </row>
    <row r="12" spans="2:6" x14ac:dyDescent="0.3">
      <c r="C12">
        <v>2022</v>
      </c>
      <c r="F12">
        <v>2022</v>
      </c>
    </row>
    <row r="13" spans="2:6" x14ac:dyDescent="0.3">
      <c r="C13">
        <v>2023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3BA9-F681-4A4F-9419-CFE551AC8DDE}">
  <dimension ref="C3:E3"/>
  <sheetViews>
    <sheetView workbookViewId="0">
      <selection activeCell="C3" sqref="C3"/>
    </sheetView>
  </sheetViews>
  <sheetFormatPr defaultRowHeight="14.4" x14ac:dyDescent="0.3"/>
  <sheetData>
    <row r="3" spans="3:5" x14ac:dyDescent="0.3">
      <c r="C3" t="s">
        <v>98</v>
      </c>
      <c r="E3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57B946-E4FD-4A0B-93BA-29D8EC535F9C}">
          <x14:formula1>
            <xm:f>Sheet1!$B$3:$B$9</xm:f>
          </x14:formula1>
          <xm:sqref>C3</xm:sqref>
        </x14:dataValidation>
        <x14:dataValidation type="list" allowBlank="1" showInputMessage="1" showErrorMessage="1" xr:uid="{E7FCFD00-2FF7-488B-BD1C-06C021CED046}">
          <x14:formula1>
            <xm:f>Sheet1!$D$3:$D$9</xm:f>
          </x14:formula1>
          <xm:sqref>E3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CBB3-64A4-475D-A103-7BBEB8776FCA}">
  <dimension ref="A1:W79"/>
  <sheetViews>
    <sheetView workbookViewId="0">
      <selection activeCell="K16" sqref="K16"/>
    </sheetView>
  </sheetViews>
  <sheetFormatPr defaultRowHeight="14.4" x14ac:dyDescent="0.3"/>
  <cols>
    <col min="11" max="11" width="17.5546875" bestFit="1" customWidth="1"/>
    <col min="21" max="21" width="26.44140625" bestFit="1" customWidth="1"/>
    <col min="22" max="22" width="12.6640625" bestFit="1" customWidth="1"/>
    <col min="23" max="23" width="12" bestFit="1" customWidth="1"/>
  </cols>
  <sheetData>
    <row r="1" spans="1:23" ht="15" thickBot="1" x14ac:dyDescent="0.35">
      <c r="F1" s="50" t="s">
        <v>104</v>
      </c>
      <c r="G1" s="50" t="s">
        <v>108</v>
      </c>
      <c r="I1" s="50" t="s">
        <v>109</v>
      </c>
      <c r="L1" s="53" t="s">
        <v>113</v>
      </c>
      <c r="M1" s="53" t="s">
        <v>112</v>
      </c>
      <c r="O1" s="53" t="s">
        <v>108</v>
      </c>
      <c r="P1" s="53" t="s">
        <v>114</v>
      </c>
      <c r="R1" s="53" t="s">
        <v>109</v>
      </c>
      <c r="S1" s="53" t="s">
        <v>111</v>
      </c>
    </row>
    <row r="2" spans="1:23" ht="18" x14ac:dyDescent="0.35">
      <c r="A2" s="47">
        <v>11</v>
      </c>
      <c r="G2" s="51">
        <f>A2-$D$5</f>
        <v>0</v>
      </c>
      <c r="I2" s="51">
        <f>G2*G2</f>
        <v>0</v>
      </c>
      <c r="L2">
        <v>1</v>
      </c>
      <c r="M2">
        <v>9</v>
      </c>
      <c r="O2">
        <f>L2-$L$33</f>
        <v>-2.5806451612903225</v>
      </c>
      <c r="P2">
        <f>M2-$M$33</f>
        <v>5.387096774193548</v>
      </c>
      <c r="R2">
        <f>O2*O2</f>
        <v>6.6597294484911549</v>
      </c>
      <c r="S2">
        <f>P2*P2</f>
        <v>29.020811654526533</v>
      </c>
    </row>
    <row r="3" spans="1:23" ht="18" x14ac:dyDescent="0.35">
      <c r="A3" s="48">
        <v>22</v>
      </c>
      <c r="G3" s="51">
        <f>A3-$D$5</f>
        <v>11</v>
      </c>
      <c r="I3" s="51">
        <f t="shared" ref="I3:I19" si="0">G3*G3</f>
        <v>121</v>
      </c>
      <c r="K3">
        <f>11^2</f>
        <v>121</v>
      </c>
      <c r="L3">
        <v>2</v>
      </c>
      <c r="M3">
        <v>8</v>
      </c>
      <c r="O3">
        <f t="shared" ref="O3:O31" si="1">L3-$L$33</f>
        <v>-1.5806451612903225</v>
      </c>
      <c r="P3">
        <f t="shared" ref="P3:P32" si="2">M3-$M$33</f>
        <v>4.387096774193548</v>
      </c>
      <c r="R3">
        <f t="shared" ref="R3:R32" si="3">O3*O3</f>
        <v>2.4984391259105099</v>
      </c>
      <c r="S3">
        <f t="shared" ref="S3:S32" si="4">P3*P3</f>
        <v>19.246618106139437</v>
      </c>
      <c r="U3" t="s">
        <v>119</v>
      </c>
    </row>
    <row r="4" spans="1:23" ht="18.600000000000001" thickBot="1" x14ac:dyDescent="0.4">
      <c r="A4" s="48">
        <v>9</v>
      </c>
      <c r="C4" s="50" t="s">
        <v>105</v>
      </c>
      <c r="D4" s="51">
        <f>AVERAGE(A2:A19)</f>
        <v>15.555555555555555</v>
      </c>
      <c r="G4" s="51">
        <f t="shared" ref="G4:G19" si="5">A4-$D$5</f>
        <v>-2</v>
      </c>
      <c r="I4" s="51">
        <f t="shared" si="0"/>
        <v>4</v>
      </c>
      <c r="L4">
        <v>1</v>
      </c>
      <c r="M4">
        <v>8</v>
      </c>
      <c r="O4">
        <f t="shared" si="1"/>
        <v>-2.5806451612903225</v>
      </c>
      <c r="P4">
        <f t="shared" si="2"/>
        <v>4.387096774193548</v>
      </c>
      <c r="R4">
        <f t="shared" si="3"/>
        <v>6.6597294484911549</v>
      </c>
      <c r="S4">
        <f t="shared" si="4"/>
        <v>19.246618106139437</v>
      </c>
    </row>
    <row r="5" spans="1:23" ht="18" x14ac:dyDescent="0.35">
      <c r="A5" s="48">
        <v>8</v>
      </c>
      <c r="C5" s="50" t="s">
        <v>106</v>
      </c>
      <c r="D5" s="51">
        <f>MEDIAN(A2:A19)</f>
        <v>11</v>
      </c>
      <c r="G5" s="51">
        <f t="shared" si="5"/>
        <v>-3</v>
      </c>
      <c r="I5" s="51">
        <f t="shared" si="0"/>
        <v>9</v>
      </c>
      <c r="L5">
        <v>2</v>
      </c>
      <c r="M5">
        <v>7</v>
      </c>
      <c r="O5">
        <f t="shared" si="1"/>
        <v>-1.5806451612903225</v>
      </c>
      <c r="P5">
        <f t="shared" si="2"/>
        <v>3.3870967741935485</v>
      </c>
      <c r="R5">
        <f t="shared" si="3"/>
        <v>2.4984391259105099</v>
      </c>
      <c r="S5">
        <f t="shared" si="4"/>
        <v>11.472424557752342</v>
      </c>
      <c r="U5" s="55"/>
      <c r="V5" s="55" t="s">
        <v>120</v>
      </c>
      <c r="W5" s="55" t="s">
        <v>121</v>
      </c>
    </row>
    <row r="6" spans="1:23" ht="18" x14ac:dyDescent="0.35">
      <c r="A6" s="48">
        <v>7</v>
      </c>
      <c r="C6" s="50" t="s">
        <v>107</v>
      </c>
      <c r="D6" s="51" cm="1">
        <f t="array" ref="D6">_xlfn.MODE.MULT(A2:A19)</f>
        <v>11</v>
      </c>
      <c r="G6" s="51">
        <f t="shared" si="5"/>
        <v>-4</v>
      </c>
      <c r="I6" s="51">
        <f t="shared" si="0"/>
        <v>16</v>
      </c>
      <c r="L6">
        <v>4</v>
      </c>
      <c r="M6">
        <v>2</v>
      </c>
      <c r="O6">
        <f t="shared" si="1"/>
        <v>0.41935483870967749</v>
      </c>
      <c r="P6">
        <f t="shared" si="2"/>
        <v>-1.6129032258064515</v>
      </c>
      <c r="R6">
        <f t="shared" si="3"/>
        <v>0.17585848074921961</v>
      </c>
      <c r="S6">
        <f t="shared" si="4"/>
        <v>2.6014568158168569</v>
      </c>
      <c r="U6" t="s">
        <v>105</v>
      </c>
      <c r="V6">
        <v>3.5806451612903225</v>
      </c>
      <c r="W6">
        <v>3.6129032258064515</v>
      </c>
    </row>
    <row r="7" spans="1:23" ht="18" x14ac:dyDescent="0.35">
      <c r="A7" s="48">
        <v>11</v>
      </c>
      <c r="G7" s="51">
        <f t="shared" si="5"/>
        <v>0</v>
      </c>
      <c r="I7" s="51">
        <f t="shared" si="0"/>
        <v>0</v>
      </c>
      <c r="L7">
        <v>5</v>
      </c>
      <c r="M7">
        <v>1</v>
      </c>
      <c r="O7">
        <f t="shared" si="1"/>
        <v>1.4193548387096775</v>
      </c>
      <c r="P7">
        <f t="shared" si="2"/>
        <v>-2.6129032258064515</v>
      </c>
      <c r="R7">
        <f t="shared" si="3"/>
        <v>2.0145681581685748</v>
      </c>
      <c r="S7">
        <f t="shared" si="4"/>
        <v>6.8272632674297604</v>
      </c>
      <c r="U7" t="s">
        <v>122</v>
      </c>
      <c r="V7">
        <v>31</v>
      </c>
      <c r="W7">
        <v>31</v>
      </c>
    </row>
    <row r="8" spans="1:23" ht="18" x14ac:dyDescent="0.35">
      <c r="A8" s="48">
        <v>7</v>
      </c>
      <c r="G8" s="51">
        <f t="shared" si="5"/>
        <v>-4</v>
      </c>
      <c r="I8" s="51">
        <f t="shared" si="0"/>
        <v>16</v>
      </c>
      <c r="L8">
        <v>1</v>
      </c>
      <c r="M8">
        <v>1</v>
      </c>
      <c r="O8">
        <f t="shared" si="1"/>
        <v>-2.5806451612903225</v>
      </c>
      <c r="P8">
        <f t="shared" si="2"/>
        <v>-2.6129032258064515</v>
      </c>
      <c r="R8">
        <f t="shared" si="3"/>
        <v>6.6597294484911549</v>
      </c>
      <c r="S8">
        <f t="shared" si="4"/>
        <v>6.8272632674297604</v>
      </c>
      <c r="U8" t="s">
        <v>123</v>
      </c>
      <c r="V8">
        <v>31</v>
      </c>
      <c r="W8">
        <v>31</v>
      </c>
    </row>
    <row r="9" spans="1:23" ht="18" x14ac:dyDescent="0.35">
      <c r="A9" s="48">
        <v>22</v>
      </c>
      <c r="G9" s="51">
        <f t="shared" si="5"/>
        <v>11</v>
      </c>
      <c r="I9" s="51">
        <f t="shared" si="0"/>
        <v>121</v>
      </c>
      <c r="L9">
        <v>2</v>
      </c>
      <c r="M9">
        <v>1</v>
      </c>
      <c r="O9">
        <f t="shared" si="1"/>
        <v>-1.5806451612903225</v>
      </c>
      <c r="P9">
        <f t="shared" si="2"/>
        <v>-2.6129032258064515</v>
      </c>
      <c r="R9">
        <f t="shared" si="3"/>
        <v>2.4984391259105099</v>
      </c>
      <c r="S9">
        <f t="shared" si="4"/>
        <v>6.8272632674297604</v>
      </c>
      <c r="U9" t="s">
        <v>124</v>
      </c>
      <c r="V9">
        <v>0</v>
      </c>
    </row>
    <row r="10" spans="1:23" ht="18" x14ac:dyDescent="0.35">
      <c r="A10" s="48">
        <v>34</v>
      </c>
      <c r="G10" s="51">
        <f t="shared" si="5"/>
        <v>23</v>
      </c>
      <c r="I10" s="51">
        <f t="shared" si="0"/>
        <v>529</v>
      </c>
      <c r="L10">
        <v>3</v>
      </c>
      <c r="M10">
        <v>1</v>
      </c>
      <c r="O10">
        <f t="shared" si="1"/>
        <v>-0.58064516129032251</v>
      </c>
      <c r="P10">
        <f t="shared" si="2"/>
        <v>-2.6129032258064515</v>
      </c>
      <c r="R10">
        <f t="shared" si="3"/>
        <v>0.33714880332986463</v>
      </c>
      <c r="S10">
        <f t="shared" si="4"/>
        <v>6.8272632674297604</v>
      </c>
      <c r="U10" t="s">
        <v>125</v>
      </c>
      <c r="V10">
        <v>-2.2809896167307962E-2</v>
      </c>
    </row>
    <row r="11" spans="1:23" ht="18" x14ac:dyDescent="0.35">
      <c r="A11" s="48">
        <v>33</v>
      </c>
      <c r="G11" s="51">
        <f t="shared" si="5"/>
        <v>22</v>
      </c>
      <c r="I11" s="51">
        <f t="shared" si="0"/>
        <v>484</v>
      </c>
      <c r="L11">
        <v>4</v>
      </c>
      <c r="M11">
        <v>1</v>
      </c>
      <c r="O11">
        <f t="shared" si="1"/>
        <v>0.41935483870967749</v>
      </c>
      <c r="P11">
        <f t="shared" si="2"/>
        <v>-2.6129032258064515</v>
      </c>
      <c r="R11">
        <f t="shared" si="3"/>
        <v>0.17585848074921961</v>
      </c>
      <c r="S11">
        <f t="shared" si="4"/>
        <v>6.8272632674297604</v>
      </c>
      <c r="U11" t="s">
        <v>126</v>
      </c>
      <c r="V11">
        <v>0.49090095703971293</v>
      </c>
    </row>
    <row r="12" spans="1:23" ht="18" x14ac:dyDescent="0.35">
      <c r="A12" s="48">
        <v>36</v>
      </c>
      <c r="G12" s="51">
        <f t="shared" si="5"/>
        <v>25</v>
      </c>
      <c r="I12" s="51">
        <f t="shared" si="0"/>
        <v>625</v>
      </c>
      <c r="K12">
        <f>_xlfn.VAR.S(A2:A19)</f>
        <v>99.790849673202615</v>
      </c>
      <c r="L12">
        <v>1</v>
      </c>
      <c r="M12">
        <v>6</v>
      </c>
      <c r="O12">
        <f t="shared" si="1"/>
        <v>-2.5806451612903225</v>
      </c>
      <c r="P12">
        <f t="shared" si="2"/>
        <v>2.3870967741935485</v>
      </c>
      <c r="R12">
        <f t="shared" si="3"/>
        <v>6.6597294484911549</v>
      </c>
      <c r="S12">
        <f t="shared" si="4"/>
        <v>5.6982310093652453</v>
      </c>
      <c r="U12" t="s">
        <v>127</v>
      </c>
      <c r="V12">
        <v>1.6448536269514715</v>
      </c>
    </row>
    <row r="13" spans="1:23" ht="18" x14ac:dyDescent="0.35">
      <c r="A13" s="48">
        <v>11</v>
      </c>
      <c r="G13" s="51">
        <f t="shared" si="5"/>
        <v>0</v>
      </c>
      <c r="I13" s="51">
        <f t="shared" si="0"/>
        <v>0</v>
      </c>
      <c r="K13">
        <f>_xlfn.VAR.P(A2:A19)</f>
        <v>94.246913580246911</v>
      </c>
      <c r="L13">
        <v>2</v>
      </c>
      <c r="M13">
        <v>6</v>
      </c>
      <c r="O13">
        <f t="shared" si="1"/>
        <v>-1.5806451612903225</v>
      </c>
      <c r="P13">
        <f t="shared" si="2"/>
        <v>2.3870967741935485</v>
      </c>
      <c r="R13">
        <f t="shared" si="3"/>
        <v>2.4984391259105099</v>
      </c>
      <c r="S13">
        <f t="shared" si="4"/>
        <v>5.6982310093652453</v>
      </c>
      <c r="U13" t="s">
        <v>128</v>
      </c>
      <c r="V13">
        <v>0.98180191407942585</v>
      </c>
    </row>
    <row r="14" spans="1:23" ht="18.600000000000001" thickBot="1" x14ac:dyDescent="0.4">
      <c r="A14" s="48">
        <v>11</v>
      </c>
      <c r="G14" s="51">
        <f t="shared" si="5"/>
        <v>0</v>
      </c>
      <c r="I14" s="51">
        <f t="shared" si="0"/>
        <v>0</v>
      </c>
      <c r="K14">
        <f>VAR(A2:A19)</f>
        <v>99.790849673202615</v>
      </c>
      <c r="L14">
        <v>7</v>
      </c>
      <c r="M14">
        <v>4</v>
      </c>
      <c r="O14">
        <f t="shared" si="1"/>
        <v>3.4193548387096775</v>
      </c>
      <c r="P14">
        <f t="shared" si="2"/>
        <v>0.38709677419354849</v>
      </c>
      <c r="R14">
        <f t="shared" si="3"/>
        <v>11.691987513007284</v>
      </c>
      <c r="S14">
        <f t="shared" si="4"/>
        <v>0.14984391259105106</v>
      </c>
      <c r="U14" s="54" t="s">
        <v>129</v>
      </c>
      <c r="V14" s="54">
        <v>1.9599639845400536</v>
      </c>
      <c r="W14" s="54"/>
    </row>
    <row r="15" spans="1:23" ht="18" x14ac:dyDescent="0.35">
      <c r="A15" s="48">
        <v>9</v>
      </c>
      <c r="G15" s="51">
        <f t="shared" si="5"/>
        <v>-2</v>
      </c>
      <c r="I15" s="51">
        <f t="shared" si="0"/>
        <v>4</v>
      </c>
      <c r="L15">
        <v>9</v>
      </c>
      <c r="M15">
        <v>4</v>
      </c>
      <c r="O15">
        <f t="shared" si="1"/>
        <v>5.4193548387096779</v>
      </c>
      <c r="P15">
        <f t="shared" si="2"/>
        <v>0.38709677419354849</v>
      </c>
      <c r="R15">
        <f t="shared" si="3"/>
        <v>29.369406867845999</v>
      </c>
      <c r="S15">
        <f t="shared" si="4"/>
        <v>0.14984391259105106</v>
      </c>
    </row>
    <row r="16" spans="1:23" ht="18" x14ac:dyDescent="0.35">
      <c r="A16" s="48">
        <v>9</v>
      </c>
      <c r="G16" s="51">
        <f t="shared" si="5"/>
        <v>-2</v>
      </c>
      <c r="I16" s="51">
        <f t="shared" si="0"/>
        <v>4</v>
      </c>
      <c r="L16">
        <v>7</v>
      </c>
      <c r="M16">
        <v>4</v>
      </c>
      <c r="O16">
        <f t="shared" si="1"/>
        <v>3.4193548387096775</v>
      </c>
      <c r="P16">
        <f t="shared" si="2"/>
        <v>0.38709677419354849</v>
      </c>
      <c r="R16">
        <f t="shared" si="3"/>
        <v>11.691987513007284</v>
      </c>
      <c r="S16">
        <f t="shared" si="4"/>
        <v>0.14984391259105106</v>
      </c>
    </row>
    <row r="17" spans="1:19" ht="18" x14ac:dyDescent="0.35">
      <c r="A17" s="48">
        <v>22</v>
      </c>
      <c r="G17" s="51">
        <f t="shared" si="5"/>
        <v>11</v>
      </c>
      <c r="I17" s="51">
        <f t="shared" si="0"/>
        <v>121</v>
      </c>
      <c r="L17">
        <v>9</v>
      </c>
      <c r="M17">
        <v>4</v>
      </c>
      <c r="O17">
        <f t="shared" si="1"/>
        <v>5.4193548387096779</v>
      </c>
      <c r="P17">
        <f t="shared" si="2"/>
        <v>0.38709677419354849</v>
      </c>
      <c r="R17">
        <f t="shared" si="3"/>
        <v>29.369406867845999</v>
      </c>
      <c r="S17">
        <f t="shared" si="4"/>
        <v>0.14984391259105106</v>
      </c>
    </row>
    <row r="18" spans="1:19" ht="18" x14ac:dyDescent="0.35">
      <c r="A18" s="48">
        <v>11</v>
      </c>
      <c r="G18" s="51">
        <f t="shared" si="5"/>
        <v>0</v>
      </c>
      <c r="I18" s="51">
        <f t="shared" si="0"/>
        <v>0</v>
      </c>
      <c r="L18">
        <v>1</v>
      </c>
      <c r="M18">
        <v>3</v>
      </c>
      <c r="O18">
        <f t="shared" si="1"/>
        <v>-2.5806451612903225</v>
      </c>
      <c r="P18">
        <f t="shared" si="2"/>
        <v>-0.61290322580645151</v>
      </c>
      <c r="R18">
        <f t="shared" si="3"/>
        <v>6.6597294484911549</v>
      </c>
      <c r="S18">
        <f t="shared" si="4"/>
        <v>0.37565036420395409</v>
      </c>
    </row>
    <row r="19" spans="1:19" ht="18.600000000000001" thickBot="1" x14ac:dyDescent="0.4">
      <c r="A19" s="49">
        <v>7</v>
      </c>
      <c r="G19" s="51">
        <f t="shared" si="5"/>
        <v>-4</v>
      </c>
      <c r="I19" s="52">
        <f t="shared" si="0"/>
        <v>16</v>
      </c>
      <c r="L19">
        <v>3</v>
      </c>
      <c r="M19">
        <v>3</v>
      </c>
      <c r="O19">
        <f t="shared" si="1"/>
        <v>-0.58064516129032251</v>
      </c>
      <c r="P19">
        <f t="shared" si="2"/>
        <v>-0.61290322580645151</v>
      </c>
      <c r="R19">
        <f t="shared" si="3"/>
        <v>0.33714880332986463</v>
      </c>
      <c r="S19">
        <f t="shared" si="4"/>
        <v>0.37565036420395409</v>
      </c>
    </row>
    <row r="20" spans="1:19" x14ac:dyDescent="0.3">
      <c r="H20" s="50" t="s">
        <v>104</v>
      </c>
      <c r="I20" s="32">
        <f>AVERAGE(I2:I19)</f>
        <v>115</v>
      </c>
      <c r="L20">
        <v>5</v>
      </c>
      <c r="M20">
        <v>3</v>
      </c>
      <c r="O20">
        <f t="shared" si="1"/>
        <v>1.4193548387096775</v>
      </c>
      <c r="P20">
        <f t="shared" si="2"/>
        <v>-0.61290322580645151</v>
      </c>
      <c r="R20">
        <f t="shared" si="3"/>
        <v>2.0145681581685748</v>
      </c>
      <c r="S20">
        <f t="shared" si="4"/>
        <v>0.37565036420395409</v>
      </c>
    </row>
    <row r="21" spans="1:19" x14ac:dyDescent="0.3">
      <c r="H21" s="50" t="s">
        <v>110</v>
      </c>
      <c r="I21" s="32">
        <f>SQRT(I20)</f>
        <v>10.723805294763608</v>
      </c>
      <c r="L21">
        <v>7</v>
      </c>
      <c r="M21">
        <v>2</v>
      </c>
      <c r="O21">
        <f t="shared" si="1"/>
        <v>3.4193548387096775</v>
      </c>
      <c r="P21">
        <f t="shared" si="2"/>
        <v>-1.6129032258064515</v>
      </c>
      <c r="R21">
        <f t="shared" si="3"/>
        <v>11.691987513007284</v>
      </c>
      <c r="S21">
        <f t="shared" si="4"/>
        <v>2.6014568158168569</v>
      </c>
    </row>
    <row r="22" spans="1:19" x14ac:dyDescent="0.3">
      <c r="L22">
        <v>1</v>
      </c>
      <c r="M22">
        <v>2</v>
      </c>
      <c r="O22">
        <f t="shared" si="1"/>
        <v>-2.5806451612903225</v>
      </c>
      <c r="P22">
        <f t="shared" si="2"/>
        <v>-1.6129032258064515</v>
      </c>
      <c r="R22">
        <f t="shared" si="3"/>
        <v>6.6597294484911549</v>
      </c>
      <c r="S22">
        <f t="shared" si="4"/>
        <v>2.6014568158168569</v>
      </c>
    </row>
    <row r="23" spans="1:19" x14ac:dyDescent="0.3">
      <c r="L23">
        <v>2</v>
      </c>
      <c r="M23">
        <v>1</v>
      </c>
      <c r="O23">
        <f t="shared" si="1"/>
        <v>-1.5806451612903225</v>
      </c>
      <c r="P23">
        <f t="shared" si="2"/>
        <v>-2.6129032258064515</v>
      </c>
      <c r="R23">
        <f t="shared" si="3"/>
        <v>2.4984391259105099</v>
      </c>
      <c r="S23">
        <f t="shared" si="4"/>
        <v>6.8272632674297604</v>
      </c>
    </row>
    <row r="24" spans="1:19" x14ac:dyDescent="0.3">
      <c r="L24">
        <v>3</v>
      </c>
      <c r="M24">
        <v>0</v>
      </c>
      <c r="O24">
        <f t="shared" si="1"/>
        <v>-0.58064516129032251</v>
      </c>
      <c r="P24">
        <f t="shared" si="2"/>
        <v>-3.6129032258064515</v>
      </c>
      <c r="R24">
        <f t="shared" si="3"/>
        <v>0.33714880332986463</v>
      </c>
      <c r="S24">
        <f t="shared" si="4"/>
        <v>13.053069719042663</v>
      </c>
    </row>
    <row r="25" spans="1:19" x14ac:dyDescent="0.3">
      <c r="L25">
        <v>3</v>
      </c>
      <c r="M25">
        <v>3</v>
      </c>
      <c r="O25">
        <f t="shared" si="1"/>
        <v>-0.58064516129032251</v>
      </c>
      <c r="P25">
        <f t="shared" si="2"/>
        <v>-0.61290322580645151</v>
      </c>
      <c r="R25">
        <f t="shared" si="3"/>
        <v>0.33714880332986463</v>
      </c>
      <c r="S25">
        <f t="shared" si="4"/>
        <v>0.37565036420395409</v>
      </c>
    </row>
    <row r="26" spans="1:19" x14ac:dyDescent="0.3">
      <c r="L26">
        <v>3</v>
      </c>
      <c r="M26">
        <v>4</v>
      </c>
      <c r="O26">
        <f t="shared" si="1"/>
        <v>-0.58064516129032251</v>
      </c>
      <c r="P26">
        <f t="shared" si="2"/>
        <v>0.38709677419354849</v>
      </c>
      <c r="R26">
        <f t="shared" si="3"/>
        <v>0.33714880332986463</v>
      </c>
      <c r="S26">
        <f t="shared" si="4"/>
        <v>0.14984391259105106</v>
      </c>
    </row>
    <row r="27" spans="1:19" x14ac:dyDescent="0.3">
      <c r="L27">
        <v>3</v>
      </c>
      <c r="M27">
        <v>6</v>
      </c>
      <c r="O27">
        <f t="shared" si="1"/>
        <v>-0.58064516129032251</v>
      </c>
      <c r="P27">
        <f t="shared" si="2"/>
        <v>2.3870967741935485</v>
      </c>
      <c r="R27">
        <f t="shared" si="3"/>
        <v>0.33714880332986463</v>
      </c>
      <c r="S27">
        <f t="shared" si="4"/>
        <v>5.6982310093652453</v>
      </c>
    </row>
    <row r="28" spans="1:19" x14ac:dyDescent="0.3">
      <c r="L28">
        <v>6</v>
      </c>
      <c r="M28">
        <v>7</v>
      </c>
      <c r="O28">
        <f t="shared" si="1"/>
        <v>2.4193548387096775</v>
      </c>
      <c r="P28">
        <f t="shared" si="2"/>
        <v>3.3870967741935485</v>
      </c>
      <c r="R28">
        <f t="shared" si="3"/>
        <v>5.8532778355879298</v>
      </c>
      <c r="S28">
        <f t="shared" si="4"/>
        <v>11.472424557752342</v>
      </c>
    </row>
    <row r="29" spans="1:19" x14ac:dyDescent="0.3">
      <c r="L29">
        <v>6</v>
      </c>
      <c r="M29">
        <v>8</v>
      </c>
      <c r="O29">
        <f t="shared" si="1"/>
        <v>2.4193548387096775</v>
      </c>
      <c r="P29">
        <f t="shared" si="2"/>
        <v>4.387096774193548</v>
      </c>
      <c r="R29">
        <f t="shared" si="3"/>
        <v>5.8532778355879298</v>
      </c>
      <c r="S29">
        <f t="shared" si="4"/>
        <v>19.246618106139437</v>
      </c>
    </row>
    <row r="30" spans="1:19" x14ac:dyDescent="0.3">
      <c r="L30">
        <v>6</v>
      </c>
      <c r="M30">
        <v>1</v>
      </c>
      <c r="O30">
        <f t="shared" si="1"/>
        <v>2.4193548387096775</v>
      </c>
      <c r="P30">
        <f t="shared" si="2"/>
        <v>-2.6129032258064515</v>
      </c>
      <c r="R30">
        <f t="shared" si="3"/>
        <v>5.8532778355879298</v>
      </c>
      <c r="S30">
        <f t="shared" si="4"/>
        <v>6.8272632674297604</v>
      </c>
    </row>
    <row r="31" spans="1:19" x14ac:dyDescent="0.3">
      <c r="L31">
        <v>1</v>
      </c>
      <c r="M31">
        <v>1</v>
      </c>
      <c r="O31">
        <f t="shared" si="1"/>
        <v>-2.5806451612903225</v>
      </c>
      <c r="P31">
        <f t="shared" si="2"/>
        <v>-2.6129032258064515</v>
      </c>
      <c r="R31">
        <f t="shared" si="3"/>
        <v>6.6597294484911549</v>
      </c>
      <c r="S31">
        <f t="shared" si="4"/>
        <v>6.8272632674297604</v>
      </c>
    </row>
    <row r="32" spans="1:19" x14ac:dyDescent="0.3">
      <c r="L32">
        <v>1</v>
      </c>
      <c r="M32">
        <v>1</v>
      </c>
      <c r="O32">
        <f>L32-$L$33</f>
        <v>-2.5806451612903225</v>
      </c>
      <c r="P32">
        <f t="shared" si="2"/>
        <v>-2.6129032258064515</v>
      </c>
      <c r="R32">
        <f t="shared" si="3"/>
        <v>6.6597294484911549</v>
      </c>
      <c r="S32">
        <f t="shared" si="4"/>
        <v>6.8272632674297604</v>
      </c>
    </row>
    <row r="33" spans="1:19" x14ac:dyDescent="0.3">
      <c r="K33" t="s">
        <v>115</v>
      </c>
      <c r="L33" s="53">
        <f>AVERAGE(L2:L32)</f>
        <v>3.5806451612903225</v>
      </c>
      <c r="M33" s="53">
        <f>AVERAGE(M2:M32)</f>
        <v>3.6129032258064515</v>
      </c>
      <c r="R33" s="53">
        <f>SUM(R2:R32)</f>
        <v>183.54838709677418</v>
      </c>
      <c r="S33" s="53">
        <f>SUM(S2:S32)</f>
        <v>211.35483870967744</v>
      </c>
    </row>
    <row r="34" spans="1:19" x14ac:dyDescent="0.3">
      <c r="K34" t="s">
        <v>116</v>
      </c>
      <c r="L34" s="53">
        <f>_xlfn.VAR.P(L2:L32)</f>
        <v>5.9209157127991672</v>
      </c>
      <c r="M34" s="53">
        <f>_xlfn.VAR.P(M2:M32)</f>
        <v>6.8178980228928197</v>
      </c>
    </row>
    <row r="35" spans="1:19" x14ac:dyDescent="0.3">
      <c r="K35" t="s">
        <v>117</v>
      </c>
      <c r="L35" s="53">
        <f>_xlfn.VAR.S(L2:L32)</f>
        <v>6.1182795698924739</v>
      </c>
      <c r="M35" s="53">
        <f>_xlfn.VAR.S(M2:M32)</f>
        <v>7.0451612903225813</v>
      </c>
    </row>
    <row r="36" spans="1:19" x14ac:dyDescent="0.3">
      <c r="H36" t="s">
        <v>151</v>
      </c>
      <c r="K36" t="s">
        <v>118</v>
      </c>
      <c r="L36" s="53">
        <f>SQRT(L35)</f>
        <v>2.4735156296034342</v>
      </c>
      <c r="M36" s="53">
        <f>SQRT(M35)</f>
        <v>2.654272271324587</v>
      </c>
    </row>
    <row r="38" spans="1:19" x14ac:dyDescent="0.3">
      <c r="K38" t="s">
        <v>152</v>
      </c>
    </row>
    <row r="43" spans="1:19" x14ac:dyDescent="0.3">
      <c r="A43">
        <v>1</v>
      </c>
      <c r="B43">
        <v>9</v>
      </c>
      <c r="C43">
        <f>AVERAGE(A43:A73)</f>
        <v>3.5806451612903225</v>
      </c>
      <c r="D43">
        <f t="shared" ref="D43:D73" si="6">A43-$C$43</f>
        <v>-2.5806451612903225</v>
      </c>
      <c r="E43">
        <f t="shared" ref="E43:E73" si="7">D43*D43</f>
        <v>6.6597294484911549</v>
      </c>
      <c r="F43">
        <f t="shared" ref="F43:F73" si="8">B43-$C$44</f>
        <v>5.387096774193548</v>
      </c>
      <c r="G43">
        <f t="shared" ref="G43:G73" si="9">F43*F43</f>
        <v>29.020811654526533</v>
      </c>
    </row>
    <row r="44" spans="1:19" x14ac:dyDescent="0.3">
      <c r="A44">
        <v>2</v>
      </c>
      <c r="B44">
        <v>8</v>
      </c>
      <c r="C44">
        <f>AVERAGE(B43:B73)</f>
        <v>3.6129032258064515</v>
      </c>
      <c r="D44">
        <f t="shared" si="6"/>
        <v>-1.5806451612903225</v>
      </c>
      <c r="E44">
        <f t="shared" si="7"/>
        <v>2.4984391259105099</v>
      </c>
      <c r="F44">
        <f t="shared" si="8"/>
        <v>4.387096774193548</v>
      </c>
      <c r="G44">
        <f t="shared" si="9"/>
        <v>19.246618106139437</v>
      </c>
    </row>
    <row r="45" spans="1:19" x14ac:dyDescent="0.3">
      <c r="A45">
        <v>1</v>
      </c>
      <c r="B45">
        <v>8</v>
      </c>
      <c r="D45">
        <f t="shared" si="6"/>
        <v>-2.5806451612903225</v>
      </c>
      <c r="E45">
        <f t="shared" si="7"/>
        <v>6.6597294484911549</v>
      </c>
      <c r="F45">
        <f t="shared" si="8"/>
        <v>4.387096774193548</v>
      </c>
      <c r="G45">
        <f t="shared" si="9"/>
        <v>19.246618106139437</v>
      </c>
      <c r="H45">
        <f>_xlfn.VAR.P(A43:A73)</f>
        <v>5.9209157127991672</v>
      </c>
    </row>
    <row r="46" spans="1:19" x14ac:dyDescent="0.3">
      <c r="A46">
        <v>2</v>
      </c>
      <c r="B46">
        <v>7</v>
      </c>
      <c r="D46">
        <f t="shared" si="6"/>
        <v>-1.5806451612903225</v>
      </c>
      <c r="E46">
        <f t="shared" si="7"/>
        <v>2.4984391259105099</v>
      </c>
      <c r="F46">
        <f t="shared" si="8"/>
        <v>3.3870967741935485</v>
      </c>
      <c r="G46">
        <f t="shared" si="9"/>
        <v>11.472424557752342</v>
      </c>
      <c r="H46">
        <f>_xlfn.VAR.P(B43:B73)</f>
        <v>6.8178980228928197</v>
      </c>
    </row>
    <row r="47" spans="1:19" x14ac:dyDescent="0.3">
      <c r="A47">
        <v>4</v>
      </c>
      <c r="B47">
        <v>2</v>
      </c>
      <c r="D47">
        <f t="shared" si="6"/>
        <v>0.41935483870967749</v>
      </c>
      <c r="E47">
        <f t="shared" si="7"/>
        <v>0.17585848074921961</v>
      </c>
      <c r="F47">
        <f t="shared" si="8"/>
        <v>-1.6129032258064515</v>
      </c>
      <c r="G47">
        <f t="shared" si="9"/>
        <v>2.6014568158168569</v>
      </c>
      <c r="H47">
        <f>SQRT(H45)</f>
        <v>2.4332931826640141</v>
      </c>
      <c r="M47">
        <f>C43-C44</f>
        <v>-3.2258064516129004E-2</v>
      </c>
      <c r="O47">
        <f>SQRT(H47)^2*(1/31+1/31)</f>
        <v>0.15698665694606539</v>
      </c>
    </row>
    <row r="48" spans="1:19" x14ac:dyDescent="0.3">
      <c r="A48">
        <v>5</v>
      </c>
      <c r="B48">
        <v>1</v>
      </c>
      <c r="D48">
        <f t="shared" si="6"/>
        <v>1.4193548387096775</v>
      </c>
      <c r="E48">
        <f t="shared" si="7"/>
        <v>2.0145681581685748</v>
      </c>
      <c r="F48">
        <f t="shared" si="8"/>
        <v>-2.6129032258064515</v>
      </c>
      <c r="G48">
        <f t="shared" si="9"/>
        <v>6.8272632674297604</v>
      </c>
      <c r="H48">
        <f>SQRT(H46)</f>
        <v>2.6111104961094274</v>
      </c>
    </row>
    <row r="49" spans="1:15" x14ac:dyDescent="0.3">
      <c r="A49">
        <v>1</v>
      </c>
      <c r="B49">
        <v>1</v>
      </c>
      <c r="D49">
        <f t="shared" si="6"/>
        <v>-2.5806451612903225</v>
      </c>
      <c r="E49">
        <f t="shared" si="7"/>
        <v>6.6597294484911549</v>
      </c>
      <c r="F49">
        <f t="shared" si="8"/>
        <v>-2.6129032258064515</v>
      </c>
      <c r="G49">
        <f t="shared" si="9"/>
        <v>6.8272632674297604</v>
      </c>
      <c r="K49">
        <f>C43-C44/O47</f>
        <v>-19.433433207470067</v>
      </c>
    </row>
    <row r="50" spans="1:15" x14ac:dyDescent="0.3">
      <c r="A50">
        <v>2</v>
      </c>
      <c r="B50">
        <v>1</v>
      </c>
      <c r="D50">
        <f t="shared" si="6"/>
        <v>-1.5806451612903225</v>
      </c>
      <c r="E50">
        <f t="shared" si="7"/>
        <v>2.4984391259105099</v>
      </c>
      <c r="F50">
        <f t="shared" si="8"/>
        <v>-2.6129032258064515</v>
      </c>
      <c r="G50">
        <f t="shared" si="9"/>
        <v>6.8272632674297604</v>
      </c>
      <c r="K50" t="e">
        <f>SQRT(K49)</f>
        <v>#NUM!</v>
      </c>
      <c r="O50">
        <f>(H47)^2*(1/31+1/31)</f>
        <v>0.3819945621160753</v>
      </c>
    </row>
    <row r="51" spans="1:15" x14ac:dyDescent="0.3">
      <c r="A51">
        <v>3</v>
      </c>
      <c r="B51">
        <v>1</v>
      </c>
      <c r="D51">
        <f t="shared" si="6"/>
        <v>-0.58064516129032251</v>
      </c>
      <c r="E51">
        <f t="shared" si="7"/>
        <v>0.33714880332986463</v>
      </c>
      <c r="F51">
        <f t="shared" si="8"/>
        <v>-2.6129032258064515</v>
      </c>
      <c r="G51">
        <f t="shared" si="9"/>
        <v>6.8272632674297604</v>
      </c>
      <c r="H51">
        <f>_xlfn.VAR.S(A43:A73)</f>
        <v>6.1182795698924739</v>
      </c>
      <c r="O51">
        <f>SQRT(O50)</f>
        <v>0.6180570864540551</v>
      </c>
    </row>
    <row r="52" spans="1:15" x14ac:dyDescent="0.3">
      <c r="A52">
        <v>4</v>
      </c>
      <c r="B52">
        <v>1</v>
      </c>
      <c r="D52">
        <f t="shared" si="6"/>
        <v>0.41935483870967749</v>
      </c>
      <c r="E52">
        <f t="shared" si="7"/>
        <v>0.17585848074921961</v>
      </c>
      <c r="F52">
        <f t="shared" si="8"/>
        <v>-2.6129032258064515</v>
      </c>
      <c r="G52">
        <f t="shared" si="9"/>
        <v>6.8272632674297604</v>
      </c>
      <c r="H52">
        <f>_xlfn.VAR.S(B43:B73)</f>
        <v>7.0451612903225813</v>
      </c>
      <c r="O52">
        <f>M47/O51</f>
        <v>-5.2192694207587556E-2</v>
      </c>
    </row>
    <row r="53" spans="1:15" x14ac:dyDescent="0.3">
      <c r="A53">
        <v>1</v>
      </c>
      <c r="B53">
        <v>6</v>
      </c>
      <c r="D53">
        <f t="shared" si="6"/>
        <v>-2.5806451612903225</v>
      </c>
      <c r="E53">
        <f t="shared" si="7"/>
        <v>6.6597294484911549</v>
      </c>
      <c r="F53">
        <f t="shared" si="8"/>
        <v>2.3870967741935485</v>
      </c>
      <c r="G53">
        <f t="shared" si="9"/>
        <v>5.6982310093652453</v>
      </c>
      <c r="I53">
        <f>E74/30</f>
        <v>6.118279569892473</v>
      </c>
    </row>
    <row r="54" spans="1:15" x14ac:dyDescent="0.3">
      <c r="A54">
        <v>2</v>
      </c>
      <c r="B54">
        <v>6</v>
      </c>
      <c r="D54">
        <f t="shared" si="6"/>
        <v>-1.5806451612903225</v>
      </c>
      <c r="E54">
        <f t="shared" si="7"/>
        <v>2.4984391259105099</v>
      </c>
      <c r="F54">
        <f t="shared" si="8"/>
        <v>2.3870967741935485</v>
      </c>
      <c r="G54">
        <f t="shared" si="9"/>
        <v>5.6982310093652453</v>
      </c>
      <c r="I54">
        <f>G74/30</f>
        <v>7.0451612903225813</v>
      </c>
    </row>
    <row r="55" spans="1:15" x14ac:dyDescent="0.3">
      <c r="A55">
        <v>7</v>
      </c>
      <c r="B55">
        <v>4</v>
      </c>
      <c r="D55">
        <f t="shared" si="6"/>
        <v>3.4193548387096775</v>
      </c>
      <c r="E55">
        <f t="shared" si="7"/>
        <v>11.691987513007284</v>
      </c>
      <c r="F55">
        <f t="shared" si="8"/>
        <v>0.38709677419354849</v>
      </c>
      <c r="G55">
        <f t="shared" si="9"/>
        <v>0.14984391259105106</v>
      </c>
    </row>
    <row r="56" spans="1:15" x14ac:dyDescent="0.3">
      <c r="A56">
        <v>9</v>
      </c>
      <c r="B56">
        <v>4</v>
      </c>
      <c r="D56">
        <f t="shared" si="6"/>
        <v>5.4193548387096779</v>
      </c>
      <c r="E56">
        <f t="shared" si="7"/>
        <v>29.369406867845999</v>
      </c>
      <c r="F56">
        <f t="shared" si="8"/>
        <v>0.38709677419354849</v>
      </c>
      <c r="G56">
        <f t="shared" si="9"/>
        <v>0.14984391259105106</v>
      </c>
      <c r="J56">
        <f>C43-C44</f>
        <v>-3.2258064516129004E-2</v>
      </c>
    </row>
    <row r="57" spans="1:15" x14ac:dyDescent="0.3">
      <c r="A57">
        <v>7</v>
      </c>
      <c r="B57">
        <v>4</v>
      </c>
      <c r="D57">
        <f t="shared" si="6"/>
        <v>3.4193548387096775</v>
      </c>
      <c r="E57">
        <f t="shared" si="7"/>
        <v>11.691987513007284</v>
      </c>
      <c r="F57">
        <f t="shared" si="8"/>
        <v>0.38709677419354849</v>
      </c>
      <c r="G57">
        <f t="shared" si="9"/>
        <v>0.14984391259105106</v>
      </c>
    </row>
    <row r="58" spans="1:15" x14ac:dyDescent="0.3">
      <c r="A58">
        <v>9</v>
      </c>
      <c r="B58">
        <v>4</v>
      </c>
      <c r="D58">
        <f t="shared" si="6"/>
        <v>5.4193548387096779</v>
      </c>
      <c r="E58">
        <f t="shared" si="7"/>
        <v>29.369406867845999</v>
      </c>
      <c r="F58">
        <f t="shared" si="8"/>
        <v>0.38709677419354849</v>
      </c>
      <c r="G58">
        <f t="shared" si="9"/>
        <v>0.14984391259105106</v>
      </c>
      <c r="I58">
        <f>J56/J60</f>
        <v>-5.2192694207587556E-2</v>
      </c>
    </row>
    <row r="59" spans="1:15" x14ac:dyDescent="0.3">
      <c r="A59">
        <v>1</v>
      </c>
      <c r="B59">
        <v>3</v>
      </c>
      <c r="D59">
        <f t="shared" si="6"/>
        <v>-2.5806451612903225</v>
      </c>
      <c r="E59">
        <f t="shared" si="7"/>
        <v>6.6597294484911549</v>
      </c>
      <c r="F59">
        <f t="shared" si="8"/>
        <v>-0.61290322580645151</v>
      </c>
      <c r="G59">
        <f t="shared" si="9"/>
        <v>0.37565036420395409</v>
      </c>
    </row>
    <row r="60" spans="1:15" x14ac:dyDescent="0.3">
      <c r="A60">
        <v>3</v>
      </c>
      <c r="B60">
        <v>3</v>
      </c>
      <c r="D60">
        <f t="shared" si="6"/>
        <v>-0.58064516129032251</v>
      </c>
      <c r="E60">
        <f t="shared" si="7"/>
        <v>0.33714880332986463</v>
      </c>
      <c r="F60">
        <f t="shared" si="8"/>
        <v>-0.61290322580645151</v>
      </c>
      <c r="G60">
        <f t="shared" si="9"/>
        <v>0.37565036420395409</v>
      </c>
      <c r="J60">
        <f>SQRT(I62)</f>
        <v>0.6180570864540551</v>
      </c>
    </row>
    <row r="61" spans="1:15" x14ac:dyDescent="0.3">
      <c r="A61">
        <v>5</v>
      </c>
      <c r="B61">
        <v>3</v>
      </c>
      <c r="D61">
        <f t="shared" si="6"/>
        <v>1.4193548387096775</v>
      </c>
      <c r="E61">
        <f t="shared" si="7"/>
        <v>2.0145681581685748</v>
      </c>
      <c r="F61">
        <f t="shared" si="8"/>
        <v>-0.61290322580645151</v>
      </c>
      <c r="G61">
        <f t="shared" si="9"/>
        <v>0.37565036420395409</v>
      </c>
      <c r="L61">
        <f>2.47*2.47</f>
        <v>6.1009000000000011</v>
      </c>
      <c r="M61">
        <f>L61*I63</f>
        <v>0.39360645161290331</v>
      </c>
    </row>
    <row r="62" spans="1:15" x14ac:dyDescent="0.3">
      <c r="A62">
        <v>7</v>
      </c>
      <c r="B62">
        <v>2</v>
      </c>
      <c r="D62">
        <f t="shared" si="6"/>
        <v>3.4193548387096775</v>
      </c>
      <c r="E62">
        <f t="shared" si="7"/>
        <v>11.691987513007284</v>
      </c>
      <c r="F62">
        <f t="shared" si="8"/>
        <v>-1.6129032258064515</v>
      </c>
      <c r="G62">
        <f t="shared" si="9"/>
        <v>2.6014568158168569</v>
      </c>
      <c r="I62">
        <f>H47*H47*(1/31+1/31)</f>
        <v>0.3819945621160753</v>
      </c>
      <c r="L62">
        <f>2.433*2.433</f>
        <v>5.9194889999999996</v>
      </c>
    </row>
    <row r="63" spans="1:15" x14ac:dyDescent="0.3">
      <c r="A63">
        <v>1</v>
      </c>
      <c r="B63">
        <v>2</v>
      </c>
      <c r="D63">
        <f t="shared" si="6"/>
        <v>-2.5806451612903225</v>
      </c>
      <c r="E63">
        <f t="shared" si="7"/>
        <v>6.6597294484911549</v>
      </c>
      <c r="F63">
        <f t="shared" si="8"/>
        <v>-1.6129032258064515</v>
      </c>
      <c r="G63">
        <f t="shared" si="9"/>
        <v>2.6014568158168569</v>
      </c>
      <c r="I63">
        <f>1/31+1/31</f>
        <v>6.4516129032258063E-2</v>
      </c>
      <c r="J63">
        <f>I63*I64</f>
        <v>0.3819945621160753</v>
      </c>
    </row>
    <row r="64" spans="1:15" x14ac:dyDescent="0.3">
      <c r="A64">
        <v>2</v>
      </c>
      <c r="B64">
        <v>1</v>
      </c>
      <c r="D64">
        <f t="shared" si="6"/>
        <v>-1.5806451612903225</v>
      </c>
      <c r="E64">
        <f t="shared" si="7"/>
        <v>2.4984391259105099</v>
      </c>
      <c r="F64">
        <f t="shared" si="8"/>
        <v>-2.6129032258064515</v>
      </c>
      <c r="G64">
        <f t="shared" si="9"/>
        <v>6.8272632674297604</v>
      </c>
      <c r="I64">
        <f>H47*H47</f>
        <v>5.9209157127991672</v>
      </c>
    </row>
    <row r="65" spans="1:11" x14ac:dyDescent="0.3">
      <c r="A65">
        <v>3</v>
      </c>
      <c r="B65">
        <v>0</v>
      </c>
      <c r="D65">
        <f t="shared" si="6"/>
        <v>-0.58064516129032251</v>
      </c>
      <c r="E65">
        <f t="shared" si="7"/>
        <v>0.33714880332986463</v>
      </c>
      <c r="F65">
        <f t="shared" si="8"/>
        <v>-3.6129032258064515</v>
      </c>
      <c r="G65">
        <f t="shared" si="9"/>
        <v>13.053069719042663</v>
      </c>
    </row>
    <row r="66" spans="1:11" x14ac:dyDescent="0.3">
      <c r="A66">
        <v>3</v>
      </c>
      <c r="B66">
        <v>3</v>
      </c>
      <c r="D66">
        <f t="shared" si="6"/>
        <v>-0.58064516129032251</v>
      </c>
      <c r="E66">
        <f t="shared" si="7"/>
        <v>0.33714880332986463</v>
      </c>
      <c r="F66">
        <f t="shared" si="8"/>
        <v>-0.61290322580645151</v>
      </c>
      <c r="G66">
        <f t="shared" si="9"/>
        <v>0.37565036420395409</v>
      </c>
    </row>
    <row r="67" spans="1:11" x14ac:dyDescent="0.3">
      <c r="A67">
        <v>3</v>
      </c>
      <c r="B67">
        <v>4</v>
      </c>
      <c r="D67">
        <f t="shared" si="6"/>
        <v>-0.58064516129032251</v>
      </c>
      <c r="E67">
        <f t="shared" si="7"/>
        <v>0.33714880332986463</v>
      </c>
      <c r="F67">
        <f t="shared" si="8"/>
        <v>0.38709677419354849</v>
      </c>
      <c r="G67">
        <f t="shared" si="9"/>
        <v>0.14984391259105106</v>
      </c>
    </row>
    <row r="68" spans="1:11" x14ac:dyDescent="0.3">
      <c r="A68">
        <v>3</v>
      </c>
      <c r="B68">
        <v>6</v>
      </c>
      <c r="D68">
        <f t="shared" si="6"/>
        <v>-0.58064516129032251</v>
      </c>
      <c r="E68">
        <f t="shared" si="7"/>
        <v>0.33714880332986463</v>
      </c>
      <c r="F68">
        <f t="shared" si="8"/>
        <v>2.3870967741935485</v>
      </c>
      <c r="G68">
        <f t="shared" si="9"/>
        <v>5.6982310093652453</v>
      </c>
      <c r="I68" t="s">
        <v>119</v>
      </c>
    </row>
    <row r="69" spans="1:11" ht="15" thickBot="1" x14ac:dyDescent="0.35">
      <c r="A69">
        <v>6</v>
      </c>
      <c r="B69">
        <v>7</v>
      </c>
      <c r="D69">
        <f t="shared" si="6"/>
        <v>2.4193548387096775</v>
      </c>
      <c r="E69">
        <f t="shared" si="7"/>
        <v>5.8532778355879298</v>
      </c>
      <c r="F69">
        <f t="shared" si="8"/>
        <v>3.3870967741935485</v>
      </c>
      <c r="G69">
        <f t="shared" si="9"/>
        <v>11.472424557752342</v>
      </c>
    </row>
    <row r="70" spans="1:11" x14ac:dyDescent="0.3">
      <c r="A70">
        <v>6</v>
      </c>
      <c r="B70">
        <v>8</v>
      </c>
      <c r="D70">
        <f t="shared" si="6"/>
        <v>2.4193548387096775</v>
      </c>
      <c r="E70">
        <f t="shared" si="7"/>
        <v>5.8532778355879298</v>
      </c>
      <c r="F70">
        <f t="shared" si="8"/>
        <v>4.387096774193548</v>
      </c>
      <c r="G70">
        <f t="shared" si="9"/>
        <v>19.246618106139437</v>
      </c>
      <c r="I70" s="55"/>
      <c r="J70" s="55" t="s">
        <v>120</v>
      </c>
      <c r="K70" s="55" t="s">
        <v>121</v>
      </c>
    </row>
    <row r="71" spans="1:11" x14ac:dyDescent="0.3">
      <c r="A71">
        <v>6</v>
      </c>
      <c r="B71">
        <v>1</v>
      </c>
      <c r="D71">
        <f t="shared" si="6"/>
        <v>2.4193548387096775</v>
      </c>
      <c r="E71">
        <f t="shared" si="7"/>
        <v>5.8532778355879298</v>
      </c>
      <c r="F71">
        <f t="shared" si="8"/>
        <v>-2.6129032258064515</v>
      </c>
      <c r="G71">
        <f t="shared" si="9"/>
        <v>6.8272632674297604</v>
      </c>
      <c r="I71" t="s">
        <v>105</v>
      </c>
      <c r="J71">
        <v>3.5806451612903225</v>
      </c>
      <c r="K71">
        <v>3.6129032258064515</v>
      </c>
    </row>
    <row r="72" spans="1:11" x14ac:dyDescent="0.3">
      <c r="A72">
        <v>1</v>
      </c>
      <c r="B72">
        <v>1</v>
      </c>
      <c r="D72">
        <f t="shared" si="6"/>
        <v>-2.5806451612903225</v>
      </c>
      <c r="E72">
        <f t="shared" si="7"/>
        <v>6.6597294484911549</v>
      </c>
      <c r="F72">
        <f t="shared" si="8"/>
        <v>-2.6129032258064515</v>
      </c>
      <c r="G72">
        <f t="shared" si="9"/>
        <v>6.8272632674297604</v>
      </c>
      <c r="I72" t="s">
        <v>122</v>
      </c>
      <c r="J72">
        <v>31</v>
      </c>
      <c r="K72">
        <v>31</v>
      </c>
    </row>
    <row r="73" spans="1:11" x14ac:dyDescent="0.3">
      <c r="A73">
        <v>1</v>
      </c>
      <c r="B73">
        <v>1</v>
      </c>
      <c r="D73">
        <f t="shared" si="6"/>
        <v>-2.5806451612903225</v>
      </c>
      <c r="E73">
        <f t="shared" si="7"/>
        <v>6.6597294484911549</v>
      </c>
      <c r="F73">
        <f t="shared" si="8"/>
        <v>-2.6129032258064515</v>
      </c>
      <c r="G73">
        <f t="shared" si="9"/>
        <v>6.8272632674297604</v>
      </c>
      <c r="I73" t="s">
        <v>123</v>
      </c>
      <c r="J73">
        <v>31</v>
      </c>
      <c r="K73">
        <v>31</v>
      </c>
    </row>
    <row r="74" spans="1:11" x14ac:dyDescent="0.3">
      <c r="E74">
        <f>SUM(E43:E73)</f>
        <v>183.54838709677418</v>
      </c>
      <c r="G74">
        <f>SUM(G43:G73)</f>
        <v>211.35483870967744</v>
      </c>
      <c r="I74" t="s">
        <v>124</v>
      </c>
      <c r="J74">
        <v>0</v>
      </c>
    </row>
    <row r="75" spans="1:11" x14ac:dyDescent="0.3">
      <c r="I75" t="s">
        <v>125</v>
      </c>
      <c r="J75">
        <v>-2.2809896167307962E-2</v>
      </c>
    </row>
    <row r="76" spans="1:11" x14ac:dyDescent="0.3">
      <c r="I76" t="s">
        <v>126</v>
      </c>
      <c r="J76">
        <v>0.49090095703971293</v>
      </c>
    </row>
    <row r="77" spans="1:11" x14ac:dyDescent="0.3">
      <c r="I77" t="s">
        <v>127</v>
      </c>
      <c r="J77">
        <v>1.6448536269514715</v>
      </c>
    </row>
    <row r="78" spans="1:11" x14ac:dyDescent="0.3">
      <c r="I78" t="s">
        <v>128</v>
      </c>
      <c r="J78">
        <v>0.98180191407942585</v>
      </c>
    </row>
    <row r="79" spans="1:11" ht="15" thickBot="1" x14ac:dyDescent="0.35">
      <c r="I79" s="54" t="s">
        <v>129</v>
      </c>
      <c r="J79" s="54">
        <v>1.9599639845400536</v>
      </c>
      <c r="K79" s="54"/>
    </row>
  </sheetData>
  <pageMargins left="0.7" right="0.7" top="0.75" bottom="0.75" header="0.3" footer="0.3"/>
  <pageSetup orientation="portrait" r:id="rId1"/>
  <ignoredErrors>
    <ignoredError sqref="F43:F73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E36B-773B-4C74-A5B7-0B5B2AE0E374}">
  <dimension ref="A1:AG39"/>
  <sheetViews>
    <sheetView topLeftCell="A4" zoomScale="72" workbookViewId="0">
      <selection activeCell="L42" sqref="L42"/>
    </sheetView>
  </sheetViews>
  <sheetFormatPr defaultRowHeight="14.4" x14ac:dyDescent="0.3"/>
  <cols>
    <col min="3" max="3" width="11.109375" bestFit="1" customWidth="1"/>
    <col min="4" max="4" width="12.109375" bestFit="1" customWidth="1"/>
    <col min="5" max="5" width="11.33203125" bestFit="1" customWidth="1"/>
    <col min="6" max="6" width="12.33203125" bestFit="1" customWidth="1"/>
    <col min="7" max="7" width="23" bestFit="1" customWidth="1"/>
    <col min="8" max="8" width="18.6640625" customWidth="1"/>
    <col min="9" max="9" width="9.6640625" customWidth="1"/>
    <col min="11" max="11" width="27.109375" bestFit="1" customWidth="1"/>
    <col min="12" max="12" width="13.5546875" bestFit="1" customWidth="1"/>
    <col min="13" max="13" width="8.88671875" customWidth="1"/>
    <col min="16" max="16" width="27.109375" bestFit="1" customWidth="1"/>
    <col min="17" max="17" width="13.5546875" bestFit="1" customWidth="1"/>
    <col min="18" max="18" width="10" bestFit="1" customWidth="1"/>
    <col min="19" max="19" width="11" bestFit="1" customWidth="1"/>
    <col min="31" max="31" width="26.44140625" bestFit="1" customWidth="1"/>
    <col min="32" max="32" width="12.6640625" bestFit="1" customWidth="1"/>
    <col min="33" max="33" width="12" bestFit="1" customWidth="1"/>
  </cols>
  <sheetData>
    <row r="1" spans="1:18" ht="14.4" customHeight="1" x14ac:dyDescent="0.3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59"/>
      <c r="R1" s="59"/>
    </row>
    <row r="2" spans="1:18" ht="14.4" customHeight="1" x14ac:dyDescent="0.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59"/>
      <c r="R2" s="59"/>
    </row>
    <row r="3" spans="1:18" x14ac:dyDescent="0.3">
      <c r="A3" s="33" t="s">
        <v>0</v>
      </c>
      <c r="B3" s="33" t="s">
        <v>1</v>
      </c>
      <c r="C3" s="33" t="s">
        <v>149</v>
      </c>
      <c r="D3" s="33" t="s">
        <v>148</v>
      </c>
      <c r="E3" s="33" t="s">
        <v>147</v>
      </c>
      <c r="F3" s="33" t="s">
        <v>146</v>
      </c>
      <c r="G3" s="33" t="s">
        <v>145</v>
      </c>
      <c r="H3" s="58" t="s">
        <v>144</v>
      </c>
      <c r="I3" s="29">
        <f>AVERAGE(A4:A35)</f>
        <v>36.59375</v>
      </c>
    </row>
    <row r="4" spans="1:18" x14ac:dyDescent="0.3">
      <c r="A4" s="29">
        <v>54</v>
      </c>
      <c r="B4" s="29">
        <v>13</v>
      </c>
      <c r="C4" s="29">
        <f t="shared" ref="C4:C35" si="0">A4-$I$3</f>
        <v>17.40625</v>
      </c>
      <c r="D4" s="29">
        <f t="shared" ref="D4:D35" si="1">C4*C4</f>
        <v>302.9775390625</v>
      </c>
      <c r="E4" s="29">
        <f t="shared" ref="E4:E35" si="2">B4-$I$11</f>
        <v>-24.59375</v>
      </c>
      <c r="F4" s="29">
        <f t="shared" ref="F4:F35" si="3">E4*E4</f>
        <v>604.8525390625</v>
      </c>
      <c r="G4" s="29">
        <f t="shared" ref="G4:G35" si="4">AVERAGE(A4:B4)</f>
        <v>33.5</v>
      </c>
      <c r="H4" s="58" t="s">
        <v>143</v>
      </c>
      <c r="I4" s="29">
        <f>MEDIAN(A4:A35)</f>
        <v>34</v>
      </c>
    </row>
    <row r="5" spans="1:18" x14ac:dyDescent="0.3">
      <c r="A5" s="29">
        <v>34</v>
      </c>
      <c r="B5" s="29">
        <v>14</v>
      </c>
      <c r="C5" s="29">
        <f t="shared" si="0"/>
        <v>-2.59375</v>
      </c>
      <c r="D5" s="29">
        <f t="shared" si="1"/>
        <v>6.7275390625</v>
      </c>
      <c r="E5" s="29">
        <f t="shared" si="2"/>
        <v>-23.59375</v>
      </c>
      <c r="F5" s="29">
        <f t="shared" si="3"/>
        <v>556.6650390625</v>
      </c>
      <c r="G5" s="29">
        <f t="shared" si="4"/>
        <v>24</v>
      </c>
      <c r="H5" s="65" t="s">
        <v>142</v>
      </c>
      <c r="I5" s="64">
        <f>SQRT(I7)</f>
        <v>24.42828710608871</v>
      </c>
    </row>
    <row r="6" spans="1:18" x14ac:dyDescent="0.3">
      <c r="A6" s="29">
        <v>91</v>
      </c>
      <c r="B6" s="29">
        <v>67</v>
      </c>
      <c r="C6" s="29">
        <f t="shared" si="0"/>
        <v>54.40625</v>
      </c>
      <c r="D6" s="29">
        <f t="shared" si="1"/>
        <v>2960.0400390625</v>
      </c>
      <c r="E6" s="29">
        <f t="shared" si="2"/>
        <v>29.40625</v>
      </c>
      <c r="F6" s="29">
        <f t="shared" si="3"/>
        <v>864.7275390625</v>
      </c>
      <c r="G6" s="29">
        <f t="shared" si="4"/>
        <v>79</v>
      </c>
      <c r="H6" s="65"/>
      <c r="I6" s="64"/>
    </row>
    <row r="7" spans="1:18" x14ac:dyDescent="0.3">
      <c r="A7" s="29">
        <v>17</v>
      </c>
      <c r="B7" s="29">
        <v>24</v>
      </c>
      <c r="C7" s="29">
        <f t="shared" si="0"/>
        <v>-19.59375</v>
      </c>
      <c r="D7" s="29">
        <f t="shared" si="1"/>
        <v>383.9150390625</v>
      </c>
      <c r="E7" s="29">
        <f t="shared" si="2"/>
        <v>-13.59375</v>
      </c>
      <c r="F7" s="29">
        <f t="shared" si="3"/>
        <v>184.7900390625</v>
      </c>
      <c r="G7" s="29">
        <f t="shared" si="4"/>
        <v>20.5</v>
      </c>
      <c r="H7" s="65" t="s">
        <v>141</v>
      </c>
      <c r="I7" s="64">
        <f>_xlfn.VAR.P(A4:A35)</f>
        <v>596.7412109375</v>
      </c>
    </row>
    <row r="8" spans="1:18" x14ac:dyDescent="0.3">
      <c r="A8" s="29">
        <v>11</v>
      </c>
      <c r="B8" s="29">
        <v>55</v>
      </c>
      <c r="C8" s="29">
        <f t="shared" si="0"/>
        <v>-25.59375</v>
      </c>
      <c r="D8" s="29">
        <f t="shared" si="1"/>
        <v>655.0400390625</v>
      </c>
      <c r="E8" s="29">
        <f t="shared" si="2"/>
        <v>17.40625</v>
      </c>
      <c r="F8" s="29">
        <f t="shared" si="3"/>
        <v>302.9775390625</v>
      </c>
      <c r="G8" s="29">
        <f t="shared" si="4"/>
        <v>33</v>
      </c>
      <c r="H8" s="69"/>
      <c r="I8" s="64"/>
    </row>
    <row r="9" spans="1:18" x14ac:dyDescent="0.3">
      <c r="A9" s="29">
        <v>44</v>
      </c>
      <c r="B9" s="29">
        <v>62</v>
      </c>
      <c r="C9" s="29">
        <f t="shared" si="0"/>
        <v>7.40625</v>
      </c>
      <c r="D9" s="29">
        <f t="shared" si="1"/>
        <v>54.8525390625</v>
      </c>
      <c r="E9" s="29">
        <f t="shared" si="2"/>
        <v>24.40625</v>
      </c>
      <c r="F9" s="29">
        <f t="shared" si="3"/>
        <v>595.6650390625</v>
      </c>
      <c r="G9" s="29">
        <f t="shared" si="4"/>
        <v>53</v>
      </c>
    </row>
    <row r="10" spans="1:18" x14ac:dyDescent="0.3">
      <c r="A10" s="29">
        <v>20</v>
      </c>
      <c r="B10" s="29">
        <v>37</v>
      </c>
      <c r="C10" s="29">
        <f t="shared" si="0"/>
        <v>-16.59375</v>
      </c>
      <c r="D10" s="29">
        <f t="shared" si="1"/>
        <v>275.3525390625</v>
      </c>
      <c r="E10" s="29">
        <f t="shared" si="2"/>
        <v>-0.59375</v>
      </c>
      <c r="F10" s="29">
        <f t="shared" si="3"/>
        <v>0.3525390625</v>
      </c>
      <c r="G10" s="29">
        <f t="shared" si="4"/>
        <v>28.5</v>
      </c>
    </row>
    <row r="11" spans="1:18" x14ac:dyDescent="0.3">
      <c r="A11" s="29">
        <v>8</v>
      </c>
      <c r="B11" s="29">
        <v>39</v>
      </c>
      <c r="C11" s="29">
        <f t="shared" si="0"/>
        <v>-28.59375</v>
      </c>
      <c r="D11" s="29">
        <f t="shared" si="1"/>
        <v>817.6025390625</v>
      </c>
      <c r="E11" s="29">
        <f t="shared" si="2"/>
        <v>1.40625</v>
      </c>
      <c r="F11" s="29">
        <f t="shared" si="3"/>
        <v>1.9775390625</v>
      </c>
      <c r="G11" s="29">
        <f t="shared" si="4"/>
        <v>23.5</v>
      </c>
      <c r="H11" s="33" t="s">
        <v>140</v>
      </c>
      <c r="I11" s="29">
        <f>AVERAGE(B4:B35)</f>
        <v>37.59375</v>
      </c>
    </row>
    <row r="12" spans="1:18" x14ac:dyDescent="0.3">
      <c r="A12" s="29">
        <v>7</v>
      </c>
      <c r="B12" s="29">
        <v>22</v>
      </c>
      <c r="C12" s="29">
        <f t="shared" si="0"/>
        <v>-29.59375</v>
      </c>
      <c r="D12" s="29">
        <f t="shared" si="1"/>
        <v>875.7900390625</v>
      </c>
      <c r="E12" s="29">
        <f t="shared" si="2"/>
        <v>-15.59375</v>
      </c>
      <c r="F12" s="29">
        <f t="shared" si="3"/>
        <v>243.1650390625</v>
      </c>
      <c r="G12" s="29">
        <f t="shared" si="4"/>
        <v>14.5</v>
      </c>
      <c r="H12" s="33" t="s">
        <v>139</v>
      </c>
      <c r="I12" s="29">
        <f>MEDIAN(B4:B35)</f>
        <v>32.5</v>
      </c>
    </row>
    <row r="13" spans="1:18" ht="15" thickBot="1" x14ac:dyDescent="0.35">
      <c r="A13" s="29">
        <v>88</v>
      </c>
      <c r="B13" s="29">
        <v>9</v>
      </c>
      <c r="C13" s="29">
        <f t="shared" si="0"/>
        <v>51.40625</v>
      </c>
      <c r="D13" s="29">
        <f t="shared" si="1"/>
        <v>2642.6025390625</v>
      </c>
      <c r="E13" s="29">
        <f t="shared" si="2"/>
        <v>-28.59375</v>
      </c>
      <c r="F13" s="29">
        <f t="shared" si="3"/>
        <v>817.6025390625</v>
      </c>
      <c r="G13" s="29">
        <f t="shared" si="4"/>
        <v>48.5</v>
      </c>
      <c r="H13" s="65" t="s">
        <v>138</v>
      </c>
      <c r="I13" s="66">
        <f>SQRT(I15)</f>
        <v>24.63972830486367</v>
      </c>
    </row>
    <row r="14" spans="1:18" x14ac:dyDescent="0.3">
      <c r="A14" s="29">
        <v>28</v>
      </c>
      <c r="B14" s="29">
        <v>6</v>
      </c>
      <c r="C14" s="29">
        <f t="shared" si="0"/>
        <v>-8.59375</v>
      </c>
      <c r="D14" s="29">
        <f t="shared" si="1"/>
        <v>73.8525390625</v>
      </c>
      <c r="E14" s="29">
        <f t="shared" si="2"/>
        <v>-31.59375</v>
      </c>
      <c r="F14" s="29">
        <f t="shared" si="3"/>
        <v>998.1650390625</v>
      </c>
      <c r="G14" s="29">
        <f t="shared" si="4"/>
        <v>17</v>
      </c>
      <c r="H14" s="65"/>
      <c r="I14" s="67"/>
      <c r="J14" s="55" t="s">
        <v>137</v>
      </c>
      <c r="K14" s="55" t="s">
        <v>136</v>
      </c>
    </row>
    <row r="15" spans="1:18" x14ac:dyDescent="0.3">
      <c r="A15" s="29">
        <v>7</v>
      </c>
      <c r="B15" s="29">
        <v>37</v>
      </c>
      <c r="C15" s="29">
        <f t="shared" si="0"/>
        <v>-29.59375</v>
      </c>
      <c r="D15" s="29">
        <f t="shared" si="1"/>
        <v>875.7900390625</v>
      </c>
      <c r="E15" s="29">
        <f t="shared" si="2"/>
        <v>-0.59375</v>
      </c>
      <c r="F15" s="29">
        <f t="shared" si="3"/>
        <v>0.3525390625</v>
      </c>
      <c r="G15" s="29">
        <f t="shared" si="4"/>
        <v>22</v>
      </c>
      <c r="H15" s="65" t="s">
        <v>135</v>
      </c>
      <c r="I15" s="66">
        <f>_xlfn.VAR.P(B4:B35)</f>
        <v>607.1162109375</v>
      </c>
      <c r="J15">
        <v>14.5</v>
      </c>
      <c r="K15">
        <v>1</v>
      </c>
    </row>
    <row r="16" spans="1:18" x14ac:dyDescent="0.3">
      <c r="A16" s="29">
        <v>54</v>
      </c>
      <c r="B16" s="29">
        <v>54</v>
      </c>
      <c r="C16" s="29">
        <f t="shared" si="0"/>
        <v>17.40625</v>
      </c>
      <c r="D16" s="29">
        <f t="shared" si="1"/>
        <v>302.9775390625</v>
      </c>
      <c r="E16" s="29">
        <f t="shared" si="2"/>
        <v>16.40625</v>
      </c>
      <c r="F16" s="29">
        <f t="shared" si="3"/>
        <v>269.1650390625</v>
      </c>
      <c r="G16" s="29">
        <f t="shared" si="4"/>
        <v>54</v>
      </c>
      <c r="H16" s="65"/>
      <c r="I16" s="67"/>
      <c r="J16">
        <v>27.4</v>
      </c>
      <c r="K16">
        <v>9</v>
      </c>
    </row>
    <row r="17" spans="1:33" x14ac:dyDescent="0.3">
      <c r="A17" s="29">
        <v>56</v>
      </c>
      <c r="B17" s="29">
        <v>61</v>
      </c>
      <c r="C17" s="29">
        <f t="shared" si="0"/>
        <v>19.40625</v>
      </c>
      <c r="D17" s="29">
        <f t="shared" si="1"/>
        <v>376.6025390625</v>
      </c>
      <c r="E17" s="29">
        <f t="shared" si="2"/>
        <v>23.40625</v>
      </c>
      <c r="F17" s="29">
        <f t="shared" si="3"/>
        <v>547.8525390625</v>
      </c>
      <c r="G17" s="29">
        <f t="shared" si="4"/>
        <v>58.5</v>
      </c>
      <c r="J17">
        <v>40.299999999999997</v>
      </c>
      <c r="K17">
        <v>10</v>
      </c>
    </row>
    <row r="18" spans="1:33" x14ac:dyDescent="0.3">
      <c r="A18" s="29">
        <v>24</v>
      </c>
      <c r="B18" s="29">
        <v>25</v>
      </c>
      <c r="C18" s="29">
        <f t="shared" si="0"/>
        <v>-12.59375</v>
      </c>
      <c r="D18" s="29">
        <f t="shared" si="1"/>
        <v>158.6025390625</v>
      </c>
      <c r="E18" s="29">
        <f t="shared" si="2"/>
        <v>-12.59375</v>
      </c>
      <c r="F18" s="29">
        <f t="shared" si="3"/>
        <v>158.6025390625</v>
      </c>
      <c r="G18" s="29">
        <f t="shared" si="4"/>
        <v>24.5</v>
      </c>
      <c r="H18" s="63" t="s">
        <v>134</v>
      </c>
      <c r="I18" s="64">
        <f>_xlfn.VAR.S(A4:A35)</f>
        <v>615.99092741935488</v>
      </c>
      <c r="J18">
        <v>53.2</v>
      </c>
      <c r="K18">
        <v>5</v>
      </c>
    </row>
    <row r="19" spans="1:33" x14ac:dyDescent="0.3">
      <c r="A19" s="29">
        <v>34</v>
      </c>
      <c r="B19" s="29">
        <v>22</v>
      </c>
      <c r="C19" s="29">
        <f t="shared" si="0"/>
        <v>-2.59375</v>
      </c>
      <c r="D19" s="29">
        <f t="shared" si="1"/>
        <v>6.7275390625</v>
      </c>
      <c r="E19" s="29">
        <f t="shared" si="2"/>
        <v>-15.59375</v>
      </c>
      <c r="F19" s="29">
        <f t="shared" si="3"/>
        <v>243.1650390625</v>
      </c>
      <c r="G19" s="29">
        <f t="shared" si="4"/>
        <v>28</v>
      </c>
      <c r="H19" s="63"/>
      <c r="I19" s="64"/>
      <c r="J19">
        <v>66.099999999999994</v>
      </c>
      <c r="K19">
        <v>6</v>
      </c>
    </row>
    <row r="20" spans="1:33" ht="15" thickBot="1" x14ac:dyDescent="0.35">
      <c r="A20" s="29">
        <v>48</v>
      </c>
      <c r="B20" s="29">
        <v>67</v>
      </c>
      <c r="C20" s="29">
        <f t="shared" si="0"/>
        <v>11.40625</v>
      </c>
      <c r="D20" s="29">
        <f t="shared" si="1"/>
        <v>130.1025390625</v>
      </c>
      <c r="E20" s="29">
        <f t="shared" si="2"/>
        <v>29.40625</v>
      </c>
      <c r="F20" s="29">
        <f t="shared" si="3"/>
        <v>864.7275390625</v>
      </c>
      <c r="G20" s="29">
        <f t="shared" si="4"/>
        <v>57.5</v>
      </c>
      <c r="H20" s="63" t="s">
        <v>133</v>
      </c>
      <c r="I20" s="64">
        <f>_xlfn.VAR.S(B4:B35)</f>
        <v>626.70060483870964</v>
      </c>
      <c r="J20" s="54" t="s">
        <v>132</v>
      </c>
      <c r="K20" s="54">
        <v>1</v>
      </c>
    </row>
    <row r="21" spans="1:33" x14ac:dyDescent="0.3">
      <c r="A21" s="29">
        <v>37</v>
      </c>
      <c r="B21" s="29">
        <v>87</v>
      </c>
      <c r="C21" s="29">
        <f t="shared" si="0"/>
        <v>0.40625</v>
      </c>
      <c r="D21" s="29">
        <f t="shared" si="1"/>
        <v>0.1650390625</v>
      </c>
      <c r="E21" s="29">
        <f t="shared" si="2"/>
        <v>49.40625</v>
      </c>
      <c r="F21" s="29">
        <f t="shared" si="3"/>
        <v>2440.9775390625</v>
      </c>
      <c r="G21" s="29">
        <f t="shared" si="4"/>
        <v>62</v>
      </c>
      <c r="H21" s="63"/>
      <c r="I21" s="64"/>
    </row>
    <row r="22" spans="1:33" x14ac:dyDescent="0.3">
      <c r="A22" s="29">
        <v>2</v>
      </c>
      <c r="B22" s="29">
        <v>79</v>
      </c>
      <c r="C22" s="29">
        <f t="shared" si="0"/>
        <v>-34.59375</v>
      </c>
      <c r="D22" s="29">
        <f t="shared" si="1"/>
        <v>1196.7275390625</v>
      </c>
      <c r="E22" s="29">
        <f t="shared" si="2"/>
        <v>41.40625</v>
      </c>
      <c r="F22" s="29">
        <f t="shared" si="3"/>
        <v>1714.4775390625</v>
      </c>
      <c r="G22" s="29">
        <f t="shared" si="4"/>
        <v>40.5</v>
      </c>
    </row>
    <row r="23" spans="1:33" x14ac:dyDescent="0.3">
      <c r="A23" s="29">
        <v>9</v>
      </c>
      <c r="B23" s="29">
        <v>34</v>
      </c>
      <c r="C23" s="29">
        <f t="shared" si="0"/>
        <v>-27.59375</v>
      </c>
      <c r="D23" s="29">
        <f t="shared" si="1"/>
        <v>761.4150390625</v>
      </c>
      <c r="E23" s="29">
        <f t="shared" si="2"/>
        <v>-3.59375</v>
      </c>
      <c r="F23" s="29">
        <f t="shared" si="3"/>
        <v>12.9150390625</v>
      </c>
      <c r="G23" s="29">
        <f t="shared" si="4"/>
        <v>21.5</v>
      </c>
      <c r="I23">
        <f>_xlfn.Z.TEST(A4:B35,31,I5)</f>
        <v>2.298671025937141E-2</v>
      </c>
    </row>
    <row r="24" spans="1:33" x14ac:dyDescent="0.3">
      <c r="A24" s="29">
        <v>34</v>
      </c>
      <c r="B24" s="29">
        <v>21</v>
      </c>
      <c r="C24" s="29">
        <f t="shared" si="0"/>
        <v>-2.59375</v>
      </c>
      <c r="D24" s="29">
        <f t="shared" si="1"/>
        <v>6.7275390625</v>
      </c>
      <c r="E24" s="29">
        <f t="shared" si="2"/>
        <v>-16.59375</v>
      </c>
      <c r="F24" s="29">
        <f t="shared" si="3"/>
        <v>275.3525390625</v>
      </c>
      <c r="G24" s="29">
        <f t="shared" si="4"/>
        <v>27.5</v>
      </c>
      <c r="H24">
        <f>(A4-I3)^2</f>
        <v>302.9775390625</v>
      </c>
    </row>
    <row r="25" spans="1:33" x14ac:dyDescent="0.3">
      <c r="A25" s="29">
        <v>67</v>
      </c>
      <c r="B25" s="29">
        <v>11</v>
      </c>
      <c r="C25" s="29">
        <f t="shared" si="0"/>
        <v>30.40625</v>
      </c>
      <c r="D25" s="29">
        <f t="shared" si="1"/>
        <v>924.5400390625</v>
      </c>
      <c r="E25" s="29">
        <f t="shared" si="2"/>
        <v>-26.59375</v>
      </c>
      <c r="F25" s="29">
        <f t="shared" si="3"/>
        <v>707.2275390625</v>
      </c>
      <c r="G25" s="29">
        <f t="shared" si="4"/>
        <v>39</v>
      </c>
      <c r="H25">
        <f>A4-I3^2</f>
        <v>-1285.1025390625</v>
      </c>
      <c r="I25">
        <f>ZTEST(A4:B35,31,I5)</f>
        <v>2.298671025937141E-2</v>
      </c>
    </row>
    <row r="26" spans="1:33" x14ac:dyDescent="0.3">
      <c r="A26" s="29">
        <v>54</v>
      </c>
      <c r="B26" s="29">
        <v>7</v>
      </c>
      <c r="C26" s="29">
        <f t="shared" si="0"/>
        <v>17.40625</v>
      </c>
      <c r="D26" s="29">
        <f t="shared" si="1"/>
        <v>302.9775390625</v>
      </c>
      <c r="E26" s="29">
        <f t="shared" si="2"/>
        <v>-30.59375</v>
      </c>
      <c r="F26" s="29">
        <f t="shared" si="3"/>
        <v>935.9775390625</v>
      </c>
      <c r="G26" s="29">
        <f t="shared" si="4"/>
        <v>30.5</v>
      </c>
      <c r="P26" t="s">
        <v>119</v>
      </c>
    </row>
    <row r="27" spans="1:33" ht="15" thickBot="1" x14ac:dyDescent="0.35">
      <c r="A27" s="29">
        <v>13</v>
      </c>
      <c r="B27" s="29">
        <v>17</v>
      </c>
      <c r="C27" s="29">
        <f t="shared" si="0"/>
        <v>-23.59375</v>
      </c>
      <c r="D27" s="29">
        <f t="shared" si="1"/>
        <v>556.6650390625</v>
      </c>
      <c r="E27" s="29">
        <f t="shared" si="2"/>
        <v>-20.59375</v>
      </c>
      <c r="F27" s="29">
        <f t="shared" si="3"/>
        <v>424.1025390625</v>
      </c>
      <c r="G27" s="29">
        <f t="shared" si="4"/>
        <v>15</v>
      </c>
      <c r="AE27" t="s">
        <v>119</v>
      </c>
    </row>
    <row r="28" spans="1:33" ht="15" thickBot="1" x14ac:dyDescent="0.35">
      <c r="A28" s="29">
        <v>17</v>
      </c>
      <c r="B28" s="29">
        <v>19</v>
      </c>
      <c r="C28" s="29">
        <f t="shared" si="0"/>
        <v>-19.59375</v>
      </c>
      <c r="D28" s="29">
        <f t="shared" si="1"/>
        <v>383.9150390625</v>
      </c>
      <c r="E28" s="29">
        <f t="shared" si="2"/>
        <v>-18.59375</v>
      </c>
      <c r="F28" s="29">
        <f t="shared" si="3"/>
        <v>345.7275390625</v>
      </c>
      <c r="G28" s="29">
        <f t="shared" si="4"/>
        <v>18</v>
      </c>
      <c r="K28" t="s">
        <v>119</v>
      </c>
      <c r="P28" s="55"/>
      <c r="Q28" s="55" t="s">
        <v>120</v>
      </c>
      <c r="R28" s="55" t="s">
        <v>121</v>
      </c>
    </row>
    <row r="29" spans="1:33" ht="15" thickBot="1" x14ac:dyDescent="0.35">
      <c r="A29" s="29">
        <v>67</v>
      </c>
      <c r="B29" s="29">
        <v>6</v>
      </c>
      <c r="C29" s="29">
        <f t="shared" si="0"/>
        <v>30.40625</v>
      </c>
      <c r="D29" s="29">
        <f t="shared" si="1"/>
        <v>924.5400390625</v>
      </c>
      <c r="E29" s="29">
        <f t="shared" si="2"/>
        <v>-31.59375</v>
      </c>
      <c r="F29" s="29">
        <f t="shared" si="3"/>
        <v>998.1650390625</v>
      </c>
      <c r="G29" s="29">
        <f t="shared" si="4"/>
        <v>36.5</v>
      </c>
      <c r="P29" t="s">
        <v>105</v>
      </c>
      <c r="Q29">
        <v>36.59375</v>
      </c>
      <c r="R29">
        <v>37.59375</v>
      </c>
      <c r="AE29" s="55"/>
      <c r="AF29" s="55" t="s">
        <v>120</v>
      </c>
      <c r="AG29" s="55" t="s">
        <v>121</v>
      </c>
    </row>
    <row r="30" spans="1:33" x14ac:dyDescent="0.3">
      <c r="A30" s="29">
        <v>89</v>
      </c>
      <c r="B30" s="29">
        <v>25</v>
      </c>
      <c r="C30" s="29">
        <f t="shared" si="0"/>
        <v>52.40625</v>
      </c>
      <c r="D30" s="29">
        <f t="shared" si="1"/>
        <v>2746.4150390625</v>
      </c>
      <c r="E30" s="29">
        <f t="shared" si="2"/>
        <v>-12.59375</v>
      </c>
      <c r="F30" s="29">
        <f t="shared" si="3"/>
        <v>158.6025390625</v>
      </c>
      <c r="G30" s="29">
        <f t="shared" si="4"/>
        <v>57</v>
      </c>
      <c r="K30" s="55"/>
      <c r="L30" s="55" t="s">
        <v>120</v>
      </c>
      <c r="M30" s="55" t="s">
        <v>121</v>
      </c>
      <c r="P30" t="s">
        <v>122</v>
      </c>
      <c r="Q30">
        <v>596.74120000000005</v>
      </c>
      <c r="R30">
        <v>607.11620000000005</v>
      </c>
      <c r="AE30" t="s">
        <v>105</v>
      </c>
      <c r="AF30">
        <v>36.59375</v>
      </c>
      <c r="AG30">
        <v>37.59375</v>
      </c>
    </row>
    <row r="31" spans="1:33" x14ac:dyDescent="0.3">
      <c r="A31" s="29">
        <v>24</v>
      </c>
      <c r="B31" s="29">
        <v>59</v>
      </c>
      <c r="C31" s="29">
        <f t="shared" si="0"/>
        <v>-12.59375</v>
      </c>
      <c r="D31" s="29">
        <f t="shared" si="1"/>
        <v>158.6025390625</v>
      </c>
      <c r="E31" s="29">
        <f t="shared" si="2"/>
        <v>21.40625</v>
      </c>
      <c r="F31" s="29">
        <f t="shared" si="3"/>
        <v>458.2275390625</v>
      </c>
      <c r="G31" s="29">
        <f t="shared" si="4"/>
        <v>41.5</v>
      </c>
      <c r="K31" t="s">
        <v>105</v>
      </c>
      <c r="L31">
        <v>36.59375</v>
      </c>
      <c r="M31">
        <v>37.59375</v>
      </c>
      <c r="P31" t="s">
        <v>123</v>
      </c>
      <c r="Q31">
        <v>32</v>
      </c>
      <c r="R31">
        <v>32</v>
      </c>
      <c r="AE31" t="s">
        <v>122</v>
      </c>
      <c r="AF31">
        <v>31</v>
      </c>
      <c r="AG31">
        <v>31</v>
      </c>
    </row>
    <row r="32" spans="1:33" x14ac:dyDescent="0.3">
      <c r="A32" s="29">
        <v>36</v>
      </c>
      <c r="B32" s="29">
        <v>37</v>
      </c>
      <c r="C32" s="29">
        <f t="shared" si="0"/>
        <v>-0.59375</v>
      </c>
      <c r="D32" s="29">
        <f t="shared" si="1"/>
        <v>0.3525390625</v>
      </c>
      <c r="E32" s="29">
        <f t="shared" si="2"/>
        <v>-0.59375</v>
      </c>
      <c r="F32" s="29">
        <f t="shared" si="3"/>
        <v>0.3525390625</v>
      </c>
      <c r="G32" s="29">
        <f t="shared" si="4"/>
        <v>36.5</v>
      </c>
      <c r="K32" t="s">
        <v>122</v>
      </c>
      <c r="L32">
        <v>31</v>
      </c>
      <c r="M32">
        <v>31</v>
      </c>
      <c r="P32" t="s">
        <v>124</v>
      </c>
      <c r="Q32">
        <v>0</v>
      </c>
      <c r="AE32" t="s">
        <v>123</v>
      </c>
      <c r="AF32">
        <v>32</v>
      </c>
      <c r="AG32">
        <v>32</v>
      </c>
    </row>
    <row r="33" spans="1:33" x14ac:dyDescent="0.3">
      <c r="A33" s="29">
        <v>29</v>
      </c>
      <c r="B33" s="29">
        <v>64</v>
      </c>
      <c r="C33" s="29">
        <f t="shared" si="0"/>
        <v>-7.59375</v>
      </c>
      <c r="D33" s="29">
        <f t="shared" si="1"/>
        <v>57.6650390625</v>
      </c>
      <c r="E33" s="29">
        <f t="shared" si="2"/>
        <v>26.40625</v>
      </c>
      <c r="F33" s="29">
        <f t="shared" si="3"/>
        <v>697.2900390625</v>
      </c>
      <c r="G33" s="29">
        <f t="shared" si="4"/>
        <v>46.5</v>
      </c>
      <c r="K33" t="s">
        <v>123</v>
      </c>
      <c r="L33">
        <v>32</v>
      </c>
      <c r="M33">
        <v>32</v>
      </c>
      <c r="P33" t="s">
        <v>125</v>
      </c>
      <c r="Q33">
        <v>-0.16303748443440585</v>
      </c>
      <c r="AE33" t="s">
        <v>124</v>
      </c>
      <c r="AF33">
        <v>0</v>
      </c>
    </row>
    <row r="34" spans="1:33" x14ac:dyDescent="0.3">
      <c r="A34" s="29">
        <v>25</v>
      </c>
      <c r="B34" s="29">
        <v>92</v>
      </c>
      <c r="C34" s="29">
        <f t="shared" si="0"/>
        <v>-11.59375</v>
      </c>
      <c r="D34" s="29">
        <f t="shared" si="1"/>
        <v>134.4150390625</v>
      </c>
      <c r="E34" s="29">
        <f t="shared" si="2"/>
        <v>54.40625</v>
      </c>
      <c r="F34" s="29">
        <f t="shared" si="3"/>
        <v>2960.0400390625</v>
      </c>
      <c r="G34" s="29">
        <f t="shared" si="4"/>
        <v>58.5</v>
      </c>
      <c r="K34" t="s">
        <v>124</v>
      </c>
      <c r="L34">
        <v>0</v>
      </c>
      <c r="P34" t="s">
        <v>126</v>
      </c>
      <c r="Q34">
        <v>0.43524446059919519</v>
      </c>
      <c r="AE34" t="s">
        <v>125</v>
      </c>
      <c r="AF34">
        <v>-0.71842120810709964</v>
      </c>
    </row>
    <row r="35" spans="1:33" x14ac:dyDescent="0.3">
      <c r="A35" s="29">
        <v>43</v>
      </c>
      <c r="B35" s="29">
        <v>31</v>
      </c>
      <c r="C35" s="29">
        <f t="shared" si="0"/>
        <v>6.40625</v>
      </c>
      <c r="D35" s="29">
        <f t="shared" si="1"/>
        <v>41.0400390625</v>
      </c>
      <c r="E35" s="29">
        <f t="shared" si="2"/>
        <v>-6.59375</v>
      </c>
      <c r="F35" s="29">
        <f t="shared" si="3"/>
        <v>43.4775390625</v>
      </c>
      <c r="G35" s="29">
        <f t="shared" si="4"/>
        <v>37</v>
      </c>
      <c r="K35" t="s">
        <v>125</v>
      </c>
      <c r="L35">
        <v>-0.71842120810709964</v>
      </c>
      <c r="P35" t="s">
        <v>127</v>
      </c>
      <c r="Q35">
        <v>1.6448536269514715</v>
      </c>
      <c r="AE35" t="s">
        <v>126</v>
      </c>
      <c r="AF35">
        <v>0.23624880700034423</v>
      </c>
    </row>
    <row r="36" spans="1:33" x14ac:dyDescent="0.3">
      <c r="A36" s="57" t="s">
        <v>131</v>
      </c>
      <c r="B36" s="56" t="s">
        <v>130</v>
      </c>
      <c r="D36" s="25">
        <f>SUM(D4:D35)</f>
        <v>19095.71875</v>
      </c>
      <c r="F36" s="25">
        <f>SUM(F4:F35)</f>
        <v>19427.71875</v>
      </c>
      <c r="K36" t="s">
        <v>126</v>
      </c>
      <c r="L36">
        <v>0.23624880700034423</v>
      </c>
      <c r="P36" t="s">
        <v>128</v>
      </c>
      <c r="Q36">
        <v>0.87048892119839039</v>
      </c>
      <c r="AE36" t="s">
        <v>127</v>
      </c>
      <c r="AF36">
        <v>1.6448536269514715</v>
      </c>
    </row>
    <row r="37" spans="1:33" ht="15" thickBot="1" x14ac:dyDescent="0.35">
      <c r="A37">
        <f xml:space="preserve"> I3</f>
        <v>36.59375</v>
      </c>
      <c r="B37">
        <f>I11</f>
        <v>37.59375</v>
      </c>
      <c r="K37" t="s">
        <v>127</v>
      </c>
      <c r="L37">
        <v>1.6448536269514715</v>
      </c>
      <c r="P37" s="54" t="s">
        <v>129</v>
      </c>
      <c r="Q37" s="54">
        <v>1.9599639845400536</v>
      </c>
      <c r="R37" s="54"/>
      <c r="AE37" t="s">
        <v>128</v>
      </c>
      <c r="AF37">
        <v>0.47249761400068846</v>
      </c>
    </row>
    <row r="38" spans="1:33" ht="15" thickBot="1" x14ac:dyDescent="0.35">
      <c r="K38" t="s">
        <v>128</v>
      </c>
      <c r="L38">
        <v>0.47249761400068846</v>
      </c>
      <c r="AE38" s="54" t="s">
        <v>129</v>
      </c>
      <c r="AF38" s="54">
        <v>1.9599639845400536</v>
      </c>
      <c r="AG38" s="54"/>
    </row>
    <row r="39" spans="1:33" ht="15" thickBot="1" x14ac:dyDescent="0.35">
      <c r="K39" s="54" t="s">
        <v>129</v>
      </c>
      <c r="L39" s="54">
        <v>1.9599639845400536</v>
      </c>
      <c r="M39" s="54"/>
    </row>
  </sheetData>
  <mergeCells count="13">
    <mergeCell ref="A1:P2"/>
    <mergeCell ref="H5:H6"/>
    <mergeCell ref="H7:H8"/>
    <mergeCell ref="I5:I6"/>
    <mergeCell ref="I7:I8"/>
    <mergeCell ref="H18:H19"/>
    <mergeCell ref="H20:H21"/>
    <mergeCell ref="I18:I19"/>
    <mergeCell ref="I20:I21"/>
    <mergeCell ref="H13:H14"/>
    <mergeCell ref="H15:H16"/>
    <mergeCell ref="I13:I14"/>
    <mergeCell ref="I15:I16"/>
  </mergeCells>
  <pageMargins left="0.7" right="0.7" top="0.75" bottom="0.75" header="0.3" footer="0.3"/>
  <pageSetup orientation="portrait" r:id="rId1"/>
  <ignoredErrors>
    <ignoredError sqref="E4:E35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SUM,COUNT,AVERAGE</vt:lpstr>
      <vt:lpstr>Sheet2</vt:lpstr>
      <vt:lpstr>SUMIF</vt:lpstr>
      <vt:lpstr>TODAY,DATE</vt:lpstr>
      <vt:lpstr>Workday</vt:lpstr>
      <vt:lpstr>Sheet1</vt:lpstr>
      <vt:lpstr>Sheet3</vt:lpstr>
      <vt:lpstr>Mean,Median,Mode,S.D.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</dc:creator>
  <cp:lastModifiedBy>Rutvi</cp:lastModifiedBy>
  <dcterms:created xsi:type="dcterms:W3CDTF">2023-02-18T06:03:42Z</dcterms:created>
  <dcterms:modified xsi:type="dcterms:W3CDTF">2023-04-25T07:41:23Z</dcterms:modified>
</cp:coreProperties>
</file>