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codes.py\"/>
    </mc:Choice>
  </mc:AlternateContent>
  <xr:revisionPtr revIDLastSave="0" documentId="13_ncr:1_{9D7D633A-78F9-43AC-88E2-4711454FB773}" xr6:coauthVersionLast="47" xr6:coauthVersionMax="47" xr10:uidLastSave="{00000000-0000-0000-0000-000000000000}"/>
  <bookViews>
    <workbookView xWindow="-108" yWindow="-108" windowWidth="23256" windowHeight="12456" activeTab="1" xr2:uid="{0C92E307-3E3E-4835-B0FF-99C756F5C556}"/>
  </bookViews>
  <sheets>
    <sheet name="EXCEL" sheetId="1" r:id="rId1"/>
    <sheet name="STATISTICS" sheetId="2" r:id="rId2"/>
  </sheets>
  <definedNames>
    <definedName name="_xlchart.v1.0" hidden="1">STATISTICS!$A$2:$A$11</definedName>
    <definedName name="_xlchart.v1.1" hidden="1">STATISTICS!$A$2:$A$11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E17" i="2"/>
  <c r="E16" i="2"/>
  <c r="E15" i="2"/>
  <c r="E14" i="2"/>
  <c r="E13" i="2"/>
  <c r="E12" i="2"/>
  <c r="J8" i="2" l="1"/>
  <c r="J11" i="2" l="1"/>
  <c r="K3" i="2"/>
  <c r="K4" i="2"/>
  <c r="K5" i="2"/>
  <c r="K6" i="2"/>
  <c r="K7" i="2"/>
  <c r="K8" i="2"/>
  <c r="K9" i="2"/>
  <c r="K10" i="2"/>
  <c r="K11" i="2"/>
  <c r="K2" i="2"/>
  <c r="H7" i="2"/>
  <c r="H4" i="2"/>
  <c r="F3" i="2"/>
  <c r="F9" i="2"/>
  <c r="F6" i="2"/>
  <c r="D8" i="2" a="1"/>
  <c r="D8" i="2" s="1"/>
  <c r="D5" i="2"/>
  <c r="D2" i="2"/>
  <c r="O19" i="1"/>
  <c r="O17" i="1"/>
  <c r="M18" i="1"/>
  <c r="J19" i="1"/>
  <c r="J17" i="1" l="1"/>
  <c r="Y4" i="1" a="1"/>
  <c r="Y4" i="1" s="1"/>
  <c r="Y5" i="1" a="1"/>
  <c r="Y5" i="1" s="1"/>
  <c r="Y6" i="1" a="1"/>
  <c r="Y6" i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3" i="1" a="1"/>
  <c r="Y3" i="1" s="1"/>
  <c r="X4" i="1"/>
  <c r="X5" i="1"/>
  <c r="X6" i="1"/>
  <c r="X7" i="1"/>
  <c r="X8" i="1"/>
  <c r="X9" i="1"/>
  <c r="X10" i="1"/>
  <c r="X11" i="1"/>
  <c r="X12" i="1"/>
  <c r="X3" i="1"/>
  <c r="W4" i="1"/>
  <c r="W5" i="1"/>
  <c r="W6" i="1"/>
  <c r="W7" i="1"/>
  <c r="W8" i="1"/>
  <c r="W9" i="1"/>
  <c r="W10" i="1"/>
  <c r="W11" i="1"/>
  <c r="W12" i="1"/>
  <c r="W3" i="1"/>
  <c r="V4" i="1"/>
  <c r="V5" i="1"/>
  <c r="V6" i="1"/>
  <c r="V7" i="1"/>
  <c r="V8" i="1"/>
  <c r="V9" i="1"/>
  <c r="V10" i="1"/>
  <c r="V11" i="1"/>
  <c r="V12" i="1"/>
  <c r="V3" i="1"/>
  <c r="U4" i="1"/>
  <c r="U5" i="1"/>
  <c r="U6" i="1"/>
  <c r="U7" i="1"/>
  <c r="U8" i="1"/>
  <c r="U9" i="1"/>
  <c r="U10" i="1"/>
  <c r="U11" i="1"/>
  <c r="U12" i="1"/>
  <c r="U3" i="1"/>
  <c r="T4" i="1"/>
  <c r="T5" i="1"/>
  <c r="T6" i="1"/>
  <c r="T7" i="1"/>
  <c r="T8" i="1"/>
  <c r="T9" i="1"/>
  <c r="T10" i="1"/>
  <c r="T11" i="1"/>
  <c r="T12" i="1"/>
  <c r="T3" i="1"/>
  <c r="S3" i="1"/>
  <c r="R4" i="1"/>
  <c r="R5" i="1"/>
  <c r="R6" i="1"/>
  <c r="R7" i="1"/>
  <c r="R8" i="1"/>
  <c r="R9" i="1"/>
  <c r="R10" i="1"/>
  <c r="R11" i="1"/>
  <c r="R12" i="1"/>
  <c r="R3" i="1"/>
  <c r="Q4" i="1"/>
  <c r="Q5" i="1"/>
  <c r="Q6" i="1"/>
  <c r="Q7" i="1"/>
  <c r="Q8" i="1"/>
  <c r="Q9" i="1"/>
  <c r="Q10" i="1"/>
  <c r="Q11" i="1"/>
  <c r="Q12" i="1"/>
  <c r="Q3" i="1"/>
  <c r="P3" i="1"/>
  <c r="O3" i="1"/>
  <c r="N4" i="1"/>
  <c r="N5" i="1"/>
  <c r="N6" i="1"/>
  <c r="N7" i="1"/>
  <c r="N8" i="1"/>
  <c r="N9" i="1"/>
  <c r="N10" i="1"/>
  <c r="N11" i="1"/>
  <c r="N12" i="1"/>
  <c r="N3" i="1"/>
  <c r="M3" i="1"/>
  <c r="L3" i="1"/>
  <c r="K3" i="1" l="1"/>
  <c r="J4" i="1"/>
  <c r="J5" i="1"/>
  <c r="J6" i="1"/>
  <c r="J7" i="1"/>
  <c r="J8" i="1"/>
  <c r="J9" i="1"/>
  <c r="J10" i="1"/>
  <c r="J11" i="1"/>
  <c r="J12" i="1"/>
  <c r="J3" i="1"/>
  <c r="I4" i="1"/>
  <c r="I5" i="1"/>
  <c r="I6" i="1"/>
  <c r="I7" i="1"/>
  <c r="I8" i="1"/>
  <c r="I9" i="1"/>
  <c r="I10" i="1"/>
  <c r="I11" i="1"/>
  <c r="I12" i="1"/>
  <c r="I3" i="1"/>
  <c r="H4" i="1"/>
  <c r="H5" i="1"/>
  <c r="H6" i="1"/>
  <c r="H7" i="1"/>
  <c r="H8" i="1"/>
  <c r="H9" i="1"/>
  <c r="H10" i="1"/>
  <c r="H11" i="1"/>
  <c r="H12" i="1"/>
  <c r="H3" i="1"/>
  <c r="F3" i="1"/>
  <c r="E4" i="1"/>
  <c r="E5" i="1"/>
  <c r="E6" i="1"/>
  <c r="E7" i="1"/>
  <c r="E8" i="1"/>
  <c r="E9" i="1"/>
  <c r="E10" i="1"/>
  <c r="E11" i="1"/>
  <c r="E12" i="1"/>
  <c r="E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tc={F11CB1CD-A569-47CA-8198-4F01EAE8467E}</author>
    <author>tc={40D17406-D59A-4366-AD03-EAEC22CC11FF}</author>
    <author>tc={8A330644-5863-4150-BE39-A3E2C80C78C2}</author>
    <author>tc={8826CD91-CA95-4AC0-A7AA-B0C3666640E7}</author>
    <author>tc={24102B99-A0B6-4680-9F78-21B159ACE699}</author>
    <author>tc={3EDE2841-8581-4BC8-BCD8-1A9FECD7330C}</author>
    <author>tc={4C4EC4F0-BC46-4A34-8C18-359F38583C14}</author>
    <author>tc={368621C4-6984-4783-A529-A5113F899A5A}</author>
    <author>tc={4E462B0D-EDA0-4B7D-8A46-1DECDFF8ECAC}</author>
    <author>tc={B51E8697-3D14-4FAF-9ADF-0CAA292ECA50}</author>
  </authors>
  <commentList>
    <comment ref="A2" authorId="0" shapeId="0" xr:uid="{F11CB1CD-A569-47CA-8198-4F01EAE8467E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Dataset 1</t>
      </text>
    </comment>
    <comment ref="B2" authorId="1" shapeId="0" xr:uid="{40D17406-D59A-4366-AD03-EAEC22CC11FF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Dataset 2</t>
      </text>
    </comment>
    <comment ref="C2" authorId="2" shapeId="0" xr:uid="{8A330644-5863-4150-BE39-A3E2C80C78C2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City</t>
      </text>
    </comment>
    <comment ref="D2" authorId="3" shapeId="0" xr:uid="{8826CD91-CA95-4AC0-A7AA-B0C3666640E7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States</t>
      </text>
    </comment>
    <comment ref="E2" authorId="4" shapeId="0" xr:uid="{24102B99-A0B6-4680-9F78-21B159ACE699}">
      <text>
        <t>[Threaded comment]
Your version of Excel allows you to read this threaded comment; however, any edits to it will get removed if the file is opened in a newer version of Excel. Learn more: https://go.microsoft.com/fwlink/?linkid=870924
Comment:
    It finds out how many times the numerical values are displayed from the entire row</t>
      </text>
    </comment>
    <comment ref="F2" authorId="5" shapeId="0" xr:uid="{3EDE2841-8581-4BC8-BCD8-1A9FECD7330C}">
      <text>
        <t>[Threaded comment]
Your version of Excel allows you to read this threaded comment; however, any edits to it will get removed if the file is opened in a newer version of Excel. Learn more: https://go.microsoft.com/fwlink/?linkid=870924
Comment:
    It's finding how many times the value I've measured from the state column is occurring in the entire column.</t>
      </text>
    </comment>
    <comment ref="G2" authorId="6" shapeId="0" xr:uid="{4C4EC4F0-BC46-4A34-8C18-359F38583C1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function is finding how many times the values of criteria 1 from the selected criteria range 1 and criteria 2 from the criteria range 2 occur together in the same row.</t>
      </text>
    </comment>
    <comment ref="H2" authorId="7" shapeId="0" xr:uid="{368621C4-6984-4783-A529-A5113F899A5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function is finding how many columns are filled in the value of the selected row.</t>
      </text>
    </comment>
    <comment ref="I2" authorId="8" shapeId="0" xr:uid="{4E462B0D-EDA0-4B7D-8A46-1DECDFF8ECA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function is finding how many columns are empty in the value of the selected row.</t>
      </text>
    </comment>
    <comment ref="J2" authorId="9" shapeId="0" xr:uid="{B51E8697-3D14-4FAF-9ADF-0CAA292ECA5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function sums the selected numerical rows.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<sst xmlns="http://schemas.openxmlformats.org/spreadsheetml/2006/main" count="134" uniqueCount="123">
  <si>
    <t>Data 1</t>
  </si>
  <si>
    <t>Data 2</t>
  </si>
  <si>
    <t>Delhi</t>
  </si>
  <si>
    <t>Goa</t>
  </si>
  <si>
    <t>Mumbai</t>
  </si>
  <si>
    <t>Nagpur</t>
  </si>
  <si>
    <t>Udaipur</t>
  </si>
  <si>
    <t>Amritsar</t>
  </si>
  <si>
    <t>Vadodara</t>
  </si>
  <si>
    <t>Pune</t>
  </si>
  <si>
    <t>Bihar</t>
  </si>
  <si>
    <t>Maharastra</t>
  </si>
  <si>
    <t>Madhya Pradesh</t>
  </si>
  <si>
    <t>Gujarat</t>
  </si>
  <si>
    <t>Punjab</t>
  </si>
  <si>
    <t>Uttar Pradesh</t>
  </si>
  <si>
    <t>COUNT</t>
  </si>
  <si>
    <t>COUNTIF</t>
  </si>
  <si>
    <t>COUNTIFS</t>
  </si>
  <si>
    <t>COUNTA</t>
  </si>
  <si>
    <t>COUNTBLANK</t>
  </si>
  <si>
    <t>SUM</t>
  </si>
  <si>
    <t>SUMIF</t>
  </si>
  <si>
    <t>AVERAGE</t>
  </si>
  <si>
    <t>AVERAGEIF</t>
  </si>
  <si>
    <t>SUMIFS 2</t>
  </si>
  <si>
    <t>SUMIFS 1</t>
  </si>
  <si>
    <t>AVERAGEIFS</t>
  </si>
  <si>
    <t>Minimum</t>
  </si>
  <si>
    <t>Maximum</t>
  </si>
  <si>
    <t>TRIM</t>
  </si>
  <si>
    <t xml:space="preserve">      Rajasthan</t>
  </si>
  <si>
    <t>CONCATE</t>
  </si>
  <si>
    <t>LEFT</t>
  </si>
  <si>
    <t>RIGHT</t>
  </si>
  <si>
    <t>IF</t>
  </si>
  <si>
    <t>IFS</t>
  </si>
  <si>
    <t>&gt;-&gt; COUNT, SUM, AVERAGE…etc Functions &lt;-&lt;</t>
  </si>
  <si>
    <t>&gt;-&gt; Lookups, Index and Offset &lt;-&lt;</t>
  </si>
  <si>
    <t>Dataset</t>
  </si>
  <si>
    <t>ROOM1</t>
  </si>
  <si>
    <t>ROOM2</t>
  </si>
  <si>
    <t>ROOM3</t>
  </si>
  <si>
    <t>ROOM4</t>
  </si>
  <si>
    <t>ROOM5</t>
  </si>
  <si>
    <t>ROOM6</t>
  </si>
  <si>
    <t>GUEST NAME</t>
  </si>
  <si>
    <t>ROOM TYPE</t>
  </si>
  <si>
    <t>RENT</t>
  </si>
  <si>
    <t>Avinash</t>
  </si>
  <si>
    <t>Varun</t>
  </si>
  <si>
    <t>Niket</t>
  </si>
  <si>
    <t>Vrajesh</t>
  </si>
  <si>
    <t>Yash</t>
  </si>
  <si>
    <t>Milan</t>
  </si>
  <si>
    <t>Double Bed A/C</t>
  </si>
  <si>
    <t>Single Bed Non A/C</t>
  </si>
  <si>
    <t>Double Bed With TV &amp; A/C</t>
  </si>
  <si>
    <t>Single Bed A/C</t>
  </si>
  <si>
    <t>Single Bed With TV &amp; A/C</t>
  </si>
  <si>
    <t>Double Bed Non A/C</t>
  </si>
  <si>
    <t>3000/- Only</t>
  </si>
  <si>
    <t>1500/- Only</t>
  </si>
  <si>
    <t>3500/- Only</t>
  </si>
  <si>
    <t>2000/- Only</t>
  </si>
  <si>
    <t>2500/- Only</t>
  </si>
  <si>
    <t>CITY</t>
  </si>
  <si>
    <t>STATE</t>
  </si>
  <si>
    <t>HLOOKUP</t>
  </si>
  <si>
    <t>VLOOKUP</t>
  </si>
  <si>
    <t>XLOOKUP</t>
  </si>
  <si>
    <t>INDEX</t>
  </si>
  <si>
    <t>OFFSET</t>
  </si>
  <si>
    <t>LOOKUPS</t>
  </si>
  <si>
    <t>DATASET</t>
  </si>
  <si>
    <t>MEAN</t>
  </si>
  <si>
    <t>MEDIAN</t>
  </si>
  <si>
    <t>MODE</t>
  </si>
  <si>
    <t>IQR = Q3 - Q1</t>
  </si>
  <si>
    <t>Q1</t>
  </si>
  <si>
    <t>Q3</t>
  </si>
  <si>
    <t>ASSENDING</t>
  </si>
  <si>
    <t>STARTING POINT</t>
  </si>
  <si>
    <t>ENDING POINT</t>
  </si>
  <si>
    <t>MEAN,MEDIAN&amp;MODE</t>
  </si>
  <si>
    <t>INTERQUARTILR RANGE</t>
  </si>
  <si>
    <t>NO OUTLIERS FIND</t>
  </si>
  <si>
    <t>OUTLIERS</t>
  </si>
  <si>
    <t>(x-x^)2</t>
  </si>
  <si>
    <t>VARIANCE</t>
  </si>
  <si>
    <t>STANDARD DEVIATION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</si>
  <si>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</si>
  <si>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</si>
  <si>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</si>
  <si>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</si>
  <si>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</si>
  <si>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</si>
  <si>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</si>
  <si>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</si>
  <si>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</si>
  <si>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Sum</t>
  </si>
  <si>
    <t>Count</t>
  </si>
  <si>
    <t>Largest(1)</t>
  </si>
  <si>
    <t>Smallest(1)</t>
  </si>
  <si>
    <t>Confidence Level(95.0%)</t>
  </si>
  <si>
    <t>Descriptive Statistics</t>
  </si>
  <si>
    <t>0 -- 10</t>
  </si>
  <si>
    <t>11 -- 20</t>
  </si>
  <si>
    <t>21 -- 30</t>
  </si>
  <si>
    <t>31-- 40</t>
  </si>
  <si>
    <t>41 -- 50</t>
  </si>
  <si>
    <t>51 -- 60</t>
  </si>
  <si>
    <t>Bin</t>
  </si>
  <si>
    <t>Frequency</t>
  </si>
  <si>
    <t>BAR GRAPH</t>
  </si>
  <si>
    <t>Students</t>
  </si>
  <si>
    <t>Marks</t>
  </si>
  <si>
    <t>Ankit</t>
  </si>
  <si>
    <t>Vimal</t>
  </si>
  <si>
    <t>Nirmal</t>
  </si>
  <si>
    <t>Vikas</t>
  </si>
  <si>
    <t>Akash</t>
  </si>
  <si>
    <t>Dhrumil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</si>
</sst>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u val="double"/>
      <sz val="18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i/>
      <u/>
      <sz val="11"/>
      <color rgb="FFC00000"/>
      <name val="Calibri"/>
      <family val="2"/>
      <scheme val="minor"/>
    </font>
    <font>
      <b/>
      <i/>
      <u val="double"/>
      <sz val="11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b/>
      <i/>
      <u val="double"/>
      <sz val="14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DashDot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DashDot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DashDot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DashDot">
        <color indexed="64"/>
      </right>
      <top style="medium">
        <color indexed="64"/>
      </top>
      <bottom style="mediumDashDot">
        <color indexed="64"/>
      </bottom>
      <diagonal/>
    </border>
    <border>
      <left style="medium">
        <color indexed="64"/>
      </left>
      <right style="mediumDashDot">
        <color indexed="64"/>
      </right>
      <top/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mediumDashDot">
        <color indexed="64"/>
      </top>
      <bottom style="mediumDashDot">
        <color indexed="64"/>
      </bottom>
      <diagonal/>
    </border>
    <border>
      <left style="thin">
        <color indexed="64"/>
      </left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DashDot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DashDot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4" fillId="0" borderId="0" xfId="0" applyFont="1"/>
    <xf numFmtId="0" fontId="0" fillId="7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7" xfId="0" applyFill="1" applyBorder="1"/>
    <xf numFmtId="0" fontId="0" fillId="7" borderId="1" xfId="0" applyFill="1" applyBorder="1"/>
    <xf numFmtId="0" fontId="0" fillId="7" borderId="4" xfId="0" applyFill="1" applyBorder="1"/>
    <xf numFmtId="0" fontId="3" fillId="8" borderId="7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3" fillId="8" borderId="23" xfId="0" applyFont="1" applyFill="1" applyBorder="1" applyAlignment="1">
      <alignment horizontal="left" vertical="center"/>
    </xf>
    <xf numFmtId="0" fontId="3" fillId="8" borderId="24" xfId="0" applyFont="1" applyFill="1" applyBorder="1" applyAlignment="1">
      <alignment horizontal="left" vertical="center"/>
    </xf>
    <xf numFmtId="0" fontId="3" fillId="8" borderId="25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9" borderId="21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0" fontId="0" fillId="5" borderId="42" xfId="0" applyFill="1" applyBorder="1"/>
    <xf numFmtId="0" fontId="0" fillId="5" borderId="43" xfId="0" applyFill="1" applyBorder="1"/>
    <xf numFmtId="0" fontId="0" fillId="0" borderId="0" xfId="0" applyAlignment="1">
      <alignment textRotation="90"/>
    </xf>
    <xf numFmtId="0" fontId="0" fillId="3" borderId="47" xfId="0" applyFill="1" applyBorder="1"/>
    <xf numFmtId="0" fontId="0" fillId="3" borderId="48" xfId="0" applyFill="1" applyBorder="1"/>
    <xf numFmtId="0" fontId="0" fillId="3" borderId="50" xfId="0" applyFill="1" applyBorder="1"/>
    <xf numFmtId="0" fontId="0" fillId="14" borderId="49" xfId="0" applyFill="1" applyBorder="1"/>
    <xf numFmtId="0" fontId="0" fillId="14" borderId="51" xfId="0" applyFill="1" applyBorder="1"/>
    <xf numFmtId="0" fontId="6" fillId="0" borderId="0" xfId="0" applyFont="1"/>
    <xf numFmtId="0" fontId="7" fillId="2" borderId="49" xfId="0" applyFont="1" applyFill="1" applyBorder="1" applyAlignment="1">
      <alignment horizontal="center"/>
    </xf>
    <xf numFmtId="0" fontId="0" fillId="4" borderId="50" xfId="0" applyFill="1" applyBorder="1"/>
    <xf numFmtId="0" fontId="0" fillId="4" borderId="47" xfId="0" applyFill="1" applyBorder="1"/>
    <xf numFmtId="0" fontId="0" fillId="4" borderId="48" xfId="0" applyFill="1" applyBorder="1"/>
    <xf numFmtId="0" fontId="0" fillId="9" borderId="2" xfId="0" applyFill="1" applyBorder="1"/>
    <xf numFmtId="0" fontId="0" fillId="11" borderId="3" xfId="0" applyFill="1" applyBorder="1"/>
    <xf numFmtId="0" fontId="0" fillId="9" borderId="34" xfId="0" applyFill="1" applyBorder="1"/>
    <xf numFmtId="0" fontId="0" fillId="11" borderId="5" xfId="0" applyFill="1" applyBorder="1"/>
    <xf numFmtId="17" fontId="0" fillId="0" borderId="0" xfId="0" applyNumberFormat="1"/>
    <xf numFmtId="0" fontId="2" fillId="6" borderId="26" xfId="0" applyFont="1" applyFill="1" applyBorder="1" applyAlignment="1">
      <alignment horizontal="center" vertical="top" readingOrder="2"/>
    </xf>
    <xf numFmtId="0" fontId="2" fillId="6" borderId="27" xfId="0" applyFont="1" applyFill="1" applyBorder="1" applyAlignment="1">
      <alignment horizontal="center" vertical="top" readingOrder="2"/>
    </xf>
    <xf numFmtId="0" fontId="2" fillId="6" borderId="28" xfId="0" applyFont="1" applyFill="1" applyBorder="1" applyAlignment="1">
      <alignment horizontal="center" vertical="top" readingOrder="2"/>
    </xf>
    <xf numFmtId="0" fontId="6" fillId="12" borderId="35" xfId="0" applyFont="1" applyFill="1" applyBorder="1" applyAlignment="1">
      <alignment horizontal="center" vertical="center"/>
    </xf>
    <xf numFmtId="0" fontId="6" fillId="12" borderId="36" xfId="0" applyFont="1" applyFill="1" applyBorder="1" applyAlignment="1">
      <alignment horizontal="center" vertical="center"/>
    </xf>
    <xf numFmtId="0" fontId="6" fillId="13" borderId="29" xfId="0" applyFont="1" applyFill="1" applyBorder="1" applyAlignment="1">
      <alignment horizontal="center" vertical="center"/>
    </xf>
    <xf numFmtId="0" fontId="6" fillId="13" borderId="32" xfId="0" applyFont="1" applyFill="1" applyBorder="1" applyAlignment="1">
      <alignment horizontal="center" vertical="center"/>
    </xf>
    <xf numFmtId="0" fontId="6" fillId="8" borderId="35" xfId="0" applyFont="1" applyFill="1" applyBorder="1" applyAlignment="1">
      <alignment horizontal="center" vertical="center"/>
    </xf>
    <xf numFmtId="0" fontId="6" fillId="8" borderId="36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6" fillId="4" borderId="33" xfId="0" applyFont="1" applyFill="1" applyBorder="1" applyAlignment="1">
      <alignment horizontal="center" vertical="center"/>
    </xf>
    <xf numFmtId="0" fontId="6" fillId="3" borderId="35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6" fillId="11" borderId="31" xfId="0" applyFont="1" applyFill="1" applyBorder="1" applyAlignment="1">
      <alignment horizontal="center" vertical="center" wrapText="1"/>
    </xf>
    <xf numFmtId="0" fontId="6" fillId="11" borderId="33" xfId="0" applyFont="1" applyFill="1" applyBorder="1" applyAlignment="1">
      <alignment horizontal="center" vertical="center" wrapText="1"/>
    </xf>
    <xf numFmtId="0" fontId="2" fillId="6" borderId="26" xfId="0" applyFont="1" applyFill="1" applyBorder="1" applyAlignment="1">
      <alignment horizontal="center" vertical="center"/>
    </xf>
    <xf numFmtId="0" fontId="2" fillId="6" borderId="27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9" fillId="14" borderId="44" xfId="0" applyFont="1" applyFill="1" applyBorder="1" applyAlignment="1">
      <alignment horizontal="center" textRotation="90"/>
    </xf>
    <xf numFmtId="0" fontId="9" fillId="14" borderId="45" xfId="0" applyFont="1" applyFill="1" applyBorder="1" applyAlignment="1">
      <alignment horizontal="center" textRotation="90"/>
    </xf>
    <xf numFmtId="0" fontId="9" fillId="14" borderId="46" xfId="0" applyFont="1" applyFill="1" applyBorder="1" applyAlignment="1">
      <alignment horizontal="center" textRotation="90"/>
    </xf>
    <xf numFmtId="0" fontId="6" fillId="11" borderId="29" xfId="0" applyFont="1" applyFill="1" applyBorder="1" applyAlignment="1">
      <alignment horizontal="center" vertical="center"/>
    </xf>
    <xf numFmtId="0" fontId="6" fillId="11" borderId="31" xfId="0" applyFont="1" applyFill="1" applyBorder="1" applyAlignment="1">
      <alignment horizontal="center" vertical="center"/>
    </xf>
    <xf numFmtId="0" fontId="6" fillId="11" borderId="32" xfId="0" applyFont="1" applyFill="1" applyBorder="1" applyAlignment="1">
      <alignment horizontal="center" vertical="center"/>
    </xf>
    <xf numFmtId="0" fontId="6" fillId="11" borderId="33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9" borderId="35" xfId="0" applyFont="1" applyFill="1" applyBorder="1" applyAlignment="1">
      <alignment horizontal="center" vertical="center"/>
    </xf>
    <xf numFmtId="0" fontId="6" fillId="9" borderId="36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 vertical="center"/>
    </xf>
    <xf numFmtId="0" fontId="1" fillId="2" borderId="52" xfId="0" applyFont="1" applyFill="1" applyBorder="1" applyAlignment="1">
      <alignment horizontal="center" vertical="center"/>
    </xf>
    <xf numFmtId="0" fontId="1" fillId="2" borderId="53" xfId="0" applyFont="1" applyFill="1" applyBorder="1" applyAlignment="1">
      <alignment horizontal="center" vertical="center"/>
    </xf>
    <xf numFmtId="0" fontId="6" fillId="9" borderId="35" xfId="0" applyFont="1" applyFill="1" applyBorder="1" applyAlignment="1">
      <alignment horizontal="center" vertical="center" wrapText="1"/>
    </xf>
    <xf numFmtId="0" fontId="6" fillId="9" borderId="36" xfId="0" applyFont="1" applyFill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center" vertical="center"/>
    </xf>
    <xf numFmtId="0" fontId="10" fillId="2" borderId="32" xfId="0" applyFont="1" applyFill="1" applyBorder="1" applyAlignment="1">
      <alignment horizontal="center" vertical="center"/>
    </xf>
    <xf numFmtId="0" fontId="10" fillId="2" borderId="33" xfId="0" applyFont="1" applyFill="1" applyBorder="1" applyAlignment="1">
      <alignment horizontal="center" vertical="center"/>
    </xf>
    <xf numFmtId="0" fontId="6" fillId="15" borderId="26" xfId="0" applyFont="1" applyFill="1" applyBorder="1" applyAlignment="1">
      <alignment horizontal="center" vertical="center"/>
    </xf>
    <xf numFmtId="0" fontId="6" fillId="15" borderId="2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BAR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STATISTICS!$A$39</c:f>
              <c:strCache>
                <c:ptCount val="1"/>
                <c:pt idx="0">
                  <c:v>Ankit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STATISTICS!$B$39</c:f>
              <c:numCache>
                <c:formatCode>General</c:formatCode>
                <c:ptCount val="1"/>
                <c:pt idx="0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A3-41FD-BDCF-AF04EC2BC180}"/>
            </c:ext>
          </c:extLst>
        </c:ser>
        <c:ser>
          <c:idx val="1"/>
          <c:order val="1"/>
          <c:tx>
            <c:strRef>
              <c:f>STATISTICS!$A$40</c:f>
              <c:strCache>
                <c:ptCount val="1"/>
                <c:pt idx="0">
                  <c:v>Vimal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STATISTICS!$B$40</c:f>
              <c:numCache>
                <c:formatCode>General</c:formatCode>
                <c:ptCount val="1"/>
                <c:pt idx="0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A3-41FD-BDCF-AF04EC2BC180}"/>
            </c:ext>
          </c:extLst>
        </c:ser>
        <c:ser>
          <c:idx val="2"/>
          <c:order val="2"/>
          <c:tx>
            <c:strRef>
              <c:f>STATISTICS!$A$41</c:f>
              <c:strCache>
                <c:ptCount val="1"/>
                <c:pt idx="0">
                  <c:v>Nirmal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STATISTICS!$B$41</c:f>
              <c:numCache>
                <c:formatCode>General</c:formatCode>
                <c:ptCount val="1"/>
                <c:pt idx="0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A3-41FD-BDCF-AF04EC2BC180}"/>
            </c:ext>
          </c:extLst>
        </c:ser>
        <c:ser>
          <c:idx val="3"/>
          <c:order val="3"/>
          <c:tx>
            <c:strRef>
              <c:f>STATISTICS!$A$42</c:f>
              <c:strCache>
                <c:ptCount val="1"/>
                <c:pt idx="0">
                  <c:v>Vikas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STATISTICS!$B$42</c:f>
              <c:numCache>
                <c:formatCode>General</c:formatCode>
                <c:ptCount val="1"/>
                <c:pt idx="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A3-41FD-BDCF-AF04EC2BC180}"/>
            </c:ext>
          </c:extLst>
        </c:ser>
        <c:ser>
          <c:idx val="4"/>
          <c:order val="4"/>
          <c:tx>
            <c:strRef>
              <c:f>STATISTICS!$A$43</c:f>
              <c:strCache>
                <c:ptCount val="1"/>
                <c:pt idx="0">
                  <c:v>Akash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STATISTICS!$B$43</c:f>
              <c:numCache>
                <c:formatCode>General</c:formatCode>
                <c:ptCount val="1"/>
                <c:pt idx="0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A3-41FD-BDCF-AF04EC2BC180}"/>
            </c:ext>
          </c:extLst>
        </c:ser>
        <c:ser>
          <c:idx val="5"/>
          <c:order val="5"/>
          <c:tx>
            <c:strRef>
              <c:f>STATISTICS!$A$44</c:f>
              <c:strCache>
                <c:ptCount val="1"/>
                <c:pt idx="0">
                  <c:v>Dhrumil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STATISTICS!$B$44</c:f>
              <c:numCache>
                <c:formatCode>General</c:formatCode>
                <c:ptCount val="1"/>
                <c:pt idx="0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5A3-41FD-BDCF-AF04EC2BC180}"/>
            </c:ext>
          </c:extLst>
        </c:ser>
        <c:ser>
          <c:idx val="6"/>
          <c:order val="6"/>
          <c:tx>
            <c:strRef>
              <c:f>STATISTICS!$A$45</c:f>
              <c:strCache>
                <c:ptCount val="1"/>
                <c:pt idx="0">
                  <c:v>Milan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STATISTICS!$B$45</c:f>
              <c:numCache>
                <c:formatCode>General</c:formatCode>
                <c:ptCount val="1"/>
                <c:pt idx="0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5A3-41FD-BDCF-AF04EC2BC18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19018943"/>
        <c:axId val="977990735"/>
      </c:barChart>
      <c:catAx>
        <c:axId val="13190189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STUDENTS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990735"/>
        <c:crosses val="autoZero"/>
        <c:auto val="1"/>
        <c:lblAlgn val="ctr"/>
        <c:lblOffset val="100"/>
        <c:noMultiLvlLbl val="0"/>
      </c:catAx>
      <c:valAx>
        <c:axId val="97799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STUDENT'S</a:t>
                </a:r>
                <a:r>
                  <a:rPr lang="en-IN" baseline="0"/>
                  <a:t> MARKS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9018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139700">
        <a:schemeClr val="accent5">
          <a:satMod val="175000"/>
          <a:alpha val="40000"/>
        </a:schemeClr>
      </a:glow>
      <a:outerShdw blurRad="50800" dist="38100" dir="5400000" algn="t" rotWithShape="0">
        <a:schemeClr val="accent5">
          <a:lumMod val="40000"/>
          <a:lumOff val="60000"/>
          <a:alpha val="40000"/>
        </a:schemeClr>
      </a:outerShdw>
      <a:softEdge rad="635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n cap="flat" cmpd="dbl">
                <a:solidFill>
                  <a:schemeClr val="accent5">
                    <a:lumMod val="75000"/>
                  </a:schemeClr>
                </a:solidFill>
                <a:prstDash val="sysDash"/>
              </a:ln>
            </a:defRPr>
          </a:pPr>
          <a:r>
            <a:rPr lang="en-US" sz="1400" b="0" i="0" u="none" strike="noStrike" baseline="0">
              <a:ln cap="flat" cmpd="dbl">
                <a:solidFill>
                  <a:schemeClr val="accent5">
                    <a:lumMod val="75000"/>
                  </a:schemeClr>
                </a:solidFill>
                <a:prstDash val="sysDash"/>
              </a:ln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</a:t>
          </a:r>
        </a:p>
      </cx:txPr>
    </cx:title>
    <cx:plotArea>
      <cx:plotAreaRegion>
        <cx:series layoutId="boxWhisker" uniqueId="{A9BA4A0A-5E4E-4B67-A362-70D036243E70}">
          <cx:dataLabels>
            <cx:txPr>
              <a:bodyPr vertOverflow="overflow" horzOverflow="overflow" wrap="square" lIns="0" tIns="0" rIns="0" bIns="0"/>
              <a:lstStyle/>
              <a:p>
                <a:pPr algn="ctr" rtl="0">
                  <a:defRPr sz="900" b="0" i="0">
                    <a:ln cap="flat" cmpd="dbl">
                      <a:solidFill>
                        <a:schemeClr val="accent5">
                          <a:lumMod val="75000"/>
                        </a:schemeClr>
                      </a:solidFill>
                      <a:prstDash val="sysDash"/>
                    </a:ln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en-IN">
                  <a:ln cap="flat" cmpd="dbl">
                    <a:solidFill>
                      <a:schemeClr val="accent5">
                        <a:lumMod val="75000"/>
                      </a:schemeClr>
                    </a:solidFill>
                    <a:prstDash val="sysDash"/>
                  </a:ln>
                </a:endParaRPr>
              </a:p>
            </cx:txPr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ln cap="flat" cmpd="dbl">
                  <a:solidFill>
                    <a:schemeClr val="accent5">
                      <a:lumMod val="75000"/>
                    </a:schemeClr>
                  </a:solidFill>
                  <a:prstDash val="sysDash"/>
                </a:ln>
                <a:solidFill>
                  <a:srgbClr val="40404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IN">
              <a:ln cap="flat" cmpd="dbl">
                <a:solidFill>
                  <a:schemeClr val="accent5">
                    <a:lumMod val="75000"/>
                  </a:schemeClr>
                </a:solidFill>
                <a:prstDash val="sysDash"/>
              </a:ln>
            </a:endParaRPr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ln cap="flat" cmpd="dbl">
                  <a:solidFill>
                    <a:schemeClr val="accent5">
                      <a:lumMod val="75000"/>
                    </a:schemeClr>
                  </a:solidFill>
                  <a:prstDash val="sysDash"/>
                </a:ln>
                <a:solidFill>
                  <a:srgbClr val="40404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IN">
              <a:ln cap="flat" cmpd="dbl">
                <a:solidFill>
                  <a:schemeClr val="accent5">
                    <a:lumMod val="75000"/>
                  </a:schemeClr>
                </a:solidFill>
                <a:prstDash val="sysDash"/>
              </a:ln>
            </a:endParaRPr>
          </a:p>
        </cx:txPr>
      </cx:axis>
    </cx:plotArea>
    <cx:legend pos="b" align="ctr" overlay="0">
      <cx:txPr>
        <a:bodyPr vertOverflow="overflow" horzOverflow="overflow" wrap="square" lIns="0" tIns="0" rIns="0" bIns="0"/>
        <a:lstStyle/>
        <a:p>
          <a:pPr algn="ctr" rtl="0">
            <a:defRPr sz="900" b="0" i="0">
              <a:ln cap="flat" cmpd="dbl">
                <a:solidFill>
                  <a:schemeClr val="accent5">
                    <a:lumMod val="75000"/>
                  </a:schemeClr>
                </a:solidFill>
                <a:prstDash val="sysDash"/>
              </a:ln>
              <a:solidFill>
                <a:srgbClr val="40404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IN">
            <a:ln cap="flat" cmpd="dbl">
              <a:solidFill>
                <a:schemeClr val="accent5">
                  <a:lumMod val="75000"/>
                </a:schemeClr>
              </a:solidFill>
              <a:prstDash val="sysDash"/>
            </a:ln>
          </a:endParaRPr>
        </a:p>
      </cx:txPr>
    </cx:legend>
  </cx:chart>
  <cx:spPr>
    <a:solidFill>
      <a:schemeClr val="accent5">
        <a:lumMod val="20000"/>
        <a:lumOff val="80000"/>
      </a:schemeClr>
    </a:solidFill>
    <a:ln>
      <a:solidFill>
        <a:schemeClr val="accent6">
          <a:lumMod val="75000"/>
        </a:schemeClr>
      </a:solidFill>
    </a:ln>
    <a:effectLst>
      <a:glow rad="139700">
        <a:schemeClr val="accent5">
          <a:satMod val="175000"/>
          <a:alpha val="40000"/>
        </a:schemeClr>
      </a:glow>
      <a:outerShdw blurRad="50800" dist="38100" algn="l" rotWithShape="0">
        <a:schemeClr val="accent6">
          <a:alpha val="10000"/>
        </a:schemeClr>
      </a:outerShdw>
      <a:softEdge rad="63500"/>
    </a:effectLst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500" b="1" i="0" u="none" strike="noStrike" cap="all" spc="100" baseline="0">
              <a:solidFill>
                <a:sysClr val="window" lastClr="FFFFFF"/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34CA4F56-5B8F-41AB-AA7C-74C6FD379C28}">
          <cx:dataLabels pos="outEnd">
            <cx:visibility seriesName="0" categoryName="0" value="1"/>
          </cx:dataLabels>
          <cx:dataId val="0"/>
          <cx:layoutPr>
            <cx:binning intervalClosed="r"/>
          </cx:layoutPr>
          <cx:axisId val="1"/>
        </cx:series>
        <cx:series layoutId="paretoLine" ownerIdx="0" uniqueId="{48EB03C2-56EB-4047-B5E8-9E05BDA2EC28}">
          <cx:axisId val="2"/>
        </cx:series>
      </cx:plotAreaRegion>
      <cx:axis id="0">
        <cx:catScaling gapWidth="0"/>
        <cx:title>
          <cx:tx>
            <cx:txData>
              <cx:v>BIN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/>
                  </a:solidFill>
                  <a:latin typeface="Calibri" panose="020F0502020204030204"/>
                </a:rPr>
                <a:t>BIN</a:t>
              </a:r>
            </a:p>
          </cx:txPr>
        </cx:title>
        <cx:majorTickMarks type="out"/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" lastClr="FFFFFF"/>
                  </a:solidFill>
                  <a:latin typeface="Calibri" panose="020F0502020204030204"/>
                </a:rPr>
                <a:t>FREQUENCY</a:t>
              </a:r>
            </a:p>
          </cx:txPr>
        </cx:title>
        <cx:majorTickMarks type="out"/>
        <cx:tickLabels/>
      </cx:axis>
      <cx:axis id="2">
        <cx:valScaling max="1" min="0"/>
        <cx:title/>
        <cx:units unit="percentage"/>
        <cx:tickLabels/>
      </cx:axis>
    </cx:plotArea>
  </cx:chart>
  <cx:spPr>
    <a:effectLst>
      <a:glow rad="139700">
        <a:schemeClr val="accent5">
          <a:satMod val="175000"/>
          <a:alpha val="40000"/>
        </a:schemeClr>
      </a:glow>
      <a:outerShdw blurRad="50800" dist="38100" dir="5400000" algn="t" rotWithShape="0">
        <a:prstClr val="black">
          <a:alpha val="40000"/>
        </a:prstClr>
      </a:outerShdw>
      <a:softEdge rad="31750"/>
    </a:effectLst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1">
  <cs:axisTitle>
    <cs:lnRef idx="0"/>
    <cs:fillRef idx="0"/>
    <cs:effectRef idx="0"/>
    <cs:fontRef idx="minor">
      <a:schemeClr val="lt1"/>
    </cs:fontRef>
    <cs:defRPr sz="9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/>
    <cs:bodyPr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/>
  </cs:chartArea>
  <cs:dataLabel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  <a:ln w="9525"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lt1">
            <a:alpha val="2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/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500" b="1" cap="all" spc="100"/>
    <cs:bodyPr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lt1"/>
        </a:solidFill>
        <a:prstDash val="sysDash"/>
      </a:ln>
    </cs:spPr>
  </cs:trendline>
  <cs:trendlineLabel>
    <cs:lnRef idx="0"/>
    <cs:fillRef idx="0"/>
    <cs:effectRef idx="0"/>
    <cs:fontRef idx="minor">
      <a:schemeClr val="lt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/>
    </cs:fontRef>
    <cs:defRPr sz="9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18</xdr:row>
      <xdr:rowOff>87630</xdr:rowOff>
    </xdr:from>
    <xdr:to>
      <xdr:col>6</xdr:col>
      <xdr:colOff>624840</xdr:colOff>
      <xdr:row>33</xdr:row>
      <xdr:rowOff>87630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0CD3216-E87C-43FB-D509-525AF2BCA2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4780" y="34785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487680</xdr:colOff>
      <xdr:row>18</xdr:row>
      <xdr:rowOff>26670</xdr:rowOff>
    </xdr:from>
    <xdr:to>
      <xdr:col>13</xdr:col>
      <xdr:colOff>487680</xdr:colOff>
      <xdr:row>33</xdr:row>
      <xdr:rowOff>99060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DE4D455-6F94-3864-1CCA-3D9018B90F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19700" y="3417570"/>
              <a:ext cx="4770120" cy="28155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525780</xdr:colOff>
      <xdr:row>38</xdr:row>
      <xdr:rowOff>64770</xdr:rowOff>
    </xdr:from>
    <xdr:to>
      <xdr:col>10</xdr:col>
      <xdr:colOff>213360</xdr:colOff>
      <xdr:row>53</xdr:row>
      <xdr:rowOff>64770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5CF490E-5420-27DE-A210-F7C8636E07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hrumil Kansara" id="{3B922FFD-CBED-4020-82F2-BB5504F65E16}" userId="7d18d3368dff157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4-20T06:59:36.51" personId="{3B922FFD-CBED-4020-82F2-BB5504F65E16}" id="{F11CB1CD-A569-47CA-8198-4F01EAE8467E}">
    <text>Dataset 1</text>
  </threadedComment>
  <threadedComment ref="B2" dT="2023-04-20T06:59:51.88" personId="{3B922FFD-CBED-4020-82F2-BB5504F65E16}" id="{40D17406-D59A-4366-AD03-EAEC22CC11FF}">
    <text>Dataset 2</text>
  </threadedComment>
  <threadedComment ref="C2" dT="2023-04-20T07:00:07.90" personId="{3B922FFD-CBED-4020-82F2-BB5504F65E16}" id="{8A330644-5863-4150-BE39-A3E2C80C78C2}">
    <text>Name of City</text>
  </threadedComment>
  <threadedComment ref="D2" dT="2023-04-20T07:01:50.13" personId="{3B922FFD-CBED-4020-82F2-BB5504F65E16}" id="{8826CD91-CA95-4AC0-A7AA-B0C3666640E7}">
    <text>Name of States</text>
  </threadedComment>
  <threadedComment ref="E2" dT="2023-04-20T07:06:46.70" personId="{3B922FFD-CBED-4020-82F2-BB5504F65E16}" id="{24102B99-A0B6-4680-9F78-21B159ACE699}">
    <text>It finds out how many times the numerical values are displayed from the entire row</text>
  </threadedComment>
  <threadedComment ref="F2" dT="2023-04-20T07:22:07.78" personId="{3B922FFD-CBED-4020-82F2-BB5504F65E16}" id="{3EDE2841-8581-4BC8-BCD8-1A9FECD7330C}">
    <text>It's finding how many times the value I've measured from the state column is occurring in the entire column.</text>
  </threadedComment>
  <threadedComment ref="G2" dT="2023-04-20T07:51:24.81" personId="{3B922FFD-CBED-4020-82F2-BB5504F65E16}" id="{4C4EC4F0-BC46-4A34-8C18-359F38583C14}">
    <text>This function is finding how many times the values of criteria 1 from the selected criteria range 1 and criteria 2 from the criteria range 2 occur together in the same row.</text>
  </threadedComment>
  <threadedComment ref="H2" dT="2023-04-20T08:34:09.75" personId="{3B922FFD-CBED-4020-82F2-BB5504F65E16}" id="{368621C4-6984-4783-A529-A5113F899A5A}">
    <text>This function is finding how many columns are filled in the value of the selected row.</text>
  </threadedComment>
  <threadedComment ref="I2" dT="2023-04-20T08:37:31.50" personId="{3B922FFD-CBED-4020-82F2-BB5504F65E16}" id="{4E462B0D-EDA0-4B7D-8A46-1DECDFF8ECAC}">
    <text>This function is finding how many columns are empty in the value of the selected row.</text>
  </threadedComment>
  <threadedComment ref="J2" dT="2023-04-20T08:59:02.10" personId="{3B922FFD-CBED-4020-82F2-BB5504F65E16}" id="{B51E8697-3D14-4FAF-9ADF-0CAA292ECA50}">
    <text>This function sums the selected numerical rows.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28CA8-F37F-466E-BBA0-5CB7EE71F838}">
  <dimension ref="A1:Y23"/>
  <sheetViews>
    <sheetView zoomScale="87" zoomScaleNormal="100" workbookViewId="0">
      <selection activeCell="K2" sqref="K2"/>
    </sheetView>
  </sheetViews>
  <sheetFormatPr defaultRowHeight="14.4" x14ac:dyDescent="0.3"/>
  <cols>
    <col min="1" max="1" width="13.6640625" customWidth="1"/>
    <col min="2" max="2" width="17.109375" customWidth="1"/>
    <col min="3" max="3" width="17" customWidth="1"/>
    <col min="4" max="4" width="24.21875" customWidth="1"/>
    <col min="5" max="5" width="14.6640625" customWidth="1"/>
    <col min="6" max="6" width="21.44140625" customWidth="1"/>
    <col min="7" max="7" width="18.21875" customWidth="1"/>
    <col min="8" max="8" width="9.109375" bestFit="1" customWidth="1"/>
    <col min="9" max="9" width="13.6640625" bestFit="1" customWidth="1"/>
    <col min="10" max="10" width="6.33203125" customWidth="1"/>
    <col min="11" max="11" width="7.33203125" bestFit="1" customWidth="1"/>
    <col min="12" max="13" width="9.88671875" bestFit="1" customWidth="1"/>
    <col min="14" max="14" width="11.21875" customWidth="1"/>
    <col min="15" max="15" width="14.44140625" customWidth="1"/>
    <col min="16" max="16" width="12.5546875" bestFit="1" customWidth="1"/>
    <col min="17" max="17" width="10.109375" bestFit="1" customWidth="1"/>
    <col min="18" max="18" width="10.5546875" bestFit="1" customWidth="1"/>
    <col min="19" max="19" width="9.33203125" bestFit="1" customWidth="1"/>
    <col min="20" max="20" width="5.5546875" bestFit="1" customWidth="1"/>
    <col min="21" max="21" width="7" bestFit="1" customWidth="1"/>
    <col min="22" max="22" width="22.77734375" bestFit="1" customWidth="1"/>
    <col min="23" max="24" width="8.6640625" bestFit="1" customWidth="1"/>
    <col min="25" max="25" width="16.77734375" bestFit="1" customWidth="1"/>
  </cols>
  <sheetData>
    <row r="1" spans="1:25" ht="24" thickBot="1" x14ac:dyDescent="0.35">
      <c r="A1" s="75" t="s">
        <v>37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7"/>
    </row>
    <row r="2" spans="1:25" ht="15" thickBot="1" x14ac:dyDescent="0.35">
      <c r="A2" s="10" t="s">
        <v>0</v>
      </c>
      <c r="B2" s="11" t="s">
        <v>1</v>
      </c>
      <c r="C2" s="11" t="s">
        <v>66</v>
      </c>
      <c r="D2" s="18" t="s">
        <v>67</v>
      </c>
      <c r="E2" s="14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21</v>
      </c>
      <c r="K2" s="11" t="s">
        <v>22</v>
      </c>
      <c r="L2" s="11" t="s">
        <v>26</v>
      </c>
      <c r="M2" s="11" t="s">
        <v>25</v>
      </c>
      <c r="N2" s="11" t="s">
        <v>23</v>
      </c>
      <c r="O2" s="11" t="s">
        <v>24</v>
      </c>
      <c r="P2" s="11" t="s">
        <v>27</v>
      </c>
      <c r="Q2" s="11" t="s">
        <v>28</v>
      </c>
      <c r="R2" s="12" t="s">
        <v>29</v>
      </c>
      <c r="S2" s="11" t="s">
        <v>30</v>
      </c>
      <c r="T2" s="11" t="s">
        <v>33</v>
      </c>
      <c r="U2" s="11" t="s">
        <v>34</v>
      </c>
      <c r="V2" s="11" t="s">
        <v>32</v>
      </c>
      <c r="W2" s="102" t="s">
        <v>35</v>
      </c>
      <c r="X2" s="102"/>
      <c r="Y2" s="13" t="s">
        <v>36</v>
      </c>
    </row>
    <row r="3" spans="1:25" ht="15" thickTop="1" x14ac:dyDescent="0.3">
      <c r="A3" s="19">
        <v>41</v>
      </c>
      <c r="B3" s="35">
        <v>27</v>
      </c>
      <c r="C3" s="20" t="s">
        <v>2</v>
      </c>
      <c r="D3" s="38" t="s">
        <v>2</v>
      </c>
      <c r="E3" s="15">
        <f>COUNT(A3:D3)</f>
        <v>2</v>
      </c>
      <c r="F3" s="26">
        <f>COUNTIF(D3:D12,D4)</f>
        <v>3</v>
      </c>
      <c r="G3" s="1">
        <f>COUNTIFS(C3:C12,C10,D3:D12,D7)</f>
        <v>2</v>
      </c>
      <c r="H3" s="26">
        <f>COUNTA(A3:D3)</f>
        <v>4</v>
      </c>
      <c r="I3" s="1">
        <f>COUNTBLANK(A3:D3)</f>
        <v>0</v>
      </c>
      <c r="J3" s="26">
        <f>SUM(A3:B3)</f>
        <v>68</v>
      </c>
      <c r="K3" s="1">
        <f>SUMIF(C3:C12,C9,A3:A12)</f>
        <v>29</v>
      </c>
      <c r="L3" s="26">
        <f>SUMIFS(B3:B12,C3:C12,C7,D3:D12,D10)</f>
        <v>61</v>
      </c>
      <c r="M3" s="1">
        <f>SUMIFS(A3:A12,C3:C12,A13,D3:D12,D11)</f>
        <v>32</v>
      </c>
      <c r="N3" s="26">
        <f>AVERAGE(A3,B3)</f>
        <v>34</v>
      </c>
      <c r="O3" s="1">
        <f>AVERAGEIF(D3:D12,D11,B3:B12)</f>
        <v>46.333333333333336</v>
      </c>
      <c r="P3" s="26">
        <f>AVERAGEIFS(A3:A12,C3:C12,C10,D3:D12,D10)</f>
        <v>33</v>
      </c>
      <c r="Q3" s="1">
        <f>MIN(A3:B3)</f>
        <v>27</v>
      </c>
      <c r="R3" s="29">
        <f>MAX(A3:B3)</f>
        <v>41</v>
      </c>
      <c r="S3" s="8" t="str">
        <f>TRIM(D8)</f>
        <v>Rajasthan</v>
      </c>
      <c r="T3" s="32" t="str">
        <f>LEFT(C3,3)</f>
        <v>Del</v>
      </c>
      <c r="U3" s="8" t="str">
        <f>RIGHT(D3,3)</f>
        <v>lhi</v>
      </c>
      <c r="V3" s="32" t="str">
        <f>_xlfn.CONCAT(C3,", ",D3)</f>
        <v>Delhi, Delhi</v>
      </c>
      <c r="W3" s="8" t="str">
        <f>IF(C3="Vadodara","Correct","Not Valid")</f>
        <v>Not Valid</v>
      </c>
      <c r="X3" s="32" t="str">
        <f>IF(C3="Vadodara","Not Valid","Correct")</f>
        <v>Correct</v>
      </c>
      <c r="Y3" s="9" t="str" cm="1">
        <f t="array" ref="Y3">_xlfn.IFS(A3&gt;25,"GREATER THAN 25",A3&lt;25,"FAILED")</f>
        <v>GREATER THAN 25</v>
      </c>
    </row>
    <row r="4" spans="1:25" x14ac:dyDescent="0.3">
      <c r="A4" s="21">
        <v>32</v>
      </c>
      <c r="B4" s="36">
        <v>46</v>
      </c>
      <c r="C4" s="22" t="s">
        <v>3</v>
      </c>
      <c r="D4" s="39" t="s">
        <v>11</v>
      </c>
      <c r="E4" s="16">
        <f t="shared" ref="E4:E12" si="0">COUNT(A4:D4)</f>
        <v>2</v>
      </c>
      <c r="F4" s="27"/>
      <c r="G4" s="2"/>
      <c r="H4" s="27">
        <f t="shared" ref="H4:H12" si="1">COUNTA(A4:D4)</f>
        <v>4</v>
      </c>
      <c r="I4" s="2">
        <f t="shared" ref="I4:I12" si="2">COUNTBLANK(A4:D4)</f>
        <v>0</v>
      </c>
      <c r="J4" s="27">
        <f t="shared" ref="J4:J12" si="3">SUM(A4:B4)</f>
        <v>78</v>
      </c>
      <c r="K4" s="2"/>
      <c r="L4" s="27"/>
      <c r="M4" s="2"/>
      <c r="N4" s="27">
        <f t="shared" ref="N4:N12" si="4">AVERAGE(A4,B4)</f>
        <v>39</v>
      </c>
      <c r="O4" s="2"/>
      <c r="P4" s="27"/>
      <c r="Q4" s="2">
        <f t="shared" ref="Q4:Q12" si="5">MIN(A4:B4)</f>
        <v>32</v>
      </c>
      <c r="R4" s="30">
        <f t="shared" ref="R4:R12" si="6">MAX(A4:B4)</f>
        <v>46</v>
      </c>
      <c r="S4" s="4"/>
      <c r="T4" s="33" t="str">
        <f t="shared" ref="T4:T12" si="7">LEFT(C4,3)</f>
        <v>Goa</v>
      </c>
      <c r="U4" s="4" t="str">
        <f t="shared" ref="U4:U12" si="8">RIGHT(D4,3)</f>
        <v>tra</v>
      </c>
      <c r="V4" s="33" t="str">
        <f t="shared" ref="V4:V12" si="9">_xlfn.CONCAT(C4,", ",D4)</f>
        <v>Goa, Maharastra</v>
      </c>
      <c r="W4" s="4" t="str">
        <f t="shared" ref="W4:W12" si="10">IF(C4="Vadodara","Correct","Not Valid")</f>
        <v>Not Valid</v>
      </c>
      <c r="X4" s="33" t="str">
        <f t="shared" ref="X4:X12" si="11">IF(C4="Vadodara","Not Valid","Correct")</f>
        <v>Correct</v>
      </c>
      <c r="Y4" s="5" t="str" cm="1">
        <f t="array" ref="Y4">_xlfn.IFS(A4&gt;25,"GREATER THAN 25",A4&lt;25,"FAILED")</f>
        <v>GREATER THAN 25</v>
      </c>
    </row>
    <row r="5" spans="1:25" x14ac:dyDescent="0.3">
      <c r="A5" s="21">
        <v>8</v>
      </c>
      <c r="B5" s="36">
        <v>12</v>
      </c>
      <c r="C5" s="22" t="s">
        <v>4</v>
      </c>
      <c r="D5" s="39" t="s">
        <v>11</v>
      </c>
      <c r="E5" s="16">
        <f t="shared" si="0"/>
        <v>2</v>
      </c>
      <c r="F5" s="27"/>
      <c r="G5" s="2"/>
      <c r="H5" s="27">
        <f t="shared" si="1"/>
        <v>4</v>
      </c>
      <c r="I5" s="2">
        <f t="shared" si="2"/>
        <v>0</v>
      </c>
      <c r="J5" s="27">
        <f t="shared" si="3"/>
        <v>20</v>
      </c>
      <c r="K5" s="2"/>
      <c r="L5" s="27"/>
      <c r="M5" s="2"/>
      <c r="N5" s="27">
        <f t="shared" si="4"/>
        <v>10</v>
      </c>
      <c r="O5" s="2"/>
      <c r="P5" s="27"/>
      <c r="Q5" s="2">
        <f t="shared" si="5"/>
        <v>8</v>
      </c>
      <c r="R5" s="30">
        <f t="shared" si="6"/>
        <v>12</v>
      </c>
      <c r="S5" s="4"/>
      <c r="T5" s="33" t="str">
        <f t="shared" si="7"/>
        <v>Mum</v>
      </c>
      <c r="U5" s="4" t="str">
        <f t="shared" si="8"/>
        <v>tra</v>
      </c>
      <c r="V5" s="33" t="str">
        <f t="shared" si="9"/>
        <v>Mumbai, Maharastra</v>
      </c>
      <c r="W5" s="4" t="str">
        <f t="shared" si="10"/>
        <v>Not Valid</v>
      </c>
      <c r="X5" s="33" t="str">
        <f t="shared" si="11"/>
        <v>Correct</v>
      </c>
      <c r="Y5" s="5" t="str" cm="1">
        <f t="array" ref="Y5">_xlfn.IFS(A5&gt;25,"GREATER THAN 25",A5&lt;25,"FAILED")</f>
        <v>FAILED</v>
      </c>
    </row>
    <row r="6" spans="1:25" x14ac:dyDescent="0.3">
      <c r="A6" s="21">
        <v>16</v>
      </c>
      <c r="B6" s="36">
        <v>22</v>
      </c>
      <c r="C6" s="22" t="s">
        <v>5</v>
      </c>
      <c r="D6" s="39" t="s">
        <v>12</v>
      </c>
      <c r="E6" s="16">
        <f t="shared" si="0"/>
        <v>2</v>
      </c>
      <c r="F6" s="27"/>
      <c r="G6" s="2"/>
      <c r="H6" s="27">
        <f t="shared" si="1"/>
        <v>4</v>
      </c>
      <c r="I6" s="2">
        <f t="shared" si="2"/>
        <v>0</v>
      </c>
      <c r="J6" s="27">
        <f t="shared" si="3"/>
        <v>38</v>
      </c>
      <c r="K6" s="2"/>
      <c r="L6" s="27"/>
      <c r="M6" s="2"/>
      <c r="N6" s="27">
        <f t="shared" si="4"/>
        <v>19</v>
      </c>
      <c r="O6" s="2"/>
      <c r="P6" s="27"/>
      <c r="Q6" s="2">
        <f t="shared" si="5"/>
        <v>16</v>
      </c>
      <c r="R6" s="30">
        <f t="shared" si="6"/>
        <v>22</v>
      </c>
      <c r="S6" s="4"/>
      <c r="T6" s="33" t="str">
        <f t="shared" si="7"/>
        <v>Nag</v>
      </c>
      <c r="U6" s="4" t="str">
        <f t="shared" si="8"/>
        <v>esh</v>
      </c>
      <c r="V6" s="33" t="str">
        <f t="shared" si="9"/>
        <v>Nagpur, Madhya Pradesh</v>
      </c>
      <c r="W6" s="4" t="str">
        <f t="shared" si="10"/>
        <v>Not Valid</v>
      </c>
      <c r="X6" s="33" t="str">
        <f t="shared" si="11"/>
        <v>Correct</v>
      </c>
      <c r="Y6" s="5" t="str" cm="1">
        <f t="array" ref="Y6">_xlfn.IFS(A6&gt;25,"GREATER THAN 25",A6&lt;25,"FAILED")</f>
        <v>FAILED</v>
      </c>
    </row>
    <row r="7" spans="1:25" x14ac:dyDescent="0.3">
      <c r="A7" s="21">
        <v>54</v>
      </c>
      <c r="B7" s="36">
        <v>27</v>
      </c>
      <c r="C7" s="22" t="s">
        <v>8</v>
      </c>
      <c r="D7" s="39" t="s">
        <v>13</v>
      </c>
      <c r="E7" s="16">
        <f t="shared" si="0"/>
        <v>2</v>
      </c>
      <c r="F7" s="27"/>
      <c r="G7" s="2"/>
      <c r="H7" s="27">
        <f t="shared" si="1"/>
        <v>4</v>
      </c>
      <c r="I7" s="2">
        <f t="shared" si="2"/>
        <v>0</v>
      </c>
      <c r="J7" s="27">
        <f t="shared" si="3"/>
        <v>81</v>
      </c>
      <c r="K7" s="2"/>
      <c r="L7" s="27"/>
      <c r="M7" s="2"/>
      <c r="N7" s="27">
        <f t="shared" si="4"/>
        <v>40.5</v>
      </c>
      <c r="O7" s="2"/>
      <c r="P7" s="27"/>
      <c r="Q7" s="2">
        <f t="shared" si="5"/>
        <v>27</v>
      </c>
      <c r="R7" s="30">
        <f t="shared" si="6"/>
        <v>54</v>
      </c>
      <c r="S7" s="4"/>
      <c r="T7" s="33" t="str">
        <f t="shared" si="7"/>
        <v>Vad</v>
      </c>
      <c r="U7" s="4" t="str">
        <f t="shared" si="8"/>
        <v>rat</v>
      </c>
      <c r="V7" s="33" t="str">
        <f t="shared" si="9"/>
        <v>Vadodara, Gujarat</v>
      </c>
      <c r="W7" s="4" t="str">
        <f t="shared" si="10"/>
        <v>Correct</v>
      </c>
      <c r="X7" s="33" t="str">
        <f t="shared" si="11"/>
        <v>Not Valid</v>
      </c>
      <c r="Y7" s="5" t="str" cm="1">
        <f t="array" ref="Y7">_xlfn.IFS(A7&gt;25,"GREATER THAN 25",A7&lt;25,"FAILED")</f>
        <v>GREATER THAN 25</v>
      </c>
    </row>
    <row r="8" spans="1:25" x14ac:dyDescent="0.3">
      <c r="A8" s="21">
        <v>37</v>
      </c>
      <c r="B8" s="36">
        <v>38</v>
      </c>
      <c r="C8" s="22" t="s">
        <v>6</v>
      </c>
      <c r="D8" s="39" t="s">
        <v>31</v>
      </c>
      <c r="E8" s="16">
        <f t="shared" si="0"/>
        <v>2</v>
      </c>
      <c r="F8" s="27"/>
      <c r="G8" s="2"/>
      <c r="H8" s="27">
        <f t="shared" si="1"/>
        <v>4</v>
      </c>
      <c r="I8" s="2">
        <f t="shared" si="2"/>
        <v>0</v>
      </c>
      <c r="J8" s="27">
        <f t="shared" si="3"/>
        <v>75</v>
      </c>
      <c r="K8" s="2"/>
      <c r="L8" s="27"/>
      <c r="M8" s="2"/>
      <c r="N8" s="27">
        <f t="shared" si="4"/>
        <v>37.5</v>
      </c>
      <c r="O8" s="2"/>
      <c r="P8" s="27"/>
      <c r="Q8" s="2">
        <f t="shared" si="5"/>
        <v>37</v>
      </c>
      <c r="R8" s="30">
        <f t="shared" si="6"/>
        <v>38</v>
      </c>
      <c r="S8" s="4"/>
      <c r="T8" s="33" t="str">
        <f t="shared" si="7"/>
        <v>Uda</v>
      </c>
      <c r="U8" s="4" t="str">
        <f t="shared" si="8"/>
        <v>han</v>
      </c>
      <c r="V8" s="33" t="str">
        <f t="shared" si="9"/>
        <v>Udaipur,       Rajasthan</v>
      </c>
      <c r="W8" s="4" t="str">
        <f t="shared" si="10"/>
        <v>Not Valid</v>
      </c>
      <c r="X8" s="33" t="str">
        <f t="shared" si="11"/>
        <v>Correct</v>
      </c>
      <c r="Y8" s="5" t="str" cm="1">
        <f t="array" ref="Y8">_xlfn.IFS(A8&gt;25,"GREATER THAN 25",A8&lt;25,"FAILED")</f>
        <v>GREATER THAN 25</v>
      </c>
    </row>
    <row r="9" spans="1:25" x14ac:dyDescent="0.3">
      <c r="A9" s="21">
        <v>29</v>
      </c>
      <c r="B9" s="36"/>
      <c r="C9" s="22" t="s">
        <v>7</v>
      </c>
      <c r="D9" s="39" t="s">
        <v>14</v>
      </c>
      <c r="E9" s="16">
        <f t="shared" si="0"/>
        <v>1</v>
      </c>
      <c r="F9" s="27"/>
      <c r="G9" s="2"/>
      <c r="H9" s="27">
        <f t="shared" si="1"/>
        <v>3</v>
      </c>
      <c r="I9" s="2">
        <f t="shared" si="2"/>
        <v>1</v>
      </c>
      <c r="J9" s="27">
        <f t="shared" si="3"/>
        <v>29</v>
      </c>
      <c r="K9" s="2"/>
      <c r="L9" s="27"/>
      <c r="M9" s="2"/>
      <c r="N9" s="27">
        <f t="shared" si="4"/>
        <v>29</v>
      </c>
      <c r="O9" s="2"/>
      <c r="P9" s="27"/>
      <c r="Q9" s="2">
        <f t="shared" si="5"/>
        <v>29</v>
      </c>
      <c r="R9" s="30">
        <f t="shared" si="6"/>
        <v>29</v>
      </c>
      <c r="S9" s="4"/>
      <c r="T9" s="33" t="str">
        <f t="shared" si="7"/>
        <v>Amr</v>
      </c>
      <c r="U9" s="4" t="str">
        <f t="shared" si="8"/>
        <v>jab</v>
      </c>
      <c r="V9" s="33" t="str">
        <f t="shared" si="9"/>
        <v>Amritsar, Punjab</v>
      </c>
      <c r="W9" s="4" t="str">
        <f t="shared" si="10"/>
        <v>Not Valid</v>
      </c>
      <c r="X9" s="33" t="str">
        <f t="shared" si="11"/>
        <v>Correct</v>
      </c>
      <c r="Y9" s="5" t="str" cm="1">
        <f t="array" ref="Y9">_xlfn.IFS(A9&gt;25,"GREATER THAN 25",A9&lt;25,"FAILED")</f>
        <v>GREATER THAN 25</v>
      </c>
    </row>
    <row r="10" spans="1:25" x14ac:dyDescent="0.3">
      <c r="A10" s="21">
        <v>12</v>
      </c>
      <c r="B10" s="36">
        <v>34</v>
      </c>
      <c r="C10" s="22" t="s">
        <v>8</v>
      </c>
      <c r="D10" s="39" t="s">
        <v>13</v>
      </c>
      <c r="E10" s="16">
        <f t="shared" si="0"/>
        <v>2</v>
      </c>
      <c r="F10" s="27"/>
      <c r="G10" s="2"/>
      <c r="H10" s="27">
        <f t="shared" si="1"/>
        <v>4</v>
      </c>
      <c r="I10" s="2">
        <f t="shared" si="2"/>
        <v>0</v>
      </c>
      <c r="J10" s="27">
        <f t="shared" si="3"/>
        <v>46</v>
      </c>
      <c r="K10" s="2"/>
      <c r="L10" s="27"/>
      <c r="M10" s="2"/>
      <c r="N10" s="27">
        <f t="shared" si="4"/>
        <v>23</v>
      </c>
      <c r="O10" s="2"/>
      <c r="P10" s="27"/>
      <c r="Q10" s="2">
        <f t="shared" si="5"/>
        <v>12</v>
      </c>
      <c r="R10" s="30">
        <f t="shared" si="6"/>
        <v>34</v>
      </c>
      <c r="S10" s="4"/>
      <c r="T10" s="33" t="str">
        <f t="shared" si="7"/>
        <v>Vad</v>
      </c>
      <c r="U10" s="4" t="str">
        <f t="shared" si="8"/>
        <v>rat</v>
      </c>
      <c r="V10" s="33" t="str">
        <f t="shared" si="9"/>
        <v>Vadodara, Gujarat</v>
      </c>
      <c r="W10" s="4" t="str">
        <f t="shared" si="10"/>
        <v>Correct</v>
      </c>
      <c r="X10" s="33" t="str">
        <f t="shared" si="11"/>
        <v>Not Valid</v>
      </c>
      <c r="Y10" s="5" t="str" cm="1">
        <f t="array" ref="Y10">_xlfn.IFS(A10&gt;25,"GREATER THAN 25",A10&lt;25,"FAILED")</f>
        <v>FAILED</v>
      </c>
    </row>
    <row r="11" spans="1:25" x14ac:dyDescent="0.3">
      <c r="A11" s="21">
        <v>16</v>
      </c>
      <c r="B11" s="36">
        <v>81</v>
      </c>
      <c r="C11" s="22" t="s">
        <v>9</v>
      </c>
      <c r="D11" s="39" t="s">
        <v>11</v>
      </c>
      <c r="E11" s="16">
        <f t="shared" si="0"/>
        <v>2</v>
      </c>
      <c r="F11" s="27"/>
      <c r="G11" s="2"/>
      <c r="H11" s="27">
        <f t="shared" si="1"/>
        <v>4</v>
      </c>
      <c r="I11" s="2">
        <f t="shared" si="2"/>
        <v>0</v>
      </c>
      <c r="J11" s="27">
        <f t="shared" si="3"/>
        <v>97</v>
      </c>
      <c r="K11" s="2"/>
      <c r="L11" s="27"/>
      <c r="M11" s="2"/>
      <c r="N11" s="27">
        <f t="shared" si="4"/>
        <v>48.5</v>
      </c>
      <c r="O11" s="2"/>
      <c r="P11" s="27"/>
      <c r="Q11" s="2">
        <f t="shared" si="5"/>
        <v>16</v>
      </c>
      <c r="R11" s="30">
        <f t="shared" si="6"/>
        <v>81</v>
      </c>
      <c r="S11" s="4"/>
      <c r="T11" s="33" t="str">
        <f t="shared" si="7"/>
        <v>Pun</v>
      </c>
      <c r="U11" s="4" t="str">
        <f t="shared" si="8"/>
        <v>tra</v>
      </c>
      <c r="V11" s="33" t="str">
        <f t="shared" si="9"/>
        <v>Pune, Maharastra</v>
      </c>
      <c r="W11" s="4" t="str">
        <f t="shared" si="10"/>
        <v>Not Valid</v>
      </c>
      <c r="X11" s="33" t="str">
        <f t="shared" si="11"/>
        <v>Correct</v>
      </c>
      <c r="Y11" s="5" t="str" cm="1">
        <f t="array" ref="Y11">_xlfn.IFS(A11&gt;25,"GREATER THAN 25",A11&lt;25,"FAILED")</f>
        <v>FAILED</v>
      </c>
    </row>
    <row r="12" spans="1:25" ht="15" thickBot="1" x14ac:dyDescent="0.35">
      <c r="A12" s="23"/>
      <c r="B12" s="37">
        <v>76</v>
      </c>
      <c r="C12" s="24" t="s">
        <v>10</v>
      </c>
      <c r="D12" s="40" t="s">
        <v>15</v>
      </c>
      <c r="E12" s="17">
        <f t="shared" si="0"/>
        <v>1</v>
      </c>
      <c r="F12" s="28"/>
      <c r="G12" s="3"/>
      <c r="H12" s="28">
        <f t="shared" si="1"/>
        <v>3</v>
      </c>
      <c r="I12" s="3">
        <f t="shared" si="2"/>
        <v>1</v>
      </c>
      <c r="J12" s="28">
        <f t="shared" si="3"/>
        <v>76</v>
      </c>
      <c r="K12" s="3"/>
      <c r="L12" s="28"/>
      <c r="M12" s="3"/>
      <c r="N12" s="28">
        <f t="shared" si="4"/>
        <v>76</v>
      </c>
      <c r="O12" s="3"/>
      <c r="P12" s="28"/>
      <c r="Q12" s="3">
        <f t="shared" si="5"/>
        <v>76</v>
      </c>
      <c r="R12" s="31">
        <f t="shared" si="6"/>
        <v>76</v>
      </c>
      <c r="S12" s="6"/>
      <c r="T12" s="34" t="str">
        <f t="shared" si="7"/>
        <v>Bih</v>
      </c>
      <c r="U12" s="6" t="str">
        <f t="shared" si="8"/>
        <v>esh</v>
      </c>
      <c r="V12" s="34" t="str">
        <f t="shared" si="9"/>
        <v>Bihar, Uttar Pradesh</v>
      </c>
      <c r="W12" s="6" t="str">
        <f t="shared" si="10"/>
        <v>Not Valid</v>
      </c>
      <c r="X12" s="34" t="str">
        <f t="shared" si="11"/>
        <v>Correct</v>
      </c>
      <c r="Y12" s="7" t="str" cm="1">
        <f t="array" ref="Y12">_xlfn.IFS(A12&gt;25,"GREATER THAN 25",A12&lt;25,"FAILED")</f>
        <v>FAILED</v>
      </c>
    </row>
    <row r="13" spans="1:25" ht="15" thickBot="1" x14ac:dyDescent="0.35">
      <c r="A13" s="57" t="s">
        <v>3</v>
      </c>
      <c r="B13" s="58" t="s">
        <v>13</v>
      </c>
    </row>
    <row r="15" spans="1:25" ht="15" thickBot="1" x14ac:dyDescent="0.35"/>
    <row r="16" spans="1:25" ht="24" thickBot="1" x14ac:dyDescent="0.35">
      <c r="A16" s="90" t="s">
        <v>38</v>
      </c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2"/>
    </row>
    <row r="17" spans="1:15" ht="15" thickBot="1" x14ac:dyDescent="0.35">
      <c r="A17" s="56" t="s">
        <v>39</v>
      </c>
      <c r="B17" s="14" t="s">
        <v>40</v>
      </c>
      <c r="C17" s="11" t="s">
        <v>41</v>
      </c>
      <c r="D17" s="11" t="s">
        <v>42</v>
      </c>
      <c r="E17" s="11" t="s">
        <v>43</v>
      </c>
      <c r="F17" s="11" t="s">
        <v>44</v>
      </c>
      <c r="G17" s="13" t="s">
        <v>45</v>
      </c>
      <c r="H17" s="93" t="s">
        <v>73</v>
      </c>
      <c r="I17" s="86" t="s">
        <v>68</v>
      </c>
      <c r="J17" s="96" t="str">
        <f>HLOOKUP(E17,A17:G20,3,0)</f>
        <v>Single Bed A/C</v>
      </c>
      <c r="K17" s="97"/>
      <c r="N17" s="82" t="s">
        <v>71</v>
      </c>
      <c r="O17" s="84" t="str">
        <f>INDEX(A17:G20,4,4)</f>
        <v>3500/- Only</v>
      </c>
    </row>
    <row r="18" spans="1:15" ht="15" thickBot="1" x14ac:dyDescent="0.35">
      <c r="A18" s="55" t="s">
        <v>46</v>
      </c>
      <c r="B18" s="50" t="s">
        <v>49</v>
      </c>
      <c r="C18" s="48" t="s">
        <v>50</v>
      </c>
      <c r="D18" s="47" t="s">
        <v>51</v>
      </c>
      <c r="E18" s="48" t="s">
        <v>52</v>
      </c>
      <c r="F18" s="47" t="s">
        <v>53</v>
      </c>
      <c r="G18" s="49" t="s">
        <v>54</v>
      </c>
      <c r="H18" s="94"/>
      <c r="I18" s="87"/>
      <c r="J18" s="98"/>
      <c r="K18" s="99"/>
      <c r="L18" s="78" t="s">
        <v>70</v>
      </c>
      <c r="M18" s="80" t="str">
        <f>_xlfn.XLOOKUP(F19,B19:G19,B18:G18)</f>
        <v>Yash</v>
      </c>
      <c r="N18" s="83"/>
      <c r="O18" s="85"/>
    </row>
    <row r="19" spans="1:15" ht="15" thickBot="1" x14ac:dyDescent="0.35">
      <c r="A19" s="53" t="s">
        <v>47</v>
      </c>
      <c r="B19" s="51" t="s">
        <v>55</v>
      </c>
      <c r="C19" s="45" t="s">
        <v>56</v>
      </c>
      <c r="D19" s="44" t="s">
        <v>57</v>
      </c>
      <c r="E19" s="45" t="s">
        <v>58</v>
      </c>
      <c r="F19" s="44" t="s">
        <v>59</v>
      </c>
      <c r="G19" s="46" t="s">
        <v>60</v>
      </c>
      <c r="H19" s="94"/>
      <c r="I19" s="82" t="s">
        <v>69</v>
      </c>
      <c r="J19" s="100" t="str">
        <f>VLOOKUP(A20,A17:G20,3,0)</f>
        <v>1500/- Only</v>
      </c>
      <c r="K19" s="84"/>
      <c r="L19" s="79"/>
      <c r="M19" s="81"/>
      <c r="N19" s="86" t="s">
        <v>72</v>
      </c>
      <c r="O19" s="88" t="str">
        <f ca="1">OFFSET(A19:G19,0,3,1,1)</f>
        <v>Double Bed With TV &amp; A/C</v>
      </c>
    </row>
    <row r="20" spans="1:15" ht="15" thickBot="1" x14ac:dyDescent="0.35">
      <c r="A20" s="54" t="s">
        <v>48</v>
      </c>
      <c r="B20" s="52" t="s">
        <v>61</v>
      </c>
      <c r="C20" s="42" t="s">
        <v>62</v>
      </c>
      <c r="D20" s="41" t="s">
        <v>63</v>
      </c>
      <c r="E20" s="42" t="s">
        <v>64</v>
      </c>
      <c r="F20" s="41" t="s">
        <v>65</v>
      </c>
      <c r="G20" s="43" t="s">
        <v>64</v>
      </c>
      <c r="H20" s="95"/>
      <c r="I20" s="83"/>
      <c r="J20" s="101"/>
      <c r="K20" s="85"/>
      <c r="N20" s="87"/>
      <c r="O20" s="89"/>
    </row>
    <row r="21" spans="1:15" x14ac:dyDescent="0.3">
      <c r="H21" s="59"/>
    </row>
    <row r="23" spans="1:15" ht="15.6" x14ac:dyDescent="0.35">
      <c r="G23" s="25"/>
    </row>
  </sheetData>
  <mergeCells count="14">
    <mergeCell ref="A1:Y1"/>
    <mergeCell ref="L18:L19"/>
    <mergeCell ref="M18:M19"/>
    <mergeCell ref="N17:N18"/>
    <mergeCell ref="O17:O18"/>
    <mergeCell ref="N19:N20"/>
    <mergeCell ref="O19:O20"/>
    <mergeCell ref="A16:O16"/>
    <mergeCell ref="H17:H20"/>
    <mergeCell ref="I17:I18"/>
    <mergeCell ref="J17:K18"/>
    <mergeCell ref="I19:I20"/>
    <mergeCell ref="J19:K20"/>
    <mergeCell ref="W2:X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72EE-C434-4E1A-87C9-39A571621661}">
  <dimension ref="A1:N45"/>
  <sheetViews>
    <sheetView tabSelected="1" workbookViewId="0">
      <selection activeCell="G11" sqref="G11"/>
    </sheetView>
  </sheetViews>
  <sheetFormatPr defaultRowHeight="14.4" x14ac:dyDescent="0.3"/>
  <cols>
    <col min="1" max="1" width="8.33203125" bestFit="1" customWidth="1"/>
    <col min="2" max="2" width="10.5546875" bestFit="1" customWidth="1"/>
    <col min="3" max="3" width="9.33203125" customWidth="1"/>
    <col min="4" max="4" width="10.44140625" customWidth="1"/>
    <col min="5" max="5" width="12.109375" bestFit="1" customWidth="1"/>
    <col min="7" max="7" width="9.33203125" customWidth="1"/>
    <col min="9" max="9" width="11.109375" customWidth="1"/>
    <col min="10" max="10" width="10.44140625" customWidth="1"/>
    <col min="13" max="13" width="21.33203125" bestFit="1" customWidth="1"/>
    <col min="14" max="14" width="12" bestFit="1" customWidth="1"/>
  </cols>
  <sheetData>
    <row r="1" spans="1:14" ht="15" thickBot="1" x14ac:dyDescent="0.35">
      <c r="A1" s="63" t="s">
        <v>74</v>
      </c>
      <c r="B1" s="64" t="s">
        <v>81</v>
      </c>
      <c r="C1" s="103" t="s">
        <v>84</v>
      </c>
      <c r="D1" s="104"/>
      <c r="K1" s="66" t="s">
        <v>88</v>
      </c>
      <c r="M1" s="111" t="s">
        <v>105</v>
      </c>
      <c r="N1" s="112"/>
    </row>
    <row r="2" spans="1:14" ht="15" thickBot="1" x14ac:dyDescent="0.35">
      <c r="A2" s="62">
        <v>12</v>
      </c>
      <c r="B2" s="62">
        <v>12</v>
      </c>
      <c r="C2" s="109" t="s">
        <v>75</v>
      </c>
      <c r="D2" s="97">
        <f>AVERAGE(A2:A11)</f>
        <v>24.4</v>
      </c>
      <c r="E2" s="105" t="s">
        <v>85</v>
      </c>
      <c r="F2" s="106"/>
      <c r="K2" s="67">
        <f>(A2-$D$2)^2</f>
        <v>153.75999999999996</v>
      </c>
      <c r="M2" s="70"/>
      <c r="N2" s="71"/>
    </row>
    <row r="3" spans="1:14" ht="15" thickBot="1" x14ac:dyDescent="0.35">
      <c r="A3" s="60">
        <v>34</v>
      </c>
      <c r="B3" s="60">
        <v>12</v>
      </c>
      <c r="C3" s="110"/>
      <c r="D3" s="98"/>
      <c r="E3" s="107" t="s">
        <v>78</v>
      </c>
      <c r="F3" s="97">
        <f>F9-F6</f>
        <v>22</v>
      </c>
      <c r="G3" s="105" t="s">
        <v>87</v>
      </c>
      <c r="H3" s="106"/>
      <c r="K3" s="68">
        <f t="shared" ref="K3:K11" si="0">(A3-$D$2)^2</f>
        <v>92.160000000000025</v>
      </c>
      <c r="M3" s="70" t="s">
        <v>91</v>
      </c>
      <c r="N3" s="71">
        <v>24.4</v>
      </c>
    </row>
    <row r="4" spans="1:14" ht="15" thickBot="1" x14ac:dyDescent="0.35">
      <c r="A4" s="60">
        <v>18</v>
      </c>
      <c r="B4" s="60">
        <v>12</v>
      </c>
      <c r="E4" s="108"/>
      <c r="F4" s="99"/>
      <c r="G4" s="113" t="s">
        <v>82</v>
      </c>
      <c r="H4" s="97">
        <f>F6-1.5*(F3)</f>
        <v>-21</v>
      </c>
      <c r="K4" s="68">
        <f t="shared" si="0"/>
        <v>40.95999999999998</v>
      </c>
      <c r="M4" s="70" t="s">
        <v>92</v>
      </c>
      <c r="N4" s="71">
        <v>4.7050799969583696</v>
      </c>
    </row>
    <row r="5" spans="1:14" ht="15" thickBot="1" x14ac:dyDescent="0.35">
      <c r="A5" s="60">
        <v>23</v>
      </c>
      <c r="B5" s="60">
        <v>16</v>
      </c>
      <c r="C5" s="109" t="s">
        <v>76</v>
      </c>
      <c r="D5" s="97">
        <f>MEDIAN(A2:A11)</f>
        <v>18</v>
      </c>
      <c r="E5" s="65"/>
      <c r="F5" s="65"/>
      <c r="G5" s="114"/>
      <c r="H5" s="99"/>
      <c r="K5" s="68">
        <f t="shared" si="0"/>
        <v>1.959999999999996</v>
      </c>
      <c r="M5" s="70" t="s">
        <v>93</v>
      </c>
      <c r="N5" s="71">
        <v>18</v>
      </c>
    </row>
    <row r="6" spans="1:14" ht="15" thickBot="1" x14ac:dyDescent="0.35">
      <c r="A6" s="60">
        <v>18</v>
      </c>
      <c r="B6" s="60">
        <v>18</v>
      </c>
      <c r="C6" s="110"/>
      <c r="D6" s="98"/>
      <c r="E6" s="107" t="s">
        <v>79</v>
      </c>
      <c r="F6" s="97">
        <f>MEDIAN(B2:B6)</f>
        <v>12</v>
      </c>
      <c r="G6" s="65"/>
      <c r="H6" s="65"/>
      <c r="I6" s="121" t="s">
        <v>86</v>
      </c>
      <c r="J6" s="122"/>
      <c r="K6" s="68">
        <f t="shared" si="0"/>
        <v>40.95999999999998</v>
      </c>
      <c r="M6" s="70" t="s">
        <v>94</v>
      </c>
      <c r="N6" s="71">
        <v>12</v>
      </c>
    </row>
    <row r="7" spans="1:14" ht="15" thickBot="1" x14ac:dyDescent="0.35">
      <c r="A7" s="60">
        <v>16</v>
      </c>
      <c r="B7" s="60">
        <v>18</v>
      </c>
      <c r="E7" s="108"/>
      <c r="F7" s="98"/>
      <c r="G7" s="113" t="s">
        <v>83</v>
      </c>
      <c r="H7" s="97">
        <f>F9+1.5*(F3)</f>
        <v>67</v>
      </c>
      <c r="K7" s="68">
        <f t="shared" si="0"/>
        <v>70.559999999999974</v>
      </c>
      <c r="M7" s="70" t="s">
        <v>95</v>
      </c>
      <c r="N7" s="71">
        <v>14.878769363686558</v>
      </c>
    </row>
    <row r="8" spans="1:14" ht="15" thickBot="1" x14ac:dyDescent="0.35">
      <c r="A8" s="60">
        <v>46</v>
      </c>
      <c r="B8" s="60">
        <v>23</v>
      </c>
      <c r="C8" s="109" t="s">
        <v>77</v>
      </c>
      <c r="D8" s="97" cm="1">
        <f t="array" ref="D8">_xlfn.MODE.MULT(A2:A11)</f>
        <v>12</v>
      </c>
      <c r="E8" s="65"/>
      <c r="F8" s="65"/>
      <c r="G8" s="114"/>
      <c r="H8" s="98"/>
      <c r="I8" s="107" t="s">
        <v>89</v>
      </c>
      <c r="J8" s="97">
        <f>_xlfn.VAR.S(A2:A11)</f>
        <v>221.37777777777774</v>
      </c>
      <c r="K8" s="68">
        <f t="shared" si="0"/>
        <v>466.56000000000006</v>
      </c>
      <c r="M8" s="70" t="s">
        <v>96</v>
      </c>
      <c r="N8" s="71">
        <v>221.37777777777774</v>
      </c>
    </row>
    <row r="9" spans="1:14" ht="15" thickBot="1" x14ac:dyDescent="0.35">
      <c r="A9" s="60">
        <v>12</v>
      </c>
      <c r="B9" s="60">
        <v>34</v>
      </c>
      <c r="C9" s="110"/>
      <c r="D9" s="98"/>
      <c r="E9" s="107" t="s">
        <v>80</v>
      </c>
      <c r="F9" s="97">
        <f>MEDIAN(B7:B11)</f>
        <v>34</v>
      </c>
      <c r="I9" s="108"/>
      <c r="J9" s="99"/>
      <c r="K9" s="68">
        <f t="shared" si="0"/>
        <v>153.75999999999996</v>
      </c>
      <c r="M9" s="70" t="s">
        <v>97</v>
      </c>
      <c r="N9" s="71">
        <v>5.5280764124532311E-4</v>
      </c>
    </row>
    <row r="10" spans="1:14" ht="15" thickBot="1" x14ac:dyDescent="0.35">
      <c r="A10" s="60">
        <v>53</v>
      </c>
      <c r="B10" s="60">
        <v>46</v>
      </c>
      <c r="E10" s="108"/>
      <c r="F10" s="99"/>
      <c r="I10" s="65"/>
      <c r="J10" s="65"/>
      <c r="K10" s="68">
        <f t="shared" si="0"/>
        <v>817.96</v>
      </c>
      <c r="M10" s="70" t="s">
        <v>98</v>
      </c>
      <c r="N10" s="71">
        <v>1.1602707523407658</v>
      </c>
    </row>
    <row r="11" spans="1:14" ht="15" thickBot="1" x14ac:dyDescent="0.35">
      <c r="A11" s="61">
        <v>12</v>
      </c>
      <c r="B11" s="61">
        <v>53</v>
      </c>
      <c r="D11" t="s">
        <v>112</v>
      </c>
      <c r="E11" t="s">
        <v>113</v>
      </c>
      <c r="I11" s="113" t="s">
        <v>90</v>
      </c>
      <c r="J11" s="97">
        <f>SQRT(J8)</f>
        <v>14.878769363686558</v>
      </c>
      <c r="K11" s="69">
        <f t="shared" si="0"/>
        <v>153.75999999999996</v>
      </c>
      <c r="M11" s="70" t="s">
        <v>99</v>
      </c>
      <c r="N11" s="71">
        <v>41</v>
      </c>
    </row>
    <row r="12" spans="1:14" ht="15" thickBot="1" x14ac:dyDescent="0.35">
      <c r="D12" s="74" t="s">
        <v>106</v>
      </c>
      <c r="E12">
        <f>COUNTIFS(A2:A11,"&gt;=0",A2:A11,"&lt;=10")</f>
        <v>0</v>
      </c>
      <c r="I12" s="114"/>
      <c r="J12" s="99"/>
      <c r="M12" s="70" t="s">
        <v>28</v>
      </c>
      <c r="N12" s="71">
        <v>12</v>
      </c>
    </row>
    <row r="13" spans="1:14" x14ac:dyDescent="0.3">
      <c r="D13" t="s">
        <v>107</v>
      </c>
      <c r="E13">
        <f>COUNTIFS(A2:A11,"&gt;=11",A2:A11,"&lt;=20")</f>
        <v>6</v>
      </c>
      <c r="M13" s="70" t="s">
        <v>29</v>
      </c>
      <c r="N13" s="71">
        <v>53</v>
      </c>
    </row>
    <row r="14" spans="1:14" x14ac:dyDescent="0.3">
      <c r="D14" t="s">
        <v>108</v>
      </c>
      <c r="E14">
        <f>COUNTIFS(A2:A11,"&gt;=21",A2:A11,"&lt;=30")</f>
        <v>1</v>
      </c>
      <c r="M14" s="70" t="s">
        <v>100</v>
      </c>
      <c r="N14" s="71">
        <v>244</v>
      </c>
    </row>
    <row r="15" spans="1:14" x14ac:dyDescent="0.3">
      <c r="D15" t="s">
        <v>109</v>
      </c>
      <c r="E15">
        <f>COUNTIFS(A2:A11,"&gt;=31",A2:A11,"&lt;=40")</f>
        <v>1</v>
      </c>
      <c r="M15" s="70" t="s">
        <v>101</v>
      </c>
      <c r="N15" s="71">
        <v>10</v>
      </c>
    </row>
    <row r="16" spans="1:14" x14ac:dyDescent="0.3">
      <c r="D16" t="s">
        <v>110</v>
      </c>
      <c r="E16">
        <f>COUNTIFS(A2:A11,"&gt;=41",A2:A11,"&lt;=50")</f>
        <v>1</v>
      </c>
      <c r="M16" s="70" t="s">
        <v>102</v>
      </c>
      <c r="N16" s="71">
        <v>53</v>
      </c>
    </row>
    <row r="17" spans="4:14" x14ac:dyDescent="0.3">
      <c r="D17" t="s">
        <v>111</v>
      </c>
      <c r="E17">
        <f>COUNTIFS(A2:A11,"&gt;=51",A2:A11,"&lt;=60")</f>
        <v>1</v>
      </c>
      <c r="M17" s="70" t="s">
        <v>103</v>
      </c>
      <c r="N17" s="71">
        <v>12</v>
      </c>
    </row>
    <row r="18" spans="4:14" ht="15" thickBot="1" x14ac:dyDescent="0.35">
      <c r="M18" s="72" t="s">
        <v>104</v>
      </c>
      <c r="N18" s="73">
        <v>10.643630416657931</v>
      </c>
    </row>
    <row r="35" spans="1:9" ht="15" thickBot="1" x14ac:dyDescent="0.35"/>
    <row r="36" spans="1:9" x14ac:dyDescent="0.3">
      <c r="A36" s="115" t="s">
        <v>114</v>
      </c>
      <c r="B36" s="116"/>
      <c r="C36" s="116"/>
      <c r="D36" s="116"/>
      <c r="E36" s="116"/>
      <c r="F36" s="116"/>
      <c r="G36" s="116"/>
      <c r="H36" s="116"/>
      <c r="I36" s="117"/>
    </row>
    <row r="37" spans="1:9" ht="15" thickBot="1" x14ac:dyDescent="0.35">
      <c r="A37" s="118"/>
      <c r="B37" s="119"/>
      <c r="C37" s="119"/>
      <c r="D37" s="119"/>
      <c r="E37" s="119"/>
      <c r="F37" s="119"/>
      <c r="G37" s="119"/>
      <c r="H37" s="119"/>
      <c r="I37" s="120"/>
    </row>
    <row r="38" spans="1:9" x14ac:dyDescent="0.3">
      <c r="A38" t="s">
        <v>115</v>
      </c>
      <c r="B38" t="s">
        <v>116</v>
      </c>
    </row>
    <row r="39" spans="1:9" x14ac:dyDescent="0.3">
      <c r="A39" t="s">
        <v>117</v>
      </c>
      <c r="B39">
        <v>61</v>
      </c>
    </row>
    <row r="40" spans="1:9" x14ac:dyDescent="0.3">
      <c r="A40" t="s">
        <v>118</v>
      </c>
      <c r="B40">
        <v>53</v>
      </c>
    </row>
    <row r="41" spans="1:9" x14ac:dyDescent="0.3">
      <c r="A41" t="s">
        <v>119</v>
      </c>
      <c r="B41">
        <v>72</v>
      </c>
    </row>
    <row r="42" spans="1:9" x14ac:dyDescent="0.3">
      <c r="A42" t="s">
        <v>120</v>
      </c>
      <c r="B42">
        <v>37</v>
      </c>
    </row>
    <row r="43" spans="1:9" x14ac:dyDescent="0.3">
      <c r="A43" t="s">
        <v>121</v>
      </c>
      <c r="B43">
        <v>47</v>
      </c>
    </row>
    <row r="44" spans="1:9" x14ac:dyDescent="0.3">
      <c r="A44" t="s">
        <v>122</v>
      </c>
      <c r="B44">
        <v>88</v>
      </c>
    </row>
    <row r="45" spans="1:9" x14ac:dyDescent="0.3">
      <c r="A45" t="s">
        <v>54</v>
      </c>
      <c r="B45">
        <v>63</v>
      </c>
    </row>
  </sheetData>
  <sortState xmlns:xlrd2="http://schemas.microsoft.com/office/spreadsheetml/2017/richdata2" ref="B3:B11">
    <sortCondition ref="B2:B11"/>
  </sortState>
  <mergeCells count="26">
    <mergeCell ref="A36:I37"/>
    <mergeCell ref="I6:J6"/>
    <mergeCell ref="I8:I9"/>
    <mergeCell ref="I11:I12"/>
    <mergeCell ref="J8:J9"/>
    <mergeCell ref="J11:J12"/>
    <mergeCell ref="M1:N1"/>
    <mergeCell ref="G4:G5"/>
    <mergeCell ref="G7:G8"/>
    <mergeCell ref="H7:H8"/>
    <mergeCell ref="H4:H5"/>
    <mergeCell ref="G3:H3"/>
    <mergeCell ref="C1:D1"/>
    <mergeCell ref="E2:F2"/>
    <mergeCell ref="E3:E4"/>
    <mergeCell ref="E6:E7"/>
    <mergeCell ref="E9:E10"/>
    <mergeCell ref="F3:F4"/>
    <mergeCell ref="F6:F7"/>
    <mergeCell ref="F9:F10"/>
    <mergeCell ref="C2:C3"/>
    <mergeCell ref="D2:D3"/>
    <mergeCell ref="C5:C6"/>
    <mergeCell ref="D5:D6"/>
    <mergeCell ref="C8:C9"/>
    <mergeCell ref="D8:D9"/>
  </mergeCells>
  <pageMargins left="0.7" right="0.7" top="0.75" bottom="0.75" header="0.3" footer="0.3"/>
  <pageSetup orientation="portrait" r:id="rId1"/>
  <ignoredErrors>
    <ignoredError sqref="F6 F9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Rutvi</dc:creator>
  <cp:lastModifiedBy>Rutvi</cp:lastModifiedBy>
  <dcterms:created xsi:type="dcterms:W3CDTF">2023-04-17T04:14:05Z</dcterms:created>
  <dcterms:modified xsi:type="dcterms:W3CDTF">2023-04-25T07:04:20Z</dcterms:modified>
</cp:coreProperties>
</file>